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E:\MOSQUERA\2026\ESTRUCTURACIÓN\15. CAM Y CAD\OBRA\1. Documentos\EDITABLES\"/>
    </mc:Choice>
  </mc:AlternateContent>
  <xr:revisionPtr revIDLastSave="0" documentId="13_ncr:1_{BAD95C1B-520E-4623-A10F-0C0064F82F31}" xr6:coauthVersionLast="47" xr6:coauthVersionMax="47" xr10:uidLastSave="{00000000-0000-0000-0000-000000000000}"/>
  <bookViews>
    <workbookView xWindow="28680" yWindow="-120" windowWidth="29040" windowHeight="15720" xr2:uid="{44A68798-2C5C-407D-B448-74343BE7B6C0}"/>
  </bookViews>
  <sheets>
    <sheet name="PRESUPUESTO CAM y CAD" sheetId="9" r:id="rId1"/>
    <sheet name="APU CAP #" sheetId="2" state="hidden" r:id="rId2"/>
    <sheet name="EQUIPOS" sheetId="4" state="hidden" r:id="rId3"/>
    <sheet name="MATERIALES" sheetId="5" state="hidden" r:id="rId4"/>
    <sheet name="MANO DE OBRA" sheetId="7" state="hidden" r:id="rId5"/>
    <sheet name="TRANSPORTE" sheetId="6" state="hidden" r:id="rId6"/>
    <sheet name="LISTA ICCU 2026" sheetId="3" state="hidden" r:id="rId7"/>
  </sheets>
  <definedNames>
    <definedName name="\0">#REF!</definedName>
    <definedName name="\00">#REF!</definedName>
    <definedName name="\a" localSheetId="1">#REF!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1">#REF!</definedName>
    <definedName name="\s">#REF!</definedName>
    <definedName name="\V">#REF!</definedName>
    <definedName name="\X" localSheetId="1">'APU CAP #'!ERR</definedName>
    <definedName name="\X">[0]!ERR</definedName>
    <definedName name="\Z" localSheetId="1">'APU CAP #'!ERR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1">#REF!</definedName>
    <definedName name="_______MA2">#REF!</definedName>
    <definedName name="_______mo1">#REF!</definedName>
    <definedName name="_______PJ50" localSheetId="1">#REF!</definedName>
    <definedName name="_______PJ50">#REF!</definedName>
    <definedName name="_______PR1">#REF!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1">#REF!</definedName>
    <definedName name="_____MA2">#REF!</definedName>
    <definedName name="_____mo1">#REF!</definedName>
    <definedName name="_____OCD1">#REF!</definedName>
    <definedName name="_____OCI1">#REF!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1">#REF!</definedName>
    <definedName name="____MA2">#REF!</definedName>
    <definedName name="____OCD1">#REF!</definedName>
    <definedName name="____OCI1">#REF!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1">#REF!</definedName>
    <definedName name="___MA2">#REF!</definedName>
    <definedName name="___mo1">#REF!</definedName>
    <definedName name="___OCD1">#REF!</definedName>
    <definedName name="___OCI1">#REF!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1">'APU CAP #'!ERR</definedName>
    <definedName name="__F">[0]!ERR</definedName>
    <definedName name="__FS01" localSheetId="1">'APU CAP #'!ERR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1">#REF!</definedName>
    <definedName name="__MA2">#REF!</definedName>
    <definedName name="__mo1">#REF!</definedName>
    <definedName name="__mun2" localSheetId="1">#REF!</definedName>
    <definedName name="__mun2">#REF!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_xlnm.Print_Area_1">"$#REF!.$A$1:$G$494"</definedName>
    <definedName name="__xlnm.Print_Area_2">#REF!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_13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130">#REF!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 localSheetId="1">#REF!</definedName>
    <definedName name="_APU221">#REF!</definedName>
    <definedName name="_APU465">#REF!</definedName>
    <definedName name="_Atp2">#REF!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'APU CAP #'!ERR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'PRESUPUESTO CAM y CAD'!$I$12:$I$373</definedName>
    <definedName name="_FS01" localSheetId="1">'APU CAP #'!ERR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'APU CAP #'!$F$3</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1">#REF!</definedName>
    <definedName name="_MOD1">#REF!</definedName>
    <definedName name="_mun2" localSheetId="1">#REF!</definedName>
    <definedName name="_mu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lcn.WorksheetConnection_PPTOFASE2AcabadosArquitecturaEd.Ingenieria2.xlsxTB_BD_PPTO" localSheetId="3" hidden="1">TB_BD_PPTO</definedName>
    <definedName name="_xlcn.WorksheetConnection_PPTOFASE2AcabadosArquitecturaEd.Ingenieria2.xlsxTB_BD_PPTO" localSheetId="0" hidden="1">TB_BD_PPTO</definedName>
    <definedName name="_xlcn.WorksheetConnection_PPTOFASE2AcabadosArquitecturaEd.Ingenieria2.xlsxTB_BD_PPTO" localSheetId="5" hidden="1">TB_BD_PPTO</definedName>
    <definedName name="_xlcn.WorksheetConnection_PPTOFASE2AcabadosArquitecturaEd.Ingenieria2.xlsxTB_BD_PPTO" hidden="1">TB_BD_PPTO</definedName>
    <definedName name="_xlcn.WorksheetConnection_PPTOFASE2AcabadosArquitecturaEd.Ingenieria2.xlsxTB_CAPITULOS" localSheetId="3" hidden="1">TB_CAPITULOS</definedName>
    <definedName name="_xlcn.WorksheetConnection_PPTOFASE2AcabadosArquitecturaEd.Ingenieria2.xlsxTB_CAPITULOS" localSheetId="0" hidden="1">TB_CAPITULOS</definedName>
    <definedName name="_xlcn.WorksheetConnection_PPTOFASE2AcabadosArquitecturaEd.Ingenieria2.xlsxTB_CAPITULOS" localSheetId="5" hidden="1">TB_CAPITULOS</definedName>
    <definedName name="_xlcn.WorksheetConnection_PPTOFASE2AcabadosArquitecturaEd.Ingenieria2.xlsxTB_CAPITULOS" hidden="1">TB_CAPITULOS</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#REF!</definedName>
    <definedName name="A_1">#REF!</definedName>
    <definedName name="A_impresión_IM" localSheetId="1">#REF!</definedName>
    <definedName name="A_impresión_IM">#REF!</definedName>
    <definedName name="A18A20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'APU CAP #'!ERR</definedName>
    <definedName name="aa">[0]!ERR</definedName>
    <definedName name="AAA" localSheetId="1">'APU CAP #'!ERR</definedName>
    <definedName name="AAA">[0]!ERR</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ERO">#REF!</definedName>
    <definedName name="acerosolo">2100</definedName>
    <definedName name="acpm">5000</definedName>
    <definedName name="acsr2">#REF!</definedName>
    <definedName name="ACSR2222">#REF!</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#REF!,#REF!,#REF!,#REF!</definedName>
    <definedName name="ad" localSheetId="1">#REF!</definedName>
    <definedName name="ad">#REF!</definedName>
    <definedName name="adasd">#REF!</definedName>
    <definedName name="ADFE" localSheetId="3">#REF!</definedName>
    <definedName name="ADFE" localSheetId="5">#REF!</definedName>
    <definedName name="ADFE">#REF!</definedName>
    <definedName name="ADFGSDB" localSheetId="1" hidden="1">{"via1",#N/A,TRUE,"general";"via2",#N/A,TRUE,"general";"via3",#N/A,TRUE,"general"}</definedName>
    <definedName name="ADFGSDB" hidden="1">{"via1",#N/A,TRUE,"general";"via2",#N/A,TRUE,"general";"via3",#N/A,TRUE,"general"}</definedName>
    <definedName name="adicionales">#REF!</definedName>
    <definedName name="ADM">#REF!</definedName>
    <definedName name="administrador">#REF!</definedName>
    <definedName name="ADMINISTRATIVO">#REF!</definedName>
    <definedName name="ADMON">#REF!</definedName>
    <definedName name="ADMON1">#REF!</definedName>
    <definedName name="adoc1">#REF!</definedName>
    <definedName name="ADOC125">#REF!</definedName>
    <definedName name="adoq">#REF!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1" hidden="1">{"via1",#N/A,TRUE,"general";"via2",#N/A,TRUE,"general";"via3",#N/A,TRUE,"general"}</definedName>
    <definedName name="aefa" hidden="1">{"via1",#N/A,TRUE,"general";"via2",#N/A,TRUE,"general";"via3",#N/A,TRUE,"general"}</definedName>
    <definedName name="AER" localSheetId="3">#REF!</definedName>
    <definedName name="AER" localSheetId="5">#REF!</definedName>
    <definedName name="AER">#REF!</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EEEE">#REF!</definedName>
    <definedName name="agdsgg" localSheetId="1" hidden="1">{"via1",#N/A,TRUE,"general";"via2",#N/A,TRUE,"general";"via3",#N/A,TRUE,"general"}</definedName>
    <definedName name="agdsgg" hidden="1">{"via1",#N/A,TRUE,"general";"via2",#N/A,TRUE,"general";"via3",#N/A,TRUE,"general"}</definedName>
    <definedName name="Agregados">#REF!</definedName>
    <definedName name="agua">100</definedName>
    <definedName name="ahsgafvf">#REF!</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KSBUFHW">#REF!</definedName>
    <definedName name="AjustDelAIU" localSheetId="1">#REF!</definedName>
    <definedName name="AjustDelAIU">#REF!</definedName>
    <definedName name="akjfiaeoj">#REF!</definedName>
    <definedName name="aklndifohae">#REF!</definedName>
    <definedName name="AKSHFIH">#REF!</definedName>
    <definedName name="alam">#REF!</definedName>
    <definedName name="alambrenegro">4500</definedName>
    <definedName name="alc">#REF!</definedName>
    <definedName name="AlcanceProyecto">#REF!</definedName>
    <definedName name="ALM">#REF!</definedName>
    <definedName name="ALÑNFQH">#REF!</definedName>
    <definedName name="ALTO">#REF!</definedName>
    <definedName name="Amount">#REF!</definedName>
    <definedName name="ANCLAJE" localSheetId="1">#REF!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ar.Sanitarios">#REF!</definedName>
    <definedName name="APELLIDOS">#REF!</definedName>
    <definedName name="API">#REF!</definedName>
    <definedName name="APJU" hidden="1">{#N/A,#N/A,FALSE,"310.1";#N/A,#N/A,FALSE,"321.1";#N/A,#N/A,FALSE,"320.3";#N/A,#N/A,FALSE,"330.1"}</definedName>
    <definedName name="APU">#REF!</definedName>
    <definedName name="apu_adicionales">#REF!</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PURESUMIDOS" localSheetId="4">#REF!</definedName>
    <definedName name="APURESUMIDOS">#REF!</definedName>
    <definedName name="APUS" localSheetId="4">#REF!</definedName>
    <definedName name="APUS">#REF!</definedName>
    <definedName name="aq" localSheetId="1">'APU CAP #'!ERR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 localSheetId="0">'PRESUPUESTO CAM y CAD'!$U$4</definedName>
    <definedName name="AREA">#REF!</definedName>
    <definedName name="Área_de_Cantidades">#REF!</definedName>
    <definedName name="_xlnm.Extract">#REF!</definedName>
    <definedName name="_xlnm.Print_Area" localSheetId="1">'APU CAP #'!$B$1:$P$81</definedName>
    <definedName name="_xlnm.Print_Area" localSheetId="2">EQUIPOS!$A$1:$I$82</definedName>
    <definedName name="_xlnm.Print_Area" localSheetId="6">'LISTA ICCU 2026'!$A$1:$G$1067</definedName>
    <definedName name="_xlnm.Print_Area" localSheetId="4">'MANO DE OBRA'!$A$1:$K$43</definedName>
    <definedName name="_xlnm.Print_Area" localSheetId="3">MATERIALES!$A$1:$I$2242</definedName>
    <definedName name="_xlnm.Print_Area" localSheetId="0">'PRESUPUESTO CAM y CAD'!$A$2:$S$786</definedName>
    <definedName name="_xlnm.Print_Area" localSheetId="5">TRANSPORTE!$A$1:$I$30</definedName>
    <definedName name="_xlnm.Print_Area">#REF!</definedName>
    <definedName name="AreaLimpiar">#REF!,#REF!,#REF!,#REF!,#REF!,#REF!,#REF!,#REF!,#REF!,#REF!</definedName>
    <definedName name="Areatotal">#REF!</definedName>
    <definedName name="Aref">#REF!</definedName>
    <definedName name="arena">90000</definedName>
    <definedName name="armuve" localSheetId="1">'APU CAP #'!ERR</definedName>
    <definedName name="armuve">[0]!ERR</definedName>
    <definedName name="ARP">#REF!</definedName>
    <definedName name="ARS">#REF!</definedName>
    <definedName name="as" localSheetId="1">'APU CAP #'!ERR</definedName>
    <definedName name="as">[0]!ERR</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'APU CAP #'!ERR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klhfioa">#REF!</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s">#REF!</definedName>
    <definedName name="Atp">#REF!</definedName>
    <definedName name="_xlnm.Auto_Open" localSheetId="3">MODULO10.auto_abrir</definedName>
    <definedName name="_xlnm.Auto_Open" localSheetId="0">MODULO10.auto_abrir</definedName>
    <definedName name="_xlnm.Auto_Open" localSheetId="5">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y">24330</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#REF!</definedName>
    <definedName name="bASE" localSheetId="1">#REF!</definedName>
    <definedName name="Base">#REF!</definedName>
    <definedName name="Base_datos_IM">#REF!</definedName>
    <definedName name="base1">#REF!</definedName>
    <definedName name="base2">#REF!</definedName>
    <definedName name="basedatos">#REF!</definedName>
    <definedName name="_xlnm.Database" localSheetId="1">#REF!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ASICO">#REF!</definedName>
    <definedName name="Básico">#REF!</definedName>
    <definedName name="basicos">#REF!</definedName>
    <definedName name="BB" localSheetId="1">'APU CAP #'!ERR</definedName>
    <definedName name="BB">[0]!ERR</definedName>
    <definedName name="bbavfeg">#REF!</definedName>
    <definedName name="bbbbbb" localSheetId="1" hidden="1">{"via1",#N/A,TRUE,"general";"via2",#N/A,TRUE,"general";"via3",#N/A,TRUE,"general"}</definedName>
    <definedName name="bbbbbb" hidden="1">{"via1",#N/A,TRUE,"general";"via2",#N/A,TRUE,"general";"via3",#N/A,TRUE,"general"}</definedName>
    <definedName name="BBBBBBBBBBBBBBBBBBBBBBBBBBBBBBBB">#REF!</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1">#REF!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Titles">#REF!</definedName>
    <definedName name="Bujub">#REF!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ENDARIO">#REF!</definedName>
    <definedName name="CAMPO">#REF!</definedName>
    <definedName name="CANT" localSheetId="1">#REF!</definedName>
    <definedName name="CANT">#REF!</definedName>
    <definedName name="cantidad">#REF!,#REF!,#REF!,#REF!,#REF!,#REF!,#REF!,#REF!,#REF!,#REF!,#REF!,#REF!,#REF!,#REF!,#REF!,#REF!</definedName>
    <definedName name="cap" localSheetId="1">#REF!</definedName>
    <definedName name="CAP">#REF!</definedName>
    <definedName name="CAPAC._HSE">#REF!</definedName>
    <definedName name="CARGA">#REF!</definedName>
    <definedName name="CARGO">#REF!</definedName>
    <definedName name="CARGO1">#REF!</definedName>
    <definedName name="CARGOS">#REF!</definedName>
    <definedName name="carlos" localSheetId="3">MODULO10.auto_abrir</definedName>
    <definedName name="carlos" localSheetId="0">MODULO10.auto_abrir</definedName>
    <definedName name="carlos" localSheetId="5">MODULO10.auto_abrir</definedName>
    <definedName name="carlos">MODULO10.auto_abrir</definedName>
    <definedName name="Carp.Aluminio">#REF!</definedName>
    <definedName name="Carp.Metalica">#REF!</definedName>
    <definedName name="CASCASCACAA">#REF!</definedName>
    <definedName name="CBLES">#REF!</definedName>
    <definedName name="CBLES1">#REF!</definedName>
    <definedName name="CBRDISEÑO">#REF!</definedName>
    <definedName name="CBWorkbookPriority" hidden="1">-1602700874</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#REF!</definedName>
    <definedName name="CCCCCC">#REF!</definedName>
    <definedName name="CCT">#REF!</definedName>
    <definedName name="ccto210" localSheetId="1">#REF!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DIRECTO">#REF!</definedName>
    <definedName name="CE" localSheetId="3">#REF!</definedName>
    <definedName name="CE" localSheetId="5">#REF!</definedName>
    <definedName name="CE">#REF!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#REF!</definedName>
    <definedName name="CEMENTO">#REF!</definedName>
    <definedName name="Cerrajeria">#REF!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CLOPEO">#REF!</definedName>
    <definedName name="CINTA">#REF!</definedName>
    <definedName name="cintapvc">#REF!</definedName>
    <definedName name="CISNEROS">#REF!</definedName>
    <definedName name="Ciudade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_PROYECTO">#REF!</definedName>
    <definedName name="CODIGO_PROYECTO_Y_CLASE">#REF!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lumna">#REF!</definedName>
    <definedName name="Com">#REF!</definedName>
    <definedName name="Combustible">#REF!</definedName>
    <definedName name="COMIDA">#REF!</definedName>
    <definedName name="Compresores">#REF!</definedName>
    <definedName name="conc3000">502500</definedName>
    <definedName name="conc3500">820000</definedName>
    <definedName name="CONCRETO1">#REF!</definedName>
    <definedName name="CONCRETO2">#REF!</definedName>
    <definedName name="CONCRETO3">#REF!</definedName>
    <definedName name="CONCRETO5">#REF!</definedName>
    <definedName name="CONCRETO6">#REF!</definedName>
    <definedName name="CONCRETOC">#REF!</definedName>
    <definedName name="Concretos">#REF!</definedName>
    <definedName name="ConseqCat">0</definedName>
    <definedName name="ConseqForMitRisk">3</definedName>
    <definedName name="CONT">#REF!</definedName>
    <definedName name="Contratante">#REF!</definedName>
    <definedName name="CONTRATO">#REF!</definedName>
    <definedName name="COPIA" localSheetId="1">'APU CAP #'!ERR</definedName>
    <definedName name="COPIA">[0]!ERR</definedName>
    <definedName name="COPIA1">#REF!</definedName>
    <definedName name="COPIA2">#REF!</definedName>
    <definedName name="copiao4" localSheetId="1">'APU CAP #'!ERR</definedName>
    <definedName name="copiao4">[0]!ERR</definedName>
    <definedName name="corri" localSheetId="1">'APU CAP #'!ERR</definedName>
    <definedName name="corri">[0]!ERR</definedName>
    <definedName name="COSTO_FRENTE">#REF!</definedName>
    <definedName name="costo2" hidden="1">#REF!</definedName>
    <definedName name="COSTODIRECTO" localSheetId="1">#REF!</definedName>
    <definedName name="COSTODIRECTO">#REF!</definedName>
    <definedName name="COSTOS">#REF!</definedName>
    <definedName name="cr" hidden="1">{#N/A,#N/A,FALSE,"310.1";#N/A,#N/A,FALSE,"321.1";#N/A,#N/A,FALSE,"320.3";#N/A,#N/A,FALSE,"330.1"}</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s">#REF!</definedName>
    <definedName name="CS_AVG_SIZE">#REF!</definedName>
    <definedName name="CS_WELDING">#REF!</definedName>
    <definedName name="CTA" localSheetId="1">#REF!</definedName>
    <definedName name="CTA">#REF!</definedName>
    <definedName name="CTE">#REF!</definedName>
    <definedName name="CTR">#REF!</definedName>
    <definedName name="CTRPAG">#REF!</definedName>
    <definedName name="cuadrilla">#REF!</definedName>
    <definedName name="Cuadrillas">#REF!</definedName>
    <definedName name="CUAL" localSheetId="1">'APU CAP #'!ERR</definedName>
    <definedName name="CUAL">[0]!ERR</definedName>
    <definedName name="Cubierta">#REF!</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#REF!</definedName>
    <definedName name="cv" localSheetId="1">#REF!</definedName>
    <definedName name="cv">#REF!</definedName>
    <definedName name="CVa">#REF!</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klnfñadkn">#REF!</definedName>
    <definedName name="daknfiahe">#REF!</definedName>
    <definedName name="DANODO">#REF!</definedName>
    <definedName name="DANODOF">#REF!</definedName>
    <definedName name="DANODOFT">#REF!</definedName>
    <definedName name="dario" localSheetId="1">#REF!</definedName>
    <definedName name="dario">#REF!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1">#REF!</definedName>
    <definedName name="datos">#REF!</definedName>
    <definedName name="Datos_SW_G1">#REF!</definedName>
    <definedName name="Datos_SW_G2">#REF!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PTO">#REF!</definedName>
    <definedName name="DERF" hidden="1">{#N/A,#N/A,FALSE,"310.1";#N/A,#N/A,FALSE,"321.1";#N/A,#N/A,FALSE,"320.3";#N/A,#N/A,FALSE,"330.1"}</definedName>
    <definedName name="DERFE">#REF!</definedName>
    <definedName name="DES_HERRAMIENTAS">#REF!</definedName>
    <definedName name="DES_MATERIALES">#REF!</definedName>
    <definedName name="desarrolladas">#REF!,#REF!,#REF!,#REF!</definedName>
    <definedName name="desc_rps">#REF!</definedName>
    <definedName name="DESCAP">#REF!</definedName>
    <definedName name="descapote">#REF!</definedName>
    <definedName name="DESCUENTOS">#REF!</definedName>
    <definedName name="DESCUENTOSS">#REF!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1">#REF!</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hidden="1">{"via1",#N/A,TRUE,"general";"via2",#N/A,TRUE,"general";"via3",#N/A,TRUE,"general"}</definedName>
    <definedName name="DFSGF">#REF!</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AS_CALENDARIO_EN_EL_PROYECTO">#REF!</definedName>
    <definedName name="DIAS_EFECTIVOS_EN_EL_PROYECTO">#REF!</definedName>
    <definedName name="DIAS_RECURSO_CALENDARIO_EN_EL_PROYECTO">#REF!</definedName>
    <definedName name="DIAS_RECURSO_EFECTIVOS_EN_EL_PROYECTO">#REF!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ouh">#REF!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hidden="1">{"via1",#N/A,TRUE,"general";"via2",#N/A,TRUE,"general";"via3",#N/A,TRUE,"general"}</definedName>
    <definedName name="Drywall">#REF!</definedName>
    <definedName name="DS">#REF!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'APU CAP #'!ERR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JFWIOHw">#REF!</definedName>
    <definedName name="ELIMINACIONPROYC">#REF!</definedName>
    <definedName name="emanto" localSheetId="1">#REF!</definedName>
    <definedName name="emanto">#REF!</definedName>
    <definedName name="eme" localSheetId="1">'APU CAP #'!ERR</definedName>
    <definedName name="eme">[0]!ERR</definedName>
    <definedName name="EMPLEADO">#REF!</definedName>
    <definedName name="Empresa">#REF!</definedName>
    <definedName name="EMULSION">#REF!</definedName>
    <definedName name="EN">#REF!</definedName>
    <definedName name="End_Bal">#REF!</definedName>
    <definedName name="ene">#REF!</definedName>
    <definedName name="Ensayos">#REF!</definedName>
    <definedName name="ENTRADASP" localSheetId="1">#REF!</definedName>
    <definedName name="ENTRADASP">#REF!</definedName>
    <definedName name="EPECIALIDAD_SIDOE">#REF!</definedName>
    <definedName name="EQBASICO">#REF!</definedName>
    <definedName name="EQEQEQW">#REF!</definedName>
    <definedName name="eqjfikqj">#REF!</definedName>
    <definedName name="equipo">#REF!</definedName>
    <definedName name="EQUIPO1">#REF!</definedName>
    <definedName name="EQUIPOS" localSheetId="1">#REF!</definedName>
    <definedName name="Equipos">#REF!</definedName>
    <definedName name="EQUIPOS1">#REF!</definedName>
    <definedName name="EquiposEspeciales">#REF!</definedName>
    <definedName name="EQVARIABLE">#REF!</definedName>
    <definedName name="eqw" localSheetId="1"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'APU CAP #'!ERR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RO">#REF!</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AVA1">#REF!</definedName>
    <definedName name="EXCAVA2">#REF!</definedName>
    <definedName name="excavman">#REF!</definedName>
    <definedName name="excavmanz">#REF!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#REF!</definedName>
    <definedName name="Excel_BuiltIn_Print_Titles_10">#REF!</definedName>
    <definedName name="Excel_BuiltIn_Print_Titles_11" localSheetId="1">#REF!</definedName>
    <definedName name="Excel_BuiltIn_Print_Titles_11">#REF!</definedName>
    <definedName name="Excel_BuiltIn_Print_Titles_12" localSheetId="1">#REF!</definedName>
    <definedName name="Excel_BuiltIn_Print_Titles_12">#REF!</definedName>
    <definedName name="Excel_BuiltIn_Print_Titles_13" localSheetId="1">#REF!</definedName>
    <definedName name="Excel_BuiltIn_Print_Titles_13">#REF!</definedName>
    <definedName name="Excel_BuiltIn_Print_Titles_14" localSheetId="1">#REF!</definedName>
    <definedName name="Excel_BuiltIn_Print_Titles_14">#REF!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#REF!</definedName>
    <definedName name="Excel_BuiltIn_Print_Titles_19">#REF!</definedName>
    <definedName name="Excel_BuiltIn_Print_Titles_20" localSheetId="1">#REF!</definedName>
    <definedName name="Excel_BuiltIn_Print_Titles_20">#REF!</definedName>
    <definedName name="Excel_BuiltIn_Print_Titles_21" localSheetId="1">#REF!</definedName>
    <definedName name="Excel_BuiltIn_Print_Titles_21">#REF!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#REF!</definedName>
    <definedName name="Excel_BuiltIn_Print_Titles_5">#REF!</definedName>
    <definedName name="Excel_BuiltIn_Print_Titles_5_XX" localSheetId="1">#REF!</definedName>
    <definedName name="Excel_BuiltIn_Print_Titles_5_XX">#REF!</definedName>
    <definedName name="Excel_BuiltIn_Print_Titles_6" localSheetId="1">#REF!</definedName>
    <definedName name="Excel_BuiltIn_Print_Titles_6">#REF!</definedName>
    <definedName name="Excel_BuiltIn_Print_Titles_7" localSheetId="1">#REF!</definedName>
    <definedName name="Excel_BuiltIn_Print_Titles_7">#REF!</definedName>
    <definedName name="Excel_BuiltIn_Print_Titles_8" localSheetId="1">#REF!</definedName>
    <definedName name="Excel_BuiltIn_Print_Titles_8">#REF!</definedName>
    <definedName name="Excel_BuiltIn_Print_Titles_9" localSheetId="1">#REF!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AIU">#REF!</definedName>
    <definedName name="F.APUs2">#REF!</definedName>
    <definedName name="F.CAP">#REF!</definedName>
    <definedName name="F.ITEM">#REF!</definedName>
    <definedName name="F.L">#REF!</definedName>
    <definedName name="F.SUBCAP">#REF!</definedName>
    <definedName name="Facilidades">#REF!</definedName>
    <definedName name="factor">#REF!</definedName>
    <definedName name="FACTURADO">#REF!</definedName>
    <definedName name="FareWellStmnt">#REF!</definedName>
    <definedName name="FaseProyecto">#REF!</definedName>
    <definedName name="FD" localSheetId="1">'APU CAP #'!ERR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_DESVINCULACION">#REF!</definedName>
    <definedName name="FECHA_VINCULACION">#REF!</definedName>
    <definedName name="FechaInicio">#REF!</definedName>
    <definedName name="FechaTermina">#REF!</definedName>
    <definedName name="FechaTerminacion">#REF!</definedName>
    <definedName name="fer" localSheetId="1">#REF!</definedName>
    <definedName name="fer">#REF!</definedName>
    <definedName name="ferfer" localSheetId="1" hidden="1">{"via1",#N/A,TRUE,"general";"via2",#N/A,TRUE,"general";"via3",#N/A,TRUE,"general"}</definedName>
    <definedName name="ferfer" hidden="1">{"via1",#N/A,TRUE,"general";"via2",#N/A,TRUE,"general";"via3",#N/A,TRUE,"general"}</definedName>
    <definedName name="Ferreteria">#REF!</definedName>
    <definedName name="ff" localSheetId="1">'APU CAP #'!ERR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FFF">#N/A</definedName>
    <definedName name="FFFFFFFFFFFFF">#N/A</definedName>
    <definedName name="FFFFFFFFFFFFFF">#REF!</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'APU CAP #'!ERR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L" localSheetId="3">#REF!</definedName>
    <definedName name="FINAL" localSheetId="5">#REF!</definedName>
    <definedName name="FINAL">#REF!</definedName>
    <definedName name="FINANCIACION" localSheetId="1">'APU CAP #'!ERR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aletas">#REF!</definedName>
    <definedName name="formato1">#REF!</definedName>
    <definedName name="formato2">#REF!</definedName>
    <definedName name="formato3">#REF!</definedName>
    <definedName name="formato4">#REF!</definedName>
    <definedName name="formato5">#REF!</definedName>
    <definedName name="formato6">#REF!</definedName>
    <definedName name="formato7">#REF!</definedName>
    <definedName name="formato8">#REF!</definedName>
    <definedName name="formato9">#REF!</definedName>
    <definedName name="FORMOLT">#REF!</definedName>
    <definedName name="formularioCantidades">#REF!</definedName>
    <definedName name="FORSHE">#REF!</definedName>
    <definedName name="FORUNMIS">#REF!</definedName>
    <definedName name="FP">#REF!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'APU CAP #'!ERR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1">#REF!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dghca">#REF!</definedName>
    <definedName name="GCI">#REF!</definedName>
    <definedName name="GCN">#REF!</definedName>
    <definedName name="GCP">#REF!</definedName>
    <definedName name="GDN">#REF!</definedName>
    <definedName name="GDR">#REF!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sinteticos">#REF!</definedName>
    <definedName name="Geotex" localSheetId="1">#REF!</definedName>
    <definedName name="Geotex">#REF!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'APU CAP #'!ERR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hidden="1">{"via1",#N/A,TRUE,"general";"via2",#N/A,TRUE,"general";"via3",#N/A,TRUE,"general"}</definedName>
    <definedName name="GHGHJBJH">#REF!</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obal">#REF!</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villa">190000</definedName>
    <definedName name="GRC">#REF!</definedName>
    <definedName name="GRC_ON_ASO">#REF!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1">#REF!</definedName>
    <definedName name="GTRE">#REF!</definedName>
    <definedName name="gvdgdve">#REF!</definedName>
    <definedName name="gvsacdras">#REF!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ctrhdsad">#REF!</definedName>
    <definedName name="haebyfve">#REF!</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AMIENTA">#REF!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OAH">#REF!</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fysdgyg">#REF!</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'APU CAP #'!ERR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#REF!</definedName>
    <definedName name="HIDE1">#REF!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jvafgaf">#REF!</definedName>
    <definedName name="HK" localSheetId="1">'APU CAP #'!ERR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S_RECURSO_EFECTIVAS_EN_EL_PROYECTO">#REF!</definedName>
    <definedName name="horat">#REF!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1">'APU CAP #'!ERR</definedName>
    <definedName name="ID">[0]!ERR</definedName>
    <definedName name="ID_APUs">#REF!</definedName>
    <definedName name="ID_CAPITULOS">#REF!</definedName>
    <definedName name="ID_MEDIDAS">#REF!</definedName>
    <definedName name="IF" localSheetId="1">#REF!</definedName>
    <definedName name="IF">#REF!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ermeabilizantes">#REF!</definedName>
    <definedName name="IMPRESSION">#REF!</definedName>
    <definedName name="Imprima">#REF!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t.Electricas">#REF!</definedName>
    <definedName name="Inst.Hidrosanitarias">#REF!</definedName>
    <definedName name="instalpasamuro">#REF!</definedName>
    <definedName name="INSU">#REF!</definedName>
    <definedName name="INSUMOS" localSheetId="4">#REF!</definedName>
    <definedName name="INSUMOS">#REF!</definedName>
    <definedName name="Insumos_auxiliares" localSheetId="1">#REF!</definedName>
    <definedName name="Insumos_auxiliares">#REF!</definedName>
    <definedName name="Insumos_basicos" localSheetId="1">#REF!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'APU CAP #'!ERR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terar">#REF!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VA_2017">#REF!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bf">#REF!</definedName>
    <definedName name="jabslyusag">#REF!</definedName>
    <definedName name="jagvdy">#REF!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fwjio">#REF!</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'APU CAP #'!ERR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ksnadihf">#REF!</definedName>
    <definedName name="JKWjnfñu">#REF!</definedName>
    <definedName name="JOHNNY" localSheetId="1">'APU CAP #'!ERR</definedName>
    <definedName name="JOHNNY">[0]!ERR</definedName>
    <definedName name="JOIJOIJ">#REF!</definedName>
    <definedName name="JQHURI">#REF!</definedName>
    <definedName name="JQJWD">#REF!</definedName>
    <definedName name="JQWBD">#REF!</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WQBIDQE">#REF!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ahsdu">#REF!</definedName>
    <definedName name="KAJFOIF">#REF!</definedName>
    <definedName name="kasjfiawhn">#REF!</definedName>
    <definedName name="kasljfioa">#REF!</definedName>
    <definedName name="kdmfm" hidden="1">#REF!</definedName>
    <definedName name="kenfo">#REF!</definedName>
    <definedName name="kf">#REF!</definedName>
    <definedName name="kh">#REF!</definedName>
    <definedName name="KHf">#REF!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ihwf54">#REF!</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'APU CAP #'!ERR</definedName>
    <definedName name="kl">[0]!ERR</definedName>
    <definedName name="klklk" localSheetId="1">#REF!</definedName>
    <definedName name="klklk">#REF!</definedName>
    <definedName name="KLQWJHOI">#REF!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alhfiohwp0">#REF!</definedName>
    <definedName name="ksogtk">#REF!</definedName>
    <definedName name="kuyhgbe">#REF!</definedName>
    <definedName name="Kwjhfoi">#REF!</definedName>
    <definedName name="kwnfjwn">#REF!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drillos">#REF!</definedName>
    <definedName name="LAF">#REF!</definedName>
    <definedName name="lal" localSheetId="4">#REF!</definedName>
    <definedName name="lal">#REF!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1">#REF!</definedName>
    <definedName name="LICITACION">#REF!</definedName>
    <definedName name="lily">#REF!</definedName>
    <definedName name="LINEA" localSheetId="1">#REF!</definedName>
    <definedName name="LINEA">#REF!</definedName>
    <definedName name="LISTA_UNITARIOS">#REF!</definedName>
    <definedName name="ListaCantidad">#REF!</definedName>
    <definedName name="Listado">#REF!</definedName>
    <definedName name="Listado1">#REF!</definedName>
    <definedName name="ListaItem">#REF!</definedName>
    <definedName name="ListaUni">#REF!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jdqD">#REF!</definedName>
    <definedName name="ljwHFU">#REF!</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#REF!</definedName>
    <definedName name="LOCALIZACION_Y_REPLANTEO" localSheetId="1">#REF!</definedName>
    <definedName name="LOCALIZACION_Y_REPLANTEO">#REF!</definedName>
    <definedName name="LOGO" localSheetId="1">'APU CAP #'!ERR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#REF!</definedName>
    <definedName name="lun">#REF!</definedName>
    <definedName name="lv">#REF!</definedName>
    <definedName name="m">#REF!</definedName>
    <definedName name="MA" localSheetId="1">#REF!</definedName>
    <definedName name="MA">#REF!</definedName>
    <definedName name="MACO">#REF!</definedName>
    <definedName name="MACR">#REF!</definedName>
    <definedName name="MACRDEL">#REF!</definedName>
    <definedName name="Macroactividad">#REF!</definedName>
    <definedName name="Maderas">#REF!</definedName>
    <definedName name="MAESTRO">#REF!</definedName>
    <definedName name="mafdsf" localSheetId="1" hidden="1">{"via1",#N/A,TRUE,"general";"via2",#N/A,TRUE,"general";"via3",#N/A,TRUE,"general"}</definedName>
    <definedName name="mafdsf" hidden="1">{"via1",#N/A,TRUE,"general";"via2",#N/A,TRUE,"general";"via3",#N/A,TRUE,"general"}</definedName>
    <definedName name="mama" hidden="1">#REF!</definedName>
    <definedName name="MANO">#REF!</definedName>
    <definedName name="MANO_DE_OBRA">#REF!</definedName>
    <definedName name="MANODEOBRA">#REF!</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#REF!</definedName>
    <definedName name="MAQUINAR">#REF!</definedName>
    <definedName name="mar" localSheetId="1">#REF!</definedName>
    <definedName name="mar">#REF!</definedName>
    <definedName name="MARCO_H">#REF!</definedName>
    <definedName name="marina">#REF!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#REF!</definedName>
    <definedName name="materiales">#REF!</definedName>
    <definedName name="materiales1">#REF!</definedName>
    <definedName name="MATERIALES2">#REF!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do">#REF!</definedName>
    <definedName name="mediah_reposo_comida">#REF!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1">#REF!</definedName>
    <definedName name="MESES">#REF!</definedName>
    <definedName name="MESES_RECURSO_ASIGNADO">#REF!</definedName>
    <definedName name="MesesMora">#REF!</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#REF!</definedName>
    <definedName name="Mi_Salida">#REF!</definedName>
    <definedName name="Mi_Salida1">#REF!</definedName>
    <definedName name="MICOLUMNA">#REF!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LKMLK">#REF!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MMMMMMMMMMMMMMMMMMMMMMMOOOOOOOOOOOOOOOOOOOOOOOOOOOOOOOOOOOOOOOOOOOOOOOOOOOOOOEEEEEEEEEEEEEEEEEEEEEEEEEEEEEEEEEEEEEEEEEEEELLLLLLLLLLLLLLLLLLLLLLLLLLLLLLLLLLLLLLLL">#REF!</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elect">#REF!</definedName>
    <definedName name="moelect2">#REF!</definedName>
    <definedName name="MOELECT222">#REF!</definedName>
    <definedName name="MOELECT234567">#REF!</definedName>
    <definedName name="MOMSMKSJDLAKJDAKLSJD">#REF!</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ort4">600000</definedName>
    <definedName name="MPIO">#REF!</definedName>
    <definedName name="MQWNHUIIF">#REF!</definedName>
    <definedName name="MRLART">#REF!</definedName>
    <definedName name="MRSUPDET">#REF!</definedName>
    <definedName name="Mtz_Avance">#REF!</definedName>
    <definedName name="MUMU" localSheetId="3">#REF!</definedName>
    <definedName name="MUMU" localSheetId="5">#REF!</definedName>
    <definedName name="MUMU">#REF!</definedName>
    <definedName name="muro">#REF!</definedName>
    <definedName name="Mv">#REF!</definedName>
    <definedName name="MZ_CATEGORIA">#REF!</definedName>
    <definedName name="MZ_ENTREGABLES">#REF!</definedName>
    <definedName name="MZ_NOMBRE">#REF!</definedName>
    <definedName name="MZ_PROYECTOS">#REF!</definedName>
    <definedName name="MZ_TIPO">#REF!</definedName>
    <definedName name="n" localSheetId="1"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#REF!</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'APU CAP #'!ERR</definedName>
    <definedName name="NO">[0]!ERR</definedName>
    <definedName name="No_desarrolladas">#REF!,#REF!,#REF!,#REF!</definedName>
    <definedName name="NOMBRE" localSheetId="1">#REF!</definedName>
    <definedName name="NOMBRE">#REF!</definedName>
    <definedName name="NOMBRE1">#REF!</definedName>
    <definedName name="NombreCoordinador">#REF!</definedName>
    <definedName name="NombreDependencia">#REF!</definedName>
    <definedName name="NombreProyecto">#REF!</definedName>
    <definedName name="NombreVicepresidencia">#REF!</definedName>
    <definedName name="NOOOOOOOOOOOOOOOOOOOOOOOOOOOOOOJOOOOOOOOOOOOOOOOOOOOOOOOOOOOOOOOOODAAAAAAAAAAAAAAAAAAAAAAAAAAAAAAAAAAAAAAAAAAAAAAAAAAAAAAAAAAAAAAA">#REF!</definedName>
    <definedName name="Norte">#REF!</definedName>
    <definedName name="NPAGE">#REF!</definedName>
    <definedName name="nsavtasf">#REF!</definedName>
    <definedName name="NUEVO" localSheetId="1">#REF!</definedName>
    <definedName name="NUEVO">#REF!</definedName>
    <definedName name="Num_Pmt_Per_Year">#REF!</definedName>
    <definedName name="Number_of_Payments">MATCH(0.01,End_Bal,-1)+1</definedName>
    <definedName name="NUMPROY">#REF!</definedName>
    <definedName name="nxn" localSheetId="1" hidden="1">{"via1",#N/A,TRUE,"general";"via2",#N/A,TRUE,"general";"via3",#N/A,TRUE,"general"}</definedName>
    <definedName name="nxn" hidden="1">{"via1",#N/A,TRUE,"general";"via2",#N/A,TRUE,"general";"via3",#N/A,TRUE,"general"}</definedName>
    <definedName name="ÑLWEP´L">#REF!</definedName>
    <definedName name="ÑÑ" localSheetId="3">#REF!</definedName>
    <definedName name="ÑÑ" localSheetId="5">#REF!</definedName>
    <definedName name="ÑÑ">#REF!</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#REF!</definedName>
    <definedName name="ObjetivoProyecto">#REF!</definedName>
    <definedName name="Obra" localSheetId="1">#REF!</definedName>
    <definedName name="Obra">#REF!</definedName>
    <definedName name="obras" hidden="1">#REF!</definedName>
    <definedName name="obras1" localSheetId="3">DATE(YEAR(#REF!),MONTH(#REF!)+Payment_Number,DAY(#REF!))</definedName>
    <definedName name="obras1" localSheetId="0">DATE(YEAR(#REF!),MONTH(#REF!)+Payment_Number,DAY(#REF!))</definedName>
    <definedName name="obras1" localSheetId="5">DATE(YEAR(#REF!),MONTH(#REF!)+Payment_Number,DAY(#REF!))</definedName>
    <definedName name="obras1">DATE(YEAR(#REF!),MONTH(#REF!)+Payment_Number,DAY(#REF!))</definedName>
    <definedName name="obras11" hidden="1">#REF!</definedName>
    <definedName name="obras111" localSheetId="3">DATE(YEAR(#REF!),MONTH(#REF!)+Payment_Number,DAY(#REF!))</definedName>
    <definedName name="obras111" localSheetId="0">DATE(YEAR(#REF!),MONTH(#REF!)+Payment_Number,DAY(#REF!))</definedName>
    <definedName name="obras111" localSheetId="5">DATE(YEAR(#REF!),MONTH(#REF!)+Payment_Number,DAY(#REF!))</definedName>
    <definedName name="obras111">DATE(YEAR(#REF!),MONTH(#REF!)+Payment_Number,DAY(#REF!))</definedName>
    <definedName name="OBRERO">#REF!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f">36450</definedName>
    <definedName name="OFICIAL">#REF!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SIRWOIEROWIRJIWOEJR">#REF!</definedName>
    <definedName name="otros">#REF!</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IS">#REF!</definedName>
    <definedName name="Parametro_Peso">#REF!</definedName>
    <definedName name="PAROUE_CENTENARIO_MUNICIPIO_DE_TAURAMENA">#REF!</definedName>
    <definedName name="PASAMU">#REF!</definedName>
    <definedName name="Pay_Date">#REF!</definedName>
    <definedName name="Pay_Num">#REF!</definedName>
    <definedName name="Payment_Date" localSheetId="3">DATE(YEAR([0]!Loan_Start),MONTH([0]!Loan_Start)+Payment_Number,DAY([0]!Loan_Start))</definedName>
    <definedName name="Payment_Date" localSheetId="0">DATE(YEAR([0]!Loan_Start),MONTH([0]!Loan_Start)+Payment_Number,DAY([0]!Loan_Start))</definedName>
    <definedName name="Payment_Date" localSheetId="5">DATE(YEAR([0]!Loan_Start),MONTH([0]!Loan_Start)+Payment_Number,DAY([0]!Loan_Start))</definedName>
    <definedName name="Payment_Date">DATE(YEAR(Loan_Start),MONTH(Loan_Start)+Payment_Number,DAY(Loan_Start))</definedName>
    <definedName name="Payment_Date1" localSheetId="3">DATE(YEAR(#REF!),MONTH(#REF!)+Payment_Number,DAY(#REF!))</definedName>
    <definedName name="Payment_Date1" localSheetId="0">DATE(YEAR(#REF!),MONTH(#REF!)+Payment_Number,DAY(#REF!))</definedName>
    <definedName name="Payment_Date1" localSheetId="5">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1">'APU CAP #'!ERR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uras">#REF!</definedName>
    <definedName name="pintyura">#REF!</definedName>
    <definedName name="PIP">#REF!</definedName>
    <definedName name="Piscinas">#REF!</definedName>
    <definedName name="PisosEnchape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aerea">#REF!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atinas">#REF!</definedName>
    <definedName name="Plazo">#REF!</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#REF!</definedName>
    <definedName name="Porcentaje">#REF!</definedName>
    <definedName name="PORCENTAJE_DE_PAGO">#REF!</definedName>
    <definedName name="PORCENTAJE1">#REF!</definedName>
    <definedName name="PORTADA2">#REF!</definedName>
    <definedName name="POSICION_PRESUP">#REF!</definedName>
    <definedName name="POSICIONES">#REF!</definedName>
    <definedName name="pouig" localSheetId="1"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PPPPPPPPPPPPPPPPPPPPPPPPPPP">#REF!</definedName>
    <definedName name="PPtoNorte">#REF!</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#REF!</definedName>
    <definedName name="Precio">#REF!</definedName>
    <definedName name="precio2">#REF!</definedName>
    <definedName name="PrecioS">#REF!</definedName>
    <definedName name="Prefabricados">#REF!</definedName>
    <definedName name="PRES">#REF!</definedName>
    <definedName name="PREST" localSheetId="1">#REF!</definedName>
    <definedName name="PREST">#REF!</definedName>
    <definedName name="PRESUPUESTO">#REF!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1">'APU CAP #'!ERR</definedName>
    <definedName name="programainv">[0]!ERR</definedName>
    <definedName name="Proponente" localSheetId="1">#REF!</definedName>
    <definedName name="Proponente">#REF!</definedName>
    <definedName name="PROY">#REF!</definedName>
    <definedName name="PROYECTO">#REF!</definedName>
    <definedName name="PROYECTO_EN_EL_FLUJO_DE_CAJA">#REF!</definedName>
    <definedName name="PROYECTO_SELECCIONADO">#REF!</definedName>
    <definedName name="PRUEBA">#REF!</definedName>
    <definedName name="prueba1">#REF!</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T">#REF!</definedName>
    <definedName name="PW">#REF!</definedName>
    <definedName name="Pwf">#REF!</definedName>
    <definedName name="Pwf_actual">#REF!</definedName>
    <definedName name="Pwf_i">#REF!</definedName>
    <definedName name="Pwf_min">#REF!</definedName>
    <definedName name="Pwfd">#REF!</definedName>
    <definedName name="Q" localSheetId="1">#REF!</definedName>
    <definedName name="Q">#REF!</definedName>
    <definedName name="Q_actual">#REF!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QEWEQWEQ">#REF!</definedName>
    <definedName name="qewj" localSheetId="1" hidden="1">{"via1",#N/A,TRUE,"general";"via2",#N/A,TRUE,"general";"via3",#N/A,TRUE,"general"}</definedName>
    <definedName name="qewj" hidden="1">{"via1",#N/A,TRUE,"general";"via2",#N/A,TRUE,"general";"via3",#N/A,TRUE,"general"}</definedName>
    <definedName name="QIWOUE">#REF!</definedName>
    <definedName name="QJWHI">#REF!</definedName>
    <definedName name="QKHEQ">#REF!</definedName>
    <definedName name="QKWH">#REF!</definedName>
    <definedName name="QKWHRIOQ">#REF!</definedName>
    <definedName name="QKWKJDIWWWWWWWW">#REF!</definedName>
    <definedName name="qlmd">#REF!</definedName>
    <definedName name="Qmax">#REF!</definedName>
    <definedName name="QPIOW9E">#REF!</definedName>
    <definedName name="QQ" localSheetId="3">#REF!</definedName>
    <definedName name="QQ" localSheetId="5">#REF!</definedName>
    <definedName name="QQ">#REF!</definedName>
    <definedName name="qqqqqw" localSheetId="1"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QWE">#REF!</definedName>
    <definedName name="QWERTY" localSheetId="1">'APU CAP #'!ERR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_ASIGNADO">#REF!</definedName>
    <definedName name="recursos">#REF!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'APU CAP #'!ERR</definedName>
    <definedName name="REICIO">[0]!ERR</definedName>
    <definedName name="Reimbursement">"Reembolso"</definedName>
    <definedName name="reinicio" localSheetId="1">'APU CAP #'!ERR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LL1">#REF!</definedName>
    <definedName name="RELL2">#REF!</definedName>
    <definedName name="rellenomatsel">#REF!</definedName>
    <definedName name="rellenosuelocemento">#REF!</definedName>
    <definedName name="remanentes">#REF!,#REF!,#REF!,#REF!</definedName>
    <definedName name="rendimiento">#REF!</definedName>
    <definedName name="RENDIMIENTO____CARGA">#REF!</definedName>
    <definedName name="REPLAN">#REF!</definedName>
    <definedName name="REPRE">#REF!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1">'APU CAP #'!ERR</definedName>
    <definedName name="rr">[0]!ERR</definedName>
    <definedName name="rrr" localSheetId="1"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'APU CAP #'!ERR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_MIN">#REF!</definedName>
    <definedName name="salarios" localSheetId="1">'APU CAP #'!ERR</definedName>
    <definedName name="salarios">[0]!ERR</definedName>
    <definedName name="SalConv">#REF!</definedName>
    <definedName name="SALID1">#REF!</definedName>
    <definedName name="SalMinimo">#REF!</definedName>
    <definedName name="savyuev">#REF!</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#REF!</definedName>
    <definedName name="SERO" localSheetId="1">'APU CAP #'!ERR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'APU CAP #'!ERR</definedName>
    <definedName name="SI">[0]!ERR</definedName>
    <definedName name="SINGOLO">#REF!</definedName>
    <definedName name="SISISIS" localSheetId="1">'APU CAP #'!ERR</definedName>
    <definedName name="SISISIS">[0]!ERR</definedName>
    <definedName name="sklhfuahf">#REF!</definedName>
    <definedName name="Smlv">#REF!</definedName>
    <definedName name="smlv01">#REF!</definedName>
    <definedName name="smlv2001">#REF!</definedName>
    <definedName name="SMML">#REF!</definedName>
    <definedName name="SN">#REF!</definedName>
    <definedName name="SOLADO">#REF!</definedName>
    <definedName name="SOLD._4_">#REF!</definedName>
    <definedName name="SOLD._6_">#REF!</definedName>
    <definedName name="SOLD._8_">#REF!</definedName>
    <definedName name="solver_adj" localSheetId="1" hidden="1">'APU CAP #'!#REF!</definedName>
    <definedName name="solver_adj" localSheetId="0" hidden="1">'PRESUPUESTO CAM y CAD'!#REF!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'APU CAP #'!#REF!</definedName>
    <definedName name="solver_lhs1" localSheetId="0" hidden="1">'PRESUPUESTO CAM y CAD'!#REF!</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'APU CAP #'!#REF!</definedName>
    <definedName name="solver_opt" localSheetId="0" hidden="1">'PRESUPUESTO CAM y CAD'!#REF!</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'APU CAP #'!#REF!</definedName>
    <definedName name="solver_rhs1" localSheetId="0" hidden="1">'PRESUPUESTO CAM y CAD'!#REF!</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#REF!</definedName>
    <definedName name="ssh">#REF!</definedName>
    <definedName name="sss" localSheetId="3">MODULO10.auto_abrir</definedName>
    <definedName name="sss" localSheetId="0">MODULO10.auto_abrir</definedName>
    <definedName name="sss" localSheetId="5">MODULO10.auto_abrir</definedName>
    <definedName name="sss">MODULO10.auto_abrir</definedName>
    <definedName name="SSSS" localSheetId="1">'APU CAP #'!ERR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1">#REF!</definedName>
    <definedName name="Summary">#REF!</definedName>
    <definedName name="sUMMARY1">#REF!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USPENSION">#REF!</definedName>
    <definedName name="sw" localSheetId="1">'APU CAP #'!ERR</definedName>
    <definedName name="sw">[0]!ERR</definedName>
    <definedName name="swds">#REF!</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 localSheetId="3">Scheduled_Payment+Extra_Payment</definedName>
    <definedName name="t_1" localSheetId="0">Scheduled_Payment+Extra_Payment</definedName>
    <definedName name="t_1" localSheetId="5">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1">#REF!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1">#REF!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'APU CAP #'!ERR</definedName>
    <definedName name="TER">[0]!ERR</definedName>
    <definedName name="TERM" localSheetId="1">'APU CAP #'!ERR</definedName>
    <definedName name="TERM">[0]!ERR</definedName>
    <definedName name="TÉRMINOS" localSheetId="1">'APU CAP #'!ERR</definedName>
    <definedName name="TÉRMINOS">[0]!ERR</definedName>
    <definedName name="TERR">#REF!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_SALARI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 localSheetId="1">'APU CAP #'!$6:$17</definedName>
    <definedName name="_xlnm.Print_Titles" localSheetId="2">EQUIPOS!$1:$13</definedName>
    <definedName name="_xlnm.Print_Titles" localSheetId="4">'MANO DE OBRA'!#REF!</definedName>
    <definedName name="_xlnm.Print_Titles" localSheetId="3">MATERIALES!$1:$13</definedName>
    <definedName name="_xlnm.Print_Titles" localSheetId="0">'PRESUPUESTO CAM y CAD'!$11:$14</definedName>
    <definedName name="_xlnm.Print_Titles" localSheetId="5">TRANSPORTE!$1:$13</definedName>
    <definedName name="_xlnm.Print_Titles">#N/A</definedName>
    <definedName name="Títulos_a_imprimir_IM" localSheetId="1">#REF!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DIRECTO">#REF!</definedName>
    <definedName name="Total_Interest">#REF!</definedName>
    <definedName name="Total_Pay">#REF!</definedName>
    <definedName name="Total_Payment" localSheetId="3">Scheduled_Payment+Extra_Payment</definedName>
    <definedName name="Total_Payment" localSheetId="0">Scheduled_Payment+Extra_Payment</definedName>
    <definedName name="Total_Payment" localSheetId="5">Scheduled_Payment+Extra_Payment</definedName>
    <definedName name="Total_Payment">Scheduled_Payment+Extra_Payment</definedName>
    <definedName name="Total_Payment1" localSheetId="3">Scheduled_Payment+Extra_Payment</definedName>
    <definedName name="Total_Payment1" localSheetId="0">Scheduled_Payment+Extra_Payment</definedName>
    <definedName name="Total_Payment1" localSheetId="5">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NSPORTES">#REF!</definedName>
    <definedName name="TRAT" localSheetId="1">#REF!</definedName>
    <definedName name="TRAT">#REF!</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on">#REF!</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#REF!</definedName>
    <definedName name="unidades">#REF!</definedName>
    <definedName name="UNIT">#REF!</definedName>
    <definedName name="UNITARIO">#REF!</definedName>
    <definedName name="Unitarios" localSheetId="1">#REF!</definedName>
    <definedName name="Unitarios">#REF!</definedName>
    <definedName name="unj" hidden="1">#REF!</definedName>
    <definedName name="uno" localSheetId="1">'APU CAP #'!ERR</definedName>
    <definedName name="uno">[0]!ERR</definedName>
    <definedName name="UO" localSheetId="3">#REF!</definedName>
    <definedName name="UO" localSheetId="5">#REF!</definedName>
    <definedName name="UO">#REF!</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'APU CAP #'!ERR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csdgfc">#REF!</definedName>
    <definedName name="VALDES" localSheetId="1">#REF!</definedName>
    <definedName name="VALDES">#REF!</definedName>
    <definedName name="VALOR_TOTAL__BASE__FRACCION_MES">#REF!</definedName>
    <definedName name="VALOR_TOTAL__BASE__HORAS_EFEC">#REF!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aluevx">42.314159</definedName>
    <definedName name="Válvulas">#REF!</definedName>
    <definedName name="Var">#REF!</definedName>
    <definedName name="VARIABLE">#REF!</definedName>
    <definedName name="VARIACION1">#REF!</definedName>
    <definedName name="Varios">#REF!</definedName>
    <definedName name="VariosAnalisis">#REF!</definedName>
    <definedName name="vasdgcew">#REF!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R" hidden="1">{"TAB1",#N/A,TRUE,"GENERAL";"TAB2",#N/A,TRUE,"GENERAL";"TAB3",#N/A,TRUE,"GENERAL";"TAB4",#N/A,TRUE,"GENERAL";"TAB5",#N/A,TRUE,"GENERAL"}</definedName>
    <definedName name="VERO" hidden="1">{"via1",#N/A,TRUE,"general";"via2",#N/A,TRUE,"general";"via3",#N/A,TRUE,"general"}</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hidden="1">{"via1",#N/A,TRUE,"general";"via2",#N/A,TRUE,"general";"via3",#N/A,TRUE,"general"}</definedName>
    <definedName name="vfh">#REF!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1"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3">#REF!</definedName>
    <definedName name="W" localSheetId="5">#REF!</definedName>
    <definedName name="W">#REF!</definedName>
    <definedName name="w2w2w" localSheetId="1" hidden="1">{"via1",#N/A,TRUE,"general";"via2",#N/A,TRUE,"general";"via3",#N/A,TRUE,"general"}</definedName>
    <definedName name="w2w2w" hidden="1">{"via1",#N/A,TRUE,"general";"via2",#N/A,TRUE,"general";"via3",#N/A,TRUE,"general"}</definedName>
    <definedName name="WA" localSheetId="3">#REF!</definedName>
    <definedName name="WA" localSheetId="5">#REF!</definedName>
    <definedName name="WA">#REF!</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1">#REF!</definedName>
    <definedName name="WDFSDF">#REF!</definedName>
    <definedName name="wedw">#REF!</definedName>
    <definedName name="WEFWE" localSheetId="1">#REF!</definedName>
    <definedName name="WEFWE">#REF!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#REF!</definedName>
    <definedName name="WILSON">#REF!</definedName>
    <definedName name="WJEHFiluw">#REF!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QJHEQ">#REF!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 localSheetId="3">#REF!</definedName>
    <definedName name="XC" localSheetId="5">#REF!</definedName>
    <definedName name="XC">#REF!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#REF!</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pata">#REF!</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'APU CAP #'!ERR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613" i="9" l="1"/>
  <c r="O748" i="9"/>
  <c r="Q748" i="9" s="1"/>
  <c r="R748" i="9" s="1"/>
  <c r="P748" i="9"/>
  <c r="O749" i="9"/>
  <c r="Q749" i="9" s="1"/>
  <c r="P749" i="9"/>
  <c r="O750" i="9"/>
  <c r="Q750" i="9" s="1"/>
  <c r="R750" i="9" s="1"/>
  <c r="P750" i="9"/>
  <c r="P747" i="9"/>
  <c r="O747" i="9"/>
  <c r="O742" i="9"/>
  <c r="P742" i="9"/>
  <c r="Q742" i="9"/>
  <c r="R742" i="9" s="1"/>
  <c r="P741" i="9"/>
  <c r="O741" i="9"/>
  <c r="O730" i="9"/>
  <c r="Q730" i="9" s="1"/>
  <c r="P730" i="9"/>
  <c r="O731" i="9"/>
  <c r="Q731" i="9" s="1"/>
  <c r="R731" i="9" s="1"/>
  <c r="P731" i="9"/>
  <c r="O732" i="9"/>
  <c r="Q732" i="9" s="1"/>
  <c r="P732" i="9"/>
  <c r="O733" i="9"/>
  <c r="Q733" i="9" s="1"/>
  <c r="P733" i="9"/>
  <c r="O734" i="9"/>
  <c r="Q734" i="9" s="1"/>
  <c r="P734" i="9"/>
  <c r="O735" i="9"/>
  <c r="Q735" i="9" s="1"/>
  <c r="R735" i="9" s="1"/>
  <c r="P735" i="9"/>
  <c r="O736" i="9"/>
  <c r="P736" i="9"/>
  <c r="O737" i="9"/>
  <c r="Q737" i="9" s="1"/>
  <c r="P737" i="9"/>
  <c r="O738" i="9"/>
  <c r="Q738" i="9" s="1"/>
  <c r="P738" i="9"/>
  <c r="P729" i="9"/>
  <c r="O729" i="9"/>
  <c r="Q729" i="9" s="1"/>
  <c r="R729" i="9" s="1"/>
  <c r="O722" i="9"/>
  <c r="Q722" i="9" s="1"/>
  <c r="P722" i="9"/>
  <c r="O723" i="9"/>
  <c r="Q723" i="9" s="1"/>
  <c r="R723" i="9" s="1"/>
  <c r="P723" i="9"/>
  <c r="O724" i="9"/>
  <c r="Q724" i="9" s="1"/>
  <c r="R724" i="9" s="1"/>
  <c r="P724" i="9"/>
  <c r="O725" i="9"/>
  <c r="Q725" i="9" s="1"/>
  <c r="P725" i="9"/>
  <c r="O726" i="9"/>
  <c r="Q726" i="9" s="1"/>
  <c r="P726" i="9"/>
  <c r="P721" i="9"/>
  <c r="O721" i="9"/>
  <c r="O717" i="9"/>
  <c r="Q717" i="9" s="1"/>
  <c r="R717" i="9" s="1"/>
  <c r="P717" i="9"/>
  <c r="O718" i="9"/>
  <c r="Q718" i="9" s="1"/>
  <c r="R718" i="9" s="1"/>
  <c r="P718" i="9"/>
  <c r="P716" i="9"/>
  <c r="O716" i="9"/>
  <c r="O696" i="9"/>
  <c r="Q696" i="9" s="1"/>
  <c r="P696" i="9"/>
  <c r="O697" i="9"/>
  <c r="Q697" i="9" s="1"/>
  <c r="P697" i="9"/>
  <c r="O698" i="9"/>
  <c r="P698" i="9"/>
  <c r="O699" i="9"/>
  <c r="Q699" i="9" s="1"/>
  <c r="R699" i="9" s="1"/>
  <c r="P699" i="9"/>
  <c r="O700" i="9"/>
  <c r="Q700" i="9" s="1"/>
  <c r="P700" i="9"/>
  <c r="O701" i="9"/>
  <c r="Q701" i="9" s="1"/>
  <c r="P701" i="9"/>
  <c r="O702" i="9"/>
  <c r="Q702" i="9" s="1"/>
  <c r="R702" i="9" s="1"/>
  <c r="P702" i="9"/>
  <c r="O703" i="9"/>
  <c r="Q703" i="9" s="1"/>
  <c r="R703" i="9" s="1"/>
  <c r="P703" i="9"/>
  <c r="O704" i="9"/>
  <c r="Q704" i="9" s="1"/>
  <c r="P704" i="9"/>
  <c r="O705" i="9"/>
  <c r="Q705" i="9" s="1"/>
  <c r="P705" i="9"/>
  <c r="O706" i="9"/>
  <c r="Q706" i="9" s="1"/>
  <c r="P706" i="9"/>
  <c r="O707" i="9"/>
  <c r="Q707" i="9" s="1"/>
  <c r="R707" i="9" s="1"/>
  <c r="P707" i="9"/>
  <c r="O708" i="9"/>
  <c r="Q708" i="9" s="1"/>
  <c r="P708" i="9"/>
  <c r="O709" i="9"/>
  <c r="Q709" i="9" s="1"/>
  <c r="P709" i="9"/>
  <c r="O710" i="9"/>
  <c r="Q710" i="9" s="1"/>
  <c r="R710" i="9" s="1"/>
  <c r="P710" i="9"/>
  <c r="O711" i="9"/>
  <c r="Q711" i="9" s="1"/>
  <c r="R711" i="9" s="1"/>
  <c r="P711" i="9"/>
  <c r="O712" i="9"/>
  <c r="P712" i="9"/>
  <c r="Q712" i="9"/>
  <c r="O713" i="9"/>
  <c r="Q713" i="9" s="1"/>
  <c r="P713" i="9"/>
  <c r="P695" i="9"/>
  <c r="O695" i="9"/>
  <c r="O692" i="9"/>
  <c r="Q692" i="9" s="1"/>
  <c r="R692" i="9" s="1"/>
  <c r="P692" i="9"/>
  <c r="P691" i="9"/>
  <c r="O691" i="9"/>
  <c r="Q691" i="9" s="1"/>
  <c r="R691" i="9" s="1"/>
  <c r="O684" i="9"/>
  <c r="Q684" i="9" s="1"/>
  <c r="R684" i="9" s="1"/>
  <c r="P684" i="9"/>
  <c r="O685" i="9"/>
  <c r="Q685" i="9" s="1"/>
  <c r="P685" i="9"/>
  <c r="O686" i="9"/>
  <c r="Q686" i="9" s="1"/>
  <c r="R686" i="9" s="1"/>
  <c r="P686" i="9"/>
  <c r="O687" i="9"/>
  <c r="P687" i="9"/>
  <c r="Q687" i="9"/>
  <c r="O688" i="9"/>
  <c r="Q688" i="9" s="1"/>
  <c r="P688" i="9"/>
  <c r="P683" i="9"/>
  <c r="O683" i="9"/>
  <c r="Q683" i="9" s="1"/>
  <c r="R683" i="9" s="1"/>
  <c r="O667" i="9"/>
  <c r="Q667" i="9" s="1"/>
  <c r="P667" i="9"/>
  <c r="O668" i="9"/>
  <c r="Q668" i="9" s="1"/>
  <c r="P668" i="9"/>
  <c r="O669" i="9"/>
  <c r="Q669" i="9" s="1"/>
  <c r="R669" i="9" s="1"/>
  <c r="P669" i="9"/>
  <c r="O670" i="9"/>
  <c r="Q670" i="9" s="1"/>
  <c r="R670" i="9" s="1"/>
  <c r="P670" i="9"/>
  <c r="O671" i="9"/>
  <c r="Q671" i="9" s="1"/>
  <c r="R671" i="9" s="1"/>
  <c r="P671" i="9"/>
  <c r="O672" i="9"/>
  <c r="Q672" i="9" s="1"/>
  <c r="P672" i="9"/>
  <c r="O673" i="9"/>
  <c r="Q673" i="9" s="1"/>
  <c r="P673" i="9"/>
  <c r="O674" i="9"/>
  <c r="Q674" i="9" s="1"/>
  <c r="R674" i="9" s="1"/>
  <c r="P674" i="9"/>
  <c r="O675" i="9"/>
  <c r="P675" i="9"/>
  <c r="Q675" i="9"/>
  <c r="R675" i="9" s="1"/>
  <c r="O676" i="9"/>
  <c r="Q676" i="9" s="1"/>
  <c r="P676" i="9"/>
  <c r="O677" i="9"/>
  <c r="Q677" i="9" s="1"/>
  <c r="R677" i="9" s="1"/>
  <c r="P677" i="9"/>
  <c r="O678" i="9"/>
  <c r="Q678" i="9" s="1"/>
  <c r="R678" i="9" s="1"/>
  <c r="P678" i="9"/>
  <c r="O679" i="9"/>
  <c r="Q679" i="9" s="1"/>
  <c r="R679" i="9" s="1"/>
  <c r="P679" i="9"/>
  <c r="O680" i="9"/>
  <c r="Q680" i="9" s="1"/>
  <c r="P680" i="9"/>
  <c r="P666" i="9"/>
  <c r="O666" i="9"/>
  <c r="O658" i="9"/>
  <c r="Q658" i="9" s="1"/>
  <c r="R658" i="9" s="1"/>
  <c r="P658" i="9"/>
  <c r="O659" i="9"/>
  <c r="Q659" i="9" s="1"/>
  <c r="R659" i="9" s="1"/>
  <c r="P659" i="9"/>
  <c r="O660" i="9"/>
  <c r="Q660" i="9" s="1"/>
  <c r="R660" i="9" s="1"/>
  <c r="P660" i="9"/>
  <c r="O661" i="9"/>
  <c r="Q661" i="9" s="1"/>
  <c r="P661" i="9"/>
  <c r="O662" i="9"/>
  <c r="Q662" i="9" s="1"/>
  <c r="R662" i="9" s="1"/>
  <c r="P662" i="9"/>
  <c r="O663" i="9"/>
  <c r="Q663" i="9" s="1"/>
  <c r="R663" i="9" s="1"/>
  <c r="P663" i="9"/>
  <c r="P657" i="9"/>
  <c r="O657" i="9"/>
  <c r="O653" i="9"/>
  <c r="Q653" i="9" s="1"/>
  <c r="P653" i="9"/>
  <c r="O654" i="9"/>
  <c r="Q654" i="9" s="1"/>
  <c r="P654" i="9"/>
  <c r="P652" i="9"/>
  <c r="O652" i="9"/>
  <c r="Q652" i="9" s="1"/>
  <c r="Q655" i="9" s="1"/>
  <c r="O645" i="9"/>
  <c r="Q645" i="9" s="1"/>
  <c r="R645" i="9" s="1"/>
  <c r="P645" i="9"/>
  <c r="O646" i="9"/>
  <c r="Q646" i="9" s="1"/>
  <c r="R646" i="9" s="1"/>
  <c r="P646" i="9"/>
  <c r="O647" i="9"/>
  <c r="Q647" i="9" s="1"/>
  <c r="R647" i="9" s="1"/>
  <c r="P647" i="9"/>
  <c r="O648" i="9"/>
  <c r="Q648" i="9" s="1"/>
  <c r="P648" i="9"/>
  <c r="O649" i="9"/>
  <c r="Q649" i="9" s="1"/>
  <c r="R649" i="9" s="1"/>
  <c r="P649" i="9"/>
  <c r="P644" i="9"/>
  <c r="O644" i="9"/>
  <c r="O634" i="9"/>
  <c r="Q634" i="9" s="1"/>
  <c r="P634" i="9"/>
  <c r="O635" i="9"/>
  <c r="Q635" i="9" s="1"/>
  <c r="P635" i="9"/>
  <c r="O636" i="9"/>
  <c r="P636" i="9"/>
  <c r="Q636" i="9"/>
  <c r="R636" i="9" s="1"/>
  <c r="O637" i="9"/>
  <c r="Q637" i="9" s="1"/>
  <c r="R637" i="9" s="1"/>
  <c r="P637" i="9"/>
  <c r="O638" i="9"/>
  <c r="Q638" i="9" s="1"/>
  <c r="P638" i="9"/>
  <c r="O639" i="9"/>
  <c r="Q639" i="9" s="1"/>
  <c r="P639" i="9"/>
  <c r="O640" i="9"/>
  <c r="Q640" i="9" s="1"/>
  <c r="R640" i="9" s="1"/>
  <c r="P640" i="9"/>
  <c r="O641" i="9"/>
  <c r="Q641" i="9" s="1"/>
  <c r="R641" i="9" s="1"/>
  <c r="P641" i="9"/>
  <c r="P633" i="9"/>
  <c r="O633" i="9"/>
  <c r="O616" i="9"/>
  <c r="P616" i="9"/>
  <c r="Q616" i="9"/>
  <c r="O617" i="9"/>
  <c r="Q617" i="9" s="1"/>
  <c r="P617" i="9"/>
  <c r="O618" i="9"/>
  <c r="Q618" i="9" s="1"/>
  <c r="P618" i="9"/>
  <c r="O619" i="9"/>
  <c r="Q619" i="9" s="1"/>
  <c r="R619" i="9" s="1"/>
  <c r="P619" i="9"/>
  <c r="O620" i="9"/>
  <c r="Q620" i="9" s="1"/>
  <c r="P620" i="9"/>
  <c r="O621" i="9"/>
  <c r="Q621" i="9" s="1"/>
  <c r="P621" i="9"/>
  <c r="O622" i="9"/>
  <c r="Q622" i="9" s="1"/>
  <c r="P622" i="9"/>
  <c r="O623" i="9"/>
  <c r="Q623" i="9" s="1"/>
  <c r="R623" i="9" s="1"/>
  <c r="P623" i="9"/>
  <c r="O624" i="9"/>
  <c r="Q624" i="9" s="1"/>
  <c r="P624" i="9"/>
  <c r="O625" i="9"/>
  <c r="Q625" i="9" s="1"/>
  <c r="P625" i="9"/>
  <c r="O626" i="9"/>
  <c r="P626" i="9"/>
  <c r="Q626" i="9"/>
  <c r="R626" i="9" s="1"/>
  <c r="O627" i="9"/>
  <c r="Q627" i="9" s="1"/>
  <c r="R627" i="9" s="1"/>
  <c r="P627" i="9"/>
  <c r="O628" i="9"/>
  <c r="R628" i="9" s="1"/>
  <c r="P628" i="9"/>
  <c r="Q628" i="9"/>
  <c r="O629" i="9"/>
  <c r="Q629" i="9" s="1"/>
  <c r="P629" i="9"/>
  <c r="O630" i="9"/>
  <c r="Q630" i="9" s="1"/>
  <c r="R630" i="9" s="1"/>
  <c r="P630" i="9"/>
  <c r="P615" i="9"/>
  <c r="O615" i="9"/>
  <c r="O612" i="9"/>
  <c r="Q612" i="9" s="1"/>
  <c r="R612" i="9" s="1"/>
  <c r="P612" i="9"/>
  <c r="P611" i="9"/>
  <c r="O611" i="9"/>
  <c r="O601" i="9"/>
  <c r="Q601" i="9" s="1"/>
  <c r="R601" i="9" s="1"/>
  <c r="P601" i="9"/>
  <c r="O602" i="9"/>
  <c r="Q602" i="9" s="1"/>
  <c r="P602" i="9"/>
  <c r="O603" i="9"/>
  <c r="P603" i="9"/>
  <c r="Q603" i="9"/>
  <c r="R603" i="9" s="1"/>
  <c r="O604" i="9"/>
  <c r="Q604" i="9" s="1"/>
  <c r="R604" i="9" s="1"/>
  <c r="P604" i="9"/>
  <c r="O605" i="9"/>
  <c r="Q605" i="9" s="1"/>
  <c r="R605" i="9" s="1"/>
  <c r="P605" i="9"/>
  <c r="O606" i="9"/>
  <c r="Q606" i="9" s="1"/>
  <c r="P606" i="9"/>
  <c r="O607" i="9"/>
  <c r="P607" i="9"/>
  <c r="Q607" i="9"/>
  <c r="R607" i="9" s="1"/>
  <c r="O608" i="9"/>
  <c r="Q608" i="9" s="1"/>
  <c r="R608" i="9" s="1"/>
  <c r="P608" i="9"/>
  <c r="P600" i="9"/>
  <c r="O600" i="9"/>
  <c r="O592" i="9"/>
  <c r="Q592" i="9" s="1"/>
  <c r="R592" i="9" s="1"/>
  <c r="P592" i="9"/>
  <c r="O593" i="9"/>
  <c r="Q593" i="9" s="1"/>
  <c r="P593" i="9"/>
  <c r="O594" i="9"/>
  <c r="Q594" i="9" s="1"/>
  <c r="R594" i="9" s="1"/>
  <c r="P594" i="9"/>
  <c r="O595" i="9"/>
  <c r="Q595" i="9" s="1"/>
  <c r="R595" i="9" s="1"/>
  <c r="P595" i="9"/>
  <c r="O596" i="9"/>
  <c r="Q596" i="9" s="1"/>
  <c r="R596" i="9" s="1"/>
  <c r="P596" i="9"/>
  <c r="O597" i="9"/>
  <c r="Q597" i="9" s="1"/>
  <c r="R597" i="9" s="1"/>
  <c r="P597" i="9"/>
  <c r="P591" i="9"/>
  <c r="O591" i="9"/>
  <c r="Q591" i="9" s="1"/>
  <c r="R591" i="9" s="1"/>
  <c r="O577" i="9"/>
  <c r="Q577" i="9" s="1"/>
  <c r="P577" i="9"/>
  <c r="O578" i="9"/>
  <c r="Q578" i="9" s="1"/>
  <c r="P578" i="9"/>
  <c r="O579" i="9"/>
  <c r="P579" i="9"/>
  <c r="Q579" i="9"/>
  <c r="R579" i="9" s="1"/>
  <c r="O580" i="9"/>
  <c r="Q580" i="9" s="1"/>
  <c r="R580" i="9" s="1"/>
  <c r="P580" i="9"/>
  <c r="O581" i="9"/>
  <c r="P581" i="9"/>
  <c r="Q581" i="9"/>
  <c r="O582" i="9"/>
  <c r="Q582" i="9" s="1"/>
  <c r="P582" i="9"/>
  <c r="O583" i="9"/>
  <c r="Q583" i="9" s="1"/>
  <c r="R583" i="9" s="1"/>
  <c r="P583" i="9"/>
  <c r="O584" i="9"/>
  <c r="Q584" i="9" s="1"/>
  <c r="R584" i="9" s="1"/>
  <c r="P584" i="9"/>
  <c r="O585" i="9"/>
  <c r="P585" i="9"/>
  <c r="Q585" i="9"/>
  <c r="O586" i="9"/>
  <c r="Q586" i="9" s="1"/>
  <c r="P586" i="9"/>
  <c r="O587" i="9"/>
  <c r="P587" i="9"/>
  <c r="Q587" i="9"/>
  <c r="O588" i="9"/>
  <c r="Q588" i="9" s="1"/>
  <c r="R588" i="9" s="1"/>
  <c r="P588" i="9"/>
  <c r="O589" i="9"/>
  <c r="P589" i="9"/>
  <c r="Q589" i="9"/>
  <c r="P576" i="9"/>
  <c r="O576" i="9"/>
  <c r="O561" i="9"/>
  <c r="Q561" i="9" s="1"/>
  <c r="R561" i="9" s="1"/>
  <c r="P561" i="9"/>
  <c r="O562" i="9"/>
  <c r="Q562" i="9" s="1"/>
  <c r="P562" i="9"/>
  <c r="O563" i="9"/>
  <c r="Q563" i="9" s="1"/>
  <c r="R563" i="9" s="1"/>
  <c r="P563" i="9"/>
  <c r="O564" i="9"/>
  <c r="Q564" i="9" s="1"/>
  <c r="R564" i="9" s="1"/>
  <c r="P564" i="9"/>
  <c r="O565" i="9"/>
  <c r="Q565" i="9" s="1"/>
  <c r="R565" i="9" s="1"/>
  <c r="P565" i="9"/>
  <c r="O566" i="9"/>
  <c r="Q566" i="9" s="1"/>
  <c r="P566" i="9"/>
  <c r="O567" i="9"/>
  <c r="Q567" i="9" s="1"/>
  <c r="R567" i="9" s="1"/>
  <c r="P567" i="9"/>
  <c r="O568" i="9"/>
  <c r="Q568" i="9" s="1"/>
  <c r="R568" i="9" s="1"/>
  <c r="P568" i="9"/>
  <c r="O569" i="9"/>
  <c r="Q569" i="9" s="1"/>
  <c r="R569" i="9" s="1"/>
  <c r="P569" i="9"/>
  <c r="O570" i="9"/>
  <c r="Q570" i="9" s="1"/>
  <c r="P570" i="9"/>
  <c r="O571" i="9"/>
  <c r="Q571" i="9" s="1"/>
  <c r="R571" i="9" s="1"/>
  <c r="P571" i="9"/>
  <c r="O572" i="9"/>
  <c r="Q572" i="9" s="1"/>
  <c r="R572" i="9" s="1"/>
  <c r="P572" i="9"/>
  <c r="O573" i="9"/>
  <c r="P573" i="9"/>
  <c r="Q573" i="9"/>
  <c r="R573" i="9" s="1"/>
  <c r="O574" i="9"/>
  <c r="Q574" i="9" s="1"/>
  <c r="P574" i="9"/>
  <c r="P560" i="9"/>
  <c r="O560" i="9"/>
  <c r="O540" i="9"/>
  <c r="Q540" i="9" s="1"/>
  <c r="R540" i="9" s="1"/>
  <c r="P540" i="9"/>
  <c r="O541" i="9"/>
  <c r="Q541" i="9" s="1"/>
  <c r="P541" i="9"/>
  <c r="O542" i="9"/>
  <c r="Q542" i="9" s="1"/>
  <c r="P542" i="9"/>
  <c r="O543" i="9"/>
  <c r="R543" i="9" s="1"/>
  <c r="P543" i="9"/>
  <c r="Q543" i="9"/>
  <c r="O544" i="9"/>
  <c r="Q544" i="9" s="1"/>
  <c r="R544" i="9" s="1"/>
  <c r="P544" i="9"/>
  <c r="O545" i="9"/>
  <c r="Q545" i="9" s="1"/>
  <c r="P545" i="9"/>
  <c r="O546" i="9"/>
  <c r="Q546" i="9" s="1"/>
  <c r="P546" i="9"/>
  <c r="O547" i="9"/>
  <c r="Q547" i="9" s="1"/>
  <c r="P547" i="9"/>
  <c r="O548" i="9"/>
  <c r="Q548" i="9" s="1"/>
  <c r="R548" i="9" s="1"/>
  <c r="P548" i="9"/>
  <c r="O549" i="9"/>
  <c r="Q549" i="9" s="1"/>
  <c r="P549" i="9"/>
  <c r="O550" i="9"/>
  <c r="P550" i="9"/>
  <c r="O551" i="9"/>
  <c r="P551" i="9"/>
  <c r="Q551" i="9"/>
  <c r="O552" i="9"/>
  <c r="Q552" i="9" s="1"/>
  <c r="R552" i="9" s="1"/>
  <c r="P552" i="9"/>
  <c r="O553" i="9"/>
  <c r="Q553" i="9" s="1"/>
  <c r="P553" i="9"/>
  <c r="O554" i="9"/>
  <c r="P554" i="9"/>
  <c r="Q554" i="9"/>
  <c r="R554" i="9" s="1"/>
  <c r="O555" i="9"/>
  <c r="Q555" i="9" s="1"/>
  <c r="P555" i="9"/>
  <c r="O556" i="9"/>
  <c r="Q556" i="9" s="1"/>
  <c r="R556" i="9" s="1"/>
  <c r="P556" i="9"/>
  <c r="O557" i="9"/>
  <c r="Q557" i="9" s="1"/>
  <c r="P557" i="9"/>
  <c r="O558" i="9"/>
  <c r="Q558" i="9" s="1"/>
  <c r="P558" i="9"/>
  <c r="P539" i="9"/>
  <c r="O539" i="9"/>
  <c r="Q539" i="9" s="1"/>
  <c r="R539" i="9" s="1"/>
  <c r="O529" i="9"/>
  <c r="Q529" i="9" s="1"/>
  <c r="P529" i="9"/>
  <c r="O530" i="9"/>
  <c r="P530" i="9"/>
  <c r="Q530" i="9"/>
  <c r="R530" i="9" s="1"/>
  <c r="O531" i="9"/>
  <c r="Q531" i="9" s="1"/>
  <c r="P531" i="9"/>
  <c r="O532" i="9"/>
  <c r="Q532" i="9" s="1"/>
  <c r="P532" i="9"/>
  <c r="O533" i="9"/>
  <c r="Q533" i="9" s="1"/>
  <c r="P533" i="9"/>
  <c r="O534" i="9"/>
  <c r="Q534" i="9" s="1"/>
  <c r="R534" i="9" s="1"/>
  <c r="P534" i="9"/>
  <c r="O535" i="9"/>
  <c r="Q535" i="9" s="1"/>
  <c r="R535" i="9" s="1"/>
  <c r="P535" i="9"/>
  <c r="P528" i="9"/>
  <c r="O528" i="9"/>
  <c r="Q528" i="9" s="1"/>
  <c r="O515" i="9"/>
  <c r="Q515" i="9" s="1"/>
  <c r="R515" i="9" s="1"/>
  <c r="P515" i="9"/>
  <c r="O516" i="9"/>
  <c r="P516" i="9"/>
  <c r="Q516" i="9"/>
  <c r="O517" i="9"/>
  <c r="Q517" i="9" s="1"/>
  <c r="R517" i="9" s="1"/>
  <c r="P517" i="9"/>
  <c r="O518" i="9"/>
  <c r="Q518" i="9" s="1"/>
  <c r="R518" i="9" s="1"/>
  <c r="P518" i="9"/>
  <c r="O519" i="9"/>
  <c r="Q519" i="9" s="1"/>
  <c r="R519" i="9" s="1"/>
  <c r="P519" i="9"/>
  <c r="O520" i="9"/>
  <c r="Q520" i="9" s="1"/>
  <c r="R520" i="9" s="1"/>
  <c r="P520" i="9"/>
  <c r="O521" i="9"/>
  <c r="Q521" i="9" s="1"/>
  <c r="P521" i="9"/>
  <c r="O522" i="9"/>
  <c r="Q522" i="9" s="1"/>
  <c r="R522" i="9" s="1"/>
  <c r="P522" i="9"/>
  <c r="O523" i="9"/>
  <c r="Q523" i="9" s="1"/>
  <c r="R523" i="9" s="1"/>
  <c r="P523" i="9"/>
  <c r="O524" i="9"/>
  <c r="Q524" i="9" s="1"/>
  <c r="P524" i="9"/>
  <c r="O525" i="9"/>
  <c r="Q525" i="9" s="1"/>
  <c r="R525" i="9" s="1"/>
  <c r="P525" i="9"/>
  <c r="P514" i="9"/>
  <c r="O514" i="9"/>
  <c r="O500" i="9"/>
  <c r="P500" i="9"/>
  <c r="Q500" i="9"/>
  <c r="R500" i="9" s="1"/>
  <c r="O501" i="9"/>
  <c r="Q501" i="9" s="1"/>
  <c r="P501" i="9"/>
  <c r="O502" i="9"/>
  <c r="Q502" i="9" s="1"/>
  <c r="R502" i="9" s="1"/>
  <c r="P502" i="9"/>
  <c r="O503" i="9"/>
  <c r="P503" i="9"/>
  <c r="Q503" i="9"/>
  <c r="R503" i="9" s="1"/>
  <c r="O504" i="9"/>
  <c r="Q504" i="9" s="1"/>
  <c r="R504" i="9" s="1"/>
  <c r="P504" i="9"/>
  <c r="O505" i="9"/>
  <c r="Q505" i="9" s="1"/>
  <c r="P505" i="9"/>
  <c r="O506" i="9"/>
  <c r="Q506" i="9" s="1"/>
  <c r="R506" i="9" s="1"/>
  <c r="P506" i="9"/>
  <c r="O507" i="9"/>
  <c r="Q507" i="9" s="1"/>
  <c r="R507" i="9" s="1"/>
  <c r="P507" i="9"/>
  <c r="O508" i="9"/>
  <c r="Q508" i="9" s="1"/>
  <c r="R508" i="9" s="1"/>
  <c r="P508" i="9"/>
  <c r="O509" i="9"/>
  <c r="Q509" i="9" s="1"/>
  <c r="P509" i="9"/>
  <c r="O510" i="9"/>
  <c r="Q510" i="9" s="1"/>
  <c r="R510" i="9" s="1"/>
  <c r="P510" i="9"/>
  <c r="O511" i="9"/>
  <c r="P511" i="9"/>
  <c r="Q511" i="9"/>
  <c r="R511" i="9"/>
  <c r="O512" i="9"/>
  <c r="Q512" i="9" s="1"/>
  <c r="R512" i="9" s="1"/>
  <c r="P512" i="9"/>
  <c r="P499" i="9"/>
  <c r="O499" i="9"/>
  <c r="O493" i="9"/>
  <c r="Q493" i="9" s="1"/>
  <c r="R493" i="9" s="1"/>
  <c r="P493" i="9"/>
  <c r="O494" i="9"/>
  <c r="Q494" i="9" s="1"/>
  <c r="P494" i="9"/>
  <c r="O495" i="9"/>
  <c r="Q495" i="9" s="1"/>
  <c r="R495" i="9" s="1"/>
  <c r="P495" i="9"/>
  <c r="O496" i="9"/>
  <c r="R496" i="9" s="1"/>
  <c r="P496" i="9"/>
  <c r="Q496" i="9"/>
  <c r="O497" i="9"/>
  <c r="Q497" i="9" s="1"/>
  <c r="P497" i="9"/>
  <c r="P492" i="9"/>
  <c r="O492" i="9"/>
  <c r="O489" i="9"/>
  <c r="P489" i="9"/>
  <c r="Q489" i="9"/>
  <c r="R489" i="9" s="1"/>
  <c r="O490" i="9"/>
  <c r="P490" i="9"/>
  <c r="Q490" i="9"/>
  <c r="R490" i="9"/>
  <c r="P488" i="9"/>
  <c r="O488" i="9"/>
  <c r="O484" i="9"/>
  <c r="Q484" i="9" s="1"/>
  <c r="R484" i="9" s="1"/>
  <c r="P484" i="9"/>
  <c r="O485" i="9"/>
  <c r="Q485" i="9" s="1"/>
  <c r="R485" i="9" s="1"/>
  <c r="P485" i="9"/>
  <c r="O486" i="9"/>
  <c r="Q486" i="9" s="1"/>
  <c r="R486" i="9" s="1"/>
  <c r="P486" i="9"/>
  <c r="P483" i="9"/>
  <c r="O483" i="9"/>
  <c r="O480" i="9"/>
  <c r="Q480" i="9" s="1"/>
  <c r="R480" i="9" s="1"/>
  <c r="P480" i="9"/>
  <c r="O481" i="9"/>
  <c r="Q481" i="9" s="1"/>
  <c r="P481" i="9"/>
  <c r="Q479" i="9"/>
  <c r="P479" i="9"/>
  <c r="O479" i="9"/>
  <c r="O476" i="9"/>
  <c r="Q476" i="9" s="1"/>
  <c r="P476" i="9"/>
  <c r="P475" i="9"/>
  <c r="O475" i="9"/>
  <c r="O462" i="9"/>
  <c r="Q462" i="9" s="1"/>
  <c r="P462" i="9"/>
  <c r="O463" i="9"/>
  <c r="Q463" i="9" s="1"/>
  <c r="R463" i="9" s="1"/>
  <c r="P463" i="9"/>
  <c r="O464" i="9"/>
  <c r="Q464" i="9" s="1"/>
  <c r="R464" i="9" s="1"/>
  <c r="P464" i="9"/>
  <c r="O465" i="9"/>
  <c r="Q465" i="9" s="1"/>
  <c r="P465" i="9"/>
  <c r="O466" i="9"/>
  <c r="Q466" i="9" s="1"/>
  <c r="P466" i="9"/>
  <c r="O467" i="9"/>
  <c r="Q467" i="9" s="1"/>
  <c r="P467" i="9"/>
  <c r="O468" i="9"/>
  <c r="P468" i="9"/>
  <c r="Q468" i="9"/>
  <c r="R468" i="9" s="1"/>
  <c r="O469" i="9"/>
  <c r="Q469" i="9" s="1"/>
  <c r="P469" i="9"/>
  <c r="O470" i="9"/>
  <c r="Q470" i="9" s="1"/>
  <c r="P470" i="9"/>
  <c r="O471" i="9"/>
  <c r="P471" i="9"/>
  <c r="Q471" i="9"/>
  <c r="R471" i="9" s="1"/>
  <c r="O472" i="9"/>
  <c r="Q472" i="9" s="1"/>
  <c r="R472" i="9" s="1"/>
  <c r="P472" i="9"/>
  <c r="O473" i="9"/>
  <c r="Q473" i="9" s="1"/>
  <c r="P473" i="9"/>
  <c r="P461" i="9"/>
  <c r="O461" i="9"/>
  <c r="O455" i="9"/>
  <c r="Q455" i="9" s="1"/>
  <c r="P455" i="9"/>
  <c r="O456" i="9"/>
  <c r="P456" i="9"/>
  <c r="Q456" i="9"/>
  <c r="R456" i="9" s="1"/>
  <c r="O457" i="9"/>
  <c r="Q457" i="9" s="1"/>
  <c r="R457" i="9" s="1"/>
  <c r="P457" i="9"/>
  <c r="O458" i="9"/>
  <c r="P458" i="9"/>
  <c r="Q458" i="9"/>
  <c r="R458" i="9"/>
  <c r="P454" i="9"/>
  <c r="O454" i="9"/>
  <c r="O447" i="9"/>
  <c r="P447" i="9"/>
  <c r="Q447" i="9"/>
  <c r="R447" i="9" s="1"/>
  <c r="O448" i="9"/>
  <c r="Q448" i="9" s="1"/>
  <c r="R448" i="9" s="1"/>
  <c r="P448" i="9"/>
  <c r="O449" i="9"/>
  <c r="Q449" i="9" s="1"/>
  <c r="P449" i="9"/>
  <c r="O450" i="9"/>
  <c r="Q450" i="9" s="1"/>
  <c r="P450" i="9"/>
  <c r="O451" i="9"/>
  <c r="Q451" i="9" s="1"/>
  <c r="R451" i="9" s="1"/>
  <c r="P451" i="9"/>
  <c r="O452" i="9"/>
  <c r="Q452" i="9" s="1"/>
  <c r="R452" i="9" s="1"/>
  <c r="P452" i="9"/>
  <c r="P445" i="9"/>
  <c r="O445" i="9"/>
  <c r="O439" i="9"/>
  <c r="Q439" i="9" s="1"/>
  <c r="R439" i="9" s="1"/>
  <c r="P439" i="9"/>
  <c r="O440" i="9"/>
  <c r="Q440" i="9" s="1"/>
  <c r="P440" i="9"/>
  <c r="O441" i="9"/>
  <c r="Q441" i="9" s="1"/>
  <c r="R441" i="9" s="1"/>
  <c r="P441" i="9"/>
  <c r="O442" i="9"/>
  <c r="P442" i="9"/>
  <c r="O443" i="9"/>
  <c r="P443" i="9"/>
  <c r="Q443" i="9"/>
  <c r="R443" i="9" s="1"/>
  <c r="P438" i="9"/>
  <c r="O438" i="9"/>
  <c r="O429" i="9"/>
  <c r="Q429" i="9" s="1"/>
  <c r="R429" i="9" s="1"/>
  <c r="P429" i="9"/>
  <c r="O430" i="9"/>
  <c r="Q430" i="9" s="1"/>
  <c r="P430" i="9"/>
  <c r="O431" i="9"/>
  <c r="P431" i="9"/>
  <c r="Q431" i="9"/>
  <c r="R431" i="9" s="1"/>
  <c r="O432" i="9"/>
  <c r="Q432" i="9" s="1"/>
  <c r="P432" i="9"/>
  <c r="O433" i="9"/>
  <c r="Q433" i="9" s="1"/>
  <c r="R433" i="9" s="1"/>
  <c r="P433" i="9"/>
  <c r="O434" i="9"/>
  <c r="Q434" i="9" s="1"/>
  <c r="P434" i="9"/>
  <c r="O435" i="9"/>
  <c r="Q435" i="9" s="1"/>
  <c r="R435" i="9" s="1"/>
  <c r="P435" i="9"/>
  <c r="P428" i="9"/>
  <c r="O428" i="9"/>
  <c r="P426" i="9"/>
  <c r="O426" i="9"/>
  <c r="O413" i="9"/>
  <c r="Q413" i="9" s="1"/>
  <c r="P413" i="9"/>
  <c r="O414" i="9"/>
  <c r="Q414" i="9" s="1"/>
  <c r="P414" i="9"/>
  <c r="O415" i="9"/>
  <c r="P415" i="9"/>
  <c r="Q415" i="9"/>
  <c r="R415" i="9" s="1"/>
  <c r="O416" i="9"/>
  <c r="P416" i="9"/>
  <c r="O417" i="9"/>
  <c r="Q417" i="9" s="1"/>
  <c r="P417" i="9"/>
  <c r="O418" i="9"/>
  <c r="Q418" i="9" s="1"/>
  <c r="P418" i="9"/>
  <c r="O419" i="9"/>
  <c r="Q419" i="9" s="1"/>
  <c r="R419" i="9" s="1"/>
  <c r="P419" i="9"/>
  <c r="O420" i="9"/>
  <c r="Q420" i="9" s="1"/>
  <c r="P420" i="9"/>
  <c r="O421" i="9"/>
  <c r="Q421" i="9" s="1"/>
  <c r="P421" i="9"/>
  <c r="O422" i="9"/>
  <c r="Q422" i="9" s="1"/>
  <c r="P422" i="9"/>
  <c r="P412" i="9"/>
  <c r="O412" i="9"/>
  <c r="O401" i="9"/>
  <c r="Q401" i="9" s="1"/>
  <c r="R401" i="9" s="1"/>
  <c r="P401" i="9"/>
  <c r="O402" i="9"/>
  <c r="Q402" i="9" s="1"/>
  <c r="R402" i="9" s="1"/>
  <c r="P402" i="9"/>
  <c r="O403" i="9"/>
  <c r="Q403" i="9" s="1"/>
  <c r="R403" i="9" s="1"/>
  <c r="P403" i="9"/>
  <c r="O404" i="9"/>
  <c r="Q404" i="9" s="1"/>
  <c r="R404" i="9" s="1"/>
  <c r="P404" i="9"/>
  <c r="O405" i="9"/>
  <c r="Q405" i="9" s="1"/>
  <c r="R405" i="9" s="1"/>
  <c r="P405" i="9"/>
  <c r="O406" i="9"/>
  <c r="Q406" i="9" s="1"/>
  <c r="R406" i="9" s="1"/>
  <c r="P406" i="9"/>
  <c r="O407" i="9"/>
  <c r="Q407" i="9" s="1"/>
  <c r="R407" i="9" s="1"/>
  <c r="P407" i="9"/>
  <c r="O408" i="9"/>
  <c r="Q408" i="9" s="1"/>
  <c r="R408" i="9" s="1"/>
  <c r="P408" i="9"/>
  <c r="O409" i="9"/>
  <c r="Q409" i="9" s="1"/>
  <c r="R409" i="9" s="1"/>
  <c r="P409" i="9"/>
  <c r="P400" i="9"/>
  <c r="O400" i="9"/>
  <c r="O395" i="9"/>
  <c r="Q395" i="9" s="1"/>
  <c r="R395" i="9" s="1"/>
  <c r="P395" i="9"/>
  <c r="O396" i="9"/>
  <c r="Q396" i="9" s="1"/>
  <c r="R396" i="9" s="1"/>
  <c r="P396" i="9"/>
  <c r="O397" i="9"/>
  <c r="Q397" i="9" s="1"/>
  <c r="R397" i="9" s="1"/>
  <c r="P397" i="9"/>
  <c r="P394" i="9"/>
  <c r="O394" i="9"/>
  <c r="O386" i="9"/>
  <c r="Q386" i="9" s="1"/>
  <c r="R386" i="9" s="1"/>
  <c r="P386" i="9"/>
  <c r="O387" i="9"/>
  <c r="Q387" i="9" s="1"/>
  <c r="P387" i="9"/>
  <c r="O388" i="9"/>
  <c r="Q388" i="9" s="1"/>
  <c r="R388" i="9" s="1"/>
  <c r="P388" i="9"/>
  <c r="O389" i="9"/>
  <c r="Q389" i="9" s="1"/>
  <c r="R389" i="9" s="1"/>
  <c r="P389" i="9"/>
  <c r="O390" i="9"/>
  <c r="Q390" i="9" s="1"/>
  <c r="R390" i="9" s="1"/>
  <c r="P390" i="9"/>
  <c r="O391" i="9"/>
  <c r="Q391" i="9" s="1"/>
  <c r="P391" i="9"/>
  <c r="P385" i="9"/>
  <c r="O385" i="9"/>
  <c r="O377" i="9"/>
  <c r="Q377" i="9" s="1"/>
  <c r="R377" i="9" s="1"/>
  <c r="P377" i="9"/>
  <c r="O378" i="9"/>
  <c r="Q378" i="9" s="1"/>
  <c r="P378" i="9"/>
  <c r="O379" i="9"/>
  <c r="Q379" i="9" s="1"/>
  <c r="R379" i="9" s="1"/>
  <c r="P379" i="9"/>
  <c r="P376" i="9"/>
  <c r="O376" i="9"/>
  <c r="O371" i="9"/>
  <c r="Q371" i="9" s="1"/>
  <c r="R371" i="9" s="1"/>
  <c r="P371" i="9"/>
  <c r="P370" i="9"/>
  <c r="O370" i="9"/>
  <c r="O359" i="9"/>
  <c r="Q359" i="9" s="1"/>
  <c r="R359" i="9" s="1"/>
  <c r="P359" i="9"/>
  <c r="O360" i="9"/>
  <c r="Q360" i="9" s="1"/>
  <c r="P360" i="9"/>
  <c r="O361" i="9"/>
  <c r="Q361" i="9" s="1"/>
  <c r="R361" i="9" s="1"/>
  <c r="P361" i="9"/>
  <c r="O362" i="9"/>
  <c r="P362" i="9"/>
  <c r="Q362" i="9"/>
  <c r="R362" i="9"/>
  <c r="O363" i="9"/>
  <c r="Q363" i="9" s="1"/>
  <c r="R363" i="9" s="1"/>
  <c r="P363" i="9"/>
  <c r="O364" i="9"/>
  <c r="Q364" i="9" s="1"/>
  <c r="P364" i="9"/>
  <c r="O365" i="9"/>
  <c r="Q365" i="9" s="1"/>
  <c r="R365" i="9" s="1"/>
  <c r="P365" i="9"/>
  <c r="O366" i="9"/>
  <c r="Q366" i="9" s="1"/>
  <c r="R366" i="9" s="1"/>
  <c r="P366" i="9"/>
  <c r="O367" i="9"/>
  <c r="Q367" i="9" s="1"/>
  <c r="R367" i="9" s="1"/>
  <c r="P367" i="9"/>
  <c r="P358" i="9"/>
  <c r="O358" i="9"/>
  <c r="O351" i="9"/>
  <c r="Q351" i="9" s="1"/>
  <c r="R351" i="9" s="1"/>
  <c r="P351" i="9"/>
  <c r="O352" i="9"/>
  <c r="Q352" i="9" s="1"/>
  <c r="P352" i="9"/>
  <c r="O353" i="9"/>
  <c r="Q353" i="9" s="1"/>
  <c r="R353" i="9" s="1"/>
  <c r="P353" i="9"/>
  <c r="O354" i="9"/>
  <c r="Q354" i="9" s="1"/>
  <c r="R354" i="9" s="1"/>
  <c r="P354" i="9"/>
  <c r="O355" i="9"/>
  <c r="P355" i="9"/>
  <c r="Q355" i="9"/>
  <c r="R355" i="9" s="1"/>
  <c r="P350" i="9"/>
  <c r="O350" i="9"/>
  <c r="O346" i="9"/>
  <c r="Q346" i="9" s="1"/>
  <c r="R346" i="9" s="1"/>
  <c r="P346" i="9"/>
  <c r="O347" i="9"/>
  <c r="Q347" i="9" s="1"/>
  <c r="R347" i="9" s="1"/>
  <c r="P347" i="9"/>
  <c r="P345" i="9"/>
  <c r="O345" i="9"/>
  <c r="O325" i="9"/>
  <c r="Q325" i="9" s="1"/>
  <c r="P325" i="9"/>
  <c r="O326" i="9"/>
  <c r="Q326" i="9" s="1"/>
  <c r="R326" i="9" s="1"/>
  <c r="P326" i="9"/>
  <c r="O327" i="9"/>
  <c r="Q327" i="9" s="1"/>
  <c r="P327" i="9"/>
  <c r="O328" i="9"/>
  <c r="Q328" i="9" s="1"/>
  <c r="R328" i="9" s="1"/>
  <c r="P328" i="9"/>
  <c r="O329" i="9"/>
  <c r="Q329" i="9" s="1"/>
  <c r="P329" i="9"/>
  <c r="O330" i="9"/>
  <c r="Q330" i="9" s="1"/>
  <c r="P330" i="9"/>
  <c r="O331" i="9"/>
  <c r="Q331" i="9" s="1"/>
  <c r="P331" i="9"/>
  <c r="O332" i="9"/>
  <c r="Q332" i="9" s="1"/>
  <c r="P332" i="9"/>
  <c r="O333" i="9"/>
  <c r="Q333" i="9" s="1"/>
  <c r="P333" i="9"/>
  <c r="O334" i="9"/>
  <c r="Q334" i="9" s="1"/>
  <c r="P334" i="9"/>
  <c r="O335" i="9"/>
  <c r="P335" i="9"/>
  <c r="Q335" i="9"/>
  <c r="R335" i="9" s="1"/>
  <c r="O336" i="9"/>
  <c r="P336" i="9"/>
  <c r="Q336" i="9"/>
  <c r="O337" i="9"/>
  <c r="Q337" i="9" s="1"/>
  <c r="P337" i="9"/>
  <c r="O338" i="9"/>
  <c r="Q338" i="9" s="1"/>
  <c r="P338" i="9"/>
  <c r="O339" i="9"/>
  <c r="R339" i="9" s="1"/>
  <c r="P339" i="9"/>
  <c r="Q339" i="9"/>
  <c r="O340" i="9"/>
  <c r="P340" i="9"/>
  <c r="Q340" i="9"/>
  <c r="O341" i="9"/>
  <c r="Q341" i="9" s="1"/>
  <c r="P341" i="9"/>
  <c r="O342" i="9"/>
  <c r="Q342" i="9" s="1"/>
  <c r="P342" i="9"/>
  <c r="P324" i="9"/>
  <c r="O324" i="9"/>
  <c r="O321" i="9"/>
  <c r="Q321" i="9" s="1"/>
  <c r="R321" i="9" s="1"/>
  <c r="P321" i="9"/>
  <c r="P320" i="9"/>
  <c r="O320" i="9"/>
  <c r="O313" i="9"/>
  <c r="P313" i="9"/>
  <c r="O314" i="9"/>
  <c r="Q314" i="9" s="1"/>
  <c r="R314" i="9" s="1"/>
  <c r="P314" i="9"/>
  <c r="O315" i="9"/>
  <c r="Q315" i="9" s="1"/>
  <c r="R315" i="9" s="1"/>
  <c r="P315" i="9"/>
  <c r="O316" i="9"/>
  <c r="Q316" i="9" s="1"/>
  <c r="P316" i="9"/>
  <c r="O317" i="9"/>
  <c r="P317" i="9"/>
  <c r="Q317" i="9"/>
  <c r="P312" i="9"/>
  <c r="O312" i="9"/>
  <c r="O296" i="9"/>
  <c r="Q296" i="9" s="1"/>
  <c r="P296" i="9"/>
  <c r="O297" i="9"/>
  <c r="Q297" i="9" s="1"/>
  <c r="P297" i="9"/>
  <c r="O298" i="9"/>
  <c r="Q298" i="9" s="1"/>
  <c r="R298" i="9" s="1"/>
  <c r="P298" i="9"/>
  <c r="O299" i="9"/>
  <c r="Q299" i="9" s="1"/>
  <c r="R299" i="9" s="1"/>
  <c r="P299" i="9"/>
  <c r="O300" i="9"/>
  <c r="Q300" i="9" s="1"/>
  <c r="R300" i="9" s="1"/>
  <c r="P300" i="9"/>
  <c r="O301" i="9"/>
  <c r="Q301" i="9" s="1"/>
  <c r="P301" i="9"/>
  <c r="O302" i="9"/>
  <c r="Q302" i="9" s="1"/>
  <c r="R302" i="9" s="1"/>
  <c r="P302" i="9"/>
  <c r="O303" i="9"/>
  <c r="Q303" i="9" s="1"/>
  <c r="R303" i="9" s="1"/>
  <c r="P303" i="9"/>
  <c r="O304" i="9"/>
  <c r="Q304" i="9" s="1"/>
  <c r="P304" i="9"/>
  <c r="O305" i="9"/>
  <c r="Q305" i="9" s="1"/>
  <c r="P305" i="9"/>
  <c r="O306" i="9"/>
  <c r="Q306" i="9" s="1"/>
  <c r="R306" i="9" s="1"/>
  <c r="P306" i="9"/>
  <c r="O307" i="9"/>
  <c r="Q307" i="9" s="1"/>
  <c r="R307" i="9" s="1"/>
  <c r="P307" i="9"/>
  <c r="O308" i="9"/>
  <c r="Q308" i="9" s="1"/>
  <c r="R308" i="9" s="1"/>
  <c r="P308" i="9"/>
  <c r="O309" i="9"/>
  <c r="Q309" i="9" s="1"/>
  <c r="P309" i="9"/>
  <c r="P295" i="9"/>
  <c r="O295" i="9"/>
  <c r="O287" i="9"/>
  <c r="Q287" i="9" s="1"/>
  <c r="R287" i="9" s="1"/>
  <c r="P287" i="9"/>
  <c r="O288" i="9"/>
  <c r="Q288" i="9" s="1"/>
  <c r="R288" i="9" s="1"/>
  <c r="P288" i="9"/>
  <c r="O289" i="9"/>
  <c r="Q289" i="9" s="1"/>
  <c r="R289" i="9" s="1"/>
  <c r="P289" i="9"/>
  <c r="O290" i="9"/>
  <c r="Q290" i="9" s="1"/>
  <c r="R290" i="9" s="1"/>
  <c r="P290" i="9"/>
  <c r="O291" i="9"/>
  <c r="Q291" i="9" s="1"/>
  <c r="R291" i="9" s="1"/>
  <c r="P291" i="9"/>
  <c r="O292" i="9"/>
  <c r="Q292" i="9" s="1"/>
  <c r="R292" i="9" s="1"/>
  <c r="P292" i="9"/>
  <c r="P286" i="9"/>
  <c r="O286" i="9"/>
  <c r="O282" i="9"/>
  <c r="Q282" i="9" s="1"/>
  <c r="R282" i="9" s="1"/>
  <c r="P282" i="9"/>
  <c r="O283" i="9"/>
  <c r="P283" i="9"/>
  <c r="Q283" i="9"/>
  <c r="R283" i="9" s="1"/>
  <c r="P281" i="9"/>
  <c r="O281" i="9"/>
  <c r="O275" i="9"/>
  <c r="Q275" i="9" s="1"/>
  <c r="P275" i="9"/>
  <c r="O276" i="9"/>
  <c r="Q276" i="9" s="1"/>
  <c r="R276" i="9" s="1"/>
  <c r="P276" i="9"/>
  <c r="O277" i="9"/>
  <c r="Q277" i="9" s="1"/>
  <c r="R277" i="9" s="1"/>
  <c r="P277" i="9"/>
  <c r="O278" i="9"/>
  <c r="Q278" i="9" s="1"/>
  <c r="P278" i="9"/>
  <c r="P274" i="9"/>
  <c r="O274" i="9"/>
  <c r="O265" i="9"/>
  <c r="Q265" i="9" s="1"/>
  <c r="P265" i="9"/>
  <c r="O266" i="9"/>
  <c r="Q266" i="9" s="1"/>
  <c r="R266" i="9" s="1"/>
  <c r="P266" i="9"/>
  <c r="O267" i="9"/>
  <c r="Q267" i="9" s="1"/>
  <c r="R267" i="9" s="1"/>
  <c r="P267" i="9"/>
  <c r="O268" i="9"/>
  <c r="Q268" i="9" s="1"/>
  <c r="R268" i="9" s="1"/>
  <c r="P268" i="9"/>
  <c r="O269" i="9"/>
  <c r="Q269" i="9" s="1"/>
  <c r="P269" i="9"/>
  <c r="O270" i="9"/>
  <c r="Q270" i="9" s="1"/>
  <c r="P270" i="9"/>
  <c r="O271" i="9"/>
  <c r="Q271" i="9" s="1"/>
  <c r="R271" i="9" s="1"/>
  <c r="P271" i="9"/>
  <c r="P264" i="9"/>
  <c r="O264" i="9"/>
  <c r="O247" i="9"/>
  <c r="Q247" i="9" s="1"/>
  <c r="P247" i="9"/>
  <c r="O248" i="9"/>
  <c r="Q248" i="9" s="1"/>
  <c r="P248" i="9"/>
  <c r="O249" i="9"/>
  <c r="Q249" i="9" s="1"/>
  <c r="P249" i="9"/>
  <c r="O250" i="9"/>
  <c r="Q250" i="9" s="1"/>
  <c r="R250" i="9" s="1"/>
  <c r="P250" i="9"/>
  <c r="O251" i="9"/>
  <c r="Q251" i="9" s="1"/>
  <c r="P251" i="9"/>
  <c r="O252" i="9"/>
  <c r="Q252" i="9" s="1"/>
  <c r="P252" i="9"/>
  <c r="O253" i="9"/>
  <c r="Q253" i="9" s="1"/>
  <c r="P253" i="9"/>
  <c r="O254" i="9"/>
  <c r="Q254" i="9" s="1"/>
  <c r="R254" i="9" s="1"/>
  <c r="P254" i="9"/>
  <c r="O255" i="9"/>
  <c r="Q255" i="9" s="1"/>
  <c r="P255" i="9"/>
  <c r="O256" i="9"/>
  <c r="Q256" i="9" s="1"/>
  <c r="P256" i="9"/>
  <c r="O257" i="9"/>
  <c r="Q257" i="9" s="1"/>
  <c r="P257" i="9"/>
  <c r="O258" i="9"/>
  <c r="Q258" i="9" s="1"/>
  <c r="R258" i="9" s="1"/>
  <c r="P258" i="9"/>
  <c r="O259" i="9"/>
  <c r="Q259" i="9" s="1"/>
  <c r="P259" i="9"/>
  <c r="O260" i="9"/>
  <c r="Q260" i="9" s="1"/>
  <c r="P260" i="9"/>
  <c r="O261" i="9"/>
  <c r="Q261" i="9" s="1"/>
  <c r="P261" i="9"/>
  <c r="P246" i="9"/>
  <c r="O246" i="9"/>
  <c r="O243" i="9"/>
  <c r="Q243" i="9" s="1"/>
  <c r="P243" i="9"/>
  <c r="P242" i="9"/>
  <c r="O242" i="9"/>
  <c r="O232" i="9"/>
  <c r="Q232" i="9" s="1"/>
  <c r="P232" i="9"/>
  <c r="O233" i="9"/>
  <c r="Q233" i="9" s="1"/>
  <c r="P233" i="9"/>
  <c r="O234" i="9"/>
  <c r="Q234" i="9" s="1"/>
  <c r="P234" i="9"/>
  <c r="O235" i="9"/>
  <c r="Q235" i="9" s="1"/>
  <c r="P235" i="9"/>
  <c r="O236" i="9"/>
  <c r="Q236" i="9" s="1"/>
  <c r="P236" i="9"/>
  <c r="O237" i="9"/>
  <c r="Q237" i="9" s="1"/>
  <c r="P237" i="9"/>
  <c r="O238" i="9"/>
  <c r="Q238" i="9" s="1"/>
  <c r="R238" i="9" s="1"/>
  <c r="P238" i="9"/>
  <c r="O239" i="9"/>
  <c r="Q239" i="9" s="1"/>
  <c r="R239" i="9" s="1"/>
  <c r="P239" i="9"/>
  <c r="P231" i="9"/>
  <c r="O231" i="9"/>
  <c r="Q231" i="9" s="1"/>
  <c r="R231" i="9" s="1"/>
  <c r="O223" i="9"/>
  <c r="Q223" i="9" s="1"/>
  <c r="P223" i="9"/>
  <c r="O224" i="9"/>
  <c r="Q224" i="9" s="1"/>
  <c r="R224" i="9" s="1"/>
  <c r="P224" i="9"/>
  <c r="O225" i="9"/>
  <c r="P225" i="9"/>
  <c r="Q225" i="9"/>
  <c r="R225" i="9" s="1"/>
  <c r="O226" i="9"/>
  <c r="P226" i="9"/>
  <c r="Q226" i="9"/>
  <c r="O227" i="9"/>
  <c r="Q227" i="9" s="1"/>
  <c r="P227" i="9"/>
  <c r="O228" i="9"/>
  <c r="P228" i="9"/>
  <c r="Q228" i="9"/>
  <c r="R228" i="9" s="1"/>
  <c r="P222" i="9"/>
  <c r="O222" i="9"/>
  <c r="O208" i="9"/>
  <c r="Q208" i="9" s="1"/>
  <c r="R208" i="9" s="1"/>
  <c r="P208" i="9"/>
  <c r="O209" i="9"/>
  <c r="Q209" i="9" s="1"/>
  <c r="R209" i="9" s="1"/>
  <c r="P209" i="9"/>
  <c r="O210" i="9"/>
  <c r="P210" i="9"/>
  <c r="Q210" i="9"/>
  <c r="O211" i="9"/>
  <c r="Q211" i="9" s="1"/>
  <c r="R211" i="9" s="1"/>
  <c r="P211" i="9"/>
  <c r="O212" i="9"/>
  <c r="Q212" i="9" s="1"/>
  <c r="R212" i="9" s="1"/>
  <c r="P212" i="9"/>
  <c r="O213" i="9"/>
  <c r="Q213" i="9" s="1"/>
  <c r="R213" i="9" s="1"/>
  <c r="P213" i="9"/>
  <c r="O214" i="9"/>
  <c r="Q214" i="9" s="1"/>
  <c r="P214" i="9"/>
  <c r="O215" i="9"/>
  <c r="Q215" i="9" s="1"/>
  <c r="R215" i="9" s="1"/>
  <c r="P215" i="9"/>
  <c r="O216" i="9"/>
  <c r="Q216" i="9" s="1"/>
  <c r="R216" i="9" s="1"/>
  <c r="P216" i="9"/>
  <c r="O217" i="9"/>
  <c r="Q217" i="9" s="1"/>
  <c r="R217" i="9" s="1"/>
  <c r="P217" i="9"/>
  <c r="O218" i="9"/>
  <c r="P218" i="9"/>
  <c r="Q218" i="9"/>
  <c r="O219" i="9"/>
  <c r="Q219" i="9" s="1"/>
  <c r="R219" i="9" s="1"/>
  <c r="P219" i="9"/>
  <c r="O220" i="9"/>
  <c r="Q220" i="9" s="1"/>
  <c r="R220" i="9" s="1"/>
  <c r="P220" i="9"/>
  <c r="P207" i="9"/>
  <c r="O207" i="9"/>
  <c r="O192" i="9"/>
  <c r="Q192" i="9" s="1"/>
  <c r="P192" i="9"/>
  <c r="O193" i="9"/>
  <c r="Q193" i="9" s="1"/>
  <c r="R193" i="9" s="1"/>
  <c r="P193" i="9"/>
  <c r="O194" i="9"/>
  <c r="Q194" i="9" s="1"/>
  <c r="R194" i="9" s="1"/>
  <c r="P194" i="9"/>
  <c r="O195" i="9"/>
  <c r="Q195" i="9" s="1"/>
  <c r="R195" i="9" s="1"/>
  <c r="P195" i="9"/>
  <c r="O196" i="9"/>
  <c r="Q196" i="9" s="1"/>
  <c r="P196" i="9"/>
  <c r="O197" i="9"/>
  <c r="Q197" i="9" s="1"/>
  <c r="R197" i="9" s="1"/>
  <c r="P197" i="9"/>
  <c r="O198" i="9"/>
  <c r="P198" i="9"/>
  <c r="O199" i="9"/>
  <c r="Q199" i="9" s="1"/>
  <c r="R199" i="9" s="1"/>
  <c r="P199" i="9"/>
  <c r="O200" i="9"/>
  <c r="Q200" i="9" s="1"/>
  <c r="P200" i="9"/>
  <c r="O201" i="9"/>
  <c r="Q201" i="9" s="1"/>
  <c r="R201" i="9" s="1"/>
  <c r="P201" i="9"/>
  <c r="O202" i="9"/>
  <c r="Q202" i="9" s="1"/>
  <c r="P202" i="9"/>
  <c r="O203" i="9"/>
  <c r="Q203" i="9" s="1"/>
  <c r="R203" i="9" s="1"/>
  <c r="P203" i="9"/>
  <c r="O204" i="9"/>
  <c r="Q204" i="9" s="1"/>
  <c r="P204" i="9"/>
  <c r="O205" i="9"/>
  <c r="Q205" i="9" s="1"/>
  <c r="R205" i="9" s="1"/>
  <c r="P205" i="9"/>
  <c r="P191" i="9"/>
  <c r="O191" i="9"/>
  <c r="O171" i="9"/>
  <c r="Q171" i="9" s="1"/>
  <c r="P171" i="9"/>
  <c r="O172" i="9"/>
  <c r="Q172" i="9" s="1"/>
  <c r="P172" i="9"/>
  <c r="O173" i="9"/>
  <c r="Q173" i="9" s="1"/>
  <c r="P173" i="9"/>
  <c r="O174" i="9"/>
  <c r="Q174" i="9" s="1"/>
  <c r="R174" i="9" s="1"/>
  <c r="P174" i="9"/>
  <c r="O175" i="9"/>
  <c r="Q175" i="9" s="1"/>
  <c r="P175" i="9"/>
  <c r="O176" i="9"/>
  <c r="Q176" i="9" s="1"/>
  <c r="P176" i="9"/>
  <c r="O177" i="9"/>
  <c r="Q177" i="9" s="1"/>
  <c r="P177" i="9"/>
  <c r="O178" i="9"/>
  <c r="Q178" i="9" s="1"/>
  <c r="R178" i="9" s="1"/>
  <c r="P178" i="9"/>
  <c r="O179" i="9"/>
  <c r="Q179" i="9" s="1"/>
  <c r="P179" i="9"/>
  <c r="O180" i="9"/>
  <c r="Q180" i="9" s="1"/>
  <c r="P180" i="9"/>
  <c r="O181" i="9"/>
  <c r="Q181" i="9" s="1"/>
  <c r="R181" i="9" s="1"/>
  <c r="P181" i="9"/>
  <c r="O182" i="9"/>
  <c r="Q182" i="9" s="1"/>
  <c r="R182" i="9" s="1"/>
  <c r="P182" i="9"/>
  <c r="O183" i="9"/>
  <c r="P183" i="9"/>
  <c r="Q183" i="9"/>
  <c r="O184" i="9"/>
  <c r="Q184" i="9" s="1"/>
  <c r="P184" i="9"/>
  <c r="O185" i="9"/>
  <c r="Q185" i="9" s="1"/>
  <c r="R185" i="9" s="1"/>
  <c r="P185" i="9"/>
  <c r="O186" i="9"/>
  <c r="Q186" i="9" s="1"/>
  <c r="R186" i="9" s="1"/>
  <c r="P186" i="9"/>
  <c r="O187" i="9"/>
  <c r="Q187" i="9" s="1"/>
  <c r="P187" i="9"/>
  <c r="O188" i="9"/>
  <c r="Q188" i="9" s="1"/>
  <c r="P188" i="9"/>
  <c r="O189" i="9"/>
  <c r="R189" i="9" s="1"/>
  <c r="P189" i="9"/>
  <c r="Q189" i="9"/>
  <c r="P170" i="9"/>
  <c r="O170" i="9"/>
  <c r="O160" i="9"/>
  <c r="Q160" i="9" s="1"/>
  <c r="P160" i="9"/>
  <c r="O161" i="9"/>
  <c r="P161" i="9"/>
  <c r="O162" i="9"/>
  <c r="Q162" i="9" s="1"/>
  <c r="P162" i="9"/>
  <c r="O163" i="9"/>
  <c r="Q163" i="9" s="1"/>
  <c r="P163" i="9"/>
  <c r="O164" i="9"/>
  <c r="Q164" i="9" s="1"/>
  <c r="P164" i="9"/>
  <c r="O165" i="9"/>
  <c r="P165" i="9"/>
  <c r="Q165" i="9"/>
  <c r="O166" i="9"/>
  <c r="Q166" i="9" s="1"/>
  <c r="P166" i="9"/>
  <c r="P159" i="9"/>
  <c r="O159" i="9"/>
  <c r="O59" i="9"/>
  <c r="Q59" i="9" s="1"/>
  <c r="P59" i="9"/>
  <c r="O60" i="9"/>
  <c r="Q60" i="9" s="1"/>
  <c r="R60" i="9" s="1"/>
  <c r="P60" i="9"/>
  <c r="O61" i="9"/>
  <c r="Q61" i="9" s="1"/>
  <c r="R61" i="9" s="1"/>
  <c r="P61" i="9"/>
  <c r="O62" i="9"/>
  <c r="Q62" i="9" s="1"/>
  <c r="P62" i="9"/>
  <c r="O63" i="9"/>
  <c r="Q63" i="9" s="1"/>
  <c r="P63" i="9"/>
  <c r="O64" i="9"/>
  <c r="R64" i="9" s="1"/>
  <c r="P64" i="9"/>
  <c r="Q64" i="9"/>
  <c r="O65" i="9"/>
  <c r="Q65" i="9" s="1"/>
  <c r="R65" i="9" s="1"/>
  <c r="P65" i="9"/>
  <c r="O66" i="9"/>
  <c r="Q66" i="9" s="1"/>
  <c r="P66" i="9"/>
  <c r="O69" i="9"/>
  <c r="Q69" i="9" s="1"/>
  <c r="R69" i="9" s="1"/>
  <c r="P69" i="9"/>
  <c r="O70" i="9"/>
  <c r="Q70" i="9" s="1"/>
  <c r="P70" i="9"/>
  <c r="O71" i="9"/>
  <c r="Q71" i="9" s="1"/>
  <c r="P71" i="9"/>
  <c r="O72" i="9"/>
  <c r="R72" i="9" s="1"/>
  <c r="P72" i="9"/>
  <c r="Q72" i="9"/>
  <c r="O73" i="9"/>
  <c r="Q73" i="9" s="1"/>
  <c r="R73" i="9" s="1"/>
  <c r="P73" i="9"/>
  <c r="O74" i="9"/>
  <c r="Q74" i="9" s="1"/>
  <c r="P74" i="9"/>
  <c r="O76" i="9"/>
  <c r="P76" i="9"/>
  <c r="Q76" i="9"/>
  <c r="R76" i="9" s="1"/>
  <c r="O78" i="9"/>
  <c r="P78" i="9"/>
  <c r="O79" i="9"/>
  <c r="Q79" i="9" s="1"/>
  <c r="P79" i="9"/>
  <c r="O80" i="9"/>
  <c r="Q80" i="9" s="1"/>
  <c r="P80" i="9"/>
  <c r="O81" i="9"/>
  <c r="Q81" i="9" s="1"/>
  <c r="R81" i="9" s="1"/>
  <c r="P81" i="9"/>
  <c r="O82" i="9"/>
  <c r="Q82" i="9" s="1"/>
  <c r="P82" i="9"/>
  <c r="O83" i="9"/>
  <c r="Q83" i="9" s="1"/>
  <c r="P83" i="9"/>
  <c r="O85" i="9"/>
  <c r="Q85" i="9" s="1"/>
  <c r="R85" i="9" s="1"/>
  <c r="P85" i="9"/>
  <c r="O86" i="9"/>
  <c r="P86" i="9"/>
  <c r="Q86" i="9"/>
  <c r="O87" i="9"/>
  <c r="Q87" i="9" s="1"/>
  <c r="P87" i="9"/>
  <c r="O88" i="9"/>
  <c r="Q88" i="9" s="1"/>
  <c r="P88" i="9"/>
  <c r="O89" i="9"/>
  <c r="Q89" i="9" s="1"/>
  <c r="R89" i="9" s="1"/>
  <c r="P89" i="9"/>
  <c r="O92" i="9"/>
  <c r="Q92" i="9" s="1"/>
  <c r="P92" i="9"/>
  <c r="O93" i="9"/>
  <c r="Q93" i="9" s="1"/>
  <c r="R93" i="9" s="1"/>
  <c r="P93" i="9"/>
  <c r="O94" i="9"/>
  <c r="Q94" i="9" s="1"/>
  <c r="P94" i="9"/>
  <c r="O95" i="9"/>
  <c r="Q95" i="9" s="1"/>
  <c r="P95" i="9"/>
  <c r="O96" i="9"/>
  <c r="Q96" i="9" s="1"/>
  <c r="R96" i="9" s="1"/>
  <c r="P96" i="9"/>
  <c r="O97" i="9"/>
  <c r="Q97" i="9" s="1"/>
  <c r="R97" i="9" s="1"/>
  <c r="P97" i="9"/>
  <c r="O98" i="9"/>
  <c r="Q98" i="9" s="1"/>
  <c r="P98" i="9"/>
  <c r="O99" i="9"/>
  <c r="Q99" i="9" s="1"/>
  <c r="P99" i="9"/>
  <c r="O100" i="9"/>
  <c r="Q100" i="9" s="1"/>
  <c r="R100" i="9" s="1"/>
  <c r="P100" i="9"/>
  <c r="O101" i="9"/>
  <c r="Q101" i="9" s="1"/>
  <c r="R101" i="9" s="1"/>
  <c r="P101" i="9"/>
  <c r="O102" i="9"/>
  <c r="Q102" i="9" s="1"/>
  <c r="P102" i="9"/>
  <c r="O103" i="9"/>
  <c r="Q103" i="9" s="1"/>
  <c r="P103" i="9"/>
  <c r="O104" i="9"/>
  <c r="R104" i="9" s="1"/>
  <c r="P104" i="9"/>
  <c r="Q104" i="9"/>
  <c r="O106" i="9"/>
  <c r="Q106" i="9" s="1"/>
  <c r="P106" i="9"/>
  <c r="O107" i="9"/>
  <c r="Q107" i="9" s="1"/>
  <c r="P107" i="9"/>
  <c r="O110" i="9"/>
  <c r="Q110" i="9" s="1"/>
  <c r="P110" i="9"/>
  <c r="O111" i="9"/>
  <c r="Q111" i="9" s="1"/>
  <c r="P111" i="9"/>
  <c r="O112" i="9"/>
  <c r="Q112" i="9" s="1"/>
  <c r="P112" i="9"/>
  <c r="O114" i="9"/>
  <c r="Q114" i="9" s="1"/>
  <c r="P114" i="9"/>
  <c r="O115" i="9"/>
  <c r="Q115" i="9" s="1"/>
  <c r="P115" i="9"/>
  <c r="O116" i="9"/>
  <c r="P116" i="9"/>
  <c r="Q116" i="9"/>
  <c r="R116" i="9" s="1"/>
  <c r="O117" i="9"/>
  <c r="Q117" i="9" s="1"/>
  <c r="R117" i="9" s="1"/>
  <c r="P117" i="9"/>
  <c r="O119" i="9"/>
  <c r="Q119" i="9" s="1"/>
  <c r="P119" i="9"/>
  <c r="O120" i="9"/>
  <c r="P120" i="9"/>
  <c r="Q120" i="9"/>
  <c r="R120" i="9" s="1"/>
  <c r="O121" i="9"/>
  <c r="Q121" i="9" s="1"/>
  <c r="R121" i="9" s="1"/>
  <c r="P121" i="9"/>
  <c r="O123" i="9"/>
  <c r="Q123" i="9" s="1"/>
  <c r="P123" i="9"/>
  <c r="O124" i="9"/>
  <c r="Q124" i="9" s="1"/>
  <c r="R124" i="9" s="1"/>
  <c r="P124" i="9"/>
  <c r="O125" i="9"/>
  <c r="Q125" i="9" s="1"/>
  <c r="R125" i="9" s="1"/>
  <c r="P125" i="9"/>
  <c r="O126" i="9"/>
  <c r="P126" i="9"/>
  <c r="O127" i="9"/>
  <c r="Q127" i="9" s="1"/>
  <c r="P127" i="9"/>
  <c r="O128" i="9"/>
  <c r="P128" i="9"/>
  <c r="Q128" i="9"/>
  <c r="O130" i="9"/>
  <c r="Q130" i="9" s="1"/>
  <c r="P130" i="9"/>
  <c r="O131" i="9"/>
  <c r="Q131" i="9" s="1"/>
  <c r="P131" i="9"/>
  <c r="O132" i="9"/>
  <c r="Q132" i="9" s="1"/>
  <c r="R132" i="9" s="1"/>
  <c r="P132" i="9"/>
  <c r="O133" i="9"/>
  <c r="Q133" i="9" s="1"/>
  <c r="R133" i="9" s="1"/>
  <c r="P133" i="9"/>
  <c r="O134" i="9"/>
  <c r="Q134" i="9" s="1"/>
  <c r="P134" i="9"/>
  <c r="O135" i="9"/>
  <c r="Q135" i="9" s="1"/>
  <c r="P135" i="9"/>
  <c r="O136" i="9"/>
  <c r="Q136" i="9" s="1"/>
  <c r="R136" i="9" s="1"/>
  <c r="P136" i="9"/>
  <c r="O137" i="9"/>
  <c r="Q137" i="9" s="1"/>
  <c r="R137" i="9" s="1"/>
  <c r="P137" i="9"/>
  <c r="O138" i="9"/>
  <c r="P138" i="9"/>
  <c r="Q138" i="9"/>
  <c r="O139" i="9"/>
  <c r="Q139" i="9" s="1"/>
  <c r="P139" i="9"/>
  <c r="O140" i="9"/>
  <c r="Q140" i="9" s="1"/>
  <c r="R140" i="9" s="1"/>
  <c r="P140" i="9"/>
  <c r="O141" i="9"/>
  <c r="Q141" i="9" s="1"/>
  <c r="R141" i="9" s="1"/>
  <c r="P141" i="9"/>
  <c r="O142" i="9"/>
  <c r="P142" i="9"/>
  <c r="Q142" i="9"/>
  <c r="O143" i="9"/>
  <c r="Q143" i="9" s="1"/>
  <c r="P143" i="9"/>
  <c r="O145" i="9"/>
  <c r="Q145" i="9" s="1"/>
  <c r="R145" i="9" s="1"/>
  <c r="P145" i="9"/>
  <c r="O146" i="9"/>
  <c r="P146" i="9"/>
  <c r="O147" i="9"/>
  <c r="Q147" i="9" s="1"/>
  <c r="P147" i="9"/>
  <c r="O148" i="9"/>
  <c r="Q148" i="9" s="1"/>
  <c r="P148" i="9"/>
  <c r="O149" i="9"/>
  <c r="Q149" i="9" s="1"/>
  <c r="R149" i="9" s="1"/>
  <c r="P149" i="9"/>
  <c r="O150" i="9"/>
  <c r="Q150" i="9" s="1"/>
  <c r="P150" i="9"/>
  <c r="O151" i="9"/>
  <c r="Q151" i="9" s="1"/>
  <c r="P151" i="9"/>
  <c r="O152" i="9"/>
  <c r="Q152" i="9" s="1"/>
  <c r="P152" i="9"/>
  <c r="O153" i="9"/>
  <c r="Q153" i="9" s="1"/>
  <c r="R153" i="9" s="1"/>
  <c r="P153" i="9"/>
  <c r="O154" i="9"/>
  <c r="Q154" i="9" s="1"/>
  <c r="P154" i="9"/>
  <c r="O155" i="9"/>
  <c r="Q155" i="9" s="1"/>
  <c r="P155" i="9"/>
  <c r="O156" i="9"/>
  <c r="Q156" i="9" s="1"/>
  <c r="R156" i="9" s="1"/>
  <c r="P156" i="9"/>
  <c r="P57" i="9"/>
  <c r="O57" i="9"/>
  <c r="O44" i="9"/>
  <c r="Q44" i="9" s="1"/>
  <c r="R44" i="9" s="1"/>
  <c r="P44" i="9"/>
  <c r="O45" i="9"/>
  <c r="Q45" i="9" s="1"/>
  <c r="R45" i="9" s="1"/>
  <c r="P45" i="9"/>
  <c r="O46" i="9"/>
  <c r="Q46" i="9" s="1"/>
  <c r="R46" i="9" s="1"/>
  <c r="P46" i="9"/>
  <c r="O47" i="9"/>
  <c r="Q47" i="9" s="1"/>
  <c r="R47" i="9" s="1"/>
  <c r="P47" i="9"/>
  <c r="O48" i="9"/>
  <c r="Q48" i="9" s="1"/>
  <c r="R48" i="9" s="1"/>
  <c r="P48" i="9"/>
  <c r="O49" i="9"/>
  <c r="Q49" i="9" s="1"/>
  <c r="R49" i="9" s="1"/>
  <c r="P49" i="9"/>
  <c r="O50" i="9"/>
  <c r="Q50" i="9" s="1"/>
  <c r="P50" i="9"/>
  <c r="O51" i="9"/>
  <c r="Q51" i="9" s="1"/>
  <c r="R51" i="9" s="1"/>
  <c r="P51" i="9"/>
  <c r="O52" i="9"/>
  <c r="Q52" i="9" s="1"/>
  <c r="P52" i="9"/>
  <c r="O53" i="9"/>
  <c r="Q53" i="9" s="1"/>
  <c r="R53" i="9" s="1"/>
  <c r="P53" i="9"/>
  <c r="P43" i="9"/>
  <c r="O43" i="9"/>
  <c r="O32" i="9"/>
  <c r="Q32" i="9" s="1"/>
  <c r="P32" i="9"/>
  <c r="O33" i="9"/>
  <c r="Q33" i="9" s="1"/>
  <c r="R33" i="9" s="1"/>
  <c r="P33" i="9"/>
  <c r="O34" i="9"/>
  <c r="Q34" i="9" s="1"/>
  <c r="R34" i="9" s="1"/>
  <c r="P34" i="9"/>
  <c r="O35" i="9"/>
  <c r="Q35" i="9" s="1"/>
  <c r="P35" i="9"/>
  <c r="O36" i="9"/>
  <c r="Q36" i="9" s="1"/>
  <c r="P36" i="9"/>
  <c r="O37" i="9"/>
  <c r="Q37" i="9" s="1"/>
  <c r="R37" i="9" s="1"/>
  <c r="P37" i="9"/>
  <c r="O38" i="9"/>
  <c r="Q38" i="9" s="1"/>
  <c r="R38" i="9" s="1"/>
  <c r="P38" i="9"/>
  <c r="O39" i="9"/>
  <c r="Q39" i="9" s="1"/>
  <c r="P39" i="9"/>
  <c r="O40" i="9"/>
  <c r="Q40" i="9" s="1"/>
  <c r="P40" i="9"/>
  <c r="P31" i="9"/>
  <c r="O31" i="9"/>
  <c r="K56" i="9"/>
  <c r="K58" i="9"/>
  <c r="O26" i="9"/>
  <c r="Q26" i="9" s="1"/>
  <c r="R26" i="9" s="1"/>
  <c r="P26" i="9"/>
  <c r="O27" i="9"/>
  <c r="Q27" i="9" s="1"/>
  <c r="R27" i="9" s="1"/>
  <c r="P27" i="9"/>
  <c r="O28" i="9"/>
  <c r="Q28" i="9" s="1"/>
  <c r="P28" i="9"/>
  <c r="P25" i="9"/>
  <c r="O25" i="9"/>
  <c r="Q17" i="9"/>
  <c r="Q19" i="9"/>
  <c r="Q20" i="9"/>
  <c r="O17" i="9"/>
  <c r="P17" i="9"/>
  <c r="O18" i="9"/>
  <c r="Q18" i="9" s="1"/>
  <c r="P18" i="9"/>
  <c r="O19" i="9"/>
  <c r="P19" i="9"/>
  <c r="O20" i="9"/>
  <c r="P20" i="9"/>
  <c r="O21" i="9"/>
  <c r="Q21" i="9" s="1"/>
  <c r="P21" i="9"/>
  <c r="O22" i="9"/>
  <c r="Q22" i="9" s="1"/>
  <c r="P22" i="9"/>
  <c r="P16" i="9"/>
  <c r="O16" i="9"/>
  <c r="Q16" i="9" s="1"/>
  <c r="R777" i="9"/>
  <c r="R782" i="9" s="1"/>
  <c r="K750" i="9"/>
  <c r="K749" i="9"/>
  <c r="K748" i="9"/>
  <c r="C748" i="9"/>
  <c r="E748" i="9" s="1"/>
  <c r="K747" i="9"/>
  <c r="E747" i="9"/>
  <c r="K742" i="9"/>
  <c r="C742" i="9"/>
  <c r="K741" i="9"/>
  <c r="E741" i="9"/>
  <c r="K738" i="9"/>
  <c r="K737" i="9"/>
  <c r="K736" i="9"/>
  <c r="K735" i="9"/>
  <c r="K734" i="9"/>
  <c r="K733" i="9"/>
  <c r="K732" i="9"/>
  <c r="K731" i="9"/>
  <c r="K730" i="9"/>
  <c r="C730" i="9"/>
  <c r="E730" i="9" s="1"/>
  <c r="K729" i="9"/>
  <c r="E729" i="9"/>
  <c r="K726" i="9"/>
  <c r="K725" i="9"/>
  <c r="K724" i="9"/>
  <c r="K723" i="9"/>
  <c r="K722" i="9"/>
  <c r="C722" i="9"/>
  <c r="E722" i="9" s="1"/>
  <c r="K721" i="9"/>
  <c r="E721" i="9"/>
  <c r="K718" i="9"/>
  <c r="E718" i="9"/>
  <c r="K717" i="9"/>
  <c r="E717" i="9"/>
  <c r="K716" i="9"/>
  <c r="E716" i="9"/>
  <c r="K713" i="9"/>
  <c r="K712" i="9"/>
  <c r="K711" i="9"/>
  <c r="K710" i="9"/>
  <c r="K709" i="9"/>
  <c r="K708" i="9"/>
  <c r="K707" i="9"/>
  <c r="K706" i="9"/>
  <c r="K705" i="9"/>
  <c r="K704" i="9"/>
  <c r="K703" i="9"/>
  <c r="K702" i="9"/>
  <c r="K701" i="9"/>
  <c r="K700" i="9"/>
  <c r="K699" i="9"/>
  <c r="K698" i="9"/>
  <c r="K697" i="9"/>
  <c r="K696" i="9"/>
  <c r="C696" i="9"/>
  <c r="C697" i="9" s="1"/>
  <c r="K695" i="9"/>
  <c r="E695" i="9"/>
  <c r="K692" i="9"/>
  <c r="C692" i="9"/>
  <c r="K691" i="9"/>
  <c r="E691" i="9"/>
  <c r="K688" i="9"/>
  <c r="K687" i="9"/>
  <c r="K686" i="9"/>
  <c r="K685" i="9"/>
  <c r="K684" i="9"/>
  <c r="C684" i="9"/>
  <c r="K683" i="9"/>
  <c r="E683" i="9"/>
  <c r="K680" i="9"/>
  <c r="K679" i="9"/>
  <c r="K678" i="9"/>
  <c r="K677" i="9"/>
  <c r="K676" i="9"/>
  <c r="K675" i="9"/>
  <c r="K674" i="9"/>
  <c r="K673" i="9"/>
  <c r="K672" i="9"/>
  <c r="K671" i="9"/>
  <c r="K670" i="9"/>
  <c r="K669" i="9"/>
  <c r="K668" i="9"/>
  <c r="K667" i="9"/>
  <c r="C667" i="9"/>
  <c r="C668" i="9" s="1"/>
  <c r="K666" i="9"/>
  <c r="E666" i="9"/>
  <c r="K663" i="9"/>
  <c r="K662" i="9"/>
  <c r="K661" i="9"/>
  <c r="K660" i="9"/>
  <c r="K659" i="9"/>
  <c r="K658" i="9"/>
  <c r="K657" i="9"/>
  <c r="C657" i="9"/>
  <c r="C658" i="9" s="1"/>
  <c r="K654" i="9"/>
  <c r="K653" i="9"/>
  <c r="C653" i="9"/>
  <c r="C654" i="9" s="1"/>
  <c r="K652" i="9"/>
  <c r="E652" i="9"/>
  <c r="K649" i="9"/>
  <c r="K648" i="9"/>
  <c r="K647" i="9"/>
  <c r="K646" i="9"/>
  <c r="K645" i="9"/>
  <c r="C645" i="9"/>
  <c r="C646" i="9" s="1"/>
  <c r="K644" i="9"/>
  <c r="E644" i="9"/>
  <c r="K641" i="9"/>
  <c r="K640" i="9"/>
  <c r="K639" i="9"/>
  <c r="K638" i="9"/>
  <c r="K637" i="9"/>
  <c r="K636" i="9"/>
  <c r="K635" i="9"/>
  <c r="K634" i="9"/>
  <c r="C634" i="9"/>
  <c r="C635" i="9" s="1"/>
  <c r="K633" i="9"/>
  <c r="E633" i="9"/>
  <c r="K630" i="9"/>
  <c r="K629" i="9"/>
  <c r="K628" i="9"/>
  <c r="K627" i="9"/>
  <c r="K626" i="9"/>
  <c r="K625" i="9"/>
  <c r="K624" i="9"/>
  <c r="K623" i="9"/>
  <c r="K622" i="9"/>
  <c r="K621" i="9"/>
  <c r="K620" i="9"/>
  <c r="K619" i="9"/>
  <c r="K618" i="9"/>
  <c r="K617" i="9"/>
  <c r="K616" i="9"/>
  <c r="C616" i="9"/>
  <c r="K615" i="9"/>
  <c r="E615" i="9"/>
  <c r="K612" i="9"/>
  <c r="C612" i="9"/>
  <c r="E612" i="9" s="1"/>
  <c r="K611" i="9"/>
  <c r="E611" i="9"/>
  <c r="J608" i="9"/>
  <c r="K608" i="9" s="1"/>
  <c r="K607" i="9"/>
  <c r="J606" i="9"/>
  <c r="K606" i="9" s="1"/>
  <c r="K605" i="9"/>
  <c r="J604" i="9"/>
  <c r="K604" i="9" s="1"/>
  <c r="K603" i="9"/>
  <c r="K602" i="9"/>
  <c r="K601" i="9"/>
  <c r="C601" i="9"/>
  <c r="K600" i="9"/>
  <c r="E600" i="9"/>
  <c r="K597" i="9"/>
  <c r="E597" i="9"/>
  <c r="K596" i="9"/>
  <c r="E596" i="9"/>
  <c r="K595" i="9"/>
  <c r="E595" i="9"/>
  <c r="K594" i="9"/>
  <c r="E594" i="9"/>
  <c r="K593" i="9"/>
  <c r="E593" i="9"/>
  <c r="K592" i="9"/>
  <c r="E592" i="9"/>
  <c r="K591" i="9"/>
  <c r="E591" i="9"/>
  <c r="K589" i="9"/>
  <c r="E589" i="9"/>
  <c r="K588" i="9"/>
  <c r="E588" i="9"/>
  <c r="K587" i="9"/>
  <c r="E587" i="9"/>
  <c r="K586" i="9"/>
  <c r="E586" i="9"/>
  <c r="K585" i="9"/>
  <c r="E585" i="9"/>
  <c r="K584" i="9"/>
  <c r="E584" i="9"/>
  <c r="K583" i="9"/>
  <c r="E583" i="9"/>
  <c r="K582" i="9"/>
  <c r="E582" i="9"/>
  <c r="K581" i="9"/>
  <c r="E581" i="9"/>
  <c r="K580" i="9"/>
  <c r="E580" i="9"/>
  <c r="K579" i="9"/>
  <c r="E579" i="9"/>
  <c r="K578" i="9"/>
  <c r="E578" i="9"/>
  <c r="K577" i="9"/>
  <c r="E577" i="9"/>
  <c r="K576" i="9"/>
  <c r="E576" i="9"/>
  <c r="K574" i="9"/>
  <c r="E574" i="9"/>
  <c r="K573" i="9"/>
  <c r="E573" i="9"/>
  <c r="K572" i="9"/>
  <c r="E572" i="9"/>
  <c r="K571" i="9"/>
  <c r="E571" i="9"/>
  <c r="K570" i="9"/>
  <c r="E570" i="9"/>
  <c r="K569" i="9"/>
  <c r="E569" i="9"/>
  <c r="K568" i="9"/>
  <c r="E568" i="9"/>
  <c r="K567" i="9"/>
  <c r="E567" i="9"/>
  <c r="K566" i="9"/>
  <c r="E566" i="9"/>
  <c r="K565" i="9"/>
  <c r="E565" i="9"/>
  <c r="K564" i="9"/>
  <c r="E564" i="9"/>
  <c r="K563" i="9"/>
  <c r="E563" i="9"/>
  <c r="K562" i="9"/>
  <c r="E562" i="9"/>
  <c r="K561" i="9"/>
  <c r="E561" i="9"/>
  <c r="K560" i="9"/>
  <c r="E560" i="9"/>
  <c r="K558" i="9"/>
  <c r="E558" i="9"/>
  <c r="K557" i="9"/>
  <c r="E557" i="9"/>
  <c r="K556" i="9"/>
  <c r="E556" i="9"/>
  <c r="K555" i="9"/>
  <c r="E555" i="9"/>
  <c r="K554" i="9"/>
  <c r="E554" i="9"/>
  <c r="K553" i="9"/>
  <c r="E553" i="9"/>
  <c r="K552" i="9"/>
  <c r="E552" i="9"/>
  <c r="K551" i="9"/>
  <c r="E551" i="9"/>
  <c r="K550" i="9"/>
  <c r="E550" i="9"/>
  <c r="K549" i="9"/>
  <c r="E549" i="9"/>
  <c r="K548" i="9"/>
  <c r="E548" i="9"/>
  <c r="K547" i="9"/>
  <c r="E547" i="9"/>
  <c r="K546" i="9"/>
  <c r="E546" i="9"/>
  <c r="K545" i="9"/>
  <c r="E545" i="9"/>
  <c r="K544" i="9"/>
  <c r="E544" i="9"/>
  <c r="K543" i="9"/>
  <c r="E543" i="9"/>
  <c r="K542" i="9"/>
  <c r="E542" i="9"/>
  <c r="K541" i="9"/>
  <c r="E541" i="9"/>
  <c r="K540" i="9"/>
  <c r="E540" i="9"/>
  <c r="K539" i="9"/>
  <c r="E539" i="9"/>
  <c r="K535" i="9"/>
  <c r="K534" i="9"/>
  <c r="K533" i="9"/>
  <c r="K532" i="9"/>
  <c r="K531" i="9"/>
  <c r="K530" i="9"/>
  <c r="K529" i="9"/>
  <c r="C529" i="9"/>
  <c r="C530" i="9" s="1"/>
  <c r="K528" i="9"/>
  <c r="E528" i="9"/>
  <c r="K525" i="9"/>
  <c r="E525" i="9"/>
  <c r="K524" i="9"/>
  <c r="E524" i="9"/>
  <c r="K523" i="9"/>
  <c r="E523" i="9"/>
  <c r="K522" i="9"/>
  <c r="E522" i="9"/>
  <c r="K521" i="9"/>
  <c r="E521" i="9"/>
  <c r="K520" i="9"/>
  <c r="E520" i="9"/>
  <c r="K519" i="9"/>
  <c r="E519" i="9"/>
  <c r="K518" i="9"/>
  <c r="E518" i="9"/>
  <c r="K517" i="9"/>
  <c r="E517" i="9"/>
  <c r="K516" i="9"/>
  <c r="E516" i="9"/>
  <c r="K515" i="9"/>
  <c r="E515" i="9"/>
  <c r="K514" i="9"/>
  <c r="E514" i="9"/>
  <c r="K513" i="9"/>
  <c r="K512" i="9"/>
  <c r="E512" i="9"/>
  <c r="K511" i="9"/>
  <c r="E511" i="9"/>
  <c r="K510" i="9"/>
  <c r="E510" i="9"/>
  <c r="K509" i="9"/>
  <c r="E509" i="9"/>
  <c r="K508" i="9"/>
  <c r="E508" i="9"/>
  <c r="K507" i="9"/>
  <c r="E507" i="9"/>
  <c r="K506" i="9"/>
  <c r="E506" i="9"/>
  <c r="K505" i="9"/>
  <c r="E505" i="9"/>
  <c r="K504" i="9"/>
  <c r="E504" i="9"/>
  <c r="K503" i="9"/>
  <c r="E503" i="9"/>
  <c r="K502" i="9"/>
  <c r="E502" i="9"/>
  <c r="K501" i="9"/>
  <c r="E501" i="9"/>
  <c r="K500" i="9"/>
  <c r="E500" i="9"/>
  <c r="K499" i="9"/>
  <c r="E499" i="9"/>
  <c r="K498" i="9"/>
  <c r="K497" i="9"/>
  <c r="E497" i="9"/>
  <c r="K496" i="9"/>
  <c r="E496" i="9"/>
  <c r="K495" i="9"/>
  <c r="E495" i="9"/>
  <c r="K494" i="9"/>
  <c r="E494" i="9"/>
  <c r="K493" i="9"/>
  <c r="E493" i="9"/>
  <c r="K492" i="9"/>
  <c r="E492" i="9"/>
  <c r="K491" i="9"/>
  <c r="K490" i="9"/>
  <c r="E490" i="9"/>
  <c r="K489" i="9"/>
  <c r="E489" i="9"/>
  <c r="K488" i="9"/>
  <c r="E488" i="9"/>
  <c r="K487" i="9"/>
  <c r="K486" i="9"/>
  <c r="E486" i="9"/>
  <c r="K485" i="9"/>
  <c r="E485" i="9"/>
  <c r="K484" i="9"/>
  <c r="E484" i="9"/>
  <c r="K483" i="9"/>
  <c r="E483" i="9"/>
  <c r="K482" i="9"/>
  <c r="K481" i="9"/>
  <c r="E481" i="9"/>
  <c r="K480" i="9"/>
  <c r="E480" i="9"/>
  <c r="K479" i="9"/>
  <c r="E479" i="9"/>
  <c r="K478" i="9"/>
  <c r="K477" i="9"/>
  <c r="K476" i="9"/>
  <c r="E476" i="9"/>
  <c r="K475" i="9"/>
  <c r="E475" i="9"/>
  <c r="K474" i="9"/>
  <c r="K473" i="9"/>
  <c r="E473" i="9"/>
  <c r="K472" i="9"/>
  <c r="E472" i="9"/>
  <c r="K471" i="9"/>
  <c r="E471" i="9"/>
  <c r="K470" i="9"/>
  <c r="E470" i="9"/>
  <c r="K469" i="9"/>
  <c r="E469" i="9"/>
  <c r="K468" i="9"/>
  <c r="E468" i="9"/>
  <c r="K467" i="9"/>
  <c r="E467" i="9"/>
  <c r="K466" i="9"/>
  <c r="E466" i="9"/>
  <c r="K465" i="9"/>
  <c r="E465" i="9"/>
  <c r="K464" i="9"/>
  <c r="E464" i="9"/>
  <c r="K463" i="9"/>
  <c r="E463" i="9"/>
  <c r="K462" i="9"/>
  <c r="E462" i="9"/>
  <c r="K461" i="9"/>
  <c r="E461" i="9"/>
  <c r="K460" i="9"/>
  <c r="K459" i="9"/>
  <c r="K458" i="9"/>
  <c r="E458" i="9"/>
  <c r="K457" i="9"/>
  <c r="E457" i="9"/>
  <c r="K456" i="9"/>
  <c r="E456" i="9"/>
  <c r="K455" i="9"/>
  <c r="E455" i="9"/>
  <c r="K454" i="9"/>
  <c r="E454" i="9"/>
  <c r="K453" i="9"/>
  <c r="K452" i="9"/>
  <c r="E452" i="9"/>
  <c r="K451" i="9"/>
  <c r="E451" i="9"/>
  <c r="K450" i="9"/>
  <c r="E450" i="9"/>
  <c r="K449" i="9"/>
  <c r="E449" i="9"/>
  <c r="K448" i="9"/>
  <c r="E448" i="9"/>
  <c r="K447" i="9"/>
  <c r="E447" i="9"/>
  <c r="K446" i="9"/>
  <c r="K445" i="9"/>
  <c r="E445" i="9"/>
  <c r="K444" i="9"/>
  <c r="K443" i="9"/>
  <c r="E443" i="9"/>
  <c r="K442" i="9"/>
  <c r="E442" i="9"/>
  <c r="K441" i="9"/>
  <c r="E441" i="9"/>
  <c r="K440" i="9"/>
  <c r="E440" i="9"/>
  <c r="K439" i="9"/>
  <c r="E439" i="9"/>
  <c r="K438" i="9"/>
  <c r="E438" i="9"/>
  <c r="K437" i="9"/>
  <c r="K436" i="9"/>
  <c r="K435" i="9"/>
  <c r="E435" i="9"/>
  <c r="K434" i="9"/>
  <c r="E434" i="9"/>
  <c r="K433" i="9"/>
  <c r="E433" i="9"/>
  <c r="K432" i="9"/>
  <c r="E432" i="9"/>
  <c r="K431" i="9"/>
  <c r="E431" i="9"/>
  <c r="K430" i="9"/>
  <c r="E430" i="9"/>
  <c r="K429" i="9"/>
  <c r="E429" i="9"/>
  <c r="K428" i="9"/>
  <c r="E428" i="9"/>
  <c r="K427" i="9"/>
  <c r="K426" i="9"/>
  <c r="E426" i="9"/>
  <c r="K425" i="9"/>
  <c r="K422" i="9"/>
  <c r="K421" i="9"/>
  <c r="K420" i="9"/>
  <c r="K419" i="9"/>
  <c r="K418" i="9"/>
  <c r="K417" i="9"/>
  <c r="K416" i="9"/>
  <c r="K415" i="9"/>
  <c r="K414" i="9"/>
  <c r="K413" i="9"/>
  <c r="C413" i="9"/>
  <c r="E413" i="9" s="1"/>
  <c r="K412" i="9"/>
  <c r="E412" i="9"/>
  <c r="K409" i="9"/>
  <c r="K408" i="9"/>
  <c r="K407" i="9"/>
  <c r="K406" i="9"/>
  <c r="K405" i="9"/>
  <c r="K404" i="9"/>
  <c r="K403" i="9"/>
  <c r="K402" i="9"/>
  <c r="K401" i="9"/>
  <c r="C401" i="9"/>
  <c r="E401" i="9" s="1"/>
  <c r="K400" i="9"/>
  <c r="E400" i="9"/>
  <c r="K397" i="9"/>
  <c r="K396" i="9"/>
  <c r="K395" i="9"/>
  <c r="C395" i="9"/>
  <c r="C396" i="9" s="1"/>
  <c r="K394" i="9"/>
  <c r="E394" i="9"/>
  <c r="K391" i="9"/>
  <c r="K390" i="9"/>
  <c r="K389" i="9"/>
  <c r="K388" i="9"/>
  <c r="K387" i="9"/>
  <c r="K386" i="9"/>
  <c r="C386" i="9"/>
  <c r="C387" i="9" s="1"/>
  <c r="K385" i="9"/>
  <c r="E385" i="9"/>
  <c r="K777" i="9"/>
  <c r="K379" i="9"/>
  <c r="K378" i="9"/>
  <c r="K377" i="9"/>
  <c r="C377" i="9"/>
  <c r="C378" i="9" s="1"/>
  <c r="K376" i="9"/>
  <c r="E376" i="9"/>
  <c r="D376" i="9"/>
  <c r="F376" i="9" s="1"/>
  <c r="K371" i="9"/>
  <c r="C371" i="9"/>
  <c r="D371" i="9" s="1"/>
  <c r="F371" i="9" s="1"/>
  <c r="K370" i="9"/>
  <c r="E370" i="9"/>
  <c r="D370" i="9"/>
  <c r="F370" i="9" s="1"/>
  <c r="K367" i="9"/>
  <c r="K366" i="9"/>
  <c r="K365" i="9"/>
  <c r="K364" i="9"/>
  <c r="K363" i="9"/>
  <c r="K362" i="9"/>
  <c r="K361" i="9"/>
  <c r="K360" i="9"/>
  <c r="K359" i="9"/>
  <c r="C359" i="9"/>
  <c r="E359" i="9" s="1"/>
  <c r="K358" i="9"/>
  <c r="E358" i="9"/>
  <c r="D358" i="9"/>
  <c r="F358" i="9" s="1"/>
  <c r="K355" i="9"/>
  <c r="K354" i="9"/>
  <c r="K353" i="9"/>
  <c r="K352" i="9"/>
  <c r="K351" i="9"/>
  <c r="C351" i="9"/>
  <c r="E351" i="9" s="1"/>
  <c r="J350" i="9"/>
  <c r="K350" i="9" s="1"/>
  <c r="H350" i="9"/>
  <c r="E350" i="9"/>
  <c r="D350" i="9"/>
  <c r="F350" i="9" s="1"/>
  <c r="K347" i="9"/>
  <c r="E347" i="9"/>
  <c r="D347" i="9"/>
  <c r="F347" i="9" s="1"/>
  <c r="K346" i="9"/>
  <c r="E346" i="9"/>
  <c r="D346" i="9"/>
  <c r="F346" i="9" s="1"/>
  <c r="K345" i="9"/>
  <c r="E345" i="9"/>
  <c r="D345" i="9"/>
  <c r="F345" i="9" s="1"/>
  <c r="J342" i="9"/>
  <c r="K342" i="9" s="1"/>
  <c r="H342" i="9"/>
  <c r="D342" i="9"/>
  <c r="K341" i="9"/>
  <c r="K340" i="9"/>
  <c r="J339" i="9"/>
  <c r="K339" i="9" s="1"/>
  <c r="H339" i="9"/>
  <c r="D339" i="9"/>
  <c r="J338" i="9"/>
  <c r="K338" i="9" s="1"/>
  <c r="H338" i="9"/>
  <c r="D338" i="9"/>
  <c r="J337" i="9"/>
  <c r="K337" i="9" s="1"/>
  <c r="H337" i="9"/>
  <c r="D337" i="9"/>
  <c r="J336" i="9"/>
  <c r="K336" i="9" s="1"/>
  <c r="H336" i="9"/>
  <c r="D336" i="9"/>
  <c r="J335" i="9"/>
  <c r="K335" i="9" s="1"/>
  <c r="H335" i="9"/>
  <c r="D335" i="9"/>
  <c r="J334" i="9"/>
  <c r="K334" i="9" s="1"/>
  <c r="H334" i="9"/>
  <c r="D334" i="9"/>
  <c r="K333" i="9"/>
  <c r="J332" i="9"/>
  <c r="K332" i="9" s="1"/>
  <c r="H332" i="9"/>
  <c r="D332" i="9"/>
  <c r="K331" i="9"/>
  <c r="K330" i="9"/>
  <c r="K329" i="9"/>
  <c r="K328" i="9"/>
  <c r="K327" i="9"/>
  <c r="K326" i="9"/>
  <c r="K325" i="9"/>
  <c r="C325" i="9"/>
  <c r="E325" i="9" s="1"/>
  <c r="K324" i="9"/>
  <c r="E324" i="9"/>
  <c r="D324" i="9"/>
  <c r="F324" i="9" s="1"/>
  <c r="K321" i="9"/>
  <c r="C321" i="9"/>
  <c r="D321" i="9" s="1"/>
  <c r="F321" i="9" s="1"/>
  <c r="K320" i="9"/>
  <c r="E320" i="9"/>
  <c r="D320" i="9"/>
  <c r="F320" i="9" s="1"/>
  <c r="K317" i="9"/>
  <c r="K316" i="9"/>
  <c r="K315" i="9"/>
  <c r="K314" i="9"/>
  <c r="K313" i="9"/>
  <c r="C313" i="9"/>
  <c r="E313" i="9" s="1"/>
  <c r="K312" i="9"/>
  <c r="E312" i="9"/>
  <c r="D312" i="9"/>
  <c r="F312" i="9" s="1"/>
  <c r="K309" i="9"/>
  <c r="K308" i="9"/>
  <c r="K307" i="9"/>
  <c r="K306" i="9"/>
  <c r="K305" i="9"/>
  <c r="K304" i="9"/>
  <c r="K303" i="9"/>
  <c r="K302" i="9"/>
  <c r="K301" i="9"/>
  <c r="K300" i="9"/>
  <c r="K299" i="9"/>
  <c r="K298" i="9"/>
  <c r="K297" i="9"/>
  <c r="K296" i="9"/>
  <c r="C296" i="9"/>
  <c r="C297" i="9" s="1"/>
  <c r="K295" i="9"/>
  <c r="E295" i="9"/>
  <c r="D295" i="9"/>
  <c r="F295" i="9" s="1"/>
  <c r="K292" i="9"/>
  <c r="K291" i="9"/>
  <c r="K290" i="9"/>
  <c r="J289" i="9"/>
  <c r="K289" i="9" s="1"/>
  <c r="H289" i="9"/>
  <c r="D289" i="9"/>
  <c r="K288" i="9"/>
  <c r="K287" i="9"/>
  <c r="K286" i="9"/>
  <c r="C286" i="9"/>
  <c r="E286" i="9" s="1"/>
  <c r="K283" i="9"/>
  <c r="K282" i="9"/>
  <c r="C282" i="9"/>
  <c r="C283" i="9" s="1"/>
  <c r="K281" i="9"/>
  <c r="E281" i="9"/>
  <c r="D281" i="9"/>
  <c r="F281" i="9" s="1"/>
  <c r="K278" i="9"/>
  <c r="K277" i="9"/>
  <c r="K276" i="9"/>
  <c r="K275" i="9"/>
  <c r="C275" i="9"/>
  <c r="C276" i="9" s="1"/>
  <c r="K274" i="9"/>
  <c r="E274" i="9"/>
  <c r="D274" i="9"/>
  <c r="F274" i="9" s="1"/>
  <c r="K271" i="9"/>
  <c r="K270" i="9"/>
  <c r="K269" i="9"/>
  <c r="K268" i="9"/>
  <c r="K267" i="9"/>
  <c r="K266" i="9"/>
  <c r="K265" i="9"/>
  <c r="C265" i="9"/>
  <c r="E265" i="9" s="1"/>
  <c r="K264" i="9"/>
  <c r="E264" i="9"/>
  <c r="D264" i="9"/>
  <c r="F264" i="9" s="1"/>
  <c r="K261" i="9"/>
  <c r="J260" i="9"/>
  <c r="K260" i="9" s="1"/>
  <c r="H260" i="9"/>
  <c r="D260" i="9"/>
  <c r="J259" i="9"/>
  <c r="K259" i="9" s="1"/>
  <c r="H259" i="9"/>
  <c r="D259" i="9"/>
  <c r="J258" i="9"/>
  <c r="K258" i="9" s="1"/>
  <c r="H258" i="9"/>
  <c r="D258" i="9"/>
  <c r="J257" i="9"/>
  <c r="K257" i="9" s="1"/>
  <c r="H257" i="9"/>
  <c r="D257" i="9"/>
  <c r="J256" i="9"/>
  <c r="K256" i="9" s="1"/>
  <c r="H256" i="9"/>
  <c r="D256" i="9"/>
  <c r="J255" i="9"/>
  <c r="K255" i="9" s="1"/>
  <c r="H255" i="9"/>
  <c r="D255" i="9"/>
  <c r="J254" i="9"/>
  <c r="K254" i="9" s="1"/>
  <c r="H254" i="9"/>
  <c r="D254" i="9"/>
  <c r="J253" i="9"/>
  <c r="K253" i="9" s="1"/>
  <c r="H253" i="9"/>
  <c r="D253" i="9"/>
  <c r="J252" i="9"/>
  <c r="K252" i="9" s="1"/>
  <c r="H252" i="9"/>
  <c r="D252" i="9"/>
  <c r="J251" i="9"/>
  <c r="K251" i="9" s="1"/>
  <c r="H251" i="9"/>
  <c r="D251" i="9"/>
  <c r="J250" i="9"/>
  <c r="K250" i="9" s="1"/>
  <c r="H250" i="9"/>
  <c r="D250" i="9"/>
  <c r="K249" i="9"/>
  <c r="K248" i="9"/>
  <c r="K247" i="9"/>
  <c r="C247" i="9"/>
  <c r="E247" i="9" s="1"/>
  <c r="K246" i="9"/>
  <c r="E246" i="9"/>
  <c r="D246" i="9"/>
  <c r="F246" i="9" s="1"/>
  <c r="J243" i="9"/>
  <c r="K243" i="9" s="1"/>
  <c r="H243" i="9"/>
  <c r="D243" i="9"/>
  <c r="C243" i="9"/>
  <c r="E243" i="9" s="1"/>
  <c r="J242" i="9"/>
  <c r="K242" i="9" s="1"/>
  <c r="H242" i="9"/>
  <c r="E242" i="9"/>
  <c r="D242" i="9"/>
  <c r="F242" i="9" s="1"/>
  <c r="J239" i="9"/>
  <c r="K239" i="9" s="1"/>
  <c r="J238" i="9"/>
  <c r="K238" i="9" s="1"/>
  <c r="H238" i="9"/>
  <c r="D238" i="9"/>
  <c r="J237" i="9"/>
  <c r="K237" i="9" s="1"/>
  <c r="K236" i="9"/>
  <c r="J235" i="9"/>
  <c r="K235" i="9" s="1"/>
  <c r="K234" i="9"/>
  <c r="K233" i="9"/>
  <c r="J232" i="9"/>
  <c r="K232" i="9" s="1"/>
  <c r="H232" i="9"/>
  <c r="D232" i="9"/>
  <c r="C232" i="9"/>
  <c r="C233" i="9" s="1"/>
  <c r="J231" i="9"/>
  <c r="K231" i="9" s="1"/>
  <c r="H231" i="9"/>
  <c r="E231" i="9"/>
  <c r="D231" i="9"/>
  <c r="F231" i="9" s="1"/>
  <c r="K228" i="9"/>
  <c r="E228" i="9"/>
  <c r="D228" i="9"/>
  <c r="F228" i="9" s="1"/>
  <c r="K227" i="9"/>
  <c r="E227" i="9"/>
  <c r="D227" i="9"/>
  <c r="F227" i="9" s="1"/>
  <c r="J226" i="9"/>
  <c r="K226" i="9" s="1"/>
  <c r="H226" i="9"/>
  <c r="E226" i="9"/>
  <c r="D226" i="9"/>
  <c r="F226" i="9" s="1"/>
  <c r="K225" i="9"/>
  <c r="E225" i="9"/>
  <c r="D225" i="9"/>
  <c r="F225" i="9" s="1"/>
  <c r="J224" i="9"/>
  <c r="K224" i="9" s="1"/>
  <c r="H224" i="9"/>
  <c r="E224" i="9"/>
  <c r="D224" i="9"/>
  <c r="F224" i="9" s="1"/>
  <c r="J223" i="9"/>
  <c r="K223" i="9" s="1"/>
  <c r="H223" i="9"/>
  <c r="E223" i="9"/>
  <c r="D223" i="9"/>
  <c r="F223" i="9" s="1"/>
  <c r="J222" i="9"/>
  <c r="K222" i="9" s="1"/>
  <c r="H222" i="9"/>
  <c r="E222" i="9"/>
  <c r="D222" i="9"/>
  <c r="F222" i="9" s="1"/>
  <c r="J220" i="9"/>
  <c r="K220" i="9" s="1"/>
  <c r="H220" i="9"/>
  <c r="E220" i="9"/>
  <c r="D220" i="9"/>
  <c r="F220" i="9" s="1"/>
  <c r="J219" i="9"/>
  <c r="K219" i="9" s="1"/>
  <c r="H219" i="9"/>
  <c r="E219" i="9"/>
  <c r="D219" i="9"/>
  <c r="F219" i="9" s="1"/>
  <c r="J218" i="9"/>
  <c r="K218" i="9" s="1"/>
  <c r="H218" i="9"/>
  <c r="E218" i="9"/>
  <c r="D218" i="9"/>
  <c r="F218" i="9" s="1"/>
  <c r="K217" i="9"/>
  <c r="E217" i="9"/>
  <c r="D217" i="9"/>
  <c r="F217" i="9" s="1"/>
  <c r="J216" i="9"/>
  <c r="K216" i="9" s="1"/>
  <c r="H216" i="9"/>
  <c r="E216" i="9"/>
  <c r="D216" i="9"/>
  <c r="F216" i="9" s="1"/>
  <c r="J215" i="9"/>
  <c r="K215" i="9" s="1"/>
  <c r="H215" i="9"/>
  <c r="E215" i="9"/>
  <c r="D215" i="9"/>
  <c r="F215" i="9" s="1"/>
  <c r="J214" i="9"/>
  <c r="K214" i="9" s="1"/>
  <c r="H214" i="9"/>
  <c r="E214" i="9"/>
  <c r="D214" i="9"/>
  <c r="F214" i="9" s="1"/>
  <c r="J213" i="9"/>
  <c r="K213" i="9" s="1"/>
  <c r="H213" i="9"/>
  <c r="E213" i="9"/>
  <c r="D213" i="9"/>
  <c r="F213" i="9" s="1"/>
  <c r="J212" i="9"/>
  <c r="K212" i="9" s="1"/>
  <c r="H212" i="9"/>
  <c r="E212" i="9"/>
  <c r="D212" i="9"/>
  <c r="F212" i="9" s="1"/>
  <c r="J211" i="9"/>
  <c r="K211" i="9" s="1"/>
  <c r="H211" i="9"/>
  <c r="E211" i="9"/>
  <c r="D211" i="9"/>
  <c r="F211" i="9" s="1"/>
  <c r="J210" i="9"/>
  <c r="K210" i="9" s="1"/>
  <c r="H210" i="9"/>
  <c r="E210" i="9"/>
  <c r="D210" i="9"/>
  <c r="F210" i="9" s="1"/>
  <c r="J209" i="9"/>
  <c r="K209" i="9" s="1"/>
  <c r="H209" i="9"/>
  <c r="E209" i="9"/>
  <c r="D209" i="9"/>
  <c r="F209" i="9" s="1"/>
  <c r="J208" i="9"/>
  <c r="K208" i="9" s="1"/>
  <c r="H208" i="9"/>
  <c r="E208" i="9"/>
  <c r="D208" i="9"/>
  <c r="F208" i="9" s="1"/>
  <c r="K207" i="9"/>
  <c r="E207" i="9"/>
  <c r="D207" i="9"/>
  <c r="F207" i="9" s="1"/>
  <c r="J205" i="9"/>
  <c r="K205" i="9" s="1"/>
  <c r="H205" i="9"/>
  <c r="E205" i="9"/>
  <c r="D205" i="9"/>
  <c r="F205" i="9" s="1"/>
  <c r="J204" i="9"/>
  <c r="K204" i="9" s="1"/>
  <c r="H204" i="9"/>
  <c r="E204" i="9"/>
  <c r="D204" i="9"/>
  <c r="F204" i="9" s="1"/>
  <c r="J203" i="9"/>
  <c r="K203" i="9" s="1"/>
  <c r="H203" i="9"/>
  <c r="E203" i="9"/>
  <c r="D203" i="9"/>
  <c r="F203" i="9" s="1"/>
  <c r="J202" i="9"/>
  <c r="K202" i="9" s="1"/>
  <c r="H202" i="9"/>
  <c r="E202" i="9"/>
  <c r="D202" i="9"/>
  <c r="F202" i="9" s="1"/>
  <c r="K201" i="9"/>
  <c r="H201" i="9"/>
  <c r="E201" i="9"/>
  <c r="D201" i="9"/>
  <c r="F201" i="9" s="1"/>
  <c r="K200" i="9"/>
  <c r="E200" i="9"/>
  <c r="D200" i="9"/>
  <c r="F200" i="9" s="1"/>
  <c r="K199" i="9"/>
  <c r="E199" i="9"/>
  <c r="D199" i="9"/>
  <c r="F199" i="9" s="1"/>
  <c r="K198" i="9"/>
  <c r="E198" i="9"/>
  <c r="D198" i="9"/>
  <c r="F198" i="9" s="1"/>
  <c r="K197" i="9"/>
  <c r="E197" i="9"/>
  <c r="D197" i="9"/>
  <c r="F197" i="9" s="1"/>
  <c r="J196" i="9"/>
  <c r="K196" i="9" s="1"/>
  <c r="H196" i="9"/>
  <c r="E196" i="9"/>
  <c r="D196" i="9"/>
  <c r="F196" i="9" s="1"/>
  <c r="K195" i="9"/>
  <c r="E195" i="9"/>
  <c r="D195" i="9"/>
  <c r="F195" i="9" s="1"/>
  <c r="K194" i="9"/>
  <c r="E194" i="9"/>
  <c r="D194" i="9"/>
  <c r="F194" i="9" s="1"/>
  <c r="J193" i="9"/>
  <c r="K193" i="9" s="1"/>
  <c r="H193" i="9"/>
  <c r="E193" i="9"/>
  <c r="D193" i="9"/>
  <c r="F193" i="9" s="1"/>
  <c r="J192" i="9"/>
  <c r="K192" i="9" s="1"/>
  <c r="H192" i="9"/>
  <c r="E192" i="9"/>
  <c r="D192" i="9"/>
  <c r="F192" i="9" s="1"/>
  <c r="J191" i="9"/>
  <c r="K191" i="9" s="1"/>
  <c r="H191" i="9"/>
  <c r="E191" i="9"/>
  <c r="D191" i="9"/>
  <c r="F191" i="9" s="1"/>
  <c r="K189" i="9"/>
  <c r="E189" i="9"/>
  <c r="D189" i="9"/>
  <c r="F189" i="9" s="1"/>
  <c r="K188" i="9"/>
  <c r="E188" i="9"/>
  <c r="D188" i="9"/>
  <c r="F188" i="9" s="1"/>
  <c r="K187" i="9"/>
  <c r="E187" i="9"/>
  <c r="D187" i="9"/>
  <c r="F187" i="9" s="1"/>
  <c r="K186" i="9"/>
  <c r="E186" i="9"/>
  <c r="D186" i="9"/>
  <c r="F186" i="9" s="1"/>
  <c r="K185" i="9"/>
  <c r="E185" i="9"/>
  <c r="D185" i="9"/>
  <c r="F185" i="9" s="1"/>
  <c r="J184" i="9"/>
  <c r="K184" i="9" s="1"/>
  <c r="H184" i="9"/>
  <c r="E184" i="9"/>
  <c r="D184" i="9"/>
  <c r="F184" i="9" s="1"/>
  <c r="J183" i="9"/>
  <c r="K183" i="9" s="1"/>
  <c r="H183" i="9"/>
  <c r="E183" i="9"/>
  <c r="D183" i="9"/>
  <c r="F183" i="9" s="1"/>
  <c r="K182" i="9"/>
  <c r="E182" i="9"/>
  <c r="D182" i="9"/>
  <c r="F182" i="9" s="1"/>
  <c r="J181" i="9"/>
  <c r="K181" i="9" s="1"/>
  <c r="H181" i="9"/>
  <c r="E181" i="9"/>
  <c r="D181" i="9"/>
  <c r="F181" i="9" s="1"/>
  <c r="J180" i="9"/>
  <c r="K180" i="9" s="1"/>
  <c r="H180" i="9"/>
  <c r="E180" i="9"/>
  <c r="D180" i="9"/>
  <c r="F180" i="9" s="1"/>
  <c r="J179" i="9"/>
  <c r="K179" i="9" s="1"/>
  <c r="H179" i="9"/>
  <c r="E179" i="9"/>
  <c r="D179" i="9"/>
  <c r="F179" i="9" s="1"/>
  <c r="J178" i="9"/>
  <c r="K178" i="9" s="1"/>
  <c r="H178" i="9"/>
  <c r="E178" i="9"/>
  <c r="D178" i="9"/>
  <c r="F178" i="9" s="1"/>
  <c r="J177" i="9"/>
  <c r="K177" i="9" s="1"/>
  <c r="H177" i="9"/>
  <c r="E177" i="9"/>
  <c r="D177" i="9"/>
  <c r="F177" i="9" s="1"/>
  <c r="J176" i="9"/>
  <c r="K176" i="9" s="1"/>
  <c r="H176" i="9"/>
  <c r="E176" i="9"/>
  <c r="D176" i="9"/>
  <c r="F176" i="9" s="1"/>
  <c r="J175" i="9"/>
  <c r="K175" i="9" s="1"/>
  <c r="H175" i="9"/>
  <c r="E175" i="9"/>
  <c r="D175" i="9"/>
  <c r="F175" i="9" s="1"/>
  <c r="J174" i="9"/>
  <c r="K174" i="9" s="1"/>
  <c r="H174" i="9"/>
  <c r="E174" i="9"/>
  <c r="D174" i="9"/>
  <c r="F174" i="9" s="1"/>
  <c r="K173" i="9"/>
  <c r="E173" i="9"/>
  <c r="D173" i="9"/>
  <c r="F173" i="9" s="1"/>
  <c r="J172" i="9"/>
  <c r="K172" i="9" s="1"/>
  <c r="H172" i="9"/>
  <c r="E172" i="9"/>
  <c r="D172" i="9"/>
  <c r="F172" i="9" s="1"/>
  <c r="J171" i="9"/>
  <c r="K171" i="9" s="1"/>
  <c r="H171" i="9"/>
  <c r="E171" i="9"/>
  <c r="D171" i="9"/>
  <c r="F171" i="9" s="1"/>
  <c r="J170" i="9"/>
  <c r="K170" i="9" s="1"/>
  <c r="H170" i="9"/>
  <c r="E170" i="9"/>
  <c r="D170" i="9"/>
  <c r="F170" i="9" s="1"/>
  <c r="J166" i="9"/>
  <c r="K166" i="9" s="1"/>
  <c r="H166" i="9"/>
  <c r="D166" i="9"/>
  <c r="J165" i="9"/>
  <c r="K165" i="9" s="1"/>
  <c r="H165" i="9"/>
  <c r="D165" i="9"/>
  <c r="J164" i="9"/>
  <c r="K164" i="9" s="1"/>
  <c r="H164" i="9"/>
  <c r="D164" i="9"/>
  <c r="K163" i="9"/>
  <c r="K162" i="9"/>
  <c r="K161" i="9"/>
  <c r="K160" i="9"/>
  <c r="C160" i="9"/>
  <c r="C161" i="9" s="1"/>
  <c r="K159" i="9"/>
  <c r="E159" i="9"/>
  <c r="D159" i="9"/>
  <c r="F159" i="9" s="1"/>
  <c r="K156" i="9"/>
  <c r="E156" i="9"/>
  <c r="D156" i="9"/>
  <c r="F156" i="9" s="1"/>
  <c r="K155" i="9"/>
  <c r="E155" i="9"/>
  <c r="D155" i="9"/>
  <c r="F155" i="9" s="1"/>
  <c r="K154" i="9"/>
  <c r="E154" i="9"/>
  <c r="D154" i="9"/>
  <c r="F154" i="9" s="1"/>
  <c r="K153" i="9"/>
  <c r="E153" i="9"/>
  <c r="D153" i="9"/>
  <c r="F153" i="9" s="1"/>
  <c r="K152" i="9"/>
  <c r="E152" i="9"/>
  <c r="D152" i="9"/>
  <c r="F152" i="9" s="1"/>
  <c r="K151" i="9"/>
  <c r="E151" i="9"/>
  <c r="D151" i="9"/>
  <c r="F151" i="9" s="1"/>
  <c r="K150" i="9"/>
  <c r="E150" i="9"/>
  <c r="D150" i="9"/>
  <c r="F150" i="9" s="1"/>
  <c r="K149" i="9"/>
  <c r="E149" i="9"/>
  <c r="D149" i="9"/>
  <c r="F149" i="9" s="1"/>
  <c r="K148" i="9"/>
  <c r="E148" i="9"/>
  <c r="D148" i="9"/>
  <c r="F148" i="9" s="1"/>
  <c r="K147" i="9"/>
  <c r="E147" i="9"/>
  <c r="D147" i="9"/>
  <c r="F147" i="9" s="1"/>
  <c r="K146" i="9"/>
  <c r="E146" i="9"/>
  <c r="D146" i="9"/>
  <c r="F146" i="9" s="1"/>
  <c r="K145" i="9"/>
  <c r="E145" i="9"/>
  <c r="D145" i="9"/>
  <c r="F145" i="9" s="1"/>
  <c r="K143" i="9"/>
  <c r="E143" i="9"/>
  <c r="D143" i="9"/>
  <c r="F143" i="9" s="1"/>
  <c r="K142" i="9"/>
  <c r="E142" i="9"/>
  <c r="D142" i="9"/>
  <c r="F142" i="9" s="1"/>
  <c r="K141" i="9"/>
  <c r="E141" i="9"/>
  <c r="D141" i="9"/>
  <c r="F141" i="9" s="1"/>
  <c r="K140" i="9"/>
  <c r="E140" i="9"/>
  <c r="D140" i="9"/>
  <c r="F140" i="9" s="1"/>
  <c r="K139" i="9"/>
  <c r="E139" i="9"/>
  <c r="D139" i="9"/>
  <c r="F139" i="9" s="1"/>
  <c r="K138" i="9"/>
  <c r="E138" i="9"/>
  <c r="D138" i="9"/>
  <c r="F138" i="9" s="1"/>
  <c r="K137" i="9"/>
  <c r="E137" i="9"/>
  <c r="D137" i="9"/>
  <c r="F137" i="9" s="1"/>
  <c r="K136" i="9"/>
  <c r="E136" i="9"/>
  <c r="D136" i="9"/>
  <c r="F136" i="9" s="1"/>
  <c r="K135" i="9"/>
  <c r="E135" i="9"/>
  <c r="D135" i="9"/>
  <c r="F135" i="9" s="1"/>
  <c r="K134" i="9"/>
  <c r="E134" i="9"/>
  <c r="D134" i="9"/>
  <c r="F134" i="9" s="1"/>
  <c r="K133" i="9"/>
  <c r="E133" i="9"/>
  <c r="D133" i="9"/>
  <c r="F133" i="9" s="1"/>
  <c r="K132" i="9"/>
  <c r="E132" i="9"/>
  <c r="D132" i="9"/>
  <c r="F132" i="9" s="1"/>
  <c r="K131" i="9"/>
  <c r="E131" i="9"/>
  <c r="D131" i="9"/>
  <c r="F131" i="9" s="1"/>
  <c r="K130" i="9"/>
  <c r="E130" i="9"/>
  <c r="D130" i="9"/>
  <c r="F130" i="9" s="1"/>
  <c r="K128" i="9"/>
  <c r="E128" i="9"/>
  <c r="D128" i="9"/>
  <c r="F128" i="9" s="1"/>
  <c r="K127" i="9"/>
  <c r="E127" i="9"/>
  <c r="D127" i="9"/>
  <c r="F127" i="9" s="1"/>
  <c r="K126" i="9"/>
  <c r="E126" i="9"/>
  <c r="D126" i="9"/>
  <c r="F126" i="9" s="1"/>
  <c r="J125" i="9"/>
  <c r="K125" i="9" s="1"/>
  <c r="E125" i="9"/>
  <c r="D125" i="9"/>
  <c r="F125" i="9" s="1"/>
  <c r="K124" i="9"/>
  <c r="E124" i="9"/>
  <c r="D124" i="9"/>
  <c r="F124" i="9" s="1"/>
  <c r="K123" i="9"/>
  <c r="E123" i="9"/>
  <c r="D123" i="9"/>
  <c r="F123" i="9" s="1"/>
  <c r="K122" i="9"/>
  <c r="J121" i="9"/>
  <c r="K121" i="9" s="1"/>
  <c r="E121" i="9"/>
  <c r="D121" i="9"/>
  <c r="F121" i="9" s="1"/>
  <c r="K120" i="9"/>
  <c r="E120" i="9"/>
  <c r="D120" i="9"/>
  <c r="F120" i="9" s="1"/>
  <c r="J119" i="9"/>
  <c r="K119" i="9" s="1"/>
  <c r="E119" i="9"/>
  <c r="D119" i="9"/>
  <c r="F119" i="9" s="1"/>
  <c r="K118" i="9"/>
  <c r="J117" i="9"/>
  <c r="K117" i="9" s="1"/>
  <c r="E117" i="9"/>
  <c r="D117" i="9"/>
  <c r="F117" i="9" s="1"/>
  <c r="J116" i="9"/>
  <c r="K116" i="9" s="1"/>
  <c r="E116" i="9"/>
  <c r="D116" i="9"/>
  <c r="F116" i="9" s="1"/>
  <c r="J115" i="9"/>
  <c r="K115" i="9" s="1"/>
  <c r="E115" i="9"/>
  <c r="D115" i="9"/>
  <c r="F115" i="9" s="1"/>
  <c r="J114" i="9"/>
  <c r="K114" i="9" s="1"/>
  <c r="E114" i="9"/>
  <c r="D114" i="9"/>
  <c r="F114" i="9" s="1"/>
  <c r="K113" i="9"/>
  <c r="J112" i="9"/>
  <c r="K112" i="9" s="1"/>
  <c r="E112" i="9"/>
  <c r="D112" i="9"/>
  <c r="F112" i="9" s="1"/>
  <c r="J111" i="9"/>
  <c r="K111" i="9" s="1"/>
  <c r="E111" i="9"/>
  <c r="D111" i="9"/>
  <c r="F111" i="9" s="1"/>
  <c r="J110" i="9"/>
  <c r="K110" i="9" s="1"/>
  <c r="E110" i="9"/>
  <c r="D110" i="9"/>
  <c r="F110" i="9" s="1"/>
  <c r="K109" i="9"/>
  <c r="K108" i="9"/>
  <c r="J107" i="9"/>
  <c r="K107" i="9" s="1"/>
  <c r="E107" i="9"/>
  <c r="D107" i="9"/>
  <c r="F107" i="9" s="1"/>
  <c r="J106" i="9"/>
  <c r="K106" i="9" s="1"/>
  <c r="E106" i="9"/>
  <c r="D106" i="9"/>
  <c r="F106" i="9" s="1"/>
  <c r="K105" i="9"/>
  <c r="J104" i="9"/>
  <c r="K104" i="9" s="1"/>
  <c r="E104" i="9"/>
  <c r="D104" i="9"/>
  <c r="F104" i="9" s="1"/>
  <c r="J103" i="9"/>
  <c r="K103" i="9" s="1"/>
  <c r="E103" i="9"/>
  <c r="D103" i="9"/>
  <c r="F103" i="9" s="1"/>
  <c r="K102" i="9"/>
  <c r="E102" i="9"/>
  <c r="D102" i="9"/>
  <c r="F102" i="9" s="1"/>
  <c r="K101" i="9"/>
  <c r="E101" i="9"/>
  <c r="D101" i="9"/>
  <c r="F101" i="9" s="1"/>
  <c r="K100" i="9"/>
  <c r="E100" i="9"/>
  <c r="D100" i="9"/>
  <c r="F100" i="9" s="1"/>
  <c r="K99" i="9"/>
  <c r="E99" i="9"/>
  <c r="D99" i="9"/>
  <c r="F99" i="9" s="1"/>
  <c r="K98" i="9"/>
  <c r="E98" i="9"/>
  <c r="D98" i="9"/>
  <c r="F98" i="9" s="1"/>
  <c r="K97" i="9"/>
  <c r="E97" i="9"/>
  <c r="D97" i="9"/>
  <c r="F97" i="9" s="1"/>
  <c r="K96" i="9"/>
  <c r="E96" i="9"/>
  <c r="D96" i="9"/>
  <c r="F96" i="9" s="1"/>
  <c r="K95" i="9"/>
  <c r="E95" i="9"/>
  <c r="D95" i="9"/>
  <c r="F95" i="9" s="1"/>
  <c r="K94" i="9"/>
  <c r="E94" i="9"/>
  <c r="D94" i="9"/>
  <c r="F94" i="9" s="1"/>
  <c r="K93" i="9"/>
  <c r="E93" i="9"/>
  <c r="D93" i="9"/>
  <c r="F93" i="9" s="1"/>
  <c r="J92" i="9"/>
  <c r="K92" i="9" s="1"/>
  <c r="E92" i="9"/>
  <c r="D92" i="9"/>
  <c r="F92" i="9" s="1"/>
  <c r="K91" i="9"/>
  <c r="K90" i="9"/>
  <c r="J89" i="9"/>
  <c r="K89" i="9" s="1"/>
  <c r="E89" i="9"/>
  <c r="D89" i="9"/>
  <c r="F89" i="9" s="1"/>
  <c r="J88" i="9"/>
  <c r="K88" i="9" s="1"/>
  <c r="E88" i="9"/>
  <c r="D88" i="9"/>
  <c r="F88" i="9" s="1"/>
  <c r="K87" i="9"/>
  <c r="E87" i="9"/>
  <c r="D87" i="9"/>
  <c r="F87" i="9" s="1"/>
  <c r="J86" i="9"/>
  <c r="K86" i="9" s="1"/>
  <c r="E86" i="9"/>
  <c r="D86" i="9"/>
  <c r="F86" i="9" s="1"/>
  <c r="J85" i="9"/>
  <c r="K85" i="9" s="1"/>
  <c r="E85" i="9"/>
  <c r="D85" i="9"/>
  <c r="F85" i="9" s="1"/>
  <c r="K84" i="9"/>
  <c r="K83" i="9"/>
  <c r="E83" i="9"/>
  <c r="D83" i="9"/>
  <c r="F83" i="9" s="1"/>
  <c r="K82" i="9"/>
  <c r="E82" i="9"/>
  <c r="D82" i="9"/>
  <c r="F82" i="9" s="1"/>
  <c r="K81" i="9"/>
  <c r="E81" i="9"/>
  <c r="D81" i="9"/>
  <c r="F81" i="9" s="1"/>
  <c r="K80" i="9"/>
  <c r="E80" i="9"/>
  <c r="D80" i="9"/>
  <c r="F80" i="9" s="1"/>
  <c r="K79" i="9"/>
  <c r="E79" i="9"/>
  <c r="D79" i="9"/>
  <c r="F79" i="9" s="1"/>
  <c r="J78" i="9"/>
  <c r="K78" i="9" s="1"/>
  <c r="E78" i="9"/>
  <c r="D78" i="9"/>
  <c r="F78" i="9" s="1"/>
  <c r="K77" i="9"/>
  <c r="K76" i="9"/>
  <c r="E76" i="9"/>
  <c r="D76" i="9"/>
  <c r="F76" i="9" s="1"/>
  <c r="K75" i="9"/>
  <c r="K74" i="9"/>
  <c r="E74" i="9"/>
  <c r="D74" i="9"/>
  <c r="F74" i="9" s="1"/>
  <c r="K73" i="9"/>
  <c r="E73" i="9"/>
  <c r="D73" i="9"/>
  <c r="F73" i="9" s="1"/>
  <c r="J72" i="9"/>
  <c r="K72" i="9" s="1"/>
  <c r="E72" i="9"/>
  <c r="D72" i="9"/>
  <c r="F72" i="9" s="1"/>
  <c r="J71" i="9"/>
  <c r="K71" i="9" s="1"/>
  <c r="E71" i="9"/>
  <c r="D71" i="9"/>
  <c r="F71" i="9" s="1"/>
  <c r="K70" i="9"/>
  <c r="E70" i="9"/>
  <c r="D70" i="9"/>
  <c r="F70" i="9" s="1"/>
  <c r="K69" i="9"/>
  <c r="E69" i="9"/>
  <c r="D69" i="9"/>
  <c r="F69" i="9" s="1"/>
  <c r="K68" i="9"/>
  <c r="K67" i="9"/>
  <c r="K66" i="9"/>
  <c r="E66" i="9"/>
  <c r="D66" i="9"/>
  <c r="F66" i="9" s="1"/>
  <c r="K65" i="9"/>
  <c r="E65" i="9"/>
  <c r="D65" i="9"/>
  <c r="F65" i="9" s="1"/>
  <c r="J64" i="9"/>
  <c r="K64" i="9" s="1"/>
  <c r="E64" i="9"/>
  <c r="D64" i="9"/>
  <c r="F64" i="9" s="1"/>
  <c r="J63" i="9"/>
  <c r="K63" i="9" s="1"/>
  <c r="E63" i="9"/>
  <c r="D63" i="9"/>
  <c r="F63" i="9" s="1"/>
  <c r="J62" i="9"/>
  <c r="K62" i="9" s="1"/>
  <c r="E62" i="9"/>
  <c r="D62" i="9"/>
  <c r="F62" i="9" s="1"/>
  <c r="J61" i="9"/>
  <c r="K61" i="9" s="1"/>
  <c r="E61" i="9"/>
  <c r="D61" i="9"/>
  <c r="F61" i="9" s="1"/>
  <c r="J60" i="9"/>
  <c r="K60" i="9" s="1"/>
  <c r="E60" i="9"/>
  <c r="D60" i="9"/>
  <c r="F60" i="9" s="1"/>
  <c r="J59" i="9"/>
  <c r="K59" i="9" s="1"/>
  <c r="E59" i="9"/>
  <c r="D59" i="9"/>
  <c r="F59" i="9" s="1"/>
  <c r="J57" i="9"/>
  <c r="K57" i="9" s="1"/>
  <c r="E57" i="9"/>
  <c r="D57" i="9"/>
  <c r="F57" i="9" s="1"/>
  <c r="J53" i="9"/>
  <c r="K53" i="9" s="1"/>
  <c r="H53" i="9"/>
  <c r="D53" i="9"/>
  <c r="K52" i="9"/>
  <c r="J51" i="9"/>
  <c r="K51" i="9" s="1"/>
  <c r="H51" i="9"/>
  <c r="D51" i="9"/>
  <c r="K50" i="9"/>
  <c r="J49" i="9"/>
  <c r="K49" i="9" s="1"/>
  <c r="H49" i="9"/>
  <c r="D49" i="9"/>
  <c r="J48" i="9"/>
  <c r="K48" i="9" s="1"/>
  <c r="H48" i="9"/>
  <c r="D48" i="9"/>
  <c r="J47" i="9"/>
  <c r="K47" i="9" s="1"/>
  <c r="H47" i="9"/>
  <c r="D47" i="9"/>
  <c r="J46" i="9"/>
  <c r="K46" i="9" s="1"/>
  <c r="H46" i="9"/>
  <c r="D46" i="9"/>
  <c r="J45" i="9"/>
  <c r="K45" i="9" s="1"/>
  <c r="H45" i="9"/>
  <c r="D45" i="9"/>
  <c r="K44" i="9"/>
  <c r="C44" i="9"/>
  <c r="E44" i="9" s="1"/>
  <c r="J43" i="9"/>
  <c r="K43" i="9" s="1"/>
  <c r="H43" i="9"/>
  <c r="E43" i="9"/>
  <c r="D43" i="9"/>
  <c r="F43" i="9" s="1"/>
  <c r="K40" i="9"/>
  <c r="K39" i="9"/>
  <c r="J38" i="9"/>
  <c r="K38" i="9" s="1"/>
  <c r="H38" i="9"/>
  <c r="D38" i="9"/>
  <c r="J37" i="9"/>
  <c r="K37" i="9" s="1"/>
  <c r="H37" i="9"/>
  <c r="D37" i="9"/>
  <c r="J36" i="9"/>
  <c r="K36" i="9" s="1"/>
  <c r="H36" i="9"/>
  <c r="D36" i="9"/>
  <c r="J35" i="9"/>
  <c r="K35" i="9" s="1"/>
  <c r="H35" i="9"/>
  <c r="D35" i="9"/>
  <c r="J34" i="9"/>
  <c r="K34" i="9" s="1"/>
  <c r="H34" i="9"/>
  <c r="D34" i="9"/>
  <c r="J33" i="9"/>
  <c r="K33" i="9" s="1"/>
  <c r="H33" i="9"/>
  <c r="D33" i="9"/>
  <c r="K32" i="9"/>
  <c r="C32" i="9"/>
  <c r="C33" i="9" s="1"/>
  <c r="J31" i="9"/>
  <c r="K31" i="9" s="1"/>
  <c r="H31" i="9"/>
  <c r="E31" i="9"/>
  <c r="D31" i="9"/>
  <c r="F31" i="9" s="1"/>
  <c r="J28" i="9"/>
  <c r="K28" i="9" s="1"/>
  <c r="H28" i="9"/>
  <c r="D28" i="9"/>
  <c r="J27" i="9"/>
  <c r="K27" i="9" s="1"/>
  <c r="H27" i="9"/>
  <c r="D27" i="9"/>
  <c r="J26" i="9"/>
  <c r="K26" i="9" s="1"/>
  <c r="H26" i="9"/>
  <c r="D26" i="9"/>
  <c r="C26" i="9"/>
  <c r="E26" i="9" s="1"/>
  <c r="J25" i="9"/>
  <c r="K25" i="9" s="1"/>
  <c r="H25" i="9"/>
  <c r="E25" i="9"/>
  <c r="D25" i="9"/>
  <c r="F25" i="9" s="1"/>
  <c r="J22" i="9"/>
  <c r="K22" i="9" s="1"/>
  <c r="H22" i="9"/>
  <c r="D22" i="9"/>
  <c r="J21" i="9"/>
  <c r="K21" i="9" s="1"/>
  <c r="H21" i="9"/>
  <c r="D21" i="9"/>
  <c r="J20" i="9"/>
  <c r="K20" i="9" s="1"/>
  <c r="H20" i="9"/>
  <c r="D20" i="9"/>
  <c r="J19" i="9"/>
  <c r="K19" i="9" s="1"/>
  <c r="H19" i="9"/>
  <c r="D19" i="9"/>
  <c r="J18" i="9"/>
  <c r="K18" i="9" s="1"/>
  <c r="H18" i="9"/>
  <c r="D18" i="9"/>
  <c r="J17" i="9"/>
  <c r="K17" i="9" s="1"/>
  <c r="H17" i="9"/>
  <c r="D17" i="9"/>
  <c r="C17" i="9"/>
  <c r="E17" i="9" s="1"/>
  <c r="J16" i="9"/>
  <c r="K16" i="9" s="1"/>
  <c r="H16" i="9"/>
  <c r="E16" i="9"/>
  <c r="D16" i="9"/>
  <c r="F16" i="9" s="1"/>
  <c r="H1065" i="3"/>
  <c r="G1065" i="3" s="1"/>
  <c r="H1064" i="3"/>
  <c r="G1064" i="3" s="1"/>
  <c r="H1063" i="3"/>
  <c r="G1063" i="3" s="1"/>
  <c r="H1062" i="3"/>
  <c r="G1062" i="3" s="1"/>
  <c r="H1061" i="3"/>
  <c r="G1061" i="3" s="1"/>
  <c r="H1060" i="3"/>
  <c r="G1060" i="3" s="1"/>
  <c r="H1059" i="3"/>
  <c r="G1059" i="3" s="1"/>
  <c r="H1058" i="3"/>
  <c r="G1058" i="3"/>
  <c r="H1057" i="3"/>
  <c r="G1057" i="3" s="1"/>
  <c r="H1056" i="3"/>
  <c r="G1056" i="3" s="1"/>
  <c r="H1055" i="3"/>
  <c r="G1055" i="3" s="1"/>
  <c r="H1054" i="3"/>
  <c r="G1054" i="3" s="1"/>
  <c r="H1053" i="3"/>
  <c r="G1053" i="3" s="1"/>
  <c r="H1052" i="3"/>
  <c r="G1052" i="3" s="1"/>
  <c r="H1051" i="3"/>
  <c r="G1051" i="3" s="1"/>
  <c r="H1050" i="3"/>
  <c r="G1050" i="3" s="1"/>
  <c r="H1049" i="3"/>
  <c r="G1049" i="3" s="1"/>
  <c r="H1048" i="3"/>
  <c r="G1048" i="3" s="1"/>
  <c r="H1047" i="3"/>
  <c r="G1047" i="3" s="1"/>
  <c r="H1046" i="3"/>
  <c r="G1046" i="3" s="1"/>
  <c r="H1045" i="3"/>
  <c r="G1045" i="3" s="1"/>
  <c r="H1044" i="3"/>
  <c r="G1044" i="3" s="1"/>
  <c r="H1043" i="3"/>
  <c r="G1043" i="3" s="1"/>
  <c r="H1042" i="3"/>
  <c r="G1042" i="3" s="1"/>
  <c r="H1041" i="3"/>
  <c r="G1041" i="3" s="1"/>
  <c r="H1040" i="3"/>
  <c r="G1040" i="3" s="1"/>
  <c r="H1039" i="3"/>
  <c r="G1039" i="3" s="1"/>
  <c r="H1038" i="3"/>
  <c r="G1038" i="3" s="1"/>
  <c r="H1037" i="3"/>
  <c r="G1037" i="3"/>
  <c r="H1036" i="3"/>
  <c r="G1036" i="3" s="1"/>
  <c r="H1035" i="3"/>
  <c r="G1035" i="3" s="1"/>
  <c r="H1034" i="3"/>
  <c r="G1034" i="3" s="1"/>
  <c r="H1033" i="3"/>
  <c r="G1033" i="3" s="1"/>
  <c r="H1032" i="3"/>
  <c r="G1032" i="3" s="1"/>
  <c r="H1031" i="3"/>
  <c r="G1031" i="3" s="1"/>
  <c r="H1030" i="3"/>
  <c r="G1030" i="3" s="1"/>
  <c r="H1029" i="3"/>
  <c r="G1029" i="3" s="1"/>
  <c r="H1028" i="3"/>
  <c r="G1028" i="3" s="1"/>
  <c r="H1027" i="3"/>
  <c r="G1027" i="3"/>
  <c r="H1026" i="3"/>
  <c r="G1026" i="3" s="1"/>
  <c r="H1025" i="3"/>
  <c r="G1025" i="3" s="1"/>
  <c r="H1024" i="3"/>
  <c r="G1024" i="3" s="1"/>
  <c r="H1023" i="3"/>
  <c r="G1023" i="3" s="1"/>
  <c r="H1022" i="3"/>
  <c r="G1022" i="3" s="1"/>
  <c r="H1021" i="3"/>
  <c r="G1021" i="3" s="1"/>
  <c r="H1020" i="3"/>
  <c r="G1020" i="3" s="1"/>
  <c r="H1019" i="3"/>
  <c r="G1019" i="3" s="1"/>
  <c r="H1018" i="3"/>
  <c r="G1018" i="3" s="1"/>
  <c r="H1017" i="3"/>
  <c r="G1017" i="3"/>
  <c r="H1016" i="3"/>
  <c r="G1016" i="3" s="1"/>
  <c r="H1015" i="3"/>
  <c r="G1015" i="3" s="1"/>
  <c r="H1014" i="3"/>
  <c r="G1014" i="3" s="1"/>
  <c r="H1013" i="3"/>
  <c r="G1013" i="3" s="1"/>
  <c r="H1012" i="3"/>
  <c r="G1012" i="3" s="1"/>
  <c r="H1011" i="3"/>
  <c r="G1011" i="3" s="1"/>
  <c r="H1010" i="3"/>
  <c r="G1010" i="3" s="1"/>
  <c r="H1009" i="3"/>
  <c r="G1009" i="3" s="1"/>
  <c r="H1008" i="3"/>
  <c r="G1008" i="3" s="1"/>
  <c r="H1007" i="3"/>
  <c r="G1007" i="3"/>
  <c r="H1006" i="3"/>
  <c r="G1006" i="3" s="1"/>
  <c r="H1005" i="3"/>
  <c r="G1005" i="3" s="1"/>
  <c r="H1004" i="3"/>
  <c r="G1004" i="3" s="1"/>
  <c r="H1003" i="3"/>
  <c r="G1003" i="3" s="1"/>
  <c r="H1002" i="3"/>
  <c r="G1002" i="3" s="1"/>
  <c r="H1001" i="3"/>
  <c r="G1001" i="3" s="1"/>
  <c r="H1000" i="3"/>
  <c r="G1000" i="3" s="1"/>
  <c r="H999" i="3"/>
  <c r="G999" i="3" s="1"/>
  <c r="H998" i="3"/>
  <c r="G998" i="3" s="1"/>
  <c r="H997" i="3"/>
  <c r="G997" i="3"/>
  <c r="H996" i="3"/>
  <c r="G996" i="3" s="1"/>
  <c r="H995" i="3"/>
  <c r="G995" i="3" s="1"/>
  <c r="H994" i="3"/>
  <c r="G994" i="3" s="1"/>
  <c r="H993" i="3"/>
  <c r="G993" i="3" s="1"/>
  <c r="H992" i="3"/>
  <c r="G992" i="3" s="1"/>
  <c r="H991" i="3"/>
  <c r="G991" i="3" s="1"/>
  <c r="H990" i="3"/>
  <c r="G990" i="3" s="1"/>
  <c r="H989" i="3"/>
  <c r="G989" i="3" s="1"/>
  <c r="H988" i="3"/>
  <c r="G988" i="3" s="1"/>
  <c r="H987" i="3"/>
  <c r="G987" i="3" s="1"/>
  <c r="H986" i="3"/>
  <c r="G986" i="3" s="1"/>
  <c r="H985" i="3"/>
  <c r="G985" i="3" s="1"/>
  <c r="H984" i="3"/>
  <c r="G984" i="3" s="1"/>
  <c r="H983" i="3"/>
  <c r="G983" i="3" s="1"/>
  <c r="H982" i="3"/>
  <c r="G982" i="3" s="1"/>
  <c r="H981" i="3"/>
  <c r="G981" i="3"/>
  <c r="H980" i="3"/>
  <c r="G980" i="3" s="1"/>
  <c r="H979" i="3"/>
  <c r="G979" i="3" s="1"/>
  <c r="H978" i="3"/>
  <c r="G978" i="3" s="1"/>
  <c r="H977" i="3"/>
  <c r="G977" i="3" s="1"/>
  <c r="H976" i="3"/>
  <c r="G976" i="3" s="1"/>
  <c r="H975" i="3"/>
  <c r="G975" i="3" s="1"/>
  <c r="H974" i="3"/>
  <c r="G974" i="3" s="1"/>
  <c r="H973" i="3"/>
  <c r="G973" i="3" s="1"/>
  <c r="H972" i="3"/>
  <c r="G972" i="3" s="1"/>
  <c r="H971" i="3"/>
  <c r="G971" i="3"/>
  <c r="H970" i="3"/>
  <c r="G970" i="3" s="1"/>
  <c r="H969" i="3"/>
  <c r="G969" i="3" s="1"/>
  <c r="H968" i="3"/>
  <c r="G968" i="3" s="1"/>
  <c r="H967" i="3"/>
  <c r="G967" i="3" s="1"/>
  <c r="H966" i="3"/>
  <c r="G966" i="3" s="1"/>
  <c r="H965" i="3"/>
  <c r="G965" i="3" s="1"/>
  <c r="H964" i="3"/>
  <c r="G964" i="3" s="1"/>
  <c r="H963" i="3"/>
  <c r="G963" i="3" s="1"/>
  <c r="H962" i="3"/>
  <c r="G962" i="3" s="1"/>
  <c r="H961" i="3"/>
  <c r="G961" i="3" s="1"/>
  <c r="H960" i="3"/>
  <c r="G960" i="3" s="1"/>
  <c r="H959" i="3"/>
  <c r="G959" i="3" s="1"/>
  <c r="H958" i="3"/>
  <c r="G958" i="3" s="1"/>
  <c r="H957" i="3"/>
  <c r="G957" i="3" s="1"/>
  <c r="H956" i="3"/>
  <c r="G956" i="3" s="1"/>
  <c r="H955" i="3"/>
  <c r="G955" i="3" s="1"/>
  <c r="H954" i="3"/>
  <c r="G954" i="3"/>
  <c r="H953" i="3"/>
  <c r="G953" i="3" s="1"/>
  <c r="H952" i="3"/>
  <c r="G952" i="3" s="1"/>
  <c r="H951" i="3"/>
  <c r="G951" i="3" s="1"/>
  <c r="H950" i="3"/>
  <c r="G950" i="3" s="1"/>
  <c r="H949" i="3"/>
  <c r="G949" i="3" s="1"/>
  <c r="H948" i="3"/>
  <c r="G948" i="3" s="1"/>
  <c r="H947" i="3"/>
  <c r="G947" i="3" s="1"/>
  <c r="H946" i="3"/>
  <c r="G946" i="3" s="1"/>
  <c r="H945" i="3"/>
  <c r="G945" i="3" s="1"/>
  <c r="H944" i="3"/>
  <c r="G944" i="3" s="1"/>
  <c r="H943" i="3"/>
  <c r="G943" i="3" s="1"/>
  <c r="H942" i="3"/>
  <c r="G942" i="3" s="1"/>
  <c r="H941" i="3"/>
  <c r="G941" i="3" s="1"/>
  <c r="H940" i="3"/>
  <c r="G940" i="3" s="1"/>
  <c r="H939" i="3"/>
  <c r="G939" i="3" s="1"/>
  <c r="H938" i="3"/>
  <c r="G938" i="3" s="1"/>
  <c r="H937" i="3"/>
  <c r="G937" i="3" s="1"/>
  <c r="H936" i="3"/>
  <c r="G936" i="3" s="1"/>
  <c r="H935" i="3"/>
  <c r="G935" i="3" s="1"/>
  <c r="H934" i="3"/>
  <c r="G934" i="3" s="1"/>
  <c r="H933" i="3"/>
  <c r="G933" i="3"/>
  <c r="H932" i="3"/>
  <c r="G932" i="3"/>
  <c r="H931" i="3"/>
  <c r="G931" i="3" s="1"/>
  <c r="H930" i="3"/>
  <c r="G930" i="3" s="1"/>
  <c r="H929" i="3"/>
  <c r="G929" i="3" s="1"/>
  <c r="H928" i="3"/>
  <c r="G928" i="3" s="1"/>
  <c r="H927" i="3"/>
  <c r="G927" i="3" s="1"/>
  <c r="H926" i="3"/>
  <c r="G926" i="3" s="1"/>
  <c r="H925" i="3"/>
  <c r="G925" i="3" s="1"/>
  <c r="H924" i="3"/>
  <c r="G924" i="3" s="1"/>
  <c r="H923" i="3"/>
  <c r="G923" i="3" s="1"/>
  <c r="H922" i="3"/>
  <c r="G922" i="3" s="1"/>
  <c r="H921" i="3"/>
  <c r="G921" i="3" s="1"/>
  <c r="H920" i="3"/>
  <c r="G920" i="3" s="1"/>
  <c r="H919" i="3"/>
  <c r="G919" i="3" s="1"/>
  <c r="H918" i="3"/>
  <c r="G918" i="3" s="1"/>
  <c r="H917" i="3"/>
  <c r="G917" i="3" s="1"/>
  <c r="H916" i="3"/>
  <c r="G916" i="3" s="1"/>
  <c r="H915" i="3"/>
  <c r="G915" i="3" s="1"/>
  <c r="H914" i="3"/>
  <c r="G914" i="3" s="1"/>
  <c r="H913" i="3"/>
  <c r="G913" i="3"/>
  <c r="H912" i="3"/>
  <c r="G912" i="3" s="1"/>
  <c r="H911" i="3"/>
  <c r="G911" i="3"/>
  <c r="H910" i="3"/>
  <c r="G910" i="3" s="1"/>
  <c r="H909" i="3"/>
  <c r="G909" i="3" s="1"/>
  <c r="H908" i="3"/>
  <c r="G908" i="3" s="1"/>
  <c r="H907" i="3"/>
  <c r="G907" i="3" s="1"/>
  <c r="H906" i="3"/>
  <c r="G906" i="3" s="1"/>
  <c r="H905" i="3"/>
  <c r="G905" i="3" s="1"/>
  <c r="H904" i="3"/>
  <c r="G904" i="3" s="1"/>
  <c r="H903" i="3"/>
  <c r="G903" i="3"/>
  <c r="H902" i="3"/>
  <c r="G902" i="3" s="1"/>
  <c r="H901" i="3"/>
  <c r="G901" i="3" s="1"/>
  <c r="H900" i="3"/>
  <c r="G900" i="3" s="1"/>
  <c r="H899" i="3"/>
  <c r="G899" i="3" s="1"/>
  <c r="H898" i="3"/>
  <c r="G898" i="3" s="1"/>
  <c r="H897" i="3"/>
  <c r="G897" i="3" s="1"/>
  <c r="H896" i="3"/>
  <c r="G896" i="3" s="1"/>
  <c r="H895" i="3"/>
  <c r="G895" i="3"/>
  <c r="H894" i="3"/>
  <c r="G894" i="3" s="1"/>
  <c r="H893" i="3"/>
  <c r="G893" i="3" s="1"/>
  <c r="H892" i="3"/>
  <c r="G892" i="3" s="1"/>
  <c r="H891" i="3"/>
  <c r="G891" i="3" s="1"/>
  <c r="H890" i="3"/>
  <c r="G890" i="3" s="1"/>
  <c r="H889" i="3"/>
  <c r="G889" i="3" s="1"/>
  <c r="H888" i="3"/>
  <c r="G888" i="3" s="1"/>
  <c r="H887" i="3"/>
  <c r="G887" i="3" s="1"/>
  <c r="H886" i="3"/>
  <c r="G886" i="3" s="1"/>
  <c r="H885" i="3"/>
  <c r="G885" i="3" s="1"/>
  <c r="H884" i="3"/>
  <c r="G884" i="3" s="1"/>
  <c r="H883" i="3"/>
  <c r="G883" i="3" s="1"/>
  <c r="H882" i="3"/>
  <c r="G882" i="3" s="1"/>
  <c r="H881" i="3"/>
  <c r="G881" i="3" s="1"/>
  <c r="H880" i="3"/>
  <c r="G880" i="3"/>
  <c r="H879" i="3"/>
  <c r="G879" i="3" s="1"/>
  <c r="H878" i="3"/>
  <c r="G878" i="3" s="1"/>
  <c r="H877" i="3"/>
  <c r="G877" i="3" s="1"/>
  <c r="H876" i="3"/>
  <c r="G876" i="3" s="1"/>
  <c r="H875" i="3"/>
  <c r="G875" i="3" s="1"/>
  <c r="H874" i="3"/>
  <c r="G874" i="3" s="1"/>
  <c r="H873" i="3"/>
  <c r="G873" i="3" s="1"/>
  <c r="H872" i="3"/>
  <c r="G872" i="3" s="1"/>
  <c r="H871" i="3"/>
  <c r="G871" i="3" s="1"/>
  <c r="H870" i="3"/>
  <c r="G870" i="3" s="1"/>
  <c r="H869" i="3"/>
  <c r="G869" i="3" s="1"/>
  <c r="H868" i="3"/>
  <c r="G868" i="3" s="1"/>
  <c r="H867" i="3"/>
  <c r="G867" i="3" s="1"/>
  <c r="H866" i="3"/>
  <c r="G866" i="3"/>
  <c r="H865" i="3"/>
  <c r="G865" i="3" s="1"/>
  <c r="H864" i="3"/>
  <c r="G864" i="3" s="1"/>
  <c r="H863" i="3"/>
  <c r="G863" i="3" s="1"/>
  <c r="H862" i="3"/>
  <c r="G862" i="3" s="1"/>
  <c r="H861" i="3"/>
  <c r="G861" i="3" s="1"/>
  <c r="H860" i="3"/>
  <c r="G860" i="3" s="1"/>
  <c r="H859" i="3"/>
  <c r="G859" i="3" s="1"/>
  <c r="H858" i="3"/>
  <c r="G858" i="3" s="1"/>
  <c r="H857" i="3"/>
  <c r="G857" i="3" s="1"/>
  <c r="H856" i="3"/>
  <c r="G856" i="3"/>
  <c r="H855" i="3"/>
  <c r="G855" i="3" s="1"/>
  <c r="H854" i="3"/>
  <c r="G854" i="3" s="1"/>
  <c r="H853" i="3"/>
  <c r="G853" i="3" s="1"/>
  <c r="H852" i="3"/>
  <c r="G852" i="3" s="1"/>
  <c r="H851" i="3"/>
  <c r="G851" i="3" s="1"/>
  <c r="H850" i="3"/>
  <c r="G850" i="3" s="1"/>
  <c r="H849" i="3"/>
  <c r="G849" i="3" s="1"/>
  <c r="H848" i="3"/>
  <c r="G848" i="3" s="1"/>
  <c r="H847" i="3"/>
  <c r="G847" i="3" s="1"/>
  <c r="H846" i="3"/>
  <c r="G846" i="3"/>
  <c r="H845" i="3"/>
  <c r="G845" i="3" s="1"/>
  <c r="H844" i="3"/>
  <c r="G844" i="3" s="1"/>
  <c r="H843" i="3"/>
  <c r="G843" i="3" s="1"/>
  <c r="H842" i="3"/>
  <c r="G842" i="3" s="1"/>
  <c r="H841" i="3"/>
  <c r="G841" i="3" s="1"/>
  <c r="H840" i="3"/>
  <c r="G840" i="3" s="1"/>
  <c r="H839" i="3"/>
  <c r="G839" i="3" s="1"/>
  <c r="H838" i="3"/>
  <c r="G838" i="3" s="1"/>
  <c r="H837" i="3"/>
  <c r="G837" i="3" s="1"/>
  <c r="H836" i="3"/>
  <c r="G836" i="3" s="1"/>
  <c r="H835" i="3"/>
  <c r="G835" i="3" s="1"/>
  <c r="H834" i="3"/>
  <c r="G834" i="3" s="1"/>
  <c r="H833" i="3"/>
  <c r="G833" i="3" s="1"/>
  <c r="H832" i="3"/>
  <c r="G832" i="3" s="1"/>
  <c r="H831" i="3"/>
  <c r="G831" i="3" s="1"/>
  <c r="H830" i="3"/>
  <c r="G830" i="3" s="1"/>
  <c r="H829" i="3"/>
  <c r="G829" i="3" s="1"/>
  <c r="H828" i="3"/>
  <c r="G828" i="3" s="1"/>
  <c r="H827" i="3"/>
  <c r="G827" i="3" s="1"/>
  <c r="H826" i="3"/>
  <c r="G826" i="3" s="1"/>
  <c r="H825" i="3"/>
  <c r="G825" i="3" s="1"/>
  <c r="H824" i="3"/>
  <c r="G824" i="3" s="1"/>
  <c r="H823" i="3"/>
  <c r="G823" i="3" s="1"/>
  <c r="H822" i="3"/>
  <c r="G822" i="3" s="1"/>
  <c r="H821" i="3"/>
  <c r="G821" i="3" s="1"/>
  <c r="H820" i="3"/>
  <c r="G820" i="3" s="1"/>
  <c r="H819" i="3"/>
  <c r="G819" i="3" s="1"/>
  <c r="H818" i="3"/>
  <c r="G818" i="3"/>
  <c r="H817" i="3"/>
  <c r="G817" i="3" s="1"/>
  <c r="H816" i="3"/>
  <c r="G816" i="3"/>
  <c r="H815" i="3"/>
  <c r="G815" i="3" s="1"/>
  <c r="H814" i="3"/>
  <c r="G814" i="3" s="1"/>
  <c r="H813" i="3"/>
  <c r="G813" i="3" s="1"/>
  <c r="H812" i="3"/>
  <c r="G812" i="3" s="1"/>
  <c r="H811" i="3"/>
  <c r="G811" i="3" s="1"/>
  <c r="H810" i="3"/>
  <c r="G810" i="3" s="1"/>
  <c r="H809" i="3"/>
  <c r="G809" i="3" s="1"/>
  <c r="H808" i="3"/>
  <c r="G808" i="3"/>
  <c r="H807" i="3"/>
  <c r="G807" i="3" s="1"/>
  <c r="H806" i="3"/>
  <c r="G806" i="3" s="1"/>
  <c r="H805" i="3"/>
  <c r="G805" i="3" s="1"/>
  <c r="H804" i="3"/>
  <c r="G804" i="3" s="1"/>
  <c r="H803" i="3"/>
  <c r="G803" i="3" s="1"/>
  <c r="H802" i="3"/>
  <c r="G802" i="3" s="1"/>
  <c r="H801" i="3"/>
  <c r="G801" i="3" s="1"/>
  <c r="H800" i="3"/>
  <c r="G800" i="3" s="1"/>
  <c r="H799" i="3"/>
  <c r="G799" i="3" s="1"/>
  <c r="H798" i="3"/>
  <c r="G798" i="3"/>
  <c r="H797" i="3"/>
  <c r="G797" i="3" s="1"/>
  <c r="H796" i="3"/>
  <c r="G796" i="3" s="1"/>
  <c r="H795" i="3"/>
  <c r="G795" i="3" s="1"/>
  <c r="H794" i="3"/>
  <c r="G794" i="3" s="1"/>
  <c r="H793" i="3"/>
  <c r="G793" i="3" s="1"/>
  <c r="H792" i="3"/>
  <c r="G792" i="3" s="1"/>
  <c r="H791" i="3"/>
  <c r="G791" i="3" s="1"/>
  <c r="H790" i="3"/>
  <c r="G790" i="3" s="1"/>
  <c r="H789" i="3"/>
  <c r="G789" i="3"/>
  <c r="H788" i="3"/>
  <c r="G788" i="3" s="1"/>
  <c r="H787" i="3"/>
  <c r="G787" i="3" s="1"/>
  <c r="H786" i="3"/>
  <c r="G786" i="3" s="1"/>
  <c r="H785" i="3"/>
  <c r="G785" i="3" s="1"/>
  <c r="H784" i="3"/>
  <c r="G784" i="3" s="1"/>
  <c r="H783" i="3"/>
  <c r="G783" i="3" s="1"/>
  <c r="H782" i="3"/>
  <c r="G782" i="3" s="1"/>
  <c r="H781" i="3"/>
  <c r="G781" i="3" s="1"/>
  <c r="H780" i="3"/>
  <c r="G780" i="3" s="1"/>
  <c r="H779" i="3"/>
  <c r="G779" i="3" s="1"/>
  <c r="H778" i="3"/>
  <c r="G778" i="3" s="1"/>
  <c r="H777" i="3"/>
  <c r="G777" i="3"/>
  <c r="H776" i="3"/>
  <c r="G776" i="3" s="1"/>
  <c r="H775" i="3"/>
  <c r="G775" i="3" s="1"/>
  <c r="H774" i="3"/>
  <c r="G774" i="3" s="1"/>
  <c r="H773" i="3"/>
  <c r="G773" i="3" s="1"/>
  <c r="H772" i="3"/>
  <c r="G772" i="3" s="1"/>
  <c r="H771" i="3"/>
  <c r="G771" i="3" s="1"/>
  <c r="H770" i="3"/>
  <c r="G770" i="3" s="1"/>
  <c r="H769" i="3"/>
  <c r="G769" i="3" s="1"/>
  <c r="H768" i="3"/>
  <c r="G768" i="3" s="1"/>
  <c r="H767" i="3"/>
  <c r="G767" i="3"/>
  <c r="H766" i="3"/>
  <c r="G766" i="3" s="1"/>
  <c r="H765" i="3"/>
  <c r="G765" i="3" s="1"/>
  <c r="H764" i="3"/>
  <c r="G764" i="3" s="1"/>
  <c r="H763" i="3"/>
  <c r="G763" i="3" s="1"/>
  <c r="H762" i="3"/>
  <c r="G762" i="3" s="1"/>
  <c r="H761" i="3"/>
  <c r="G761" i="3" s="1"/>
  <c r="H760" i="3"/>
  <c r="G760" i="3" s="1"/>
  <c r="H759" i="3"/>
  <c r="G759" i="3" s="1"/>
  <c r="H758" i="3"/>
  <c r="G758" i="3" s="1"/>
  <c r="H757" i="3"/>
  <c r="G757" i="3"/>
  <c r="H756" i="3"/>
  <c r="G756" i="3" s="1"/>
  <c r="H755" i="3"/>
  <c r="G755" i="3" s="1"/>
  <c r="H754" i="3"/>
  <c r="G754" i="3" s="1"/>
  <c r="H753" i="3"/>
  <c r="G753" i="3" s="1"/>
  <c r="H752" i="3"/>
  <c r="G752" i="3" s="1"/>
  <c r="H751" i="3"/>
  <c r="G751" i="3" s="1"/>
  <c r="H750" i="3"/>
  <c r="G750" i="3" s="1"/>
  <c r="H749" i="3"/>
  <c r="G749" i="3" s="1"/>
  <c r="H748" i="3"/>
  <c r="G748" i="3" s="1"/>
  <c r="H747" i="3"/>
  <c r="G747" i="3"/>
  <c r="H746" i="3"/>
  <c r="G746" i="3" s="1"/>
  <c r="H745" i="3"/>
  <c r="G745" i="3" s="1"/>
  <c r="H744" i="3"/>
  <c r="G744" i="3" s="1"/>
  <c r="H743" i="3"/>
  <c r="G743" i="3" s="1"/>
  <c r="H742" i="3"/>
  <c r="G742" i="3" s="1"/>
  <c r="H741" i="3"/>
  <c r="G741" i="3" s="1"/>
  <c r="H740" i="3"/>
  <c r="G740" i="3" s="1"/>
  <c r="H739" i="3"/>
  <c r="G739" i="3" s="1"/>
  <c r="H738" i="3"/>
  <c r="G738" i="3" s="1"/>
  <c r="H737" i="3"/>
  <c r="G737" i="3" s="1"/>
  <c r="H736" i="3"/>
  <c r="G736" i="3" s="1"/>
  <c r="H735" i="3"/>
  <c r="G735" i="3" s="1"/>
  <c r="H734" i="3"/>
  <c r="G734" i="3" s="1"/>
  <c r="H733" i="3"/>
  <c r="G733" i="3" s="1"/>
  <c r="H732" i="3"/>
  <c r="G732" i="3" s="1"/>
  <c r="H731" i="3"/>
  <c r="G731" i="3" s="1"/>
  <c r="H730" i="3"/>
  <c r="G730" i="3" s="1"/>
  <c r="H729" i="3"/>
  <c r="G729" i="3"/>
  <c r="H728" i="3"/>
  <c r="G728" i="3" s="1"/>
  <c r="H727" i="3"/>
  <c r="G727" i="3" s="1"/>
  <c r="H726" i="3"/>
  <c r="G726" i="3" s="1"/>
  <c r="H725" i="3"/>
  <c r="G725" i="3" s="1"/>
  <c r="H724" i="3"/>
  <c r="G724" i="3" s="1"/>
  <c r="H723" i="3"/>
  <c r="G723" i="3" s="1"/>
  <c r="H722" i="3"/>
  <c r="G722" i="3" s="1"/>
  <c r="H721" i="3"/>
  <c r="G721" i="3" s="1"/>
  <c r="H720" i="3"/>
  <c r="G720" i="3" s="1"/>
  <c r="H719" i="3"/>
  <c r="G719" i="3" s="1"/>
  <c r="H718" i="3"/>
  <c r="G718" i="3" s="1"/>
  <c r="H717" i="3"/>
  <c r="G717" i="3"/>
  <c r="H716" i="3"/>
  <c r="G716" i="3"/>
  <c r="H715" i="3"/>
  <c r="G715" i="3"/>
  <c r="H714" i="3"/>
  <c r="G714" i="3" s="1"/>
  <c r="H713" i="3"/>
  <c r="G713" i="3" s="1"/>
  <c r="H712" i="3"/>
  <c r="G712" i="3" s="1"/>
  <c r="H711" i="3"/>
  <c r="G711" i="3" s="1"/>
  <c r="H710" i="3"/>
  <c r="G710" i="3" s="1"/>
  <c r="H709" i="3"/>
  <c r="G709" i="3" s="1"/>
  <c r="H708" i="3"/>
  <c r="G708" i="3" s="1"/>
  <c r="H707" i="3"/>
  <c r="G707" i="3" s="1"/>
  <c r="H706" i="3"/>
  <c r="G706" i="3" s="1"/>
  <c r="H705" i="3"/>
  <c r="G705" i="3" s="1"/>
  <c r="H704" i="3"/>
  <c r="G704" i="3" s="1"/>
  <c r="H703" i="3"/>
  <c r="G703" i="3" s="1"/>
  <c r="H702" i="3"/>
  <c r="G702" i="3" s="1"/>
  <c r="H701" i="3"/>
  <c r="G701" i="3" s="1"/>
  <c r="H700" i="3"/>
  <c r="G700" i="3" s="1"/>
  <c r="H699" i="3"/>
  <c r="G699" i="3" s="1"/>
  <c r="H698" i="3"/>
  <c r="G698" i="3" s="1"/>
  <c r="H697" i="3"/>
  <c r="G697" i="3" s="1"/>
  <c r="H696" i="3"/>
  <c r="G696" i="3" s="1"/>
  <c r="H695" i="3"/>
  <c r="G695" i="3" s="1"/>
  <c r="H694" i="3"/>
  <c r="G694" i="3"/>
  <c r="H693" i="3"/>
  <c r="G693" i="3" s="1"/>
  <c r="H692" i="3"/>
  <c r="G692" i="3" s="1"/>
  <c r="H691" i="3"/>
  <c r="G691" i="3" s="1"/>
  <c r="H690" i="3"/>
  <c r="G690" i="3" s="1"/>
  <c r="H689" i="3"/>
  <c r="G689" i="3" s="1"/>
  <c r="H688" i="3"/>
  <c r="G688" i="3" s="1"/>
  <c r="H687" i="3"/>
  <c r="G687" i="3" s="1"/>
  <c r="H686" i="3"/>
  <c r="G686" i="3" s="1"/>
  <c r="H685" i="3"/>
  <c r="G685" i="3" s="1"/>
  <c r="H684" i="3"/>
  <c r="G684" i="3"/>
  <c r="H683" i="3"/>
  <c r="G683" i="3" s="1"/>
  <c r="H682" i="3"/>
  <c r="G682" i="3" s="1"/>
  <c r="H681" i="3"/>
  <c r="G681" i="3" s="1"/>
  <c r="H680" i="3"/>
  <c r="G680" i="3" s="1"/>
  <c r="H679" i="3"/>
  <c r="G679" i="3" s="1"/>
  <c r="H678" i="3"/>
  <c r="G678" i="3" s="1"/>
  <c r="H677" i="3"/>
  <c r="G677" i="3" s="1"/>
  <c r="H676" i="3"/>
  <c r="G676" i="3" s="1"/>
  <c r="H675" i="3"/>
  <c r="G675" i="3" s="1"/>
  <c r="H674" i="3"/>
  <c r="G674" i="3" s="1"/>
  <c r="H673" i="3"/>
  <c r="G673" i="3" s="1"/>
  <c r="H672" i="3"/>
  <c r="G672" i="3" s="1"/>
  <c r="H671" i="3"/>
  <c r="G671" i="3"/>
  <c r="H670" i="3"/>
  <c r="G670" i="3" s="1"/>
  <c r="H669" i="3"/>
  <c r="G669" i="3" s="1"/>
  <c r="H668" i="3"/>
  <c r="G668" i="3" s="1"/>
  <c r="H667" i="3"/>
  <c r="G667" i="3" s="1"/>
  <c r="H666" i="3"/>
  <c r="G666" i="3" s="1"/>
  <c r="H665" i="3"/>
  <c r="G665" i="3" s="1"/>
  <c r="H664" i="3"/>
  <c r="G664" i="3" s="1"/>
  <c r="H663" i="3"/>
  <c r="G663" i="3" s="1"/>
  <c r="H662" i="3"/>
  <c r="G662" i="3" s="1"/>
  <c r="H661" i="3"/>
  <c r="G661" i="3"/>
  <c r="H660" i="3"/>
  <c r="G660" i="3" s="1"/>
  <c r="H659" i="3"/>
  <c r="G659" i="3" s="1"/>
  <c r="H658" i="3"/>
  <c r="G658" i="3" s="1"/>
  <c r="H657" i="3"/>
  <c r="G657" i="3" s="1"/>
  <c r="H656" i="3"/>
  <c r="G656" i="3" s="1"/>
  <c r="H655" i="3"/>
  <c r="G655" i="3" s="1"/>
  <c r="H654" i="3"/>
  <c r="G654" i="3" s="1"/>
  <c r="H653" i="3"/>
  <c r="G653" i="3" s="1"/>
  <c r="H652" i="3"/>
  <c r="G652" i="3" s="1"/>
  <c r="H651" i="3"/>
  <c r="G651" i="3" s="1"/>
  <c r="H650" i="3"/>
  <c r="G650" i="3" s="1"/>
  <c r="H649" i="3"/>
  <c r="G649" i="3" s="1"/>
  <c r="H648" i="3"/>
  <c r="G648" i="3" s="1"/>
  <c r="H647" i="3"/>
  <c r="G647" i="3" s="1"/>
  <c r="H646" i="3"/>
  <c r="G646" i="3"/>
  <c r="H645" i="3"/>
  <c r="G645" i="3" s="1"/>
  <c r="H644" i="3"/>
  <c r="G644" i="3" s="1"/>
  <c r="H643" i="3"/>
  <c r="G643" i="3" s="1"/>
  <c r="H642" i="3"/>
  <c r="G642" i="3" s="1"/>
  <c r="H641" i="3"/>
  <c r="G641" i="3" s="1"/>
  <c r="H640" i="3"/>
  <c r="G640" i="3" s="1"/>
  <c r="H639" i="3"/>
  <c r="G639" i="3" s="1"/>
  <c r="H638" i="3"/>
  <c r="G638" i="3" s="1"/>
  <c r="H637" i="3"/>
  <c r="G637" i="3"/>
  <c r="H636" i="3"/>
  <c r="G636" i="3" s="1"/>
  <c r="H635" i="3"/>
  <c r="G635" i="3"/>
  <c r="H634" i="3"/>
  <c r="G634" i="3" s="1"/>
  <c r="H633" i="3"/>
  <c r="G633" i="3" s="1"/>
  <c r="H632" i="3"/>
  <c r="G632" i="3" s="1"/>
  <c r="H631" i="3"/>
  <c r="G631" i="3" s="1"/>
  <c r="H630" i="3"/>
  <c r="G630" i="3" s="1"/>
  <c r="H629" i="3"/>
  <c r="G629" i="3" s="1"/>
  <c r="H628" i="3"/>
  <c r="G628" i="3" s="1"/>
  <c r="H627" i="3"/>
  <c r="G627" i="3" s="1"/>
  <c r="H626" i="3"/>
  <c r="G626" i="3" s="1"/>
  <c r="H625" i="3"/>
  <c r="G625" i="3" s="1"/>
  <c r="H624" i="3"/>
  <c r="G624" i="3" s="1"/>
  <c r="H623" i="3"/>
  <c r="G623" i="3" s="1"/>
  <c r="H622" i="3"/>
  <c r="G622" i="3" s="1"/>
  <c r="H621" i="3"/>
  <c r="G621" i="3" s="1"/>
  <c r="H620" i="3"/>
  <c r="G620" i="3" s="1"/>
  <c r="H619" i="3"/>
  <c r="G619" i="3" s="1"/>
  <c r="H618" i="3"/>
  <c r="G618" i="3" s="1"/>
  <c r="H617" i="3"/>
  <c r="G617" i="3" s="1"/>
  <c r="H616" i="3"/>
  <c r="G616" i="3"/>
  <c r="H615" i="3"/>
  <c r="G615" i="3" s="1"/>
  <c r="H614" i="3"/>
  <c r="G614" i="3" s="1"/>
  <c r="H613" i="3"/>
  <c r="G613" i="3" s="1"/>
  <c r="H612" i="3"/>
  <c r="G612" i="3" s="1"/>
  <c r="H611" i="3"/>
  <c r="G611" i="3" s="1"/>
  <c r="H610" i="3"/>
  <c r="G610" i="3" s="1"/>
  <c r="H609" i="3"/>
  <c r="G609" i="3" s="1"/>
  <c r="H608" i="3"/>
  <c r="G608" i="3" s="1"/>
  <c r="H607" i="3"/>
  <c r="G607" i="3" s="1"/>
  <c r="H606" i="3"/>
  <c r="G606" i="3"/>
  <c r="H605" i="3"/>
  <c r="G605" i="3" s="1"/>
  <c r="H604" i="3"/>
  <c r="G604" i="3" s="1"/>
  <c r="H603" i="3"/>
  <c r="G603" i="3" s="1"/>
  <c r="H602" i="3"/>
  <c r="G602" i="3" s="1"/>
  <c r="H601" i="3"/>
  <c r="G601" i="3" s="1"/>
  <c r="H600" i="3"/>
  <c r="G600" i="3" s="1"/>
  <c r="H599" i="3"/>
  <c r="G599" i="3" s="1"/>
  <c r="H598" i="3"/>
  <c r="G598" i="3" s="1"/>
  <c r="H597" i="3"/>
  <c r="G597" i="3" s="1"/>
  <c r="H596" i="3"/>
  <c r="G596" i="3"/>
  <c r="H595" i="3"/>
  <c r="G595" i="3" s="1"/>
  <c r="H594" i="3"/>
  <c r="G594" i="3" s="1"/>
  <c r="H593" i="3"/>
  <c r="G593" i="3" s="1"/>
  <c r="H592" i="3"/>
  <c r="G592" i="3" s="1"/>
  <c r="H591" i="3"/>
  <c r="G591" i="3" s="1"/>
  <c r="H590" i="3"/>
  <c r="G590" i="3" s="1"/>
  <c r="H589" i="3"/>
  <c r="G589" i="3" s="1"/>
  <c r="H588" i="3"/>
  <c r="G588" i="3" s="1"/>
  <c r="H587" i="3"/>
  <c r="G587" i="3" s="1"/>
  <c r="H586" i="3"/>
  <c r="G586" i="3"/>
  <c r="H585" i="3"/>
  <c r="G585" i="3" s="1"/>
  <c r="H584" i="3"/>
  <c r="G584" i="3" s="1"/>
  <c r="H583" i="3"/>
  <c r="G583" i="3" s="1"/>
  <c r="H582" i="3"/>
  <c r="G582" i="3"/>
  <c r="H581" i="3"/>
  <c r="G581" i="3" s="1"/>
  <c r="H580" i="3"/>
  <c r="G580" i="3" s="1"/>
  <c r="H579" i="3"/>
  <c r="G579" i="3" s="1"/>
  <c r="H578" i="3"/>
  <c r="G578" i="3" s="1"/>
  <c r="H577" i="3"/>
  <c r="G577" i="3" s="1"/>
  <c r="H576" i="3"/>
  <c r="G576" i="3"/>
  <c r="H575" i="3"/>
  <c r="G575" i="3" s="1"/>
  <c r="H574" i="3"/>
  <c r="G574" i="3" s="1"/>
  <c r="H573" i="3"/>
  <c r="G573" i="3" s="1"/>
  <c r="H572" i="3"/>
  <c r="G572" i="3" s="1"/>
  <c r="H571" i="3"/>
  <c r="G571" i="3" s="1"/>
  <c r="H570" i="3"/>
  <c r="G570" i="3" s="1"/>
  <c r="H569" i="3"/>
  <c r="G569" i="3" s="1"/>
  <c r="H568" i="3"/>
  <c r="G568" i="3"/>
  <c r="H567" i="3"/>
  <c r="G567" i="3" s="1"/>
  <c r="H566" i="3"/>
  <c r="G566" i="3"/>
  <c r="H565" i="3"/>
  <c r="G565" i="3" s="1"/>
  <c r="H564" i="3"/>
  <c r="G564" i="3" s="1"/>
  <c r="H563" i="3"/>
  <c r="G563" i="3" s="1"/>
  <c r="H562" i="3"/>
  <c r="G562" i="3" s="1"/>
  <c r="H561" i="3"/>
  <c r="G561" i="3" s="1"/>
  <c r="H560" i="3"/>
  <c r="G560" i="3" s="1"/>
  <c r="H559" i="3"/>
  <c r="G559" i="3" s="1"/>
  <c r="H558" i="3"/>
  <c r="G558" i="3" s="1"/>
  <c r="H506" i="3"/>
  <c r="G506" i="3"/>
  <c r="H505" i="3"/>
  <c r="G505" i="3"/>
  <c r="H504" i="3"/>
  <c r="G504" i="3" s="1"/>
  <c r="H503" i="3"/>
  <c r="G503" i="3" s="1"/>
  <c r="H502" i="3"/>
  <c r="G502" i="3" s="1"/>
  <c r="H501" i="3"/>
  <c r="G501" i="3" s="1"/>
  <c r="H500" i="3"/>
  <c r="G500" i="3" s="1"/>
  <c r="H499" i="3"/>
  <c r="G499" i="3" s="1"/>
  <c r="H498" i="3"/>
  <c r="G498" i="3" s="1"/>
  <c r="H497" i="3"/>
  <c r="G497" i="3" s="1"/>
  <c r="H496" i="3"/>
  <c r="G496" i="3"/>
  <c r="H495" i="3"/>
  <c r="G495" i="3"/>
  <c r="H494" i="3"/>
  <c r="G494" i="3" s="1"/>
  <c r="H493" i="3"/>
  <c r="G493" i="3" s="1"/>
  <c r="H492" i="3"/>
  <c r="G492" i="3" s="1"/>
  <c r="H491" i="3"/>
  <c r="G491" i="3" s="1"/>
  <c r="H490" i="3"/>
  <c r="G490" i="3" s="1"/>
  <c r="H489" i="3"/>
  <c r="G489" i="3" s="1"/>
  <c r="H488" i="3"/>
  <c r="G488" i="3" s="1"/>
  <c r="H487" i="3"/>
  <c r="G487" i="3" s="1"/>
  <c r="H486" i="3"/>
  <c r="G486" i="3"/>
  <c r="H485" i="3"/>
  <c r="G485" i="3" s="1"/>
  <c r="H484" i="3"/>
  <c r="G484" i="3" s="1"/>
  <c r="H483" i="3"/>
  <c r="G483" i="3" s="1"/>
  <c r="H482" i="3"/>
  <c r="G482" i="3" s="1"/>
  <c r="H481" i="3"/>
  <c r="G481" i="3" s="1"/>
  <c r="H480" i="3"/>
  <c r="G480" i="3" s="1"/>
  <c r="H479" i="3"/>
  <c r="G479" i="3" s="1"/>
  <c r="H478" i="3"/>
  <c r="G478" i="3" s="1"/>
  <c r="H477" i="3"/>
  <c r="G477" i="3" s="1"/>
  <c r="H476" i="3"/>
  <c r="G476" i="3"/>
  <c r="H475" i="3"/>
  <c r="G475" i="3" s="1"/>
  <c r="H474" i="3"/>
  <c r="G474" i="3" s="1"/>
  <c r="H473" i="3"/>
  <c r="G473" i="3" s="1"/>
  <c r="H472" i="3"/>
  <c r="G472" i="3" s="1"/>
  <c r="H471" i="3"/>
  <c r="G471" i="3" s="1"/>
  <c r="H470" i="3"/>
  <c r="G470" i="3" s="1"/>
  <c r="H469" i="3"/>
  <c r="G469" i="3" s="1"/>
  <c r="H468" i="3"/>
  <c r="G468" i="3" s="1"/>
  <c r="H467" i="3"/>
  <c r="G467" i="3" s="1"/>
  <c r="H466" i="3"/>
  <c r="G466" i="3"/>
  <c r="H465" i="3"/>
  <c r="G465" i="3" s="1"/>
  <c r="H464" i="3"/>
  <c r="G464" i="3"/>
  <c r="H463" i="3"/>
  <c r="G463" i="3"/>
  <c r="H462" i="3"/>
  <c r="G462" i="3" s="1"/>
  <c r="H461" i="3"/>
  <c r="G461" i="3" s="1"/>
  <c r="H460" i="3"/>
  <c r="G460" i="3" s="1"/>
  <c r="H459" i="3"/>
  <c r="G459" i="3" s="1"/>
  <c r="H458" i="3"/>
  <c r="G458" i="3" s="1"/>
  <c r="H457" i="3"/>
  <c r="G457" i="3" s="1"/>
  <c r="H456" i="3"/>
  <c r="G456" i="3"/>
  <c r="H455" i="3"/>
  <c r="G455" i="3" s="1"/>
  <c r="H454" i="3"/>
  <c r="G454" i="3" s="1"/>
  <c r="H453" i="3"/>
  <c r="G453" i="3" s="1"/>
  <c r="H452" i="3"/>
  <c r="G452" i="3" s="1"/>
  <c r="H451" i="3"/>
  <c r="G451" i="3" s="1"/>
  <c r="H450" i="3"/>
  <c r="G450" i="3" s="1"/>
  <c r="H449" i="3"/>
  <c r="G449" i="3" s="1"/>
  <c r="H448" i="3"/>
  <c r="G448" i="3" s="1"/>
  <c r="H447" i="3"/>
  <c r="G447" i="3" s="1"/>
  <c r="H446" i="3"/>
  <c r="G446" i="3"/>
  <c r="H445" i="3"/>
  <c r="G445" i="3"/>
  <c r="H444" i="3"/>
  <c r="G444" i="3" s="1"/>
  <c r="H443" i="3"/>
  <c r="G443" i="3" s="1"/>
  <c r="H442" i="3"/>
  <c r="G442" i="3" s="1"/>
  <c r="H441" i="3"/>
  <c r="G441" i="3" s="1"/>
  <c r="H440" i="3"/>
  <c r="G440" i="3" s="1"/>
  <c r="H439" i="3"/>
  <c r="G439" i="3" s="1"/>
  <c r="H438" i="3"/>
  <c r="G438" i="3" s="1"/>
  <c r="H437" i="3"/>
  <c r="G437" i="3" s="1"/>
  <c r="H436" i="3"/>
  <c r="G436" i="3"/>
  <c r="H435" i="3"/>
  <c r="G435" i="3" s="1"/>
  <c r="H434" i="3"/>
  <c r="G434" i="3" s="1"/>
  <c r="H433" i="3"/>
  <c r="G433" i="3" s="1"/>
  <c r="H432" i="3"/>
  <c r="G432" i="3" s="1"/>
  <c r="H431" i="3"/>
  <c r="G431" i="3" s="1"/>
  <c r="H430" i="3"/>
  <c r="G430" i="3" s="1"/>
  <c r="H429" i="3"/>
  <c r="G429" i="3" s="1"/>
  <c r="H428" i="3"/>
  <c r="G428" i="3" s="1"/>
  <c r="H427" i="3"/>
  <c r="G427" i="3" s="1"/>
  <c r="H426" i="3"/>
  <c r="G426" i="3"/>
  <c r="H425" i="3"/>
  <c r="G425" i="3" s="1"/>
  <c r="H424" i="3"/>
  <c r="G424" i="3" s="1"/>
  <c r="H423" i="3"/>
  <c r="G423" i="3" s="1"/>
  <c r="H422" i="3"/>
  <c r="G422" i="3" s="1"/>
  <c r="H421" i="3"/>
  <c r="G421" i="3" s="1"/>
  <c r="H420" i="3"/>
  <c r="G420" i="3" s="1"/>
  <c r="H419" i="3"/>
  <c r="G419" i="3" s="1"/>
  <c r="H418" i="3"/>
  <c r="G418" i="3"/>
  <c r="H417" i="3"/>
  <c r="G417" i="3"/>
  <c r="H416" i="3"/>
  <c r="G416" i="3"/>
  <c r="H415" i="3"/>
  <c r="G415" i="3"/>
  <c r="H414" i="3"/>
  <c r="G414" i="3"/>
  <c r="H413" i="3"/>
  <c r="G413" i="3" s="1"/>
  <c r="H412" i="3"/>
  <c r="G412" i="3" s="1"/>
  <c r="H411" i="3"/>
  <c r="G411" i="3" s="1"/>
  <c r="H410" i="3"/>
  <c r="G410" i="3" s="1"/>
  <c r="H409" i="3"/>
  <c r="G409" i="3" s="1"/>
  <c r="H408" i="3"/>
  <c r="G408" i="3" s="1"/>
  <c r="H407" i="3"/>
  <c r="G407" i="3" s="1"/>
  <c r="H406" i="3"/>
  <c r="G406" i="3" s="1"/>
  <c r="H405" i="3"/>
  <c r="G405" i="3" s="1"/>
  <c r="H404" i="3"/>
  <c r="G404" i="3" s="1"/>
  <c r="H403" i="3"/>
  <c r="G403" i="3" s="1"/>
  <c r="H402" i="3"/>
  <c r="G402" i="3" s="1"/>
  <c r="H401" i="3"/>
  <c r="G401" i="3" s="1"/>
  <c r="H400" i="3"/>
  <c r="G400" i="3" s="1"/>
  <c r="H399" i="3"/>
  <c r="G399" i="3"/>
  <c r="H398" i="3"/>
  <c r="G398" i="3" s="1"/>
  <c r="H397" i="3"/>
  <c r="G397" i="3" s="1"/>
  <c r="H396" i="3"/>
  <c r="G396" i="3" s="1"/>
  <c r="H395" i="3"/>
  <c r="G395" i="3" s="1"/>
  <c r="H394" i="3"/>
  <c r="G394" i="3" s="1"/>
  <c r="H393" i="3"/>
  <c r="G393" i="3" s="1"/>
  <c r="H392" i="3"/>
  <c r="G392" i="3" s="1"/>
  <c r="H391" i="3"/>
  <c r="G391" i="3" s="1"/>
  <c r="H390" i="3"/>
  <c r="G390" i="3" s="1"/>
  <c r="H389" i="3"/>
  <c r="G389" i="3"/>
  <c r="H388" i="3"/>
  <c r="G388" i="3" s="1"/>
  <c r="H387" i="3"/>
  <c r="G387" i="3" s="1"/>
  <c r="H386" i="3"/>
  <c r="G386" i="3" s="1"/>
  <c r="H385" i="3"/>
  <c r="G385" i="3" s="1"/>
  <c r="H384" i="3"/>
  <c r="G384" i="3" s="1"/>
  <c r="H383" i="3"/>
  <c r="G383" i="3" s="1"/>
  <c r="H382" i="3"/>
  <c r="G382" i="3" s="1"/>
  <c r="H381" i="3"/>
  <c r="G381" i="3" s="1"/>
  <c r="H380" i="3"/>
  <c r="G380" i="3" s="1"/>
  <c r="H379" i="3"/>
  <c r="G379" i="3"/>
  <c r="H378" i="3"/>
  <c r="G378" i="3" s="1"/>
  <c r="H377" i="3"/>
  <c r="G377" i="3" s="1"/>
  <c r="H376" i="3"/>
  <c r="G376" i="3" s="1"/>
  <c r="H375" i="3"/>
  <c r="G375" i="3" s="1"/>
  <c r="H374" i="3"/>
  <c r="G374" i="3" s="1"/>
  <c r="H373" i="3"/>
  <c r="G373" i="3" s="1"/>
  <c r="H372" i="3"/>
  <c r="G372" i="3" s="1"/>
  <c r="H371" i="3"/>
  <c r="G371" i="3" s="1"/>
  <c r="H370" i="3"/>
  <c r="G370" i="3" s="1"/>
  <c r="H369" i="3"/>
  <c r="G369" i="3"/>
  <c r="H368" i="3"/>
  <c r="G368" i="3" s="1"/>
  <c r="H367" i="3"/>
  <c r="G367" i="3" s="1"/>
  <c r="H366" i="3"/>
  <c r="G366" i="3"/>
  <c r="H365" i="3"/>
  <c r="G365" i="3"/>
  <c r="H364" i="3"/>
  <c r="G364" i="3" s="1"/>
  <c r="H363" i="3"/>
  <c r="G363" i="3" s="1"/>
  <c r="H362" i="3"/>
  <c r="G362" i="3" s="1"/>
  <c r="H361" i="3"/>
  <c r="G361" i="3" s="1"/>
  <c r="H360" i="3"/>
  <c r="G360" i="3" s="1"/>
  <c r="H359" i="3"/>
  <c r="G359" i="3"/>
  <c r="H358" i="3"/>
  <c r="G358" i="3"/>
  <c r="H357" i="3"/>
  <c r="G357" i="3"/>
  <c r="H356" i="3"/>
  <c r="G356" i="3" s="1"/>
  <c r="H355" i="3"/>
  <c r="G355" i="3" s="1"/>
  <c r="H354" i="3"/>
  <c r="G354" i="3" s="1"/>
  <c r="H353" i="3"/>
  <c r="G353" i="3"/>
  <c r="H352" i="3"/>
  <c r="G352" i="3" s="1"/>
  <c r="H351" i="3"/>
  <c r="G351" i="3" s="1"/>
  <c r="H350" i="3"/>
  <c r="G350" i="3" s="1"/>
  <c r="H349" i="3"/>
  <c r="G349" i="3"/>
  <c r="H348" i="3"/>
  <c r="G348" i="3"/>
  <c r="H347" i="3"/>
  <c r="G347" i="3" s="1"/>
  <c r="H346" i="3"/>
  <c r="G346" i="3" s="1"/>
  <c r="H345" i="3"/>
  <c r="G345" i="3" s="1"/>
  <c r="H344" i="3"/>
  <c r="G344" i="3" s="1"/>
  <c r="H343" i="3"/>
  <c r="G343" i="3" s="1"/>
  <c r="H342" i="3"/>
  <c r="G342" i="3" s="1"/>
  <c r="H341" i="3"/>
  <c r="G341" i="3" s="1"/>
  <c r="H340" i="3"/>
  <c r="G340" i="3" s="1"/>
  <c r="H339" i="3"/>
  <c r="G339" i="3" s="1"/>
  <c r="H338" i="3"/>
  <c r="G338" i="3"/>
  <c r="H337" i="3"/>
  <c r="G337" i="3" s="1"/>
  <c r="H336" i="3"/>
  <c r="G336" i="3" s="1"/>
  <c r="H335" i="3"/>
  <c r="G335" i="3" s="1"/>
  <c r="H334" i="3"/>
  <c r="G334" i="3" s="1"/>
  <c r="H333" i="3"/>
  <c r="G333" i="3" s="1"/>
  <c r="H332" i="3"/>
  <c r="G332" i="3" s="1"/>
  <c r="H331" i="3"/>
  <c r="G331" i="3" s="1"/>
  <c r="H330" i="3"/>
  <c r="G330" i="3" s="1"/>
  <c r="H329" i="3"/>
  <c r="G329" i="3" s="1"/>
  <c r="H328" i="3"/>
  <c r="G328" i="3"/>
  <c r="H327" i="3"/>
  <c r="G327" i="3" s="1"/>
  <c r="H326" i="3"/>
  <c r="G326" i="3" s="1"/>
  <c r="H325" i="3"/>
  <c r="G325" i="3" s="1"/>
  <c r="H324" i="3"/>
  <c r="G324" i="3" s="1"/>
  <c r="H323" i="3"/>
  <c r="G323" i="3" s="1"/>
  <c r="H322" i="3"/>
  <c r="G322" i="3" s="1"/>
  <c r="H321" i="3"/>
  <c r="G321" i="3"/>
  <c r="H320" i="3"/>
  <c r="G320" i="3" s="1"/>
  <c r="H319" i="3"/>
  <c r="G319" i="3" s="1"/>
  <c r="H318" i="3"/>
  <c r="G318" i="3"/>
  <c r="H317" i="3"/>
  <c r="G317" i="3" s="1"/>
  <c r="H316" i="3"/>
  <c r="G316" i="3" s="1"/>
  <c r="H315" i="3"/>
  <c r="G315" i="3" s="1"/>
  <c r="H314" i="3"/>
  <c r="G314" i="3" s="1"/>
  <c r="H313" i="3"/>
  <c r="G313" i="3" s="1"/>
  <c r="H312" i="3"/>
  <c r="G312" i="3" s="1"/>
  <c r="H311" i="3"/>
  <c r="G311" i="3" s="1"/>
  <c r="H310" i="3"/>
  <c r="G310" i="3" s="1"/>
  <c r="H309" i="3"/>
  <c r="G309" i="3" s="1"/>
  <c r="H308" i="3"/>
  <c r="G308" i="3" s="1"/>
  <c r="H307" i="3"/>
  <c r="G307" i="3" s="1"/>
  <c r="H306" i="3"/>
  <c r="G306" i="3" s="1"/>
  <c r="H305" i="3"/>
  <c r="G305" i="3" s="1"/>
  <c r="H304" i="3"/>
  <c r="G304" i="3"/>
  <c r="H303" i="3"/>
  <c r="G303" i="3" s="1"/>
  <c r="H302" i="3"/>
  <c r="G302" i="3" s="1"/>
  <c r="H301" i="3"/>
  <c r="G301" i="3" s="1"/>
  <c r="H300" i="3"/>
  <c r="G300" i="3" s="1"/>
  <c r="H299" i="3"/>
  <c r="G299" i="3" s="1"/>
  <c r="H298" i="3"/>
  <c r="G298" i="3" s="1"/>
  <c r="H297" i="3"/>
  <c r="G297" i="3" s="1"/>
  <c r="H296" i="3"/>
  <c r="G296" i="3" s="1"/>
  <c r="H295" i="3"/>
  <c r="G295" i="3" s="1"/>
  <c r="H294" i="3"/>
  <c r="G294" i="3"/>
  <c r="H293" i="3"/>
  <c r="G293" i="3" s="1"/>
  <c r="H292" i="3"/>
  <c r="G292" i="3" s="1"/>
  <c r="H291" i="3"/>
  <c r="G291" i="3" s="1"/>
  <c r="H290" i="3"/>
  <c r="G290" i="3" s="1"/>
  <c r="H289" i="3"/>
  <c r="G289" i="3" s="1"/>
  <c r="H288" i="3"/>
  <c r="G288" i="3" s="1"/>
  <c r="H287" i="3"/>
  <c r="G287" i="3" s="1"/>
  <c r="H286" i="3"/>
  <c r="G286" i="3" s="1"/>
  <c r="H285" i="3"/>
  <c r="G285" i="3" s="1"/>
  <c r="H284" i="3"/>
  <c r="G284" i="3"/>
  <c r="H283" i="3"/>
  <c r="G283" i="3" s="1"/>
  <c r="H282" i="3"/>
  <c r="G282" i="3" s="1"/>
  <c r="H281" i="3"/>
  <c r="G281" i="3" s="1"/>
  <c r="H280" i="3"/>
  <c r="G280" i="3" s="1"/>
  <c r="H279" i="3"/>
  <c r="G279" i="3" s="1"/>
  <c r="H278" i="3"/>
  <c r="G278" i="3" s="1"/>
  <c r="H277" i="3"/>
  <c r="G277" i="3" s="1"/>
  <c r="H276" i="3"/>
  <c r="G276" i="3" s="1"/>
  <c r="H275" i="3"/>
  <c r="G275" i="3" s="1"/>
  <c r="H274" i="3"/>
  <c r="G274" i="3" s="1"/>
  <c r="H273" i="3"/>
  <c r="G273" i="3" s="1"/>
  <c r="H272" i="3"/>
  <c r="G272" i="3" s="1"/>
  <c r="H271" i="3"/>
  <c r="G271" i="3"/>
  <c r="H270" i="3"/>
  <c r="G270" i="3" s="1"/>
  <c r="H269" i="3"/>
  <c r="G269" i="3" s="1"/>
  <c r="H268" i="3"/>
  <c r="G268" i="3" s="1"/>
  <c r="H267" i="3"/>
  <c r="G267" i="3" s="1"/>
  <c r="H266" i="3"/>
  <c r="G266" i="3" s="1"/>
  <c r="H265" i="3"/>
  <c r="G265" i="3" s="1"/>
  <c r="H264" i="3"/>
  <c r="G264" i="3" s="1"/>
  <c r="H263" i="3"/>
  <c r="G263" i="3" s="1"/>
  <c r="H262" i="3"/>
  <c r="G262" i="3" s="1"/>
  <c r="H261" i="3"/>
  <c r="G261" i="3" s="1"/>
  <c r="H260" i="3"/>
  <c r="G260" i="3" s="1"/>
  <c r="H259" i="3"/>
  <c r="G259" i="3" s="1"/>
  <c r="H258" i="3"/>
  <c r="G258" i="3" s="1"/>
  <c r="H257" i="3"/>
  <c r="G257" i="3" s="1"/>
  <c r="H256" i="3"/>
  <c r="G256" i="3" s="1"/>
  <c r="H255" i="3"/>
  <c r="G255" i="3" s="1"/>
  <c r="H254" i="3"/>
  <c r="G254" i="3" s="1"/>
  <c r="H253" i="3"/>
  <c r="G253" i="3"/>
  <c r="H252" i="3"/>
  <c r="G252" i="3" s="1"/>
  <c r="H251" i="3"/>
  <c r="G251" i="3" s="1"/>
  <c r="H250" i="3"/>
  <c r="G250" i="3" s="1"/>
  <c r="H249" i="3"/>
  <c r="G249" i="3" s="1"/>
  <c r="H248" i="3"/>
  <c r="G248" i="3" s="1"/>
  <c r="H247" i="3"/>
  <c r="G247" i="3" s="1"/>
  <c r="H246" i="3"/>
  <c r="G246" i="3" s="1"/>
  <c r="H245" i="3"/>
  <c r="G245" i="3" s="1"/>
  <c r="H244" i="3"/>
  <c r="G244" i="3" s="1"/>
  <c r="H243" i="3"/>
  <c r="G243" i="3"/>
  <c r="H242" i="3"/>
  <c r="G242" i="3" s="1"/>
  <c r="H241" i="3"/>
  <c r="G241" i="3" s="1"/>
  <c r="H240" i="3"/>
  <c r="G240" i="3" s="1"/>
  <c r="H239" i="3"/>
  <c r="G239" i="3" s="1"/>
  <c r="H238" i="3"/>
  <c r="G238" i="3" s="1"/>
  <c r="H237" i="3"/>
  <c r="G237" i="3" s="1"/>
  <c r="H236" i="3"/>
  <c r="G236" i="3" s="1"/>
  <c r="H235" i="3"/>
  <c r="G235" i="3" s="1"/>
  <c r="H234" i="3"/>
  <c r="G234" i="3" s="1"/>
  <c r="H233" i="3"/>
  <c r="G233" i="3"/>
  <c r="H232" i="3"/>
  <c r="G232" i="3" s="1"/>
  <c r="H231" i="3"/>
  <c r="G231" i="3" s="1"/>
  <c r="H230" i="3"/>
  <c r="G230" i="3" s="1"/>
  <c r="H229" i="3"/>
  <c r="G229" i="3" s="1"/>
  <c r="H228" i="3"/>
  <c r="G228" i="3" s="1"/>
  <c r="H227" i="3"/>
  <c r="G227" i="3" s="1"/>
  <c r="H226" i="3"/>
  <c r="G226" i="3" s="1"/>
  <c r="H225" i="3"/>
  <c r="G225" i="3" s="1"/>
  <c r="H224" i="3"/>
  <c r="G224" i="3" s="1"/>
  <c r="H223" i="3"/>
  <c r="G223" i="3"/>
  <c r="H222" i="3"/>
  <c r="G222" i="3" s="1"/>
  <c r="H221" i="3"/>
  <c r="G221" i="3" s="1"/>
  <c r="H220" i="3"/>
  <c r="G220" i="3" s="1"/>
  <c r="H219" i="3"/>
  <c r="G219" i="3" s="1"/>
  <c r="H218" i="3"/>
  <c r="G218" i="3" s="1"/>
  <c r="H217" i="3"/>
  <c r="G217" i="3" s="1"/>
  <c r="H216" i="3"/>
  <c r="G216" i="3" s="1"/>
  <c r="H215" i="3"/>
  <c r="G215" i="3" s="1"/>
  <c r="H214" i="3"/>
  <c r="G214" i="3" s="1"/>
  <c r="H213" i="3"/>
  <c r="G213" i="3" s="1"/>
  <c r="H212" i="3"/>
  <c r="G212" i="3" s="1"/>
  <c r="H211" i="3"/>
  <c r="G211" i="3" s="1"/>
  <c r="H210" i="3"/>
  <c r="G210" i="3" s="1"/>
  <c r="H209" i="3"/>
  <c r="G209" i="3" s="1"/>
  <c r="H208" i="3"/>
  <c r="G208" i="3" s="1"/>
  <c r="H207" i="3"/>
  <c r="G207" i="3" s="1"/>
  <c r="H206" i="3"/>
  <c r="G206" i="3" s="1"/>
  <c r="H205" i="3"/>
  <c r="G205" i="3" s="1"/>
  <c r="H204" i="3"/>
  <c r="G204" i="3" s="1"/>
  <c r="H203" i="3"/>
  <c r="G203" i="3"/>
  <c r="H202" i="3"/>
  <c r="G202" i="3" s="1"/>
  <c r="H201" i="3"/>
  <c r="G201" i="3"/>
  <c r="H200" i="3"/>
  <c r="G200" i="3" s="1"/>
  <c r="H199" i="3"/>
  <c r="G199" i="3"/>
  <c r="H198" i="3"/>
  <c r="G198" i="3" s="1"/>
  <c r="H197" i="3"/>
  <c r="G197" i="3" s="1"/>
  <c r="H196" i="3"/>
  <c r="G196" i="3" s="1"/>
  <c r="H195" i="3"/>
  <c r="G195" i="3" s="1"/>
  <c r="H194" i="3"/>
  <c r="G194" i="3" s="1"/>
  <c r="H193" i="3"/>
  <c r="G193" i="3"/>
  <c r="H192" i="3"/>
  <c r="G192" i="3" s="1"/>
  <c r="H191" i="3"/>
  <c r="G191" i="3" s="1"/>
  <c r="H190" i="3"/>
  <c r="G190" i="3" s="1"/>
  <c r="H189" i="3"/>
  <c r="G189" i="3" s="1"/>
  <c r="H188" i="3"/>
  <c r="G188" i="3" s="1"/>
  <c r="H187" i="3"/>
  <c r="G187" i="3" s="1"/>
  <c r="H186" i="3"/>
  <c r="G186" i="3" s="1"/>
  <c r="H185" i="3"/>
  <c r="G185" i="3" s="1"/>
  <c r="H184" i="3"/>
  <c r="G184" i="3" s="1"/>
  <c r="H183" i="3"/>
  <c r="G183" i="3" s="1"/>
  <c r="H182" i="3"/>
  <c r="G182" i="3" s="1"/>
  <c r="H181" i="3"/>
  <c r="G181" i="3" s="1"/>
  <c r="H180" i="3"/>
  <c r="G180" i="3" s="1"/>
  <c r="H179" i="3"/>
  <c r="G179" i="3" s="1"/>
  <c r="H178" i="3"/>
  <c r="G178" i="3" s="1"/>
  <c r="H177" i="3"/>
  <c r="G177" i="3" s="1"/>
  <c r="H176" i="3"/>
  <c r="G176" i="3" s="1"/>
  <c r="H175" i="3"/>
  <c r="G175" i="3" s="1"/>
  <c r="H174" i="3"/>
  <c r="G174" i="3"/>
  <c r="H173" i="3"/>
  <c r="G173" i="3" s="1"/>
  <c r="H172" i="3"/>
  <c r="G172" i="3" s="1"/>
  <c r="H171" i="3"/>
  <c r="G171" i="3" s="1"/>
  <c r="H170" i="3"/>
  <c r="G170" i="3" s="1"/>
  <c r="H169" i="3"/>
  <c r="G169" i="3" s="1"/>
  <c r="H168" i="3"/>
  <c r="G168" i="3" s="1"/>
  <c r="H167" i="3"/>
  <c r="G167" i="3" s="1"/>
  <c r="H166" i="3"/>
  <c r="G166" i="3" s="1"/>
  <c r="H165" i="3"/>
  <c r="G165" i="3" s="1"/>
  <c r="H164" i="3"/>
  <c r="G164" i="3"/>
  <c r="H163" i="3"/>
  <c r="G163" i="3" s="1"/>
  <c r="H162" i="3"/>
  <c r="G162" i="3" s="1"/>
  <c r="H161" i="3"/>
  <c r="G161" i="3" s="1"/>
  <c r="H160" i="3"/>
  <c r="G160" i="3" s="1"/>
  <c r="H159" i="3"/>
  <c r="G159" i="3" s="1"/>
  <c r="H158" i="3"/>
  <c r="G158" i="3" s="1"/>
  <c r="H157" i="3"/>
  <c r="G157" i="3" s="1"/>
  <c r="H156" i="3"/>
  <c r="G156" i="3" s="1"/>
  <c r="H155" i="3"/>
  <c r="G155" i="3" s="1"/>
  <c r="H154" i="3"/>
  <c r="G154" i="3"/>
  <c r="H153" i="3"/>
  <c r="G153" i="3" s="1"/>
  <c r="H152" i="3"/>
  <c r="G152" i="3" s="1"/>
  <c r="H151" i="3"/>
  <c r="G151" i="3" s="1"/>
  <c r="H150" i="3"/>
  <c r="G150" i="3" s="1"/>
  <c r="H149" i="3"/>
  <c r="G149" i="3" s="1"/>
  <c r="H148" i="3"/>
  <c r="G148" i="3" s="1"/>
  <c r="H147" i="3"/>
  <c r="G147" i="3" s="1"/>
  <c r="H146" i="3"/>
  <c r="G146" i="3" s="1"/>
  <c r="H145" i="3"/>
  <c r="G145" i="3" s="1"/>
  <c r="H144" i="3"/>
  <c r="G144" i="3"/>
  <c r="H143" i="3"/>
  <c r="G143" i="3" s="1"/>
  <c r="H142" i="3"/>
  <c r="G142" i="3" s="1"/>
  <c r="H141" i="3"/>
  <c r="G141" i="3" s="1"/>
  <c r="H140" i="3"/>
  <c r="G140" i="3"/>
  <c r="H139" i="3"/>
  <c r="G139" i="3" s="1"/>
  <c r="H138" i="3"/>
  <c r="G138" i="3" s="1"/>
  <c r="H137" i="3"/>
  <c r="G137" i="3" s="1"/>
  <c r="H136" i="3"/>
  <c r="G136" i="3" s="1"/>
  <c r="H135" i="3"/>
  <c r="G135" i="3" s="1"/>
  <c r="H134" i="3"/>
  <c r="G134" i="3"/>
  <c r="H133" i="3"/>
  <c r="G133" i="3" s="1"/>
  <c r="H132" i="3"/>
  <c r="G132" i="3" s="1"/>
  <c r="H131" i="3"/>
  <c r="G131" i="3" s="1"/>
  <c r="H130" i="3"/>
  <c r="G130" i="3" s="1"/>
  <c r="H129" i="3"/>
  <c r="G129" i="3" s="1"/>
  <c r="H128" i="3"/>
  <c r="G128" i="3" s="1"/>
  <c r="H127" i="3"/>
  <c r="G127" i="3" s="1"/>
  <c r="H126" i="3"/>
  <c r="G126" i="3" s="1"/>
  <c r="H125" i="3"/>
  <c r="G125" i="3" s="1"/>
  <c r="H124" i="3"/>
  <c r="G124" i="3" s="1"/>
  <c r="H123" i="3"/>
  <c r="G123" i="3"/>
  <c r="H122" i="3"/>
  <c r="G122" i="3" s="1"/>
  <c r="H121" i="3"/>
  <c r="G121" i="3" s="1"/>
  <c r="H120" i="3"/>
  <c r="G120" i="3" s="1"/>
  <c r="H119" i="3"/>
  <c r="G119" i="3" s="1"/>
  <c r="H118" i="3"/>
  <c r="G118" i="3" s="1"/>
  <c r="H117" i="3"/>
  <c r="G117" i="3" s="1"/>
  <c r="H116" i="3"/>
  <c r="G116" i="3" s="1"/>
  <c r="H115" i="3"/>
  <c r="G115" i="3" s="1"/>
  <c r="H114" i="3"/>
  <c r="G114" i="3" s="1"/>
  <c r="H113" i="3"/>
  <c r="G113" i="3"/>
  <c r="H112" i="3"/>
  <c r="G112" i="3" s="1"/>
  <c r="H111" i="3"/>
  <c r="G111" i="3" s="1"/>
  <c r="H110" i="3"/>
  <c r="G110" i="3" s="1"/>
  <c r="H109" i="3"/>
  <c r="G109" i="3" s="1"/>
  <c r="H108" i="3"/>
  <c r="G108" i="3" s="1"/>
  <c r="H107" i="3"/>
  <c r="G107" i="3" s="1"/>
  <c r="H106" i="3"/>
  <c r="G106" i="3" s="1"/>
  <c r="H105" i="3"/>
  <c r="G105" i="3" s="1"/>
  <c r="H104" i="3"/>
  <c r="G104" i="3" s="1"/>
  <c r="H103" i="3"/>
  <c r="G103" i="3"/>
  <c r="H102" i="3"/>
  <c r="G102" i="3" s="1"/>
  <c r="H101" i="3"/>
  <c r="G101" i="3" s="1"/>
  <c r="H100" i="3"/>
  <c r="G100" i="3" s="1"/>
  <c r="H99" i="3"/>
  <c r="G99" i="3" s="1"/>
  <c r="H98" i="3"/>
  <c r="G98" i="3" s="1"/>
  <c r="H97" i="3"/>
  <c r="G97" i="3" s="1"/>
  <c r="H96" i="3"/>
  <c r="G96" i="3" s="1"/>
  <c r="H95" i="3"/>
  <c r="G95" i="3" s="1"/>
  <c r="H94" i="3"/>
  <c r="G94" i="3" s="1"/>
  <c r="H93" i="3"/>
  <c r="G93" i="3" s="1"/>
  <c r="H92" i="3"/>
  <c r="G92" i="3" s="1"/>
  <c r="H91" i="3"/>
  <c r="G91" i="3" s="1"/>
  <c r="H90" i="3"/>
  <c r="G90" i="3" s="1"/>
  <c r="H89" i="3"/>
  <c r="G89" i="3" s="1"/>
  <c r="H88" i="3"/>
  <c r="G88" i="3" s="1"/>
  <c r="H87" i="3"/>
  <c r="G87" i="3" s="1"/>
  <c r="H86" i="3"/>
  <c r="G86" i="3" s="1"/>
  <c r="H85" i="3"/>
  <c r="G85" i="3" s="1"/>
  <c r="H84" i="3"/>
  <c r="G84" i="3" s="1"/>
  <c r="H83" i="3"/>
  <c r="G83" i="3"/>
  <c r="H82" i="3"/>
  <c r="G82" i="3" s="1"/>
  <c r="H81" i="3"/>
  <c r="G81" i="3" s="1"/>
  <c r="H80" i="3"/>
  <c r="G80" i="3" s="1"/>
  <c r="H79" i="3"/>
  <c r="G79" i="3" s="1"/>
  <c r="H78" i="3"/>
  <c r="G78" i="3" s="1"/>
  <c r="H77" i="3"/>
  <c r="G77" i="3" s="1"/>
  <c r="H76" i="3"/>
  <c r="G76" i="3" s="1"/>
  <c r="H75" i="3"/>
  <c r="G75" i="3" s="1"/>
  <c r="H74" i="3"/>
  <c r="G74" i="3" s="1"/>
  <c r="H73" i="3"/>
  <c r="G73" i="3"/>
  <c r="H72" i="3"/>
  <c r="G72" i="3" s="1"/>
  <c r="H71" i="3"/>
  <c r="G71" i="3" s="1"/>
  <c r="H70" i="3"/>
  <c r="G70" i="3" s="1"/>
  <c r="H69" i="3"/>
  <c r="G69" i="3" s="1"/>
  <c r="H68" i="3"/>
  <c r="G68" i="3" s="1"/>
  <c r="H67" i="3"/>
  <c r="G67" i="3" s="1"/>
  <c r="H66" i="3"/>
  <c r="G66" i="3" s="1"/>
  <c r="H65" i="3"/>
  <c r="G65" i="3"/>
  <c r="H64" i="3"/>
  <c r="G64" i="3" s="1"/>
  <c r="H63" i="3"/>
  <c r="G63" i="3" s="1"/>
  <c r="H62" i="3"/>
  <c r="G62" i="3" s="1"/>
  <c r="H61" i="3"/>
  <c r="G61" i="3" s="1"/>
  <c r="H60" i="3"/>
  <c r="G60" i="3" s="1"/>
  <c r="H59" i="3"/>
  <c r="G59" i="3" s="1"/>
  <c r="H58" i="3"/>
  <c r="G58" i="3" s="1"/>
  <c r="H57" i="3"/>
  <c r="G57" i="3" s="1"/>
  <c r="H56" i="3"/>
  <c r="G56" i="3" s="1"/>
  <c r="H55" i="3"/>
  <c r="G55" i="3" s="1"/>
  <c r="H54" i="3"/>
  <c r="G54" i="3" s="1"/>
  <c r="H53" i="3"/>
  <c r="G53" i="3" s="1"/>
  <c r="H52" i="3"/>
  <c r="G52" i="3" s="1"/>
  <c r="H51" i="3"/>
  <c r="G51" i="3" s="1"/>
  <c r="H50" i="3"/>
  <c r="G50" i="3" s="1"/>
  <c r="H49" i="3"/>
  <c r="G49" i="3" s="1"/>
  <c r="H48" i="3"/>
  <c r="G48" i="3"/>
  <c r="H47" i="3"/>
  <c r="G47" i="3" s="1"/>
  <c r="H46" i="3"/>
  <c r="G46" i="3" s="1"/>
  <c r="H45" i="3"/>
  <c r="G45" i="3" s="1"/>
  <c r="H44" i="3"/>
  <c r="G44" i="3" s="1"/>
  <c r="H43" i="3"/>
  <c r="G43" i="3" s="1"/>
  <c r="H42" i="3"/>
  <c r="G42" i="3" s="1"/>
  <c r="H41" i="3"/>
  <c r="G41" i="3" s="1"/>
  <c r="H40" i="3"/>
  <c r="G40" i="3" s="1"/>
  <c r="H39" i="3"/>
  <c r="G39" i="3" s="1"/>
  <c r="H38" i="3"/>
  <c r="G38" i="3"/>
  <c r="H37" i="3"/>
  <c r="G37" i="3" s="1"/>
  <c r="H36" i="3"/>
  <c r="G36" i="3" s="1"/>
  <c r="H35" i="3"/>
  <c r="G35" i="3" s="1"/>
  <c r="H34" i="3"/>
  <c r="G34" i="3" s="1"/>
  <c r="H33" i="3"/>
  <c r="G33" i="3" s="1"/>
  <c r="H32" i="3"/>
  <c r="G32" i="3" s="1"/>
  <c r="H31" i="3"/>
  <c r="G31" i="3" s="1"/>
  <c r="H30" i="3"/>
  <c r="G30" i="3" s="1"/>
  <c r="H29" i="3"/>
  <c r="G29" i="3" s="1"/>
  <c r="H28" i="3"/>
  <c r="G28" i="3"/>
  <c r="H27" i="3"/>
  <c r="G27" i="3" s="1"/>
  <c r="H26" i="3"/>
  <c r="G26" i="3" s="1"/>
  <c r="H25" i="3"/>
  <c r="G25" i="3" s="1"/>
  <c r="H24" i="3"/>
  <c r="G24" i="3" s="1"/>
  <c r="H23" i="3"/>
  <c r="G23" i="3" s="1"/>
  <c r="H22" i="3"/>
  <c r="G22" i="3" s="1"/>
  <c r="H21" i="3"/>
  <c r="G21" i="3" s="1"/>
  <c r="H20" i="3"/>
  <c r="G20" i="3" s="1"/>
  <c r="H19" i="3"/>
  <c r="G19" i="3" s="1"/>
  <c r="H18" i="3"/>
  <c r="G18" i="3"/>
  <c r="H17" i="3"/>
  <c r="G17" i="3" s="1"/>
  <c r="H16" i="3"/>
  <c r="G16" i="3" s="1"/>
  <c r="H15" i="3"/>
  <c r="G15" i="3" s="1"/>
  <c r="H14" i="3"/>
  <c r="G14" i="3" s="1"/>
  <c r="H13" i="3"/>
  <c r="G13" i="3" s="1"/>
  <c r="H12" i="3"/>
  <c r="G12" i="3" s="1"/>
  <c r="H11" i="3"/>
  <c r="G11" i="3" s="1"/>
  <c r="H10" i="3"/>
  <c r="G10" i="3" s="1"/>
  <c r="H9" i="3"/>
  <c r="G9" i="3" s="1"/>
  <c r="H30" i="7"/>
  <c r="J30" i="7" s="1"/>
  <c r="H31" i="7"/>
  <c r="J31" i="7" s="1"/>
  <c r="H32" i="7"/>
  <c r="J32" i="7" s="1"/>
  <c r="L60" i="2"/>
  <c r="O60" i="2" s="1"/>
  <c r="L61" i="2"/>
  <c r="O61" i="2" s="1"/>
  <c r="L62" i="2"/>
  <c r="O62" i="2" s="1"/>
  <c r="K60" i="2"/>
  <c r="K61" i="2"/>
  <c r="K62" i="2"/>
  <c r="J60" i="2"/>
  <c r="J61" i="2"/>
  <c r="J62" i="2"/>
  <c r="L59" i="2"/>
  <c r="O59" i="2" s="1"/>
  <c r="K59" i="2"/>
  <c r="J59" i="2"/>
  <c r="H17" i="7"/>
  <c r="J17" i="7" s="1"/>
  <c r="H18" i="7"/>
  <c r="J18" i="7" s="1"/>
  <c r="H19" i="7"/>
  <c r="J19" i="7" s="1"/>
  <c r="H20" i="7"/>
  <c r="J20" i="7" s="1"/>
  <c r="H21" i="7"/>
  <c r="J21" i="7" s="1"/>
  <c r="H22" i="7"/>
  <c r="J22" i="7" s="1"/>
  <c r="H23" i="7"/>
  <c r="J23" i="7" s="1"/>
  <c r="H24" i="7"/>
  <c r="J24" i="7" s="1"/>
  <c r="H25" i="7"/>
  <c r="J25" i="7" s="1"/>
  <c r="H26" i="7"/>
  <c r="J26" i="7" s="1"/>
  <c r="H27" i="7"/>
  <c r="J27" i="7" s="1"/>
  <c r="H28" i="7"/>
  <c r="J28" i="7" s="1"/>
  <c r="H29" i="7"/>
  <c r="J29" i="7" s="1"/>
  <c r="M52" i="2"/>
  <c r="O53" i="2"/>
  <c r="L52" i="2"/>
  <c r="M36" i="2"/>
  <c r="O36" i="2" s="1"/>
  <c r="M37" i="2"/>
  <c r="O37" i="2" s="1"/>
  <c r="M38" i="2"/>
  <c r="O38" i="2" s="1"/>
  <c r="M39" i="2"/>
  <c r="O39" i="2" s="1"/>
  <c r="M40" i="2"/>
  <c r="O40" i="2" s="1"/>
  <c r="M41" i="2"/>
  <c r="O41" i="2" s="1"/>
  <c r="M42" i="2"/>
  <c r="O42" i="2" s="1"/>
  <c r="M43" i="2"/>
  <c r="O43" i="2" s="1"/>
  <c r="M44" i="2"/>
  <c r="O44" i="2" s="1"/>
  <c r="M45" i="2"/>
  <c r="O45" i="2" s="1"/>
  <c r="M46" i="2"/>
  <c r="O46" i="2" s="1"/>
  <c r="K36" i="2"/>
  <c r="K37" i="2"/>
  <c r="K38" i="2"/>
  <c r="K39" i="2"/>
  <c r="K40" i="2"/>
  <c r="K41" i="2"/>
  <c r="K42" i="2"/>
  <c r="K43" i="2"/>
  <c r="K44" i="2"/>
  <c r="K45" i="2"/>
  <c r="K46" i="2"/>
  <c r="M35" i="2"/>
  <c r="O35" i="2" s="1"/>
  <c r="K35" i="2"/>
  <c r="L27" i="2"/>
  <c r="O27" i="2" s="1"/>
  <c r="L28" i="2"/>
  <c r="L29" i="2"/>
  <c r="L26" i="2"/>
  <c r="O26" i="2" s="1"/>
  <c r="J29" i="2"/>
  <c r="J28" i="2"/>
  <c r="J27" i="2"/>
  <c r="J26" i="2"/>
  <c r="J25" i="2"/>
  <c r="O28" i="2"/>
  <c r="O29" i="2"/>
  <c r="D8" i="2"/>
  <c r="G17" i="6"/>
  <c r="G18" i="6"/>
  <c r="G19" i="6"/>
  <c r="G16" i="6"/>
  <c r="G15" i="6"/>
  <c r="G14" i="6"/>
  <c r="B20" i="6"/>
  <c r="B21" i="6" s="1"/>
  <c r="B22" i="6" s="1"/>
  <c r="B23" i="6" s="1"/>
  <c r="B24" i="6" s="1"/>
  <c r="B25" i="6" s="1"/>
  <c r="B26" i="6" s="1"/>
  <c r="B27" i="6" s="1"/>
  <c r="B28" i="6" s="1"/>
  <c r="D1078" i="5"/>
  <c r="E1078" i="5"/>
  <c r="G1078" i="5" s="1"/>
  <c r="D1079" i="5"/>
  <c r="E1079" i="5"/>
  <c r="G1079" i="5" s="1"/>
  <c r="D1080" i="5"/>
  <c r="E1080" i="5"/>
  <c r="G1080" i="5" s="1"/>
  <c r="D1081" i="5"/>
  <c r="E1081" i="5"/>
  <c r="G1081" i="5" s="1"/>
  <c r="D1082" i="5"/>
  <c r="E1082" i="5"/>
  <c r="G1082" i="5" s="1"/>
  <c r="D1083" i="5"/>
  <c r="E1083" i="5"/>
  <c r="G1083" i="5" s="1"/>
  <c r="D1084" i="5"/>
  <c r="E1084" i="5"/>
  <c r="G1084" i="5" s="1"/>
  <c r="D1085" i="5"/>
  <c r="E1085" i="5"/>
  <c r="G1085" i="5" s="1"/>
  <c r="D1086" i="5"/>
  <c r="E1086" i="5"/>
  <c r="G1086" i="5" s="1"/>
  <c r="D1087" i="5"/>
  <c r="E1087" i="5"/>
  <c r="G1087" i="5" s="1"/>
  <c r="D1088" i="5"/>
  <c r="E1088" i="5"/>
  <c r="G1088" i="5" s="1"/>
  <c r="D1089" i="5"/>
  <c r="E1089" i="5"/>
  <c r="G1089" i="5" s="1"/>
  <c r="D1090" i="5"/>
  <c r="E1090" i="5"/>
  <c r="G1090" i="5" s="1"/>
  <c r="D1091" i="5"/>
  <c r="E1091" i="5"/>
  <c r="G1091" i="5" s="1"/>
  <c r="D1092" i="5"/>
  <c r="E1092" i="5"/>
  <c r="G1092" i="5" s="1"/>
  <c r="D1093" i="5"/>
  <c r="E1093" i="5"/>
  <c r="G1093" i="5" s="1"/>
  <c r="D1094" i="5"/>
  <c r="E1094" i="5"/>
  <c r="G1094" i="5" s="1"/>
  <c r="D1095" i="5"/>
  <c r="E1095" i="5"/>
  <c r="G1095" i="5" s="1"/>
  <c r="D1096" i="5"/>
  <c r="E1096" i="5"/>
  <c r="G1096" i="5" s="1"/>
  <c r="D1097" i="5"/>
  <c r="E1097" i="5"/>
  <c r="G1097" i="5" s="1"/>
  <c r="D1098" i="5"/>
  <c r="E1098" i="5"/>
  <c r="G1098" i="5" s="1"/>
  <c r="D1099" i="5"/>
  <c r="E1099" i="5"/>
  <c r="G1099" i="5" s="1"/>
  <c r="D1100" i="5"/>
  <c r="E1100" i="5"/>
  <c r="G1100" i="5" s="1"/>
  <c r="D1101" i="5"/>
  <c r="E1101" i="5"/>
  <c r="G1101" i="5" s="1"/>
  <c r="D1102" i="5"/>
  <c r="E1102" i="5"/>
  <c r="G1102" i="5" s="1"/>
  <c r="D1103" i="5"/>
  <c r="E1103" i="5"/>
  <c r="G1103" i="5" s="1"/>
  <c r="D1104" i="5"/>
  <c r="E1104" i="5"/>
  <c r="G1104" i="5" s="1"/>
  <c r="D1105" i="5"/>
  <c r="E1105" i="5"/>
  <c r="G1105" i="5" s="1"/>
  <c r="D1106" i="5"/>
  <c r="E1106" i="5"/>
  <c r="G1106" i="5" s="1"/>
  <c r="D1107" i="5"/>
  <c r="E1107" i="5"/>
  <c r="G1107" i="5" s="1"/>
  <c r="D1108" i="5"/>
  <c r="E1108" i="5"/>
  <c r="G1108" i="5" s="1"/>
  <c r="D1109" i="5"/>
  <c r="E1109" i="5"/>
  <c r="G1109" i="5" s="1"/>
  <c r="D1110" i="5"/>
  <c r="E1110" i="5"/>
  <c r="G1110" i="5" s="1"/>
  <c r="D1111" i="5"/>
  <c r="E1111" i="5"/>
  <c r="G1111" i="5" s="1"/>
  <c r="D1112" i="5"/>
  <c r="E1112" i="5"/>
  <c r="G1112" i="5" s="1"/>
  <c r="D1113" i="5"/>
  <c r="E1113" i="5"/>
  <c r="G1113" i="5" s="1"/>
  <c r="D1114" i="5"/>
  <c r="E1114" i="5"/>
  <c r="G1114" i="5" s="1"/>
  <c r="D1115" i="5"/>
  <c r="E1115" i="5"/>
  <c r="G1115" i="5" s="1"/>
  <c r="D1116" i="5"/>
  <c r="E1116" i="5"/>
  <c r="G1116" i="5" s="1"/>
  <c r="D1117" i="5"/>
  <c r="E1117" i="5"/>
  <c r="G1117" i="5" s="1"/>
  <c r="D1118" i="5"/>
  <c r="E1118" i="5"/>
  <c r="G1118" i="5" s="1"/>
  <c r="D1119" i="5"/>
  <c r="E1119" i="5"/>
  <c r="G1119" i="5" s="1"/>
  <c r="D1120" i="5"/>
  <c r="E1120" i="5"/>
  <c r="G1120" i="5" s="1"/>
  <c r="D1121" i="5"/>
  <c r="E1121" i="5"/>
  <c r="G1121" i="5" s="1"/>
  <c r="D1122" i="5"/>
  <c r="E1122" i="5"/>
  <c r="G1122" i="5" s="1"/>
  <c r="D1123" i="5"/>
  <c r="E1123" i="5"/>
  <c r="G1123" i="5" s="1"/>
  <c r="D1124" i="5"/>
  <c r="E1124" i="5"/>
  <c r="G1124" i="5" s="1"/>
  <c r="D1125" i="5"/>
  <c r="E1125" i="5"/>
  <c r="G1125" i="5" s="1"/>
  <c r="D1126" i="5"/>
  <c r="E1126" i="5"/>
  <c r="G1126" i="5" s="1"/>
  <c r="D1127" i="5"/>
  <c r="E1127" i="5"/>
  <c r="G1127" i="5" s="1"/>
  <c r="D1128" i="5"/>
  <c r="E1128" i="5"/>
  <c r="G1128" i="5" s="1"/>
  <c r="D1129" i="5"/>
  <c r="E1129" i="5"/>
  <c r="G1129" i="5" s="1"/>
  <c r="D1130" i="5"/>
  <c r="E1130" i="5"/>
  <c r="G1130" i="5" s="1"/>
  <c r="D1131" i="5"/>
  <c r="E1131" i="5"/>
  <c r="G1131" i="5" s="1"/>
  <c r="D1132" i="5"/>
  <c r="E1132" i="5"/>
  <c r="G1132" i="5" s="1"/>
  <c r="D1133" i="5"/>
  <c r="E1133" i="5"/>
  <c r="G1133" i="5" s="1"/>
  <c r="D1134" i="5"/>
  <c r="E1134" i="5"/>
  <c r="G1134" i="5" s="1"/>
  <c r="D1135" i="5"/>
  <c r="E1135" i="5"/>
  <c r="G1135" i="5" s="1"/>
  <c r="D1136" i="5"/>
  <c r="E1136" i="5"/>
  <c r="G1136" i="5" s="1"/>
  <c r="D1137" i="5"/>
  <c r="E1137" i="5"/>
  <c r="G1137" i="5" s="1"/>
  <c r="D1138" i="5"/>
  <c r="E1138" i="5"/>
  <c r="G1138" i="5" s="1"/>
  <c r="D1139" i="5"/>
  <c r="E1139" i="5"/>
  <c r="G1139" i="5" s="1"/>
  <c r="D1140" i="5"/>
  <c r="E1140" i="5"/>
  <c r="G1140" i="5" s="1"/>
  <c r="D1141" i="5"/>
  <c r="E1141" i="5"/>
  <c r="G1141" i="5" s="1"/>
  <c r="D1142" i="5"/>
  <c r="E1142" i="5"/>
  <c r="G1142" i="5" s="1"/>
  <c r="D1143" i="5"/>
  <c r="E1143" i="5"/>
  <c r="G1143" i="5" s="1"/>
  <c r="D1144" i="5"/>
  <c r="E1144" i="5"/>
  <c r="G1144" i="5" s="1"/>
  <c r="D1145" i="5"/>
  <c r="E1145" i="5"/>
  <c r="G1145" i="5" s="1"/>
  <c r="D1146" i="5"/>
  <c r="E1146" i="5"/>
  <c r="G1146" i="5" s="1"/>
  <c r="D1147" i="5"/>
  <c r="E1147" i="5"/>
  <c r="G1147" i="5" s="1"/>
  <c r="D1148" i="5"/>
  <c r="E1148" i="5"/>
  <c r="G1148" i="5" s="1"/>
  <c r="D1149" i="5"/>
  <c r="E1149" i="5"/>
  <c r="G1149" i="5" s="1"/>
  <c r="D1150" i="5"/>
  <c r="E1150" i="5"/>
  <c r="G1150" i="5" s="1"/>
  <c r="D1151" i="5"/>
  <c r="E1151" i="5"/>
  <c r="G1151" i="5" s="1"/>
  <c r="D1152" i="5"/>
  <c r="E1152" i="5"/>
  <c r="G1152" i="5" s="1"/>
  <c r="D1153" i="5"/>
  <c r="E1153" i="5"/>
  <c r="G1153" i="5" s="1"/>
  <c r="D1154" i="5"/>
  <c r="E1154" i="5"/>
  <c r="G1154" i="5" s="1"/>
  <c r="D1155" i="5"/>
  <c r="E1155" i="5"/>
  <c r="G1155" i="5" s="1"/>
  <c r="D1156" i="5"/>
  <c r="E1156" i="5"/>
  <c r="G1156" i="5" s="1"/>
  <c r="D1157" i="5"/>
  <c r="E1157" i="5"/>
  <c r="G1157" i="5" s="1"/>
  <c r="D1158" i="5"/>
  <c r="E1158" i="5"/>
  <c r="G1158" i="5" s="1"/>
  <c r="D1159" i="5"/>
  <c r="E1159" i="5"/>
  <c r="G1159" i="5" s="1"/>
  <c r="D1160" i="5"/>
  <c r="E1160" i="5"/>
  <c r="G1160" i="5" s="1"/>
  <c r="D1161" i="5"/>
  <c r="E1161" i="5"/>
  <c r="G1161" i="5" s="1"/>
  <c r="D1162" i="5"/>
  <c r="E1162" i="5"/>
  <c r="G1162" i="5" s="1"/>
  <c r="D1163" i="5"/>
  <c r="E1163" i="5"/>
  <c r="G1163" i="5" s="1"/>
  <c r="D1164" i="5"/>
  <c r="E1164" i="5"/>
  <c r="G1164" i="5" s="1"/>
  <c r="D1165" i="5"/>
  <c r="E1165" i="5"/>
  <c r="G1165" i="5" s="1"/>
  <c r="D1166" i="5"/>
  <c r="E1166" i="5"/>
  <c r="G1166" i="5" s="1"/>
  <c r="D1167" i="5"/>
  <c r="E1167" i="5"/>
  <c r="G1167" i="5" s="1"/>
  <c r="D1168" i="5"/>
  <c r="E1168" i="5"/>
  <c r="G1168" i="5" s="1"/>
  <c r="D1169" i="5"/>
  <c r="E1169" i="5"/>
  <c r="G1169" i="5" s="1"/>
  <c r="D1170" i="5"/>
  <c r="E1170" i="5"/>
  <c r="G1170" i="5" s="1"/>
  <c r="D1171" i="5"/>
  <c r="E1171" i="5"/>
  <c r="G1171" i="5" s="1"/>
  <c r="D1172" i="5"/>
  <c r="E1172" i="5"/>
  <c r="G1172" i="5" s="1"/>
  <c r="D1173" i="5"/>
  <c r="E1173" i="5"/>
  <c r="G1173" i="5" s="1"/>
  <c r="D1174" i="5"/>
  <c r="E1174" i="5"/>
  <c r="G1174" i="5" s="1"/>
  <c r="D1175" i="5"/>
  <c r="E1175" i="5"/>
  <c r="G1175" i="5" s="1"/>
  <c r="D1176" i="5"/>
  <c r="E1176" i="5"/>
  <c r="G1176" i="5" s="1"/>
  <c r="D1177" i="5"/>
  <c r="E1177" i="5"/>
  <c r="G1177" i="5" s="1"/>
  <c r="D1178" i="5"/>
  <c r="E1178" i="5"/>
  <c r="G1178" i="5" s="1"/>
  <c r="D1179" i="5"/>
  <c r="E1179" i="5"/>
  <c r="G1179" i="5" s="1"/>
  <c r="D1180" i="5"/>
  <c r="E1180" i="5"/>
  <c r="G1180" i="5" s="1"/>
  <c r="D1181" i="5"/>
  <c r="E1181" i="5"/>
  <c r="G1181" i="5" s="1"/>
  <c r="D1182" i="5"/>
  <c r="E1182" i="5"/>
  <c r="G1182" i="5" s="1"/>
  <c r="D1183" i="5"/>
  <c r="E1183" i="5"/>
  <c r="G1183" i="5" s="1"/>
  <c r="D1184" i="5"/>
  <c r="E1184" i="5"/>
  <c r="G1184" i="5" s="1"/>
  <c r="D1185" i="5"/>
  <c r="E1185" i="5"/>
  <c r="G1185" i="5" s="1"/>
  <c r="D1186" i="5"/>
  <c r="E1186" i="5"/>
  <c r="G1186" i="5" s="1"/>
  <c r="D1187" i="5"/>
  <c r="E1187" i="5"/>
  <c r="G1187" i="5" s="1"/>
  <c r="D1188" i="5"/>
  <c r="E1188" i="5"/>
  <c r="G1188" i="5" s="1"/>
  <c r="D1189" i="5"/>
  <c r="E1189" i="5"/>
  <c r="G1189" i="5" s="1"/>
  <c r="D1190" i="5"/>
  <c r="E1190" i="5"/>
  <c r="G1190" i="5" s="1"/>
  <c r="D1191" i="5"/>
  <c r="E1191" i="5"/>
  <c r="G1191" i="5" s="1"/>
  <c r="D1192" i="5"/>
  <c r="E1192" i="5"/>
  <c r="G1192" i="5" s="1"/>
  <c r="D1193" i="5"/>
  <c r="E1193" i="5"/>
  <c r="G1193" i="5" s="1"/>
  <c r="D1194" i="5"/>
  <c r="E1194" i="5"/>
  <c r="G1194" i="5" s="1"/>
  <c r="D1195" i="5"/>
  <c r="E1195" i="5"/>
  <c r="G1195" i="5" s="1"/>
  <c r="D1196" i="5"/>
  <c r="E1196" i="5"/>
  <c r="G1196" i="5" s="1"/>
  <c r="D1197" i="5"/>
  <c r="E1197" i="5"/>
  <c r="G1197" i="5" s="1"/>
  <c r="D1198" i="5"/>
  <c r="E1198" i="5"/>
  <c r="G1198" i="5" s="1"/>
  <c r="D1199" i="5"/>
  <c r="E1199" i="5"/>
  <c r="G1199" i="5" s="1"/>
  <c r="D1200" i="5"/>
  <c r="E1200" i="5"/>
  <c r="G1200" i="5" s="1"/>
  <c r="D1201" i="5"/>
  <c r="E1201" i="5"/>
  <c r="G1201" i="5" s="1"/>
  <c r="D1202" i="5"/>
  <c r="E1202" i="5"/>
  <c r="G1202" i="5" s="1"/>
  <c r="D1203" i="5"/>
  <c r="E1203" i="5"/>
  <c r="G1203" i="5" s="1"/>
  <c r="D1204" i="5"/>
  <c r="E1204" i="5"/>
  <c r="G1204" i="5" s="1"/>
  <c r="D1205" i="5"/>
  <c r="E1205" i="5"/>
  <c r="G1205" i="5" s="1"/>
  <c r="D1206" i="5"/>
  <c r="E1206" i="5"/>
  <c r="G1206" i="5" s="1"/>
  <c r="D1207" i="5"/>
  <c r="E1207" i="5"/>
  <c r="G1207" i="5" s="1"/>
  <c r="D1208" i="5"/>
  <c r="E1208" i="5"/>
  <c r="G1208" i="5" s="1"/>
  <c r="D1209" i="5"/>
  <c r="E1209" i="5"/>
  <c r="G1209" i="5" s="1"/>
  <c r="D1210" i="5"/>
  <c r="E1210" i="5"/>
  <c r="G1210" i="5" s="1"/>
  <c r="D1211" i="5"/>
  <c r="E1211" i="5"/>
  <c r="G1211" i="5" s="1"/>
  <c r="D1212" i="5"/>
  <c r="E1212" i="5"/>
  <c r="G1212" i="5" s="1"/>
  <c r="D1213" i="5"/>
  <c r="E1213" i="5"/>
  <c r="G1213" i="5" s="1"/>
  <c r="D1214" i="5"/>
  <c r="E1214" i="5"/>
  <c r="G1214" i="5" s="1"/>
  <c r="D1215" i="5"/>
  <c r="E1215" i="5"/>
  <c r="G1215" i="5" s="1"/>
  <c r="D1216" i="5"/>
  <c r="E1216" i="5"/>
  <c r="G1216" i="5" s="1"/>
  <c r="D1217" i="5"/>
  <c r="E1217" i="5"/>
  <c r="G1217" i="5" s="1"/>
  <c r="D1218" i="5"/>
  <c r="E1218" i="5"/>
  <c r="G1218" i="5" s="1"/>
  <c r="D1219" i="5"/>
  <c r="E1219" i="5"/>
  <c r="G1219" i="5" s="1"/>
  <c r="D1220" i="5"/>
  <c r="E1220" i="5"/>
  <c r="G1220" i="5" s="1"/>
  <c r="D1221" i="5"/>
  <c r="E1221" i="5"/>
  <c r="G1221" i="5" s="1"/>
  <c r="D1222" i="5"/>
  <c r="E1222" i="5"/>
  <c r="G1222" i="5" s="1"/>
  <c r="D1223" i="5"/>
  <c r="E1223" i="5"/>
  <c r="G1223" i="5" s="1"/>
  <c r="D1224" i="5"/>
  <c r="E1224" i="5"/>
  <c r="G1224" i="5" s="1"/>
  <c r="D1225" i="5"/>
  <c r="E1225" i="5"/>
  <c r="G1225" i="5" s="1"/>
  <c r="D1226" i="5"/>
  <c r="E1226" i="5"/>
  <c r="G1226" i="5" s="1"/>
  <c r="D1227" i="5"/>
  <c r="E1227" i="5"/>
  <c r="G1227" i="5" s="1"/>
  <c r="D1228" i="5"/>
  <c r="E1228" i="5"/>
  <c r="G1228" i="5" s="1"/>
  <c r="D1229" i="5"/>
  <c r="E1229" i="5"/>
  <c r="G1229" i="5" s="1"/>
  <c r="D1230" i="5"/>
  <c r="E1230" i="5"/>
  <c r="G1230" i="5" s="1"/>
  <c r="D1231" i="5"/>
  <c r="E1231" i="5"/>
  <c r="G1231" i="5" s="1"/>
  <c r="D1232" i="5"/>
  <c r="E1232" i="5"/>
  <c r="G1232" i="5" s="1"/>
  <c r="D1233" i="5"/>
  <c r="E1233" i="5"/>
  <c r="G1233" i="5" s="1"/>
  <c r="D1234" i="5"/>
  <c r="E1234" i="5"/>
  <c r="G1234" i="5" s="1"/>
  <c r="D1235" i="5"/>
  <c r="E1235" i="5"/>
  <c r="G1235" i="5" s="1"/>
  <c r="D1236" i="5"/>
  <c r="E1236" i="5"/>
  <c r="G1236" i="5" s="1"/>
  <c r="D1237" i="5"/>
  <c r="E1237" i="5"/>
  <c r="G1237" i="5" s="1"/>
  <c r="D1238" i="5"/>
  <c r="E1238" i="5"/>
  <c r="G1238" i="5" s="1"/>
  <c r="D1239" i="5"/>
  <c r="E1239" i="5"/>
  <c r="G1239" i="5" s="1"/>
  <c r="D1240" i="5"/>
  <c r="E1240" i="5"/>
  <c r="G1240" i="5" s="1"/>
  <c r="D1241" i="5"/>
  <c r="E1241" i="5"/>
  <c r="G1241" i="5" s="1"/>
  <c r="D1242" i="5"/>
  <c r="E1242" i="5"/>
  <c r="G1242" i="5" s="1"/>
  <c r="D1243" i="5"/>
  <c r="E1243" i="5"/>
  <c r="G1243" i="5" s="1"/>
  <c r="D1244" i="5"/>
  <c r="E1244" i="5"/>
  <c r="G1244" i="5" s="1"/>
  <c r="D1245" i="5"/>
  <c r="E1245" i="5"/>
  <c r="G1245" i="5" s="1"/>
  <c r="D1246" i="5"/>
  <c r="E1246" i="5"/>
  <c r="G1246" i="5" s="1"/>
  <c r="D1247" i="5"/>
  <c r="E1247" i="5"/>
  <c r="G1247" i="5" s="1"/>
  <c r="D1248" i="5"/>
  <c r="E1248" i="5"/>
  <c r="G1248" i="5" s="1"/>
  <c r="D1249" i="5"/>
  <c r="E1249" i="5"/>
  <c r="G1249" i="5" s="1"/>
  <c r="D1250" i="5"/>
  <c r="E1250" i="5"/>
  <c r="G1250" i="5" s="1"/>
  <c r="D1251" i="5"/>
  <c r="E1251" i="5"/>
  <c r="G1251" i="5" s="1"/>
  <c r="D1252" i="5"/>
  <c r="E1252" i="5"/>
  <c r="G1252" i="5" s="1"/>
  <c r="D1253" i="5"/>
  <c r="E1253" i="5"/>
  <c r="G1253" i="5" s="1"/>
  <c r="D1254" i="5"/>
  <c r="E1254" i="5"/>
  <c r="G1254" i="5" s="1"/>
  <c r="D1255" i="5"/>
  <c r="E1255" i="5"/>
  <c r="G1255" i="5" s="1"/>
  <c r="D1256" i="5"/>
  <c r="E1256" i="5"/>
  <c r="G1256" i="5" s="1"/>
  <c r="D1257" i="5"/>
  <c r="E1257" i="5"/>
  <c r="G1257" i="5" s="1"/>
  <c r="D1258" i="5"/>
  <c r="E1258" i="5"/>
  <c r="G1258" i="5" s="1"/>
  <c r="D1259" i="5"/>
  <c r="E1259" i="5"/>
  <c r="G1259" i="5" s="1"/>
  <c r="D1260" i="5"/>
  <c r="E1260" i="5"/>
  <c r="G1260" i="5" s="1"/>
  <c r="D1261" i="5"/>
  <c r="E1261" i="5"/>
  <c r="G1261" i="5" s="1"/>
  <c r="D1262" i="5"/>
  <c r="E1262" i="5"/>
  <c r="G1262" i="5" s="1"/>
  <c r="D1263" i="5"/>
  <c r="E1263" i="5"/>
  <c r="G1263" i="5" s="1"/>
  <c r="D1264" i="5"/>
  <c r="E1264" i="5"/>
  <c r="G1264" i="5" s="1"/>
  <c r="D1265" i="5"/>
  <c r="E1265" i="5"/>
  <c r="G1265" i="5" s="1"/>
  <c r="D1266" i="5"/>
  <c r="E1266" i="5"/>
  <c r="G1266" i="5" s="1"/>
  <c r="D1267" i="5"/>
  <c r="E1267" i="5"/>
  <c r="G1267" i="5" s="1"/>
  <c r="D1268" i="5"/>
  <c r="E1268" i="5"/>
  <c r="G1268" i="5" s="1"/>
  <c r="D1269" i="5"/>
  <c r="E1269" i="5"/>
  <c r="G1269" i="5" s="1"/>
  <c r="D1270" i="5"/>
  <c r="E1270" i="5"/>
  <c r="G1270" i="5" s="1"/>
  <c r="D1271" i="5"/>
  <c r="E1271" i="5"/>
  <c r="G1271" i="5" s="1"/>
  <c r="D1272" i="5"/>
  <c r="E1272" i="5"/>
  <c r="G1272" i="5" s="1"/>
  <c r="D1273" i="5"/>
  <c r="E1273" i="5"/>
  <c r="G1273" i="5" s="1"/>
  <c r="D1274" i="5"/>
  <c r="E1274" i="5"/>
  <c r="G1274" i="5" s="1"/>
  <c r="D1275" i="5"/>
  <c r="E1275" i="5"/>
  <c r="G1275" i="5" s="1"/>
  <c r="D1276" i="5"/>
  <c r="E1276" i="5"/>
  <c r="G1276" i="5" s="1"/>
  <c r="D1277" i="5"/>
  <c r="E1277" i="5"/>
  <c r="G1277" i="5" s="1"/>
  <c r="D1278" i="5"/>
  <c r="E1278" i="5"/>
  <c r="G1278" i="5" s="1"/>
  <c r="D1279" i="5"/>
  <c r="E1279" i="5"/>
  <c r="G1279" i="5" s="1"/>
  <c r="D1280" i="5"/>
  <c r="E1280" i="5"/>
  <c r="G1280" i="5" s="1"/>
  <c r="D1281" i="5"/>
  <c r="E1281" i="5"/>
  <c r="G1281" i="5" s="1"/>
  <c r="D1282" i="5"/>
  <c r="E1282" i="5"/>
  <c r="G1282" i="5" s="1"/>
  <c r="D1283" i="5"/>
  <c r="E1283" i="5"/>
  <c r="G1283" i="5" s="1"/>
  <c r="D1284" i="5"/>
  <c r="E1284" i="5"/>
  <c r="G1284" i="5" s="1"/>
  <c r="D1285" i="5"/>
  <c r="E1285" i="5"/>
  <c r="G1285" i="5" s="1"/>
  <c r="D1286" i="5"/>
  <c r="E1286" i="5"/>
  <c r="G1286" i="5" s="1"/>
  <c r="D1287" i="5"/>
  <c r="E1287" i="5"/>
  <c r="G1287" i="5" s="1"/>
  <c r="D1288" i="5"/>
  <c r="E1288" i="5"/>
  <c r="G1288" i="5" s="1"/>
  <c r="D1289" i="5"/>
  <c r="E1289" i="5"/>
  <c r="G1289" i="5" s="1"/>
  <c r="D1290" i="5"/>
  <c r="E1290" i="5"/>
  <c r="G1290" i="5" s="1"/>
  <c r="D1291" i="5"/>
  <c r="E1291" i="5"/>
  <c r="G1291" i="5" s="1"/>
  <c r="D1292" i="5"/>
  <c r="E1292" i="5"/>
  <c r="G1292" i="5" s="1"/>
  <c r="D1293" i="5"/>
  <c r="E1293" i="5"/>
  <c r="G1293" i="5" s="1"/>
  <c r="D1294" i="5"/>
  <c r="E1294" i="5"/>
  <c r="G1294" i="5" s="1"/>
  <c r="D1295" i="5"/>
  <c r="E1295" i="5"/>
  <c r="G1295" i="5" s="1"/>
  <c r="D1296" i="5"/>
  <c r="E1296" i="5"/>
  <c r="G1296" i="5" s="1"/>
  <c r="D1297" i="5"/>
  <c r="E1297" i="5"/>
  <c r="G1297" i="5" s="1"/>
  <c r="D1298" i="5"/>
  <c r="E1298" i="5"/>
  <c r="G1298" i="5" s="1"/>
  <c r="D1299" i="5"/>
  <c r="E1299" i="5"/>
  <c r="G1299" i="5" s="1"/>
  <c r="D1300" i="5"/>
  <c r="E1300" i="5"/>
  <c r="G1300" i="5" s="1"/>
  <c r="D1301" i="5"/>
  <c r="E1301" i="5"/>
  <c r="G1301" i="5" s="1"/>
  <c r="D1302" i="5"/>
  <c r="E1302" i="5"/>
  <c r="G1302" i="5" s="1"/>
  <c r="D1303" i="5"/>
  <c r="E1303" i="5"/>
  <c r="G1303" i="5" s="1"/>
  <c r="D1304" i="5"/>
  <c r="E1304" i="5"/>
  <c r="G1304" i="5" s="1"/>
  <c r="D1305" i="5"/>
  <c r="E1305" i="5"/>
  <c r="G1305" i="5" s="1"/>
  <c r="D1306" i="5"/>
  <c r="E1306" i="5"/>
  <c r="G1306" i="5" s="1"/>
  <c r="D1307" i="5"/>
  <c r="E1307" i="5"/>
  <c r="G1307" i="5" s="1"/>
  <c r="D1308" i="5"/>
  <c r="E1308" i="5"/>
  <c r="G1308" i="5" s="1"/>
  <c r="D1309" i="5"/>
  <c r="E1309" i="5"/>
  <c r="G1309" i="5" s="1"/>
  <c r="D1310" i="5"/>
  <c r="E1310" i="5"/>
  <c r="G1310" i="5" s="1"/>
  <c r="D1311" i="5"/>
  <c r="E1311" i="5"/>
  <c r="G1311" i="5" s="1"/>
  <c r="D1312" i="5"/>
  <c r="E1312" i="5"/>
  <c r="G1312" i="5" s="1"/>
  <c r="D1313" i="5"/>
  <c r="E1313" i="5"/>
  <c r="G1313" i="5" s="1"/>
  <c r="D1314" i="5"/>
  <c r="E1314" i="5"/>
  <c r="G1314" i="5" s="1"/>
  <c r="D1315" i="5"/>
  <c r="E1315" i="5"/>
  <c r="G1315" i="5" s="1"/>
  <c r="D1316" i="5"/>
  <c r="E1316" i="5"/>
  <c r="G1316" i="5" s="1"/>
  <c r="D1317" i="5"/>
  <c r="E1317" i="5"/>
  <c r="G1317" i="5" s="1"/>
  <c r="D1318" i="5"/>
  <c r="E1318" i="5"/>
  <c r="G1318" i="5" s="1"/>
  <c r="D1319" i="5"/>
  <c r="E1319" i="5"/>
  <c r="G1319" i="5" s="1"/>
  <c r="D1320" i="5"/>
  <c r="E1320" i="5"/>
  <c r="G1320" i="5" s="1"/>
  <c r="D1321" i="5"/>
  <c r="E1321" i="5"/>
  <c r="G1321" i="5" s="1"/>
  <c r="D1322" i="5"/>
  <c r="E1322" i="5"/>
  <c r="G1322" i="5" s="1"/>
  <c r="D1323" i="5"/>
  <c r="E1323" i="5"/>
  <c r="G1323" i="5" s="1"/>
  <c r="D1324" i="5"/>
  <c r="E1324" i="5"/>
  <c r="G1324" i="5" s="1"/>
  <c r="D1325" i="5"/>
  <c r="E1325" i="5"/>
  <c r="G1325" i="5" s="1"/>
  <c r="D1326" i="5"/>
  <c r="E1326" i="5"/>
  <c r="G1326" i="5" s="1"/>
  <c r="D1327" i="5"/>
  <c r="E1327" i="5"/>
  <c r="G1327" i="5" s="1"/>
  <c r="D1328" i="5"/>
  <c r="E1328" i="5"/>
  <c r="G1328" i="5" s="1"/>
  <c r="D1329" i="5"/>
  <c r="E1329" i="5"/>
  <c r="G1329" i="5" s="1"/>
  <c r="D1330" i="5"/>
  <c r="E1330" i="5"/>
  <c r="G1330" i="5" s="1"/>
  <c r="D1331" i="5"/>
  <c r="E1331" i="5"/>
  <c r="G1331" i="5" s="1"/>
  <c r="D1332" i="5"/>
  <c r="E1332" i="5"/>
  <c r="G1332" i="5" s="1"/>
  <c r="D1333" i="5"/>
  <c r="E1333" i="5"/>
  <c r="G1333" i="5" s="1"/>
  <c r="D1334" i="5"/>
  <c r="E1334" i="5"/>
  <c r="G1334" i="5" s="1"/>
  <c r="D1335" i="5"/>
  <c r="E1335" i="5"/>
  <c r="G1335" i="5" s="1"/>
  <c r="D1336" i="5"/>
  <c r="E1336" i="5"/>
  <c r="G1336" i="5" s="1"/>
  <c r="D1337" i="5"/>
  <c r="E1337" i="5"/>
  <c r="G1337" i="5" s="1"/>
  <c r="D1338" i="5"/>
  <c r="E1338" i="5"/>
  <c r="G1338" i="5" s="1"/>
  <c r="D1339" i="5"/>
  <c r="E1339" i="5"/>
  <c r="G1339" i="5" s="1"/>
  <c r="D1340" i="5"/>
  <c r="E1340" i="5"/>
  <c r="G1340" i="5" s="1"/>
  <c r="D1341" i="5"/>
  <c r="E1341" i="5"/>
  <c r="G1341" i="5" s="1"/>
  <c r="D1342" i="5"/>
  <c r="E1342" i="5"/>
  <c r="G1342" i="5" s="1"/>
  <c r="D1343" i="5"/>
  <c r="E1343" i="5"/>
  <c r="G1343" i="5" s="1"/>
  <c r="D1344" i="5"/>
  <c r="E1344" i="5"/>
  <c r="G1344" i="5" s="1"/>
  <c r="D1345" i="5"/>
  <c r="E1345" i="5"/>
  <c r="G1345" i="5" s="1"/>
  <c r="D1346" i="5"/>
  <c r="E1346" i="5"/>
  <c r="G1346" i="5" s="1"/>
  <c r="D1347" i="5"/>
  <c r="E1347" i="5"/>
  <c r="G1347" i="5" s="1"/>
  <c r="D1348" i="5"/>
  <c r="E1348" i="5"/>
  <c r="G1348" i="5" s="1"/>
  <c r="D1349" i="5"/>
  <c r="E1349" i="5"/>
  <c r="G1349" i="5" s="1"/>
  <c r="D1350" i="5"/>
  <c r="E1350" i="5"/>
  <c r="G1350" i="5" s="1"/>
  <c r="D1351" i="5"/>
  <c r="E1351" i="5"/>
  <c r="G1351" i="5" s="1"/>
  <c r="D1352" i="5"/>
  <c r="E1352" i="5"/>
  <c r="G1352" i="5" s="1"/>
  <c r="D1353" i="5"/>
  <c r="E1353" i="5"/>
  <c r="G1353" i="5" s="1"/>
  <c r="D1354" i="5"/>
  <c r="E1354" i="5"/>
  <c r="G1354" i="5" s="1"/>
  <c r="D1355" i="5"/>
  <c r="E1355" i="5"/>
  <c r="G1355" i="5" s="1"/>
  <c r="D1356" i="5"/>
  <c r="E1356" i="5"/>
  <c r="G1356" i="5" s="1"/>
  <c r="D1357" i="5"/>
  <c r="E1357" i="5"/>
  <c r="G1357" i="5" s="1"/>
  <c r="D1358" i="5"/>
  <c r="E1358" i="5"/>
  <c r="G1358" i="5" s="1"/>
  <c r="D1359" i="5"/>
  <c r="E1359" i="5"/>
  <c r="G1359" i="5" s="1"/>
  <c r="D1360" i="5"/>
  <c r="E1360" i="5"/>
  <c r="G1360" i="5" s="1"/>
  <c r="D1361" i="5"/>
  <c r="E1361" i="5"/>
  <c r="G1361" i="5" s="1"/>
  <c r="D1362" i="5"/>
  <c r="E1362" i="5"/>
  <c r="G1362" i="5" s="1"/>
  <c r="D1363" i="5"/>
  <c r="E1363" i="5"/>
  <c r="G1363" i="5" s="1"/>
  <c r="D1364" i="5"/>
  <c r="E1364" i="5"/>
  <c r="G1364" i="5" s="1"/>
  <c r="D1365" i="5"/>
  <c r="E1365" i="5"/>
  <c r="G1365" i="5" s="1"/>
  <c r="D1366" i="5"/>
  <c r="E1366" i="5"/>
  <c r="G1366" i="5" s="1"/>
  <c r="D1367" i="5"/>
  <c r="E1367" i="5"/>
  <c r="G1367" i="5" s="1"/>
  <c r="D1368" i="5"/>
  <c r="E1368" i="5"/>
  <c r="G1368" i="5" s="1"/>
  <c r="D1369" i="5"/>
  <c r="E1369" i="5"/>
  <c r="G1369" i="5" s="1"/>
  <c r="D1370" i="5"/>
  <c r="E1370" i="5"/>
  <c r="G1370" i="5" s="1"/>
  <c r="D1371" i="5"/>
  <c r="E1371" i="5"/>
  <c r="G1371" i="5" s="1"/>
  <c r="D1372" i="5"/>
  <c r="E1372" i="5"/>
  <c r="G1372" i="5" s="1"/>
  <c r="D1373" i="5"/>
  <c r="E1373" i="5"/>
  <c r="G1373" i="5" s="1"/>
  <c r="D1374" i="5"/>
  <c r="E1374" i="5"/>
  <c r="G1374" i="5" s="1"/>
  <c r="D1375" i="5"/>
  <c r="E1375" i="5"/>
  <c r="G1375" i="5" s="1"/>
  <c r="D1376" i="5"/>
  <c r="E1376" i="5"/>
  <c r="G1376" i="5" s="1"/>
  <c r="D1377" i="5"/>
  <c r="E1377" i="5"/>
  <c r="G1377" i="5" s="1"/>
  <c r="D1378" i="5"/>
  <c r="E1378" i="5"/>
  <c r="G1378" i="5" s="1"/>
  <c r="D1379" i="5"/>
  <c r="E1379" i="5"/>
  <c r="G1379" i="5" s="1"/>
  <c r="D1380" i="5"/>
  <c r="E1380" i="5"/>
  <c r="G1380" i="5" s="1"/>
  <c r="D1381" i="5"/>
  <c r="E1381" i="5"/>
  <c r="G1381" i="5" s="1"/>
  <c r="D1382" i="5"/>
  <c r="E1382" i="5"/>
  <c r="G1382" i="5" s="1"/>
  <c r="D1383" i="5"/>
  <c r="E1383" i="5"/>
  <c r="G1383" i="5" s="1"/>
  <c r="D1384" i="5"/>
  <c r="E1384" i="5"/>
  <c r="G1384" i="5" s="1"/>
  <c r="D1385" i="5"/>
  <c r="E1385" i="5"/>
  <c r="G1385" i="5" s="1"/>
  <c r="D1386" i="5"/>
  <c r="E1386" i="5"/>
  <c r="G1386" i="5" s="1"/>
  <c r="D1387" i="5"/>
  <c r="E1387" i="5"/>
  <c r="G1387" i="5" s="1"/>
  <c r="D1388" i="5"/>
  <c r="E1388" i="5"/>
  <c r="G1388" i="5" s="1"/>
  <c r="D1389" i="5"/>
  <c r="E1389" i="5"/>
  <c r="G1389" i="5" s="1"/>
  <c r="D1390" i="5"/>
  <c r="E1390" i="5"/>
  <c r="G1390" i="5" s="1"/>
  <c r="D1391" i="5"/>
  <c r="E1391" i="5"/>
  <c r="G1391" i="5" s="1"/>
  <c r="D1392" i="5"/>
  <c r="E1392" i="5"/>
  <c r="G1392" i="5" s="1"/>
  <c r="D1393" i="5"/>
  <c r="E1393" i="5"/>
  <c r="G1393" i="5" s="1"/>
  <c r="D1394" i="5"/>
  <c r="E1394" i="5"/>
  <c r="G1394" i="5" s="1"/>
  <c r="D1395" i="5"/>
  <c r="E1395" i="5"/>
  <c r="G1395" i="5" s="1"/>
  <c r="D1396" i="5"/>
  <c r="E1396" i="5"/>
  <c r="G1396" i="5" s="1"/>
  <c r="D1397" i="5"/>
  <c r="E1397" i="5"/>
  <c r="G1397" i="5" s="1"/>
  <c r="D1398" i="5"/>
  <c r="E1398" i="5"/>
  <c r="G1398" i="5" s="1"/>
  <c r="D1399" i="5"/>
  <c r="E1399" i="5"/>
  <c r="G1399" i="5" s="1"/>
  <c r="D1400" i="5"/>
  <c r="E1400" i="5"/>
  <c r="G1400" i="5" s="1"/>
  <c r="D1401" i="5"/>
  <c r="E1401" i="5"/>
  <c r="G1401" i="5" s="1"/>
  <c r="D1402" i="5"/>
  <c r="E1402" i="5"/>
  <c r="G1402" i="5" s="1"/>
  <c r="D1403" i="5"/>
  <c r="E1403" i="5"/>
  <c r="G1403" i="5" s="1"/>
  <c r="D1404" i="5"/>
  <c r="E1404" i="5"/>
  <c r="G1404" i="5" s="1"/>
  <c r="D1405" i="5"/>
  <c r="E1405" i="5"/>
  <c r="G1405" i="5" s="1"/>
  <c r="D1406" i="5"/>
  <c r="E1406" i="5"/>
  <c r="G1406" i="5" s="1"/>
  <c r="D1407" i="5"/>
  <c r="E1407" i="5"/>
  <c r="G1407" i="5" s="1"/>
  <c r="D1408" i="5"/>
  <c r="E1408" i="5"/>
  <c r="G1408" i="5" s="1"/>
  <c r="D1409" i="5"/>
  <c r="E1409" i="5"/>
  <c r="G1409" i="5" s="1"/>
  <c r="D1410" i="5"/>
  <c r="E1410" i="5"/>
  <c r="G1410" i="5" s="1"/>
  <c r="D1411" i="5"/>
  <c r="E1411" i="5"/>
  <c r="G1411" i="5" s="1"/>
  <c r="D1412" i="5"/>
  <c r="E1412" i="5"/>
  <c r="G1412" i="5" s="1"/>
  <c r="D1413" i="5"/>
  <c r="E1413" i="5"/>
  <c r="G1413" i="5" s="1"/>
  <c r="D1414" i="5"/>
  <c r="E1414" i="5"/>
  <c r="G1414" i="5" s="1"/>
  <c r="D1415" i="5"/>
  <c r="E1415" i="5"/>
  <c r="G1415" i="5" s="1"/>
  <c r="D1416" i="5"/>
  <c r="E1416" i="5"/>
  <c r="G1416" i="5" s="1"/>
  <c r="D1417" i="5"/>
  <c r="E1417" i="5"/>
  <c r="G1417" i="5" s="1"/>
  <c r="D1418" i="5"/>
  <c r="E1418" i="5"/>
  <c r="G1418" i="5" s="1"/>
  <c r="D1419" i="5"/>
  <c r="E1419" i="5"/>
  <c r="G1419" i="5" s="1"/>
  <c r="D1420" i="5"/>
  <c r="E1420" i="5"/>
  <c r="G1420" i="5" s="1"/>
  <c r="D1421" i="5"/>
  <c r="E1421" i="5"/>
  <c r="G1421" i="5" s="1"/>
  <c r="D1422" i="5"/>
  <c r="E1422" i="5"/>
  <c r="G1422" i="5" s="1"/>
  <c r="D1423" i="5"/>
  <c r="E1423" i="5"/>
  <c r="G1423" i="5" s="1"/>
  <c r="D1424" i="5"/>
  <c r="E1424" i="5"/>
  <c r="G1424" i="5" s="1"/>
  <c r="D1425" i="5"/>
  <c r="E1425" i="5"/>
  <c r="G1425" i="5" s="1"/>
  <c r="D1426" i="5"/>
  <c r="E1426" i="5"/>
  <c r="G1426" i="5" s="1"/>
  <c r="D1427" i="5"/>
  <c r="E1427" i="5"/>
  <c r="G1427" i="5" s="1"/>
  <c r="D1428" i="5"/>
  <c r="E1428" i="5"/>
  <c r="G1428" i="5" s="1"/>
  <c r="D1429" i="5"/>
  <c r="E1429" i="5"/>
  <c r="G1429" i="5" s="1"/>
  <c r="D1430" i="5"/>
  <c r="E1430" i="5"/>
  <c r="G1430" i="5" s="1"/>
  <c r="D1431" i="5"/>
  <c r="E1431" i="5"/>
  <c r="G1431" i="5" s="1"/>
  <c r="D1432" i="5"/>
  <c r="E1432" i="5"/>
  <c r="G1432" i="5" s="1"/>
  <c r="D1433" i="5"/>
  <c r="E1433" i="5"/>
  <c r="G1433" i="5" s="1"/>
  <c r="D1434" i="5"/>
  <c r="E1434" i="5"/>
  <c r="G1434" i="5" s="1"/>
  <c r="D1435" i="5"/>
  <c r="E1435" i="5"/>
  <c r="G1435" i="5" s="1"/>
  <c r="D1436" i="5"/>
  <c r="E1436" i="5"/>
  <c r="G1436" i="5" s="1"/>
  <c r="D1437" i="5"/>
  <c r="E1437" i="5"/>
  <c r="G1437" i="5" s="1"/>
  <c r="D1438" i="5"/>
  <c r="E1438" i="5"/>
  <c r="G1438" i="5" s="1"/>
  <c r="D1439" i="5"/>
  <c r="E1439" i="5"/>
  <c r="G1439" i="5" s="1"/>
  <c r="D1440" i="5"/>
  <c r="E1440" i="5"/>
  <c r="G1440" i="5" s="1"/>
  <c r="D1441" i="5"/>
  <c r="E1441" i="5"/>
  <c r="G1441" i="5" s="1"/>
  <c r="D1442" i="5"/>
  <c r="E1442" i="5"/>
  <c r="G1442" i="5" s="1"/>
  <c r="D1443" i="5"/>
  <c r="E1443" i="5"/>
  <c r="G1443" i="5" s="1"/>
  <c r="D1444" i="5"/>
  <c r="E1444" i="5"/>
  <c r="G1444" i="5" s="1"/>
  <c r="D1445" i="5"/>
  <c r="E1445" i="5"/>
  <c r="G1445" i="5" s="1"/>
  <c r="D1446" i="5"/>
  <c r="E1446" i="5"/>
  <c r="G1446" i="5" s="1"/>
  <c r="D1447" i="5"/>
  <c r="E1447" i="5"/>
  <c r="G1447" i="5" s="1"/>
  <c r="D1448" i="5"/>
  <c r="E1448" i="5"/>
  <c r="G1448" i="5" s="1"/>
  <c r="D1449" i="5"/>
  <c r="E1449" i="5"/>
  <c r="G1449" i="5" s="1"/>
  <c r="D1450" i="5"/>
  <c r="E1450" i="5"/>
  <c r="G1450" i="5" s="1"/>
  <c r="D1451" i="5"/>
  <c r="E1451" i="5"/>
  <c r="G1451" i="5" s="1"/>
  <c r="D1452" i="5"/>
  <c r="E1452" i="5"/>
  <c r="G1452" i="5" s="1"/>
  <c r="D1453" i="5"/>
  <c r="E1453" i="5"/>
  <c r="G1453" i="5" s="1"/>
  <c r="D1454" i="5"/>
  <c r="E1454" i="5"/>
  <c r="G1454" i="5" s="1"/>
  <c r="D1455" i="5"/>
  <c r="E1455" i="5"/>
  <c r="G1455" i="5" s="1"/>
  <c r="D1456" i="5"/>
  <c r="E1456" i="5"/>
  <c r="G1456" i="5" s="1"/>
  <c r="D1457" i="5"/>
  <c r="E1457" i="5"/>
  <c r="G1457" i="5" s="1"/>
  <c r="D1458" i="5"/>
  <c r="E1458" i="5"/>
  <c r="G1458" i="5" s="1"/>
  <c r="D1459" i="5"/>
  <c r="E1459" i="5"/>
  <c r="G1459" i="5" s="1"/>
  <c r="D1460" i="5"/>
  <c r="E1460" i="5"/>
  <c r="G1460" i="5" s="1"/>
  <c r="D1461" i="5"/>
  <c r="E1461" i="5"/>
  <c r="G1461" i="5" s="1"/>
  <c r="D1462" i="5"/>
  <c r="E1462" i="5"/>
  <c r="G1462" i="5" s="1"/>
  <c r="D1463" i="5"/>
  <c r="E1463" i="5"/>
  <c r="G1463" i="5" s="1"/>
  <c r="D1464" i="5"/>
  <c r="E1464" i="5"/>
  <c r="G1464" i="5" s="1"/>
  <c r="D1465" i="5"/>
  <c r="E1465" i="5"/>
  <c r="G1465" i="5" s="1"/>
  <c r="D1466" i="5"/>
  <c r="E1466" i="5"/>
  <c r="G1466" i="5" s="1"/>
  <c r="D1467" i="5"/>
  <c r="E1467" i="5"/>
  <c r="G1467" i="5" s="1"/>
  <c r="D1468" i="5"/>
  <c r="E1468" i="5"/>
  <c r="G1468" i="5" s="1"/>
  <c r="D1469" i="5"/>
  <c r="E1469" i="5"/>
  <c r="G1469" i="5" s="1"/>
  <c r="D1470" i="5"/>
  <c r="E1470" i="5"/>
  <c r="G1470" i="5" s="1"/>
  <c r="D1471" i="5"/>
  <c r="E1471" i="5"/>
  <c r="G1471" i="5" s="1"/>
  <c r="D1472" i="5"/>
  <c r="E1472" i="5"/>
  <c r="G1472" i="5" s="1"/>
  <c r="D1473" i="5"/>
  <c r="E1473" i="5"/>
  <c r="G1473" i="5" s="1"/>
  <c r="D1474" i="5"/>
  <c r="E1474" i="5"/>
  <c r="G1474" i="5" s="1"/>
  <c r="D1475" i="5"/>
  <c r="E1475" i="5"/>
  <c r="G1475" i="5" s="1"/>
  <c r="D1476" i="5"/>
  <c r="E1476" i="5"/>
  <c r="G1476" i="5" s="1"/>
  <c r="D1477" i="5"/>
  <c r="E1477" i="5"/>
  <c r="G1477" i="5" s="1"/>
  <c r="D1478" i="5"/>
  <c r="E1478" i="5"/>
  <c r="G1478" i="5" s="1"/>
  <c r="D1479" i="5"/>
  <c r="E1479" i="5"/>
  <c r="G1479" i="5" s="1"/>
  <c r="D1480" i="5"/>
  <c r="E1480" i="5"/>
  <c r="G1480" i="5" s="1"/>
  <c r="D1481" i="5"/>
  <c r="E1481" i="5"/>
  <c r="G1481" i="5" s="1"/>
  <c r="D1482" i="5"/>
  <c r="E1482" i="5"/>
  <c r="G1482" i="5" s="1"/>
  <c r="D1483" i="5"/>
  <c r="E1483" i="5"/>
  <c r="G1483" i="5" s="1"/>
  <c r="D1484" i="5"/>
  <c r="E1484" i="5"/>
  <c r="G1484" i="5" s="1"/>
  <c r="D1485" i="5"/>
  <c r="E1485" i="5"/>
  <c r="G1485" i="5" s="1"/>
  <c r="D1486" i="5"/>
  <c r="E1486" i="5"/>
  <c r="G1486" i="5" s="1"/>
  <c r="D1487" i="5"/>
  <c r="E1487" i="5"/>
  <c r="G1487" i="5" s="1"/>
  <c r="D1488" i="5"/>
  <c r="E1488" i="5"/>
  <c r="G1488" i="5" s="1"/>
  <c r="D1489" i="5"/>
  <c r="E1489" i="5"/>
  <c r="G1489" i="5" s="1"/>
  <c r="D1490" i="5"/>
  <c r="E1490" i="5"/>
  <c r="G1490" i="5" s="1"/>
  <c r="D1491" i="5"/>
  <c r="E1491" i="5"/>
  <c r="G1491" i="5" s="1"/>
  <c r="D1492" i="5"/>
  <c r="E1492" i="5"/>
  <c r="G1492" i="5" s="1"/>
  <c r="D1493" i="5"/>
  <c r="E1493" i="5"/>
  <c r="G1493" i="5" s="1"/>
  <c r="D1494" i="5"/>
  <c r="E1494" i="5"/>
  <c r="G1494" i="5" s="1"/>
  <c r="D1495" i="5"/>
  <c r="E1495" i="5"/>
  <c r="G1495" i="5" s="1"/>
  <c r="D1496" i="5"/>
  <c r="E1496" i="5"/>
  <c r="G1496" i="5" s="1"/>
  <c r="D1497" i="5"/>
  <c r="E1497" i="5"/>
  <c r="G1497" i="5" s="1"/>
  <c r="D1498" i="5"/>
  <c r="E1498" i="5"/>
  <c r="G1498" i="5" s="1"/>
  <c r="D1499" i="5"/>
  <c r="E1499" i="5"/>
  <c r="G1499" i="5" s="1"/>
  <c r="D1500" i="5"/>
  <c r="E1500" i="5"/>
  <c r="G1500" i="5" s="1"/>
  <c r="D1501" i="5"/>
  <c r="E1501" i="5"/>
  <c r="G1501" i="5" s="1"/>
  <c r="D1502" i="5"/>
  <c r="E1502" i="5"/>
  <c r="G1502" i="5" s="1"/>
  <c r="D1503" i="5"/>
  <c r="E1503" i="5"/>
  <c r="G1503" i="5" s="1"/>
  <c r="D1504" i="5"/>
  <c r="E1504" i="5"/>
  <c r="G1504" i="5" s="1"/>
  <c r="D1505" i="5"/>
  <c r="E1505" i="5"/>
  <c r="G1505" i="5" s="1"/>
  <c r="D1506" i="5"/>
  <c r="E1506" i="5"/>
  <c r="G1506" i="5" s="1"/>
  <c r="D1507" i="5"/>
  <c r="E1507" i="5"/>
  <c r="G1507" i="5" s="1"/>
  <c r="D1508" i="5"/>
  <c r="E1508" i="5"/>
  <c r="G1508" i="5" s="1"/>
  <c r="D1509" i="5"/>
  <c r="E1509" i="5"/>
  <c r="G1509" i="5" s="1"/>
  <c r="D1510" i="5"/>
  <c r="E1510" i="5"/>
  <c r="G1510" i="5" s="1"/>
  <c r="D1511" i="5"/>
  <c r="E1511" i="5"/>
  <c r="G1511" i="5" s="1"/>
  <c r="D1512" i="5"/>
  <c r="E1512" i="5"/>
  <c r="G1512" i="5" s="1"/>
  <c r="D1513" i="5"/>
  <c r="E1513" i="5"/>
  <c r="G1513" i="5" s="1"/>
  <c r="D1514" i="5"/>
  <c r="E1514" i="5"/>
  <c r="G1514" i="5" s="1"/>
  <c r="D1515" i="5"/>
  <c r="E1515" i="5"/>
  <c r="G1515" i="5" s="1"/>
  <c r="D1516" i="5"/>
  <c r="E1516" i="5"/>
  <c r="G1516" i="5" s="1"/>
  <c r="D1517" i="5"/>
  <c r="E1517" i="5"/>
  <c r="G1517" i="5" s="1"/>
  <c r="D1518" i="5"/>
  <c r="E1518" i="5"/>
  <c r="G1518" i="5" s="1"/>
  <c r="D1519" i="5"/>
  <c r="E1519" i="5"/>
  <c r="G1519" i="5" s="1"/>
  <c r="D1520" i="5"/>
  <c r="E1520" i="5"/>
  <c r="G1520" i="5" s="1"/>
  <c r="D1521" i="5"/>
  <c r="E1521" i="5"/>
  <c r="G1521" i="5" s="1"/>
  <c r="D1522" i="5"/>
  <c r="E1522" i="5"/>
  <c r="G1522" i="5" s="1"/>
  <c r="D1523" i="5"/>
  <c r="E1523" i="5"/>
  <c r="G1523" i="5" s="1"/>
  <c r="D1524" i="5"/>
  <c r="E1524" i="5"/>
  <c r="G1524" i="5" s="1"/>
  <c r="D1525" i="5"/>
  <c r="E1525" i="5"/>
  <c r="G1525" i="5" s="1"/>
  <c r="D1526" i="5"/>
  <c r="E1526" i="5"/>
  <c r="G1526" i="5" s="1"/>
  <c r="D1527" i="5"/>
  <c r="E1527" i="5"/>
  <c r="G1527" i="5" s="1"/>
  <c r="D1528" i="5"/>
  <c r="E1528" i="5"/>
  <c r="G1528" i="5" s="1"/>
  <c r="D1529" i="5"/>
  <c r="E1529" i="5"/>
  <c r="G1529" i="5" s="1"/>
  <c r="D1530" i="5"/>
  <c r="E1530" i="5"/>
  <c r="G1530" i="5" s="1"/>
  <c r="D1531" i="5"/>
  <c r="E1531" i="5"/>
  <c r="G1531" i="5" s="1"/>
  <c r="D1532" i="5"/>
  <c r="E1532" i="5"/>
  <c r="G1532" i="5" s="1"/>
  <c r="D1533" i="5"/>
  <c r="E1533" i="5"/>
  <c r="G1533" i="5" s="1"/>
  <c r="D1534" i="5"/>
  <c r="E1534" i="5"/>
  <c r="G1534" i="5" s="1"/>
  <c r="D1535" i="5"/>
  <c r="E1535" i="5"/>
  <c r="G1535" i="5" s="1"/>
  <c r="D1536" i="5"/>
  <c r="E1536" i="5"/>
  <c r="G1536" i="5" s="1"/>
  <c r="D1537" i="5"/>
  <c r="E1537" i="5"/>
  <c r="G1537" i="5" s="1"/>
  <c r="D1538" i="5"/>
  <c r="E1538" i="5"/>
  <c r="G1538" i="5" s="1"/>
  <c r="D1539" i="5"/>
  <c r="E1539" i="5"/>
  <c r="G1539" i="5" s="1"/>
  <c r="D1540" i="5"/>
  <c r="E1540" i="5"/>
  <c r="G1540" i="5" s="1"/>
  <c r="D1541" i="5"/>
  <c r="E1541" i="5"/>
  <c r="G1541" i="5" s="1"/>
  <c r="D1542" i="5"/>
  <c r="E1542" i="5"/>
  <c r="G1542" i="5" s="1"/>
  <c r="D1543" i="5"/>
  <c r="E1543" i="5"/>
  <c r="G1543" i="5" s="1"/>
  <c r="D1544" i="5"/>
  <c r="E1544" i="5"/>
  <c r="G1544" i="5" s="1"/>
  <c r="D1545" i="5"/>
  <c r="E1545" i="5"/>
  <c r="G1545" i="5" s="1"/>
  <c r="D1546" i="5"/>
  <c r="E1546" i="5"/>
  <c r="G1546" i="5" s="1"/>
  <c r="D1547" i="5"/>
  <c r="E1547" i="5"/>
  <c r="G1547" i="5" s="1"/>
  <c r="D1548" i="5"/>
  <c r="E1548" i="5"/>
  <c r="G1548" i="5" s="1"/>
  <c r="D1549" i="5"/>
  <c r="E1549" i="5"/>
  <c r="G1549" i="5" s="1"/>
  <c r="D1550" i="5"/>
  <c r="E1550" i="5"/>
  <c r="G1550" i="5" s="1"/>
  <c r="D1551" i="5"/>
  <c r="E1551" i="5"/>
  <c r="G1551" i="5" s="1"/>
  <c r="D1552" i="5"/>
  <c r="E1552" i="5"/>
  <c r="G1552" i="5" s="1"/>
  <c r="D1553" i="5"/>
  <c r="E1553" i="5"/>
  <c r="G1553" i="5" s="1"/>
  <c r="D1554" i="5"/>
  <c r="E1554" i="5"/>
  <c r="G1554" i="5" s="1"/>
  <c r="D1555" i="5"/>
  <c r="E1555" i="5"/>
  <c r="G1555" i="5" s="1"/>
  <c r="D1556" i="5"/>
  <c r="E1556" i="5"/>
  <c r="G1556" i="5" s="1"/>
  <c r="D1557" i="5"/>
  <c r="E1557" i="5"/>
  <c r="G1557" i="5" s="1"/>
  <c r="D1558" i="5"/>
  <c r="E1558" i="5"/>
  <c r="G1558" i="5" s="1"/>
  <c r="D1559" i="5"/>
  <c r="E1559" i="5"/>
  <c r="G1559" i="5" s="1"/>
  <c r="D1560" i="5"/>
  <c r="E1560" i="5"/>
  <c r="G1560" i="5" s="1"/>
  <c r="D1561" i="5"/>
  <c r="E1561" i="5"/>
  <c r="G1561" i="5" s="1"/>
  <c r="D1562" i="5"/>
  <c r="E1562" i="5"/>
  <c r="G1562" i="5" s="1"/>
  <c r="D1563" i="5"/>
  <c r="E1563" i="5"/>
  <c r="G1563" i="5" s="1"/>
  <c r="D1564" i="5"/>
  <c r="E1564" i="5"/>
  <c r="G1564" i="5" s="1"/>
  <c r="D1565" i="5"/>
  <c r="E1565" i="5"/>
  <c r="G1565" i="5" s="1"/>
  <c r="D1566" i="5"/>
  <c r="E1566" i="5"/>
  <c r="G1566" i="5" s="1"/>
  <c r="D1567" i="5"/>
  <c r="E1567" i="5"/>
  <c r="G1567" i="5" s="1"/>
  <c r="D1568" i="5"/>
  <c r="E1568" i="5"/>
  <c r="G1568" i="5" s="1"/>
  <c r="D1569" i="5"/>
  <c r="E1569" i="5"/>
  <c r="G1569" i="5" s="1"/>
  <c r="D1570" i="5"/>
  <c r="E1570" i="5"/>
  <c r="G1570" i="5" s="1"/>
  <c r="D1571" i="5"/>
  <c r="E1571" i="5"/>
  <c r="G1571" i="5" s="1"/>
  <c r="D1572" i="5"/>
  <c r="E1572" i="5"/>
  <c r="G1572" i="5" s="1"/>
  <c r="D1573" i="5"/>
  <c r="E1573" i="5"/>
  <c r="G1573" i="5" s="1"/>
  <c r="D1574" i="5"/>
  <c r="E1574" i="5"/>
  <c r="G1574" i="5" s="1"/>
  <c r="D1575" i="5"/>
  <c r="E1575" i="5"/>
  <c r="G1575" i="5" s="1"/>
  <c r="D1576" i="5"/>
  <c r="E1576" i="5"/>
  <c r="G1576" i="5" s="1"/>
  <c r="D1577" i="5"/>
  <c r="E1577" i="5"/>
  <c r="G1577" i="5" s="1"/>
  <c r="D1578" i="5"/>
  <c r="E1578" i="5"/>
  <c r="G1578" i="5" s="1"/>
  <c r="D1579" i="5"/>
  <c r="E1579" i="5"/>
  <c r="G1579" i="5" s="1"/>
  <c r="D1580" i="5"/>
  <c r="E1580" i="5"/>
  <c r="G1580" i="5" s="1"/>
  <c r="D1581" i="5"/>
  <c r="E1581" i="5"/>
  <c r="G1581" i="5" s="1"/>
  <c r="D1582" i="5"/>
  <c r="E1582" i="5"/>
  <c r="G1582" i="5" s="1"/>
  <c r="D1583" i="5"/>
  <c r="E1583" i="5"/>
  <c r="G1583" i="5" s="1"/>
  <c r="D1584" i="5"/>
  <c r="E1584" i="5"/>
  <c r="G1584" i="5" s="1"/>
  <c r="D1585" i="5"/>
  <c r="E1585" i="5"/>
  <c r="G1585" i="5" s="1"/>
  <c r="D1586" i="5"/>
  <c r="E1586" i="5"/>
  <c r="G1586" i="5" s="1"/>
  <c r="D1587" i="5"/>
  <c r="E1587" i="5"/>
  <c r="G1587" i="5" s="1"/>
  <c r="D1588" i="5"/>
  <c r="E1588" i="5"/>
  <c r="G1588" i="5" s="1"/>
  <c r="D1589" i="5"/>
  <c r="E1589" i="5"/>
  <c r="G1589" i="5" s="1"/>
  <c r="D1590" i="5"/>
  <c r="E1590" i="5"/>
  <c r="G1590" i="5" s="1"/>
  <c r="D1591" i="5"/>
  <c r="E1591" i="5"/>
  <c r="G1591" i="5" s="1"/>
  <c r="D1592" i="5"/>
  <c r="E1592" i="5"/>
  <c r="G1592" i="5" s="1"/>
  <c r="D1593" i="5"/>
  <c r="E1593" i="5"/>
  <c r="G1593" i="5" s="1"/>
  <c r="D1594" i="5"/>
  <c r="E1594" i="5"/>
  <c r="G1594" i="5" s="1"/>
  <c r="D1595" i="5"/>
  <c r="E1595" i="5"/>
  <c r="G1595" i="5" s="1"/>
  <c r="D1596" i="5"/>
  <c r="E1596" i="5"/>
  <c r="G1596" i="5" s="1"/>
  <c r="D1597" i="5"/>
  <c r="E1597" i="5"/>
  <c r="G1597" i="5" s="1"/>
  <c r="D1598" i="5"/>
  <c r="E1598" i="5"/>
  <c r="G1598" i="5" s="1"/>
  <c r="D1599" i="5"/>
  <c r="E1599" i="5"/>
  <c r="G1599" i="5" s="1"/>
  <c r="D1600" i="5"/>
  <c r="E1600" i="5"/>
  <c r="G1600" i="5" s="1"/>
  <c r="D1601" i="5"/>
  <c r="E1601" i="5"/>
  <c r="G1601" i="5" s="1"/>
  <c r="D1602" i="5"/>
  <c r="E1602" i="5"/>
  <c r="G1602" i="5" s="1"/>
  <c r="D1603" i="5"/>
  <c r="E1603" i="5"/>
  <c r="G1603" i="5" s="1"/>
  <c r="D1604" i="5"/>
  <c r="E1604" i="5"/>
  <c r="G1604" i="5" s="1"/>
  <c r="D1605" i="5"/>
  <c r="E1605" i="5"/>
  <c r="G1605" i="5" s="1"/>
  <c r="D1606" i="5"/>
  <c r="E1606" i="5"/>
  <c r="G1606" i="5" s="1"/>
  <c r="D1607" i="5"/>
  <c r="E1607" i="5"/>
  <c r="G1607" i="5" s="1"/>
  <c r="D1608" i="5"/>
  <c r="E1608" i="5"/>
  <c r="G1608" i="5" s="1"/>
  <c r="D1609" i="5"/>
  <c r="E1609" i="5"/>
  <c r="G1609" i="5" s="1"/>
  <c r="D1610" i="5"/>
  <c r="E1610" i="5"/>
  <c r="G1610" i="5" s="1"/>
  <c r="D1611" i="5"/>
  <c r="E1611" i="5"/>
  <c r="G1611" i="5" s="1"/>
  <c r="D1612" i="5"/>
  <c r="E1612" i="5"/>
  <c r="G1612" i="5" s="1"/>
  <c r="D1613" i="5"/>
  <c r="E1613" i="5"/>
  <c r="G1613" i="5" s="1"/>
  <c r="D1614" i="5"/>
  <c r="E1614" i="5"/>
  <c r="G1614" i="5" s="1"/>
  <c r="D1615" i="5"/>
  <c r="E1615" i="5"/>
  <c r="G1615" i="5" s="1"/>
  <c r="D1616" i="5"/>
  <c r="E1616" i="5"/>
  <c r="G1616" i="5" s="1"/>
  <c r="D1617" i="5"/>
  <c r="E1617" i="5"/>
  <c r="G1617" i="5" s="1"/>
  <c r="D1618" i="5"/>
  <c r="E1618" i="5"/>
  <c r="G1618" i="5" s="1"/>
  <c r="D1619" i="5"/>
  <c r="E1619" i="5"/>
  <c r="G1619" i="5" s="1"/>
  <c r="D1620" i="5"/>
  <c r="E1620" i="5"/>
  <c r="G1620" i="5" s="1"/>
  <c r="D1621" i="5"/>
  <c r="E1621" i="5"/>
  <c r="G1621" i="5" s="1"/>
  <c r="D1622" i="5"/>
  <c r="E1622" i="5"/>
  <c r="G1622" i="5" s="1"/>
  <c r="D1623" i="5"/>
  <c r="E1623" i="5"/>
  <c r="G1623" i="5" s="1"/>
  <c r="D1624" i="5"/>
  <c r="E1624" i="5"/>
  <c r="G1624" i="5" s="1"/>
  <c r="D1625" i="5"/>
  <c r="E1625" i="5"/>
  <c r="G1625" i="5" s="1"/>
  <c r="D1626" i="5"/>
  <c r="E1626" i="5"/>
  <c r="G1626" i="5" s="1"/>
  <c r="D1627" i="5"/>
  <c r="E1627" i="5"/>
  <c r="G1627" i="5" s="1"/>
  <c r="D1628" i="5"/>
  <c r="E1628" i="5"/>
  <c r="G1628" i="5" s="1"/>
  <c r="D1629" i="5"/>
  <c r="E1629" i="5"/>
  <c r="G1629" i="5" s="1"/>
  <c r="D1630" i="5"/>
  <c r="E1630" i="5"/>
  <c r="G1630" i="5" s="1"/>
  <c r="D1631" i="5"/>
  <c r="E1631" i="5"/>
  <c r="G1631" i="5" s="1"/>
  <c r="D1632" i="5"/>
  <c r="E1632" i="5"/>
  <c r="G1632" i="5" s="1"/>
  <c r="D1633" i="5"/>
  <c r="E1633" i="5"/>
  <c r="G1633" i="5" s="1"/>
  <c r="D1634" i="5"/>
  <c r="E1634" i="5"/>
  <c r="G1634" i="5" s="1"/>
  <c r="D1635" i="5"/>
  <c r="E1635" i="5"/>
  <c r="G1635" i="5" s="1"/>
  <c r="D1636" i="5"/>
  <c r="E1636" i="5"/>
  <c r="G1636" i="5" s="1"/>
  <c r="D1637" i="5"/>
  <c r="E1637" i="5"/>
  <c r="G1637" i="5" s="1"/>
  <c r="D1638" i="5"/>
  <c r="E1638" i="5"/>
  <c r="G1638" i="5" s="1"/>
  <c r="D1639" i="5"/>
  <c r="E1639" i="5"/>
  <c r="G1639" i="5" s="1"/>
  <c r="D1640" i="5"/>
  <c r="E1640" i="5"/>
  <c r="G1640" i="5" s="1"/>
  <c r="D1641" i="5"/>
  <c r="E1641" i="5"/>
  <c r="G1641" i="5" s="1"/>
  <c r="D1642" i="5"/>
  <c r="E1642" i="5"/>
  <c r="G1642" i="5" s="1"/>
  <c r="D1643" i="5"/>
  <c r="E1643" i="5"/>
  <c r="G1643" i="5" s="1"/>
  <c r="D1644" i="5"/>
  <c r="E1644" i="5"/>
  <c r="G1644" i="5" s="1"/>
  <c r="D1645" i="5"/>
  <c r="E1645" i="5"/>
  <c r="G1645" i="5" s="1"/>
  <c r="D1646" i="5"/>
  <c r="E1646" i="5"/>
  <c r="G1646" i="5" s="1"/>
  <c r="D1647" i="5"/>
  <c r="E1647" i="5"/>
  <c r="G1647" i="5" s="1"/>
  <c r="D1648" i="5"/>
  <c r="E1648" i="5"/>
  <c r="G1648" i="5" s="1"/>
  <c r="D1649" i="5"/>
  <c r="E1649" i="5"/>
  <c r="G1649" i="5" s="1"/>
  <c r="D1650" i="5"/>
  <c r="E1650" i="5"/>
  <c r="G1650" i="5" s="1"/>
  <c r="D1651" i="5"/>
  <c r="E1651" i="5"/>
  <c r="G1651" i="5" s="1"/>
  <c r="D1652" i="5"/>
  <c r="E1652" i="5"/>
  <c r="G1652" i="5" s="1"/>
  <c r="D1653" i="5"/>
  <c r="E1653" i="5"/>
  <c r="G1653" i="5" s="1"/>
  <c r="D1654" i="5"/>
  <c r="E1654" i="5"/>
  <c r="G1654" i="5" s="1"/>
  <c r="D1655" i="5"/>
  <c r="E1655" i="5"/>
  <c r="G1655" i="5" s="1"/>
  <c r="D1656" i="5"/>
  <c r="E1656" i="5"/>
  <c r="G1656" i="5" s="1"/>
  <c r="D1657" i="5"/>
  <c r="E1657" i="5"/>
  <c r="G1657" i="5" s="1"/>
  <c r="D1658" i="5"/>
  <c r="E1658" i="5"/>
  <c r="G1658" i="5" s="1"/>
  <c r="D1659" i="5"/>
  <c r="E1659" i="5"/>
  <c r="G1659" i="5" s="1"/>
  <c r="D1660" i="5"/>
  <c r="E1660" i="5"/>
  <c r="G1660" i="5" s="1"/>
  <c r="D1661" i="5"/>
  <c r="E1661" i="5"/>
  <c r="G1661" i="5" s="1"/>
  <c r="D1662" i="5"/>
  <c r="E1662" i="5"/>
  <c r="G1662" i="5" s="1"/>
  <c r="D1663" i="5"/>
  <c r="E1663" i="5"/>
  <c r="G1663" i="5" s="1"/>
  <c r="D1664" i="5"/>
  <c r="E1664" i="5"/>
  <c r="G1664" i="5" s="1"/>
  <c r="D1665" i="5"/>
  <c r="E1665" i="5"/>
  <c r="G1665" i="5" s="1"/>
  <c r="D1666" i="5"/>
  <c r="E1666" i="5"/>
  <c r="G1666" i="5" s="1"/>
  <c r="D1667" i="5"/>
  <c r="E1667" i="5"/>
  <c r="G1667" i="5" s="1"/>
  <c r="D1668" i="5"/>
  <c r="E1668" i="5"/>
  <c r="G1668" i="5" s="1"/>
  <c r="D1669" i="5"/>
  <c r="E1669" i="5"/>
  <c r="G1669" i="5" s="1"/>
  <c r="D1670" i="5"/>
  <c r="E1670" i="5"/>
  <c r="G1670" i="5" s="1"/>
  <c r="D1671" i="5"/>
  <c r="E1671" i="5"/>
  <c r="G1671" i="5" s="1"/>
  <c r="D1672" i="5"/>
  <c r="E1672" i="5"/>
  <c r="G1672" i="5" s="1"/>
  <c r="D1673" i="5"/>
  <c r="E1673" i="5"/>
  <c r="G1673" i="5" s="1"/>
  <c r="D1674" i="5"/>
  <c r="E1674" i="5"/>
  <c r="G1674" i="5" s="1"/>
  <c r="D1675" i="5"/>
  <c r="E1675" i="5"/>
  <c r="G1675" i="5" s="1"/>
  <c r="D1676" i="5"/>
  <c r="E1676" i="5"/>
  <c r="G1676" i="5" s="1"/>
  <c r="D1677" i="5"/>
  <c r="E1677" i="5"/>
  <c r="G1677" i="5" s="1"/>
  <c r="D1678" i="5"/>
  <c r="E1678" i="5"/>
  <c r="G1678" i="5" s="1"/>
  <c r="D1679" i="5"/>
  <c r="E1679" i="5"/>
  <c r="G1679" i="5" s="1"/>
  <c r="D1680" i="5"/>
  <c r="E1680" i="5"/>
  <c r="G1680" i="5" s="1"/>
  <c r="D1681" i="5"/>
  <c r="E1681" i="5"/>
  <c r="G1681" i="5" s="1"/>
  <c r="D1682" i="5"/>
  <c r="E1682" i="5"/>
  <c r="G1682" i="5" s="1"/>
  <c r="D1683" i="5"/>
  <c r="E1683" i="5"/>
  <c r="G1683" i="5" s="1"/>
  <c r="D1684" i="5"/>
  <c r="E1684" i="5"/>
  <c r="G1684" i="5" s="1"/>
  <c r="D1685" i="5"/>
  <c r="E1685" i="5"/>
  <c r="G1685" i="5" s="1"/>
  <c r="D1686" i="5"/>
  <c r="E1686" i="5"/>
  <c r="G1686" i="5" s="1"/>
  <c r="D1687" i="5"/>
  <c r="E1687" i="5"/>
  <c r="G1687" i="5" s="1"/>
  <c r="D1688" i="5"/>
  <c r="E1688" i="5"/>
  <c r="G1688" i="5" s="1"/>
  <c r="D1689" i="5"/>
  <c r="E1689" i="5"/>
  <c r="G1689" i="5" s="1"/>
  <c r="D1690" i="5"/>
  <c r="E1690" i="5"/>
  <c r="G1690" i="5" s="1"/>
  <c r="D1691" i="5"/>
  <c r="E1691" i="5"/>
  <c r="G1691" i="5" s="1"/>
  <c r="D1692" i="5"/>
  <c r="E1692" i="5"/>
  <c r="G1692" i="5" s="1"/>
  <c r="D1693" i="5"/>
  <c r="E1693" i="5"/>
  <c r="G1693" i="5" s="1"/>
  <c r="D1694" i="5"/>
  <c r="E1694" i="5"/>
  <c r="G1694" i="5" s="1"/>
  <c r="D1695" i="5"/>
  <c r="E1695" i="5"/>
  <c r="G1695" i="5" s="1"/>
  <c r="D1696" i="5"/>
  <c r="E1696" i="5"/>
  <c r="G1696" i="5" s="1"/>
  <c r="D1697" i="5"/>
  <c r="E1697" i="5"/>
  <c r="G1697" i="5" s="1"/>
  <c r="D1698" i="5"/>
  <c r="E1698" i="5"/>
  <c r="G1698" i="5" s="1"/>
  <c r="D1699" i="5"/>
  <c r="E1699" i="5"/>
  <c r="G1699" i="5" s="1"/>
  <c r="D1700" i="5"/>
  <c r="E1700" i="5"/>
  <c r="G1700" i="5" s="1"/>
  <c r="D1701" i="5"/>
  <c r="E1701" i="5"/>
  <c r="G1701" i="5" s="1"/>
  <c r="D1702" i="5"/>
  <c r="E1702" i="5"/>
  <c r="G1702" i="5" s="1"/>
  <c r="D1703" i="5"/>
  <c r="E1703" i="5"/>
  <c r="G1703" i="5" s="1"/>
  <c r="D1704" i="5"/>
  <c r="E1704" i="5"/>
  <c r="G1704" i="5" s="1"/>
  <c r="D1705" i="5"/>
  <c r="E1705" i="5"/>
  <c r="G1705" i="5" s="1"/>
  <c r="D1706" i="5"/>
  <c r="E1706" i="5"/>
  <c r="G1706" i="5" s="1"/>
  <c r="D1707" i="5"/>
  <c r="E1707" i="5"/>
  <c r="G1707" i="5" s="1"/>
  <c r="D1708" i="5"/>
  <c r="E1708" i="5"/>
  <c r="G1708" i="5" s="1"/>
  <c r="D1709" i="5"/>
  <c r="E1709" i="5"/>
  <c r="G1709" i="5" s="1"/>
  <c r="D1710" i="5"/>
  <c r="E1710" i="5"/>
  <c r="G1710" i="5" s="1"/>
  <c r="D1711" i="5"/>
  <c r="E1711" i="5"/>
  <c r="G1711" i="5" s="1"/>
  <c r="D1712" i="5"/>
  <c r="E1712" i="5"/>
  <c r="G1712" i="5" s="1"/>
  <c r="D1713" i="5"/>
  <c r="E1713" i="5"/>
  <c r="G1713" i="5" s="1"/>
  <c r="D1714" i="5"/>
  <c r="E1714" i="5"/>
  <c r="G1714" i="5" s="1"/>
  <c r="D1715" i="5"/>
  <c r="E1715" i="5"/>
  <c r="G1715" i="5" s="1"/>
  <c r="D1716" i="5"/>
  <c r="E1716" i="5"/>
  <c r="G1716" i="5" s="1"/>
  <c r="D1717" i="5"/>
  <c r="E1717" i="5"/>
  <c r="G1717" i="5" s="1"/>
  <c r="D1718" i="5"/>
  <c r="E1718" i="5"/>
  <c r="G1718" i="5" s="1"/>
  <c r="D1719" i="5"/>
  <c r="E1719" i="5"/>
  <c r="G1719" i="5" s="1"/>
  <c r="D1720" i="5"/>
  <c r="E1720" i="5"/>
  <c r="G1720" i="5" s="1"/>
  <c r="D1721" i="5"/>
  <c r="E1721" i="5"/>
  <c r="G1721" i="5" s="1"/>
  <c r="D1722" i="5"/>
  <c r="E1722" i="5"/>
  <c r="G1722" i="5" s="1"/>
  <c r="D1723" i="5"/>
  <c r="E1723" i="5"/>
  <c r="G1723" i="5" s="1"/>
  <c r="D1724" i="5"/>
  <c r="E1724" i="5"/>
  <c r="G1724" i="5" s="1"/>
  <c r="D1725" i="5"/>
  <c r="E1725" i="5"/>
  <c r="G1725" i="5" s="1"/>
  <c r="D1726" i="5"/>
  <c r="E1726" i="5"/>
  <c r="G1726" i="5" s="1"/>
  <c r="D1727" i="5"/>
  <c r="E1727" i="5"/>
  <c r="G1727" i="5" s="1"/>
  <c r="D1728" i="5"/>
  <c r="E1728" i="5"/>
  <c r="G1728" i="5" s="1"/>
  <c r="D1729" i="5"/>
  <c r="E1729" i="5"/>
  <c r="G1729" i="5" s="1"/>
  <c r="D1730" i="5"/>
  <c r="E1730" i="5"/>
  <c r="G1730" i="5" s="1"/>
  <c r="D1731" i="5"/>
  <c r="E1731" i="5"/>
  <c r="G1731" i="5" s="1"/>
  <c r="D1732" i="5"/>
  <c r="E1732" i="5"/>
  <c r="G1732" i="5" s="1"/>
  <c r="D1733" i="5"/>
  <c r="E1733" i="5"/>
  <c r="G1733" i="5" s="1"/>
  <c r="D1734" i="5"/>
  <c r="E1734" i="5"/>
  <c r="G1734" i="5" s="1"/>
  <c r="D1735" i="5"/>
  <c r="E1735" i="5"/>
  <c r="G1735" i="5" s="1"/>
  <c r="D1736" i="5"/>
  <c r="E1736" i="5"/>
  <c r="G1736" i="5" s="1"/>
  <c r="D1737" i="5"/>
  <c r="E1737" i="5"/>
  <c r="G1737" i="5" s="1"/>
  <c r="D1738" i="5"/>
  <c r="E1738" i="5"/>
  <c r="G1738" i="5" s="1"/>
  <c r="D1739" i="5"/>
  <c r="E1739" i="5"/>
  <c r="G1739" i="5" s="1"/>
  <c r="D1740" i="5"/>
  <c r="E1740" i="5"/>
  <c r="G1740" i="5" s="1"/>
  <c r="D1741" i="5"/>
  <c r="E1741" i="5"/>
  <c r="G1741" i="5" s="1"/>
  <c r="D1742" i="5"/>
  <c r="E1742" i="5"/>
  <c r="G1742" i="5" s="1"/>
  <c r="D1743" i="5"/>
  <c r="E1743" i="5"/>
  <c r="G1743" i="5" s="1"/>
  <c r="D1744" i="5"/>
  <c r="E1744" i="5"/>
  <c r="G1744" i="5" s="1"/>
  <c r="D1745" i="5"/>
  <c r="E1745" i="5"/>
  <c r="G1745" i="5" s="1"/>
  <c r="D1746" i="5"/>
  <c r="E1746" i="5"/>
  <c r="G1746" i="5" s="1"/>
  <c r="D1747" i="5"/>
  <c r="E1747" i="5"/>
  <c r="G1747" i="5" s="1"/>
  <c r="D1748" i="5"/>
  <c r="E1748" i="5"/>
  <c r="G1748" i="5" s="1"/>
  <c r="D1749" i="5"/>
  <c r="E1749" i="5"/>
  <c r="G1749" i="5" s="1"/>
  <c r="D1750" i="5"/>
  <c r="E1750" i="5"/>
  <c r="G1750" i="5" s="1"/>
  <c r="D1751" i="5"/>
  <c r="E1751" i="5"/>
  <c r="G1751" i="5" s="1"/>
  <c r="D1752" i="5"/>
  <c r="E1752" i="5"/>
  <c r="G1752" i="5" s="1"/>
  <c r="D1753" i="5"/>
  <c r="E1753" i="5"/>
  <c r="G1753" i="5" s="1"/>
  <c r="D1754" i="5"/>
  <c r="E1754" i="5"/>
  <c r="G1754" i="5" s="1"/>
  <c r="D1755" i="5"/>
  <c r="E1755" i="5"/>
  <c r="G1755" i="5" s="1"/>
  <c r="D1756" i="5"/>
  <c r="E1756" i="5"/>
  <c r="G1756" i="5" s="1"/>
  <c r="D1757" i="5"/>
  <c r="E1757" i="5"/>
  <c r="G1757" i="5" s="1"/>
  <c r="D1758" i="5"/>
  <c r="E1758" i="5"/>
  <c r="G1758" i="5" s="1"/>
  <c r="D1759" i="5"/>
  <c r="E1759" i="5"/>
  <c r="G1759" i="5" s="1"/>
  <c r="D1760" i="5"/>
  <c r="E1760" i="5"/>
  <c r="G1760" i="5" s="1"/>
  <c r="D1761" i="5"/>
  <c r="E1761" i="5"/>
  <c r="G1761" i="5" s="1"/>
  <c r="D1762" i="5"/>
  <c r="E1762" i="5"/>
  <c r="G1762" i="5" s="1"/>
  <c r="D1763" i="5"/>
  <c r="E1763" i="5"/>
  <c r="G1763" i="5" s="1"/>
  <c r="D1764" i="5"/>
  <c r="E1764" i="5"/>
  <c r="G1764" i="5" s="1"/>
  <c r="D1765" i="5"/>
  <c r="E1765" i="5"/>
  <c r="G1765" i="5" s="1"/>
  <c r="D1766" i="5"/>
  <c r="E1766" i="5"/>
  <c r="G1766" i="5" s="1"/>
  <c r="D1767" i="5"/>
  <c r="E1767" i="5"/>
  <c r="G1767" i="5" s="1"/>
  <c r="D1768" i="5"/>
  <c r="E1768" i="5"/>
  <c r="G1768" i="5" s="1"/>
  <c r="D1769" i="5"/>
  <c r="E1769" i="5"/>
  <c r="G1769" i="5" s="1"/>
  <c r="D1770" i="5"/>
  <c r="E1770" i="5"/>
  <c r="G1770" i="5" s="1"/>
  <c r="D1771" i="5"/>
  <c r="E1771" i="5"/>
  <c r="G1771" i="5" s="1"/>
  <c r="D1772" i="5"/>
  <c r="E1772" i="5"/>
  <c r="G1772" i="5" s="1"/>
  <c r="D1773" i="5"/>
  <c r="E1773" i="5"/>
  <c r="G1773" i="5" s="1"/>
  <c r="D1774" i="5"/>
  <c r="E1774" i="5"/>
  <c r="G1774" i="5" s="1"/>
  <c r="D1775" i="5"/>
  <c r="E1775" i="5"/>
  <c r="G1775" i="5" s="1"/>
  <c r="D1776" i="5"/>
  <c r="E1776" i="5"/>
  <c r="G1776" i="5" s="1"/>
  <c r="D1777" i="5"/>
  <c r="E1777" i="5"/>
  <c r="G1777" i="5" s="1"/>
  <c r="D1778" i="5"/>
  <c r="E1778" i="5"/>
  <c r="G1778" i="5" s="1"/>
  <c r="D1779" i="5"/>
  <c r="E1779" i="5"/>
  <c r="G1779" i="5" s="1"/>
  <c r="D1780" i="5"/>
  <c r="E1780" i="5"/>
  <c r="G1780" i="5" s="1"/>
  <c r="D1781" i="5"/>
  <c r="E1781" i="5"/>
  <c r="G1781" i="5" s="1"/>
  <c r="D1782" i="5"/>
  <c r="E1782" i="5"/>
  <c r="G1782" i="5" s="1"/>
  <c r="D1783" i="5"/>
  <c r="E1783" i="5"/>
  <c r="G1783" i="5" s="1"/>
  <c r="D1784" i="5"/>
  <c r="E1784" i="5"/>
  <c r="G1784" i="5" s="1"/>
  <c r="D1785" i="5"/>
  <c r="E1785" i="5"/>
  <c r="G1785" i="5" s="1"/>
  <c r="D1786" i="5"/>
  <c r="E1786" i="5"/>
  <c r="G1786" i="5" s="1"/>
  <c r="D1787" i="5"/>
  <c r="E1787" i="5"/>
  <c r="G1787" i="5" s="1"/>
  <c r="D1788" i="5"/>
  <c r="E1788" i="5"/>
  <c r="G1788" i="5" s="1"/>
  <c r="D1789" i="5"/>
  <c r="E1789" i="5"/>
  <c r="G1789" i="5" s="1"/>
  <c r="D1790" i="5"/>
  <c r="E1790" i="5"/>
  <c r="G1790" i="5" s="1"/>
  <c r="D1791" i="5"/>
  <c r="E1791" i="5"/>
  <c r="G1791" i="5" s="1"/>
  <c r="D1792" i="5"/>
  <c r="E1792" i="5"/>
  <c r="G1792" i="5" s="1"/>
  <c r="D1793" i="5"/>
  <c r="E1793" i="5"/>
  <c r="G1793" i="5" s="1"/>
  <c r="D1794" i="5"/>
  <c r="E1794" i="5"/>
  <c r="G1794" i="5" s="1"/>
  <c r="D1795" i="5"/>
  <c r="E1795" i="5"/>
  <c r="G1795" i="5" s="1"/>
  <c r="D1796" i="5"/>
  <c r="E1796" i="5"/>
  <c r="G1796" i="5" s="1"/>
  <c r="D1797" i="5"/>
  <c r="E1797" i="5"/>
  <c r="G1797" i="5" s="1"/>
  <c r="D1798" i="5"/>
  <c r="E1798" i="5"/>
  <c r="G1798" i="5" s="1"/>
  <c r="D1799" i="5"/>
  <c r="E1799" i="5"/>
  <c r="G1799" i="5" s="1"/>
  <c r="D1800" i="5"/>
  <c r="E1800" i="5"/>
  <c r="G1800" i="5" s="1"/>
  <c r="D1801" i="5"/>
  <c r="E1801" i="5"/>
  <c r="G1801" i="5" s="1"/>
  <c r="D1802" i="5"/>
  <c r="E1802" i="5"/>
  <c r="G1802" i="5" s="1"/>
  <c r="D1803" i="5"/>
  <c r="E1803" i="5"/>
  <c r="G1803" i="5" s="1"/>
  <c r="D1804" i="5"/>
  <c r="E1804" i="5"/>
  <c r="G1804" i="5" s="1"/>
  <c r="D1805" i="5"/>
  <c r="E1805" i="5"/>
  <c r="G1805" i="5" s="1"/>
  <c r="D1806" i="5"/>
  <c r="E1806" i="5"/>
  <c r="G1806" i="5" s="1"/>
  <c r="D1807" i="5"/>
  <c r="E1807" i="5"/>
  <c r="G1807" i="5" s="1"/>
  <c r="D1808" i="5"/>
  <c r="E1808" i="5"/>
  <c r="G1808" i="5" s="1"/>
  <c r="D1809" i="5"/>
  <c r="E1809" i="5"/>
  <c r="G1809" i="5" s="1"/>
  <c r="D1810" i="5"/>
  <c r="E1810" i="5"/>
  <c r="G1810" i="5" s="1"/>
  <c r="D1811" i="5"/>
  <c r="E1811" i="5"/>
  <c r="G1811" i="5" s="1"/>
  <c r="D1812" i="5"/>
  <c r="E1812" i="5"/>
  <c r="G1812" i="5" s="1"/>
  <c r="D1813" i="5"/>
  <c r="E1813" i="5"/>
  <c r="G1813" i="5" s="1"/>
  <c r="D1814" i="5"/>
  <c r="E1814" i="5"/>
  <c r="G1814" i="5" s="1"/>
  <c r="D1815" i="5"/>
  <c r="E1815" i="5"/>
  <c r="G1815" i="5" s="1"/>
  <c r="D1816" i="5"/>
  <c r="E1816" i="5"/>
  <c r="G1816" i="5" s="1"/>
  <c r="D1817" i="5"/>
  <c r="E1817" i="5"/>
  <c r="G1817" i="5" s="1"/>
  <c r="D1818" i="5"/>
  <c r="E1818" i="5"/>
  <c r="G1818" i="5" s="1"/>
  <c r="D1819" i="5"/>
  <c r="E1819" i="5"/>
  <c r="G1819" i="5" s="1"/>
  <c r="D1820" i="5"/>
  <c r="E1820" i="5"/>
  <c r="G1820" i="5" s="1"/>
  <c r="D1821" i="5"/>
  <c r="E1821" i="5"/>
  <c r="G1821" i="5" s="1"/>
  <c r="D1822" i="5"/>
  <c r="E1822" i="5"/>
  <c r="G1822" i="5" s="1"/>
  <c r="D1823" i="5"/>
  <c r="E1823" i="5"/>
  <c r="G1823" i="5" s="1"/>
  <c r="D1824" i="5"/>
  <c r="E1824" i="5"/>
  <c r="G1824" i="5" s="1"/>
  <c r="D1825" i="5"/>
  <c r="E1825" i="5"/>
  <c r="G1825" i="5" s="1"/>
  <c r="D1826" i="5"/>
  <c r="E1826" i="5"/>
  <c r="G1826" i="5" s="1"/>
  <c r="D1827" i="5"/>
  <c r="E1827" i="5"/>
  <c r="G1827" i="5" s="1"/>
  <c r="D1828" i="5"/>
  <c r="E1828" i="5"/>
  <c r="G1828" i="5" s="1"/>
  <c r="D1829" i="5"/>
  <c r="E1829" i="5"/>
  <c r="G1829" i="5" s="1"/>
  <c r="D1830" i="5"/>
  <c r="E1830" i="5"/>
  <c r="G1830" i="5" s="1"/>
  <c r="D1831" i="5"/>
  <c r="E1831" i="5"/>
  <c r="G1831" i="5" s="1"/>
  <c r="D1832" i="5"/>
  <c r="E1832" i="5"/>
  <c r="G1832" i="5" s="1"/>
  <c r="D1833" i="5"/>
  <c r="E1833" i="5"/>
  <c r="G1833" i="5" s="1"/>
  <c r="D1834" i="5"/>
  <c r="E1834" i="5"/>
  <c r="G1834" i="5" s="1"/>
  <c r="D1835" i="5"/>
  <c r="E1835" i="5"/>
  <c r="G1835" i="5" s="1"/>
  <c r="D1836" i="5"/>
  <c r="E1836" i="5"/>
  <c r="G1836" i="5" s="1"/>
  <c r="D1837" i="5"/>
  <c r="E1837" i="5"/>
  <c r="G1837" i="5" s="1"/>
  <c r="D1838" i="5"/>
  <c r="E1838" i="5"/>
  <c r="G1838" i="5" s="1"/>
  <c r="D1839" i="5"/>
  <c r="E1839" i="5"/>
  <c r="G1839" i="5" s="1"/>
  <c r="D1840" i="5"/>
  <c r="E1840" i="5"/>
  <c r="G1840" i="5" s="1"/>
  <c r="D1841" i="5"/>
  <c r="E1841" i="5"/>
  <c r="G1841" i="5" s="1"/>
  <c r="D1842" i="5"/>
  <c r="E1842" i="5"/>
  <c r="G1842" i="5" s="1"/>
  <c r="D1843" i="5"/>
  <c r="E1843" i="5"/>
  <c r="G1843" i="5" s="1"/>
  <c r="D1844" i="5"/>
  <c r="E1844" i="5"/>
  <c r="G1844" i="5" s="1"/>
  <c r="D1845" i="5"/>
  <c r="E1845" i="5"/>
  <c r="G1845" i="5" s="1"/>
  <c r="D1846" i="5"/>
  <c r="E1846" i="5"/>
  <c r="G1846" i="5" s="1"/>
  <c r="D1847" i="5"/>
  <c r="E1847" i="5"/>
  <c r="G1847" i="5" s="1"/>
  <c r="D1848" i="5"/>
  <c r="E1848" i="5"/>
  <c r="G1848" i="5" s="1"/>
  <c r="D1849" i="5"/>
  <c r="E1849" i="5"/>
  <c r="G1849" i="5" s="1"/>
  <c r="D1850" i="5"/>
  <c r="E1850" i="5"/>
  <c r="G1850" i="5" s="1"/>
  <c r="D1851" i="5"/>
  <c r="E1851" i="5"/>
  <c r="G1851" i="5" s="1"/>
  <c r="D1852" i="5"/>
  <c r="E1852" i="5"/>
  <c r="G1852" i="5" s="1"/>
  <c r="D1853" i="5"/>
  <c r="E1853" i="5"/>
  <c r="G1853" i="5" s="1"/>
  <c r="D1854" i="5"/>
  <c r="E1854" i="5"/>
  <c r="G1854" i="5" s="1"/>
  <c r="D1855" i="5"/>
  <c r="E1855" i="5"/>
  <c r="G1855" i="5" s="1"/>
  <c r="D1856" i="5"/>
  <c r="E1856" i="5"/>
  <c r="G1856" i="5" s="1"/>
  <c r="D1857" i="5"/>
  <c r="E1857" i="5"/>
  <c r="G1857" i="5" s="1"/>
  <c r="D1858" i="5"/>
  <c r="E1858" i="5"/>
  <c r="G1858" i="5" s="1"/>
  <c r="D1859" i="5"/>
  <c r="E1859" i="5"/>
  <c r="G1859" i="5" s="1"/>
  <c r="D1860" i="5"/>
  <c r="E1860" i="5"/>
  <c r="G1860" i="5" s="1"/>
  <c r="D1861" i="5"/>
  <c r="E1861" i="5"/>
  <c r="G1861" i="5" s="1"/>
  <c r="D1862" i="5"/>
  <c r="E1862" i="5"/>
  <c r="G1862" i="5" s="1"/>
  <c r="D1863" i="5"/>
  <c r="E1863" i="5"/>
  <c r="G1863" i="5" s="1"/>
  <c r="D1864" i="5"/>
  <c r="E1864" i="5"/>
  <c r="G1864" i="5" s="1"/>
  <c r="D1865" i="5"/>
  <c r="E1865" i="5"/>
  <c r="G1865" i="5" s="1"/>
  <c r="D1866" i="5"/>
  <c r="E1866" i="5"/>
  <c r="G1866" i="5" s="1"/>
  <c r="D1867" i="5"/>
  <c r="E1867" i="5"/>
  <c r="G1867" i="5" s="1"/>
  <c r="D1868" i="5"/>
  <c r="E1868" i="5"/>
  <c r="G1868" i="5" s="1"/>
  <c r="D1869" i="5"/>
  <c r="E1869" i="5"/>
  <c r="G1869" i="5" s="1"/>
  <c r="D1870" i="5"/>
  <c r="E1870" i="5"/>
  <c r="G1870" i="5" s="1"/>
  <c r="D1871" i="5"/>
  <c r="E1871" i="5"/>
  <c r="G1871" i="5" s="1"/>
  <c r="D1872" i="5"/>
  <c r="E1872" i="5"/>
  <c r="G1872" i="5" s="1"/>
  <c r="D1873" i="5"/>
  <c r="E1873" i="5"/>
  <c r="G1873" i="5" s="1"/>
  <c r="D1874" i="5"/>
  <c r="E1874" i="5"/>
  <c r="G1874" i="5" s="1"/>
  <c r="D1875" i="5"/>
  <c r="E1875" i="5"/>
  <c r="G1875" i="5" s="1"/>
  <c r="D1876" i="5"/>
  <c r="E1876" i="5"/>
  <c r="G1876" i="5" s="1"/>
  <c r="D1877" i="5"/>
  <c r="E1877" i="5"/>
  <c r="G1877" i="5" s="1"/>
  <c r="D1878" i="5"/>
  <c r="E1878" i="5"/>
  <c r="G1878" i="5" s="1"/>
  <c r="D1879" i="5"/>
  <c r="E1879" i="5"/>
  <c r="G1879" i="5" s="1"/>
  <c r="D1880" i="5"/>
  <c r="E1880" i="5"/>
  <c r="G1880" i="5" s="1"/>
  <c r="D1881" i="5"/>
  <c r="E1881" i="5"/>
  <c r="G1881" i="5" s="1"/>
  <c r="D1882" i="5"/>
  <c r="E1882" i="5"/>
  <c r="G1882" i="5" s="1"/>
  <c r="D1883" i="5"/>
  <c r="E1883" i="5"/>
  <c r="G1883" i="5" s="1"/>
  <c r="D1884" i="5"/>
  <c r="E1884" i="5"/>
  <c r="G1884" i="5" s="1"/>
  <c r="D1885" i="5"/>
  <c r="E1885" i="5"/>
  <c r="G1885" i="5" s="1"/>
  <c r="D1886" i="5"/>
  <c r="E1886" i="5"/>
  <c r="G1886" i="5" s="1"/>
  <c r="D1887" i="5"/>
  <c r="E1887" i="5"/>
  <c r="G1887" i="5" s="1"/>
  <c r="D1888" i="5"/>
  <c r="E1888" i="5"/>
  <c r="G1888" i="5" s="1"/>
  <c r="D1889" i="5"/>
  <c r="E1889" i="5"/>
  <c r="G1889" i="5" s="1"/>
  <c r="D1890" i="5"/>
  <c r="E1890" i="5"/>
  <c r="G1890" i="5" s="1"/>
  <c r="D1891" i="5"/>
  <c r="E1891" i="5"/>
  <c r="G1891" i="5" s="1"/>
  <c r="D1892" i="5"/>
  <c r="E1892" i="5"/>
  <c r="G1892" i="5" s="1"/>
  <c r="D1893" i="5"/>
  <c r="E1893" i="5"/>
  <c r="G1893" i="5" s="1"/>
  <c r="D1894" i="5"/>
  <c r="E1894" i="5"/>
  <c r="G1894" i="5" s="1"/>
  <c r="D1895" i="5"/>
  <c r="E1895" i="5"/>
  <c r="G1895" i="5" s="1"/>
  <c r="D1896" i="5"/>
  <c r="E1896" i="5"/>
  <c r="G1896" i="5" s="1"/>
  <c r="D1897" i="5"/>
  <c r="E1897" i="5"/>
  <c r="G1897" i="5" s="1"/>
  <c r="D1898" i="5"/>
  <c r="E1898" i="5"/>
  <c r="G1898" i="5" s="1"/>
  <c r="D1899" i="5"/>
  <c r="E1899" i="5"/>
  <c r="G1899" i="5" s="1"/>
  <c r="D1900" i="5"/>
  <c r="E1900" i="5"/>
  <c r="G1900" i="5" s="1"/>
  <c r="D1901" i="5"/>
  <c r="E1901" i="5"/>
  <c r="G1901" i="5" s="1"/>
  <c r="D1902" i="5"/>
  <c r="E1902" i="5"/>
  <c r="G1902" i="5" s="1"/>
  <c r="D1903" i="5"/>
  <c r="E1903" i="5"/>
  <c r="G1903" i="5" s="1"/>
  <c r="D1904" i="5"/>
  <c r="E1904" i="5"/>
  <c r="G1904" i="5" s="1"/>
  <c r="D1905" i="5"/>
  <c r="E1905" i="5"/>
  <c r="G1905" i="5" s="1"/>
  <c r="D1906" i="5"/>
  <c r="E1906" i="5"/>
  <c r="G1906" i="5" s="1"/>
  <c r="D1907" i="5"/>
  <c r="E1907" i="5"/>
  <c r="G1907" i="5" s="1"/>
  <c r="D1908" i="5"/>
  <c r="E1908" i="5"/>
  <c r="G1908" i="5" s="1"/>
  <c r="D1909" i="5"/>
  <c r="E1909" i="5"/>
  <c r="G1909" i="5" s="1"/>
  <c r="D1910" i="5"/>
  <c r="E1910" i="5"/>
  <c r="G1910" i="5" s="1"/>
  <c r="D1911" i="5"/>
  <c r="E1911" i="5"/>
  <c r="G1911" i="5" s="1"/>
  <c r="D1912" i="5"/>
  <c r="E1912" i="5"/>
  <c r="G1912" i="5" s="1"/>
  <c r="D1913" i="5"/>
  <c r="E1913" i="5"/>
  <c r="G1913" i="5" s="1"/>
  <c r="D1914" i="5"/>
  <c r="E1914" i="5"/>
  <c r="G1914" i="5" s="1"/>
  <c r="D1915" i="5"/>
  <c r="E1915" i="5"/>
  <c r="G1915" i="5" s="1"/>
  <c r="D1916" i="5"/>
  <c r="E1916" i="5"/>
  <c r="G1916" i="5" s="1"/>
  <c r="D1917" i="5"/>
  <c r="E1917" i="5"/>
  <c r="G1917" i="5" s="1"/>
  <c r="D1918" i="5"/>
  <c r="E1918" i="5"/>
  <c r="G1918" i="5" s="1"/>
  <c r="D1919" i="5"/>
  <c r="E1919" i="5"/>
  <c r="G1919" i="5" s="1"/>
  <c r="D1920" i="5"/>
  <c r="E1920" i="5"/>
  <c r="G1920" i="5" s="1"/>
  <c r="D1921" i="5"/>
  <c r="E1921" i="5"/>
  <c r="G1921" i="5" s="1"/>
  <c r="D1922" i="5"/>
  <c r="E1922" i="5"/>
  <c r="G1922" i="5" s="1"/>
  <c r="D1923" i="5"/>
  <c r="E1923" i="5"/>
  <c r="G1923" i="5" s="1"/>
  <c r="D1924" i="5"/>
  <c r="E1924" i="5"/>
  <c r="G1924" i="5" s="1"/>
  <c r="D1925" i="5"/>
  <c r="E1925" i="5"/>
  <c r="G1925" i="5" s="1"/>
  <c r="D1926" i="5"/>
  <c r="E1926" i="5"/>
  <c r="G1926" i="5" s="1"/>
  <c r="D1927" i="5"/>
  <c r="E1927" i="5"/>
  <c r="G1927" i="5" s="1"/>
  <c r="D1928" i="5"/>
  <c r="E1928" i="5"/>
  <c r="G1928" i="5" s="1"/>
  <c r="D1929" i="5"/>
  <c r="E1929" i="5"/>
  <c r="G1929" i="5" s="1"/>
  <c r="D1930" i="5"/>
  <c r="E1930" i="5"/>
  <c r="G1930" i="5" s="1"/>
  <c r="D1931" i="5"/>
  <c r="E1931" i="5"/>
  <c r="G1931" i="5" s="1"/>
  <c r="D1932" i="5"/>
  <c r="E1932" i="5"/>
  <c r="G1932" i="5" s="1"/>
  <c r="D1933" i="5"/>
  <c r="E1933" i="5"/>
  <c r="G1933" i="5" s="1"/>
  <c r="D1934" i="5"/>
  <c r="E1934" i="5"/>
  <c r="G1934" i="5" s="1"/>
  <c r="D1935" i="5"/>
  <c r="E1935" i="5"/>
  <c r="G1935" i="5" s="1"/>
  <c r="D1936" i="5"/>
  <c r="E1936" i="5"/>
  <c r="G1936" i="5" s="1"/>
  <c r="D1937" i="5"/>
  <c r="E1937" i="5"/>
  <c r="G1937" i="5" s="1"/>
  <c r="D1938" i="5"/>
  <c r="E1938" i="5"/>
  <c r="G1938" i="5" s="1"/>
  <c r="D1939" i="5"/>
  <c r="E1939" i="5"/>
  <c r="G1939" i="5" s="1"/>
  <c r="D1940" i="5"/>
  <c r="E1940" i="5"/>
  <c r="G1940" i="5" s="1"/>
  <c r="D1941" i="5"/>
  <c r="E1941" i="5"/>
  <c r="G1941" i="5" s="1"/>
  <c r="D1942" i="5"/>
  <c r="E1942" i="5"/>
  <c r="G1942" i="5" s="1"/>
  <c r="D1943" i="5"/>
  <c r="E1943" i="5"/>
  <c r="G1943" i="5" s="1"/>
  <c r="D1944" i="5"/>
  <c r="E1944" i="5"/>
  <c r="G1944" i="5" s="1"/>
  <c r="D1945" i="5"/>
  <c r="E1945" i="5"/>
  <c r="G1945" i="5" s="1"/>
  <c r="D1946" i="5"/>
  <c r="E1946" i="5"/>
  <c r="G1946" i="5" s="1"/>
  <c r="D1947" i="5"/>
  <c r="E1947" i="5"/>
  <c r="G1947" i="5" s="1"/>
  <c r="D1948" i="5"/>
  <c r="E1948" i="5"/>
  <c r="G1948" i="5" s="1"/>
  <c r="D1949" i="5"/>
  <c r="E1949" i="5"/>
  <c r="G1949" i="5" s="1"/>
  <c r="D1950" i="5"/>
  <c r="E1950" i="5"/>
  <c r="G1950" i="5" s="1"/>
  <c r="D1951" i="5"/>
  <c r="E1951" i="5"/>
  <c r="G1951" i="5" s="1"/>
  <c r="D1952" i="5"/>
  <c r="E1952" i="5"/>
  <c r="G1952" i="5" s="1"/>
  <c r="D1953" i="5"/>
  <c r="E1953" i="5"/>
  <c r="G1953" i="5" s="1"/>
  <c r="D1954" i="5"/>
  <c r="E1954" i="5"/>
  <c r="G1954" i="5" s="1"/>
  <c r="D1955" i="5"/>
  <c r="E1955" i="5"/>
  <c r="G1955" i="5" s="1"/>
  <c r="D1956" i="5"/>
  <c r="E1956" i="5"/>
  <c r="G1956" i="5" s="1"/>
  <c r="D1957" i="5"/>
  <c r="E1957" i="5"/>
  <c r="G1957" i="5" s="1"/>
  <c r="D1958" i="5"/>
  <c r="E1958" i="5"/>
  <c r="G1958" i="5" s="1"/>
  <c r="D1959" i="5"/>
  <c r="E1959" i="5"/>
  <c r="G1959" i="5" s="1"/>
  <c r="D1960" i="5"/>
  <c r="E1960" i="5"/>
  <c r="G1960" i="5" s="1"/>
  <c r="D1961" i="5"/>
  <c r="E1961" i="5"/>
  <c r="G1961" i="5" s="1"/>
  <c r="D1962" i="5"/>
  <c r="E1962" i="5"/>
  <c r="G1962" i="5" s="1"/>
  <c r="D1963" i="5"/>
  <c r="E1963" i="5"/>
  <c r="G1963" i="5" s="1"/>
  <c r="D1964" i="5"/>
  <c r="E1964" i="5"/>
  <c r="G1964" i="5" s="1"/>
  <c r="D1965" i="5"/>
  <c r="E1965" i="5"/>
  <c r="G1965" i="5" s="1"/>
  <c r="D1966" i="5"/>
  <c r="E1966" i="5"/>
  <c r="G1966" i="5" s="1"/>
  <c r="D1967" i="5"/>
  <c r="E1967" i="5"/>
  <c r="G1967" i="5" s="1"/>
  <c r="D1968" i="5"/>
  <c r="E1968" i="5"/>
  <c r="G1968" i="5" s="1"/>
  <c r="D1969" i="5"/>
  <c r="E1969" i="5"/>
  <c r="G1969" i="5" s="1"/>
  <c r="D1970" i="5"/>
  <c r="E1970" i="5"/>
  <c r="G1970" i="5" s="1"/>
  <c r="D1971" i="5"/>
  <c r="E1971" i="5"/>
  <c r="G1971" i="5" s="1"/>
  <c r="D1972" i="5"/>
  <c r="E1972" i="5"/>
  <c r="G1972" i="5" s="1"/>
  <c r="D1973" i="5"/>
  <c r="E1973" i="5"/>
  <c r="G1973" i="5" s="1"/>
  <c r="D1974" i="5"/>
  <c r="E1974" i="5"/>
  <c r="G1974" i="5" s="1"/>
  <c r="D1975" i="5"/>
  <c r="E1975" i="5"/>
  <c r="G1975" i="5" s="1"/>
  <c r="D1976" i="5"/>
  <c r="E1976" i="5"/>
  <c r="G1976" i="5" s="1"/>
  <c r="D1977" i="5"/>
  <c r="E1977" i="5"/>
  <c r="G1977" i="5" s="1"/>
  <c r="D1978" i="5"/>
  <c r="E1978" i="5"/>
  <c r="G1978" i="5" s="1"/>
  <c r="D1979" i="5"/>
  <c r="E1979" i="5"/>
  <c r="G1979" i="5" s="1"/>
  <c r="D1980" i="5"/>
  <c r="E1980" i="5"/>
  <c r="G1980" i="5" s="1"/>
  <c r="D1981" i="5"/>
  <c r="E1981" i="5"/>
  <c r="G1981" i="5" s="1"/>
  <c r="D1982" i="5"/>
  <c r="E1982" i="5"/>
  <c r="G1982" i="5" s="1"/>
  <c r="D1983" i="5"/>
  <c r="E1983" i="5"/>
  <c r="G1983" i="5" s="1"/>
  <c r="D1984" i="5"/>
  <c r="E1984" i="5"/>
  <c r="G1984" i="5" s="1"/>
  <c r="D1985" i="5"/>
  <c r="E1985" i="5"/>
  <c r="G1985" i="5" s="1"/>
  <c r="D1986" i="5"/>
  <c r="E1986" i="5"/>
  <c r="G1986" i="5" s="1"/>
  <c r="D1987" i="5"/>
  <c r="E1987" i="5"/>
  <c r="G1987" i="5" s="1"/>
  <c r="D1988" i="5"/>
  <c r="E1988" i="5"/>
  <c r="G1988" i="5" s="1"/>
  <c r="D1989" i="5"/>
  <c r="E1989" i="5"/>
  <c r="G1989" i="5" s="1"/>
  <c r="D1990" i="5"/>
  <c r="E1990" i="5"/>
  <c r="G1990" i="5" s="1"/>
  <c r="D1991" i="5"/>
  <c r="E1991" i="5"/>
  <c r="G1991" i="5" s="1"/>
  <c r="D1992" i="5"/>
  <c r="E1992" i="5"/>
  <c r="G1992" i="5" s="1"/>
  <c r="D1993" i="5"/>
  <c r="E1993" i="5"/>
  <c r="G1993" i="5" s="1"/>
  <c r="D1994" i="5"/>
  <c r="E1994" i="5"/>
  <c r="G1994" i="5" s="1"/>
  <c r="D1995" i="5"/>
  <c r="E1995" i="5"/>
  <c r="G1995" i="5" s="1"/>
  <c r="D1996" i="5"/>
  <c r="E1996" i="5"/>
  <c r="G1996" i="5" s="1"/>
  <c r="D1997" i="5"/>
  <c r="E1997" i="5"/>
  <c r="G1997" i="5" s="1"/>
  <c r="D1998" i="5"/>
  <c r="E1998" i="5"/>
  <c r="G1998" i="5" s="1"/>
  <c r="D1999" i="5"/>
  <c r="E1999" i="5"/>
  <c r="G1999" i="5" s="1"/>
  <c r="D2000" i="5"/>
  <c r="E2000" i="5"/>
  <c r="G2000" i="5" s="1"/>
  <c r="D2001" i="5"/>
  <c r="E2001" i="5"/>
  <c r="G2001" i="5" s="1"/>
  <c r="D2002" i="5"/>
  <c r="E2002" i="5"/>
  <c r="G2002" i="5" s="1"/>
  <c r="D2003" i="5"/>
  <c r="E2003" i="5"/>
  <c r="G2003" i="5" s="1"/>
  <c r="D2004" i="5"/>
  <c r="E2004" i="5"/>
  <c r="G2004" i="5" s="1"/>
  <c r="D2005" i="5"/>
  <c r="E2005" i="5"/>
  <c r="G2005" i="5" s="1"/>
  <c r="D2006" i="5"/>
  <c r="E2006" i="5"/>
  <c r="G2006" i="5" s="1"/>
  <c r="D2007" i="5"/>
  <c r="E2007" i="5"/>
  <c r="G2007" i="5" s="1"/>
  <c r="D2008" i="5"/>
  <c r="E2008" i="5"/>
  <c r="G2008" i="5" s="1"/>
  <c r="D2009" i="5"/>
  <c r="E2009" i="5"/>
  <c r="G2009" i="5" s="1"/>
  <c r="D2010" i="5"/>
  <c r="E2010" i="5"/>
  <c r="G2010" i="5" s="1"/>
  <c r="D2011" i="5"/>
  <c r="E2011" i="5"/>
  <c r="G2011" i="5" s="1"/>
  <c r="D2012" i="5"/>
  <c r="E2012" i="5"/>
  <c r="G2012" i="5" s="1"/>
  <c r="D2013" i="5"/>
  <c r="E2013" i="5"/>
  <c r="G2013" i="5" s="1"/>
  <c r="D2014" i="5"/>
  <c r="E2014" i="5"/>
  <c r="G2014" i="5" s="1"/>
  <c r="D2015" i="5"/>
  <c r="E2015" i="5"/>
  <c r="G2015" i="5" s="1"/>
  <c r="D2016" i="5"/>
  <c r="E2016" i="5"/>
  <c r="G2016" i="5" s="1"/>
  <c r="D2017" i="5"/>
  <c r="E2017" i="5"/>
  <c r="G2017" i="5" s="1"/>
  <c r="D2018" i="5"/>
  <c r="E2018" i="5"/>
  <c r="G2018" i="5" s="1"/>
  <c r="D2019" i="5"/>
  <c r="E2019" i="5"/>
  <c r="G2019" i="5" s="1"/>
  <c r="D2020" i="5"/>
  <c r="E2020" i="5"/>
  <c r="G2020" i="5" s="1"/>
  <c r="D2021" i="5"/>
  <c r="E2021" i="5"/>
  <c r="G2021" i="5" s="1"/>
  <c r="D2022" i="5"/>
  <c r="E2022" i="5"/>
  <c r="G2022" i="5" s="1"/>
  <c r="D2023" i="5"/>
  <c r="E2023" i="5"/>
  <c r="G2023" i="5" s="1"/>
  <c r="D2024" i="5"/>
  <c r="E2024" i="5"/>
  <c r="G2024" i="5" s="1"/>
  <c r="D2025" i="5"/>
  <c r="E2025" i="5"/>
  <c r="G2025" i="5" s="1"/>
  <c r="D2026" i="5"/>
  <c r="E2026" i="5"/>
  <c r="G2026" i="5" s="1"/>
  <c r="D2027" i="5"/>
  <c r="E2027" i="5"/>
  <c r="G2027" i="5" s="1"/>
  <c r="D2028" i="5"/>
  <c r="E2028" i="5"/>
  <c r="G2028" i="5" s="1"/>
  <c r="D2029" i="5"/>
  <c r="E2029" i="5"/>
  <c r="G2029" i="5" s="1"/>
  <c r="D2030" i="5"/>
  <c r="E2030" i="5"/>
  <c r="G2030" i="5" s="1"/>
  <c r="D2031" i="5"/>
  <c r="E2031" i="5"/>
  <c r="G2031" i="5" s="1"/>
  <c r="D2032" i="5"/>
  <c r="E2032" i="5"/>
  <c r="G2032" i="5" s="1"/>
  <c r="D2033" i="5"/>
  <c r="E2033" i="5"/>
  <c r="G2033" i="5" s="1"/>
  <c r="D2034" i="5"/>
  <c r="E2034" i="5"/>
  <c r="G2034" i="5" s="1"/>
  <c r="D2035" i="5"/>
  <c r="E2035" i="5"/>
  <c r="G2035" i="5" s="1"/>
  <c r="D2036" i="5"/>
  <c r="E2036" i="5"/>
  <c r="G2036" i="5" s="1"/>
  <c r="D2037" i="5"/>
  <c r="E2037" i="5"/>
  <c r="G2037" i="5" s="1"/>
  <c r="D2038" i="5"/>
  <c r="E2038" i="5"/>
  <c r="G2038" i="5" s="1"/>
  <c r="D2039" i="5"/>
  <c r="E2039" i="5"/>
  <c r="G2039" i="5" s="1"/>
  <c r="D2040" i="5"/>
  <c r="E2040" i="5"/>
  <c r="G2040" i="5" s="1"/>
  <c r="D2041" i="5"/>
  <c r="E2041" i="5"/>
  <c r="G2041" i="5" s="1"/>
  <c r="D2042" i="5"/>
  <c r="E2042" i="5"/>
  <c r="G2042" i="5" s="1"/>
  <c r="D2043" i="5"/>
  <c r="E2043" i="5"/>
  <c r="G2043" i="5" s="1"/>
  <c r="D2044" i="5"/>
  <c r="E2044" i="5"/>
  <c r="G2044" i="5" s="1"/>
  <c r="D2045" i="5"/>
  <c r="E2045" i="5"/>
  <c r="G2045" i="5" s="1"/>
  <c r="D2046" i="5"/>
  <c r="E2046" i="5"/>
  <c r="G2046" i="5" s="1"/>
  <c r="D2047" i="5"/>
  <c r="E2047" i="5"/>
  <c r="G2047" i="5" s="1"/>
  <c r="D2048" i="5"/>
  <c r="E2048" i="5"/>
  <c r="G2048" i="5" s="1"/>
  <c r="D2049" i="5"/>
  <c r="E2049" i="5"/>
  <c r="G2049" i="5" s="1"/>
  <c r="D2050" i="5"/>
  <c r="E2050" i="5"/>
  <c r="G2050" i="5" s="1"/>
  <c r="D2051" i="5"/>
  <c r="E2051" i="5"/>
  <c r="G2051" i="5" s="1"/>
  <c r="D2052" i="5"/>
  <c r="E2052" i="5"/>
  <c r="G2052" i="5" s="1"/>
  <c r="D2053" i="5"/>
  <c r="E2053" i="5"/>
  <c r="G2053" i="5" s="1"/>
  <c r="D2054" i="5"/>
  <c r="E2054" i="5"/>
  <c r="G2054" i="5" s="1"/>
  <c r="D2055" i="5"/>
  <c r="E2055" i="5"/>
  <c r="G2055" i="5" s="1"/>
  <c r="D2056" i="5"/>
  <c r="E2056" i="5"/>
  <c r="G2056" i="5" s="1"/>
  <c r="D2057" i="5"/>
  <c r="E2057" i="5"/>
  <c r="G2057" i="5" s="1"/>
  <c r="D2058" i="5"/>
  <c r="E2058" i="5"/>
  <c r="G2058" i="5" s="1"/>
  <c r="D2059" i="5"/>
  <c r="E2059" i="5"/>
  <c r="G2059" i="5" s="1"/>
  <c r="D2060" i="5"/>
  <c r="E2060" i="5"/>
  <c r="G2060" i="5" s="1"/>
  <c r="D2061" i="5"/>
  <c r="E2061" i="5"/>
  <c r="G2061" i="5" s="1"/>
  <c r="D2062" i="5"/>
  <c r="E2062" i="5"/>
  <c r="G2062" i="5" s="1"/>
  <c r="D2063" i="5"/>
  <c r="E2063" i="5"/>
  <c r="G2063" i="5" s="1"/>
  <c r="D2064" i="5"/>
  <c r="E2064" i="5"/>
  <c r="G2064" i="5" s="1"/>
  <c r="D2065" i="5"/>
  <c r="E2065" i="5"/>
  <c r="G2065" i="5" s="1"/>
  <c r="D2066" i="5"/>
  <c r="E2066" i="5"/>
  <c r="G2066" i="5" s="1"/>
  <c r="D2067" i="5"/>
  <c r="E2067" i="5"/>
  <c r="G2067" i="5" s="1"/>
  <c r="D2068" i="5"/>
  <c r="E2068" i="5"/>
  <c r="G2068" i="5" s="1"/>
  <c r="D2069" i="5"/>
  <c r="E2069" i="5"/>
  <c r="G2069" i="5" s="1"/>
  <c r="D2070" i="5"/>
  <c r="E2070" i="5"/>
  <c r="G2070" i="5" s="1"/>
  <c r="D2071" i="5"/>
  <c r="E2071" i="5"/>
  <c r="G2071" i="5" s="1"/>
  <c r="D2072" i="5"/>
  <c r="E2072" i="5"/>
  <c r="G2072" i="5" s="1"/>
  <c r="D1063" i="5"/>
  <c r="E1063" i="5"/>
  <c r="G1063" i="5" s="1"/>
  <c r="D1064" i="5"/>
  <c r="E1064" i="5"/>
  <c r="G1064" i="5" s="1"/>
  <c r="D1065" i="5"/>
  <c r="E1065" i="5"/>
  <c r="G1065" i="5" s="1"/>
  <c r="D1066" i="5"/>
  <c r="E1066" i="5"/>
  <c r="G1066" i="5" s="1"/>
  <c r="D1067" i="5"/>
  <c r="E1067" i="5"/>
  <c r="G1067" i="5" s="1"/>
  <c r="D1068" i="5"/>
  <c r="E1068" i="5"/>
  <c r="G1068" i="5" s="1"/>
  <c r="D1069" i="5"/>
  <c r="E1069" i="5"/>
  <c r="G1069" i="5" s="1"/>
  <c r="D1070" i="5"/>
  <c r="E1070" i="5"/>
  <c r="G1070" i="5" s="1"/>
  <c r="D1071" i="5"/>
  <c r="E1071" i="5"/>
  <c r="G1071" i="5" s="1"/>
  <c r="D1072" i="5"/>
  <c r="E1072" i="5"/>
  <c r="G1072" i="5" s="1"/>
  <c r="D1073" i="5"/>
  <c r="E1073" i="5"/>
  <c r="G1073" i="5" s="1"/>
  <c r="D1074" i="5"/>
  <c r="E1074" i="5"/>
  <c r="G1074" i="5" s="1"/>
  <c r="D1075" i="5"/>
  <c r="E1075" i="5"/>
  <c r="G1075" i="5" s="1"/>
  <c r="D1076" i="5"/>
  <c r="E1076" i="5"/>
  <c r="G1076" i="5" s="1"/>
  <c r="D1077" i="5"/>
  <c r="E1077" i="5"/>
  <c r="G1077" i="5" s="1"/>
  <c r="D1057" i="5"/>
  <c r="E1057" i="5"/>
  <c r="G1057" i="5" s="1"/>
  <c r="D1058" i="5"/>
  <c r="E1058" i="5"/>
  <c r="G1058" i="5" s="1"/>
  <c r="D1059" i="5"/>
  <c r="E1059" i="5"/>
  <c r="G1059" i="5" s="1"/>
  <c r="D1060" i="5"/>
  <c r="E1060" i="5"/>
  <c r="G1060" i="5" s="1"/>
  <c r="D1061" i="5"/>
  <c r="E1061" i="5"/>
  <c r="G1061" i="5" s="1"/>
  <c r="D1062" i="5"/>
  <c r="E1062" i="5"/>
  <c r="G1062" i="5" s="1"/>
  <c r="D1056" i="5"/>
  <c r="E1056" i="5"/>
  <c r="G1056" i="5" s="1"/>
  <c r="G2073" i="5"/>
  <c r="G2074" i="5"/>
  <c r="G2075" i="5"/>
  <c r="G2076" i="5"/>
  <c r="G2077" i="5"/>
  <c r="G2078" i="5"/>
  <c r="G2079" i="5"/>
  <c r="G2080" i="5"/>
  <c r="G2081" i="5"/>
  <c r="G2082" i="5"/>
  <c r="G2083" i="5"/>
  <c r="G2084" i="5"/>
  <c r="G2085" i="5"/>
  <c r="G2086" i="5"/>
  <c r="G2087" i="5"/>
  <c r="G2088" i="5"/>
  <c r="G2089" i="5"/>
  <c r="G2090" i="5"/>
  <c r="G2091" i="5"/>
  <c r="G2092" i="5"/>
  <c r="G2093" i="5"/>
  <c r="G2094" i="5"/>
  <c r="G2095" i="5"/>
  <c r="G2096" i="5"/>
  <c r="G2097" i="5"/>
  <c r="G2098" i="5"/>
  <c r="G2099" i="5"/>
  <c r="G2100" i="5"/>
  <c r="G2101" i="5"/>
  <c r="G2102" i="5"/>
  <c r="G2103" i="5"/>
  <c r="G2104" i="5"/>
  <c r="G2105" i="5"/>
  <c r="G2106" i="5"/>
  <c r="G2107" i="5"/>
  <c r="G2108" i="5"/>
  <c r="G2109" i="5"/>
  <c r="G2110" i="5"/>
  <c r="G2111" i="5"/>
  <c r="G2112" i="5"/>
  <c r="G2113" i="5"/>
  <c r="G2114" i="5"/>
  <c r="G2115" i="5"/>
  <c r="G2116" i="5"/>
  <c r="G2117" i="5"/>
  <c r="G2118" i="5"/>
  <c r="G2119" i="5"/>
  <c r="G2120" i="5"/>
  <c r="G2121" i="5"/>
  <c r="G2122" i="5"/>
  <c r="G2123" i="5"/>
  <c r="G2124" i="5"/>
  <c r="G2125" i="5"/>
  <c r="G2126" i="5"/>
  <c r="G2127" i="5"/>
  <c r="G2128" i="5"/>
  <c r="G2129" i="5"/>
  <c r="G2130" i="5"/>
  <c r="G2131" i="5"/>
  <c r="G2132" i="5"/>
  <c r="G2133" i="5"/>
  <c r="G2134" i="5"/>
  <c r="G2135" i="5"/>
  <c r="G2136" i="5"/>
  <c r="G2137" i="5"/>
  <c r="G2138" i="5"/>
  <c r="G2139" i="5"/>
  <c r="G2140" i="5"/>
  <c r="G2141" i="5"/>
  <c r="G2142" i="5"/>
  <c r="G2143" i="5"/>
  <c r="G2144" i="5"/>
  <c r="G2145" i="5"/>
  <c r="G2146" i="5"/>
  <c r="G2147" i="5"/>
  <c r="G2148" i="5"/>
  <c r="G2149" i="5"/>
  <c r="G2150" i="5"/>
  <c r="G2151" i="5"/>
  <c r="G2152" i="5"/>
  <c r="G2153" i="5"/>
  <c r="G2154" i="5"/>
  <c r="G2155" i="5"/>
  <c r="G2156" i="5"/>
  <c r="G2157" i="5"/>
  <c r="G2158" i="5"/>
  <c r="G2159" i="5"/>
  <c r="E1055" i="5"/>
  <c r="G1055" i="5" s="1"/>
  <c r="D1055"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09" i="5"/>
  <c r="G210"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G443" i="5"/>
  <c r="G444" i="5"/>
  <c r="G445" i="5"/>
  <c r="G446" i="5"/>
  <c r="G447" i="5"/>
  <c r="G448" i="5"/>
  <c r="G449" i="5"/>
  <c r="G450" i="5"/>
  <c r="G451" i="5"/>
  <c r="G452" i="5"/>
  <c r="G453" i="5"/>
  <c r="G454" i="5"/>
  <c r="G455" i="5"/>
  <c r="G456" i="5"/>
  <c r="G457" i="5"/>
  <c r="G458" i="5"/>
  <c r="G459" i="5"/>
  <c r="G460" i="5"/>
  <c r="G461" i="5"/>
  <c r="G462" i="5"/>
  <c r="G463" i="5"/>
  <c r="G464" i="5"/>
  <c r="G465" i="5"/>
  <c r="G466" i="5"/>
  <c r="G467" i="5"/>
  <c r="G468" i="5"/>
  <c r="G469" i="5"/>
  <c r="G470" i="5"/>
  <c r="G471" i="5"/>
  <c r="G472" i="5"/>
  <c r="G473" i="5"/>
  <c r="G474" i="5"/>
  <c r="G475" i="5"/>
  <c r="G476" i="5"/>
  <c r="G477" i="5"/>
  <c r="G478" i="5"/>
  <c r="G479" i="5"/>
  <c r="G480" i="5"/>
  <c r="G481" i="5"/>
  <c r="G482" i="5"/>
  <c r="G483" i="5"/>
  <c r="G484" i="5"/>
  <c r="G485" i="5"/>
  <c r="G486" i="5"/>
  <c r="G487" i="5"/>
  <c r="G488" i="5"/>
  <c r="G489" i="5"/>
  <c r="G490" i="5"/>
  <c r="G491" i="5"/>
  <c r="G492" i="5"/>
  <c r="G493" i="5"/>
  <c r="G494" i="5"/>
  <c r="G495" i="5"/>
  <c r="G496" i="5"/>
  <c r="G497" i="5"/>
  <c r="G498" i="5"/>
  <c r="G499" i="5"/>
  <c r="G500" i="5"/>
  <c r="G501" i="5"/>
  <c r="G502" i="5"/>
  <c r="G503" i="5"/>
  <c r="G504" i="5"/>
  <c r="G505" i="5"/>
  <c r="G506" i="5"/>
  <c r="G507" i="5"/>
  <c r="G508" i="5"/>
  <c r="G509" i="5"/>
  <c r="G510" i="5"/>
  <c r="G511" i="5"/>
  <c r="G512" i="5"/>
  <c r="G513" i="5"/>
  <c r="G514" i="5"/>
  <c r="G515" i="5"/>
  <c r="G516" i="5"/>
  <c r="G517" i="5"/>
  <c r="G518" i="5"/>
  <c r="G519" i="5"/>
  <c r="G520" i="5"/>
  <c r="G521" i="5"/>
  <c r="G522" i="5"/>
  <c r="G523" i="5"/>
  <c r="G524" i="5"/>
  <c r="G525" i="5"/>
  <c r="G526" i="5"/>
  <c r="G527" i="5"/>
  <c r="G528" i="5"/>
  <c r="G529" i="5"/>
  <c r="G530" i="5"/>
  <c r="G531" i="5"/>
  <c r="G532" i="5"/>
  <c r="G533" i="5"/>
  <c r="G534" i="5"/>
  <c r="G535" i="5"/>
  <c r="G536" i="5"/>
  <c r="G537" i="5"/>
  <c r="G538" i="5"/>
  <c r="G539" i="5"/>
  <c r="G540" i="5"/>
  <c r="G541" i="5"/>
  <c r="G542" i="5"/>
  <c r="G543" i="5"/>
  <c r="G544" i="5"/>
  <c r="G545" i="5"/>
  <c r="G546" i="5"/>
  <c r="G547" i="5"/>
  <c r="G548" i="5"/>
  <c r="G549" i="5"/>
  <c r="G550" i="5"/>
  <c r="G551" i="5"/>
  <c r="G552" i="5"/>
  <c r="G553" i="5"/>
  <c r="G554" i="5"/>
  <c r="G555" i="5"/>
  <c r="G556" i="5"/>
  <c r="G557" i="5"/>
  <c r="G558" i="5"/>
  <c r="G559" i="5"/>
  <c r="G560" i="5"/>
  <c r="G561" i="5"/>
  <c r="G562" i="5"/>
  <c r="G563" i="5"/>
  <c r="G564" i="5"/>
  <c r="G565" i="5"/>
  <c r="G566" i="5"/>
  <c r="G567" i="5"/>
  <c r="G568" i="5"/>
  <c r="G569" i="5"/>
  <c r="G570" i="5"/>
  <c r="G571" i="5"/>
  <c r="G572" i="5"/>
  <c r="G573" i="5"/>
  <c r="G574" i="5"/>
  <c r="G575" i="5"/>
  <c r="G576" i="5"/>
  <c r="G577" i="5"/>
  <c r="G578" i="5"/>
  <c r="G579" i="5"/>
  <c r="G580" i="5"/>
  <c r="G581" i="5"/>
  <c r="G582" i="5"/>
  <c r="G583" i="5"/>
  <c r="G584" i="5"/>
  <c r="G585" i="5"/>
  <c r="G586" i="5"/>
  <c r="G587" i="5"/>
  <c r="G588" i="5"/>
  <c r="G589" i="5"/>
  <c r="G590" i="5"/>
  <c r="G591" i="5"/>
  <c r="G592" i="5"/>
  <c r="G593" i="5"/>
  <c r="G594" i="5"/>
  <c r="G595" i="5"/>
  <c r="G596" i="5"/>
  <c r="G597" i="5"/>
  <c r="G598" i="5"/>
  <c r="G599" i="5"/>
  <c r="G600" i="5"/>
  <c r="G601" i="5"/>
  <c r="G602" i="5"/>
  <c r="G603" i="5"/>
  <c r="G604" i="5"/>
  <c r="G605" i="5"/>
  <c r="G606" i="5"/>
  <c r="G607" i="5"/>
  <c r="G608" i="5"/>
  <c r="G609" i="5"/>
  <c r="G610" i="5"/>
  <c r="G611" i="5"/>
  <c r="G612" i="5"/>
  <c r="G613" i="5"/>
  <c r="G614" i="5"/>
  <c r="G615" i="5"/>
  <c r="G616" i="5"/>
  <c r="G617" i="5"/>
  <c r="G618" i="5"/>
  <c r="G619" i="5"/>
  <c r="G620" i="5"/>
  <c r="G621" i="5"/>
  <c r="G622" i="5"/>
  <c r="G623" i="5"/>
  <c r="G624" i="5"/>
  <c r="G625" i="5"/>
  <c r="G626" i="5"/>
  <c r="G627" i="5"/>
  <c r="G628" i="5"/>
  <c r="G629" i="5"/>
  <c r="G630" i="5"/>
  <c r="G631" i="5"/>
  <c r="G632" i="5"/>
  <c r="G633" i="5"/>
  <c r="G634" i="5"/>
  <c r="G635" i="5"/>
  <c r="G636" i="5"/>
  <c r="G637" i="5"/>
  <c r="G638" i="5"/>
  <c r="G639" i="5"/>
  <c r="G640" i="5"/>
  <c r="G641" i="5"/>
  <c r="G642" i="5"/>
  <c r="G643" i="5"/>
  <c r="G644" i="5"/>
  <c r="G645" i="5"/>
  <c r="G646" i="5"/>
  <c r="G647" i="5"/>
  <c r="G648" i="5"/>
  <c r="G649" i="5"/>
  <c r="G650" i="5"/>
  <c r="G651" i="5"/>
  <c r="G652" i="5"/>
  <c r="G653" i="5"/>
  <c r="G654" i="5"/>
  <c r="G655" i="5"/>
  <c r="G656" i="5"/>
  <c r="G657" i="5"/>
  <c r="G658" i="5"/>
  <c r="G659" i="5"/>
  <c r="G660" i="5"/>
  <c r="G661" i="5"/>
  <c r="G662" i="5"/>
  <c r="G663" i="5"/>
  <c r="G664" i="5"/>
  <c r="G665" i="5"/>
  <c r="G666" i="5"/>
  <c r="G667" i="5"/>
  <c r="G668" i="5"/>
  <c r="G669" i="5"/>
  <c r="G670" i="5"/>
  <c r="G671" i="5"/>
  <c r="G672" i="5"/>
  <c r="G673" i="5"/>
  <c r="G674" i="5"/>
  <c r="G675" i="5"/>
  <c r="G676" i="5"/>
  <c r="G677" i="5"/>
  <c r="G678" i="5"/>
  <c r="G679" i="5"/>
  <c r="G680" i="5"/>
  <c r="G681" i="5"/>
  <c r="G682" i="5"/>
  <c r="G683" i="5"/>
  <c r="G684" i="5"/>
  <c r="G685" i="5"/>
  <c r="G686" i="5"/>
  <c r="G687" i="5"/>
  <c r="G688" i="5"/>
  <c r="G689" i="5"/>
  <c r="G690" i="5"/>
  <c r="G691" i="5"/>
  <c r="G692" i="5"/>
  <c r="G693" i="5"/>
  <c r="G694" i="5"/>
  <c r="G695" i="5"/>
  <c r="G696" i="5"/>
  <c r="G697" i="5"/>
  <c r="G698" i="5"/>
  <c r="G699" i="5"/>
  <c r="G700" i="5"/>
  <c r="G701" i="5"/>
  <c r="G702" i="5"/>
  <c r="G703" i="5"/>
  <c r="G704" i="5"/>
  <c r="G705" i="5"/>
  <c r="G706" i="5"/>
  <c r="G707" i="5"/>
  <c r="G708" i="5"/>
  <c r="G709" i="5"/>
  <c r="G710" i="5"/>
  <c r="G711" i="5"/>
  <c r="G712" i="5"/>
  <c r="G713" i="5"/>
  <c r="G714" i="5"/>
  <c r="G715" i="5"/>
  <c r="G716" i="5"/>
  <c r="G717" i="5"/>
  <c r="G718" i="5"/>
  <c r="G719" i="5"/>
  <c r="G720" i="5"/>
  <c r="G721" i="5"/>
  <c r="G722" i="5"/>
  <c r="G723" i="5"/>
  <c r="G724" i="5"/>
  <c r="G725" i="5"/>
  <c r="G726" i="5"/>
  <c r="G727" i="5"/>
  <c r="G728" i="5"/>
  <c r="G729" i="5"/>
  <c r="G730" i="5"/>
  <c r="G731" i="5"/>
  <c r="G732" i="5"/>
  <c r="G733" i="5"/>
  <c r="G734" i="5"/>
  <c r="G735" i="5"/>
  <c r="G736" i="5"/>
  <c r="G737" i="5"/>
  <c r="G738" i="5"/>
  <c r="G739" i="5"/>
  <c r="G740" i="5"/>
  <c r="G741" i="5"/>
  <c r="G742" i="5"/>
  <c r="G743" i="5"/>
  <c r="G744" i="5"/>
  <c r="G745" i="5"/>
  <c r="G746" i="5"/>
  <c r="G747" i="5"/>
  <c r="G748" i="5"/>
  <c r="G749" i="5"/>
  <c r="G750" i="5"/>
  <c r="G751" i="5"/>
  <c r="G752" i="5"/>
  <c r="G753" i="5"/>
  <c r="G754" i="5"/>
  <c r="G755" i="5"/>
  <c r="G756" i="5"/>
  <c r="G757" i="5"/>
  <c r="G758" i="5"/>
  <c r="G759" i="5"/>
  <c r="G760" i="5"/>
  <c r="G761" i="5"/>
  <c r="G762" i="5"/>
  <c r="G763" i="5"/>
  <c r="G764" i="5"/>
  <c r="G765" i="5"/>
  <c r="G766" i="5"/>
  <c r="G767" i="5"/>
  <c r="G768" i="5"/>
  <c r="G769" i="5"/>
  <c r="G770" i="5"/>
  <c r="G771" i="5"/>
  <c r="G772" i="5"/>
  <c r="G773" i="5"/>
  <c r="G774" i="5"/>
  <c r="G775" i="5"/>
  <c r="G776" i="5"/>
  <c r="G777" i="5"/>
  <c r="G778" i="5"/>
  <c r="G779" i="5"/>
  <c r="G780" i="5"/>
  <c r="G781" i="5"/>
  <c r="G782" i="5"/>
  <c r="G783" i="5"/>
  <c r="G784" i="5"/>
  <c r="G785" i="5"/>
  <c r="G786" i="5"/>
  <c r="G787" i="5"/>
  <c r="G788" i="5"/>
  <c r="G789" i="5"/>
  <c r="G790" i="5"/>
  <c r="G791" i="5"/>
  <c r="G792" i="5"/>
  <c r="G793" i="5"/>
  <c r="G794" i="5"/>
  <c r="G795" i="5"/>
  <c r="G796" i="5"/>
  <c r="G797" i="5"/>
  <c r="G798" i="5"/>
  <c r="G799" i="5"/>
  <c r="G800" i="5"/>
  <c r="G801" i="5"/>
  <c r="G802" i="5"/>
  <c r="G803" i="5"/>
  <c r="G804" i="5"/>
  <c r="G805" i="5"/>
  <c r="G806" i="5"/>
  <c r="G807" i="5"/>
  <c r="G808" i="5"/>
  <c r="G809" i="5"/>
  <c r="G810" i="5"/>
  <c r="G811" i="5"/>
  <c r="G812" i="5"/>
  <c r="G813" i="5"/>
  <c r="G814" i="5"/>
  <c r="G815" i="5"/>
  <c r="G816" i="5"/>
  <c r="G817" i="5"/>
  <c r="G818" i="5"/>
  <c r="G819" i="5"/>
  <c r="G820" i="5"/>
  <c r="G821" i="5"/>
  <c r="G822" i="5"/>
  <c r="G823" i="5"/>
  <c r="G824" i="5"/>
  <c r="G825" i="5"/>
  <c r="G826" i="5"/>
  <c r="G827" i="5"/>
  <c r="G828" i="5"/>
  <c r="G829" i="5"/>
  <c r="G830" i="5"/>
  <c r="G831" i="5"/>
  <c r="G832" i="5"/>
  <c r="G833" i="5"/>
  <c r="G834" i="5"/>
  <c r="G835" i="5"/>
  <c r="G836" i="5"/>
  <c r="G837" i="5"/>
  <c r="G838" i="5"/>
  <c r="G839" i="5"/>
  <c r="G840" i="5"/>
  <c r="G841" i="5"/>
  <c r="G842" i="5"/>
  <c r="G843" i="5"/>
  <c r="G844" i="5"/>
  <c r="G845" i="5"/>
  <c r="G846" i="5"/>
  <c r="G847" i="5"/>
  <c r="G848" i="5"/>
  <c r="G849" i="5"/>
  <c r="G850" i="5"/>
  <c r="G851" i="5"/>
  <c r="G852" i="5"/>
  <c r="G853" i="5"/>
  <c r="G854" i="5"/>
  <c r="G855" i="5"/>
  <c r="G856" i="5"/>
  <c r="G857" i="5"/>
  <c r="G858" i="5"/>
  <c r="G859" i="5"/>
  <c r="G860" i="5"/>
  <c r="G861" i="5"/>
  <c r="G862" i="5"/>
  <c r="G863" i="5"/>
  <c r="G864" i="5"/>
  <c r="G865" i="5"/>
  <c r="G866" i="5"/>
  <c r="G867" i="5"/>
  <c r="G868" i="5"/>
  <c r="G869" i="5"/>
  <c r="G870" i="5"/>
  <c r="G871" i="5"/>
  <c r="G872" i="5"/>
  <c r="G873" i="5"/>
  <c r="G874" i="5"/>
  <c r="G875" i="5"/>
  <c r="G876" i="5"/>
  <c r="G877" i="5"/>
  <c r="G878" i="5"/>
  <c r="G879" i="5"/>
  <c r="G880" i="5"/>
  <c r="G881" i="5"/>
  <c r="G882" i="5"/>
  <c r="G883" i="5"/>
  <c r="G884" i="5"/>
  <c r="G885" i="5"/>
  <c r="G886" i="5"/>
  <c r="G887" i="5"/>
  <c r="G888" i="5"/>
  <c r="G889" i="5"/>
  <c r="G890" i="5"/>
  <c r="G891" i="5"/>
  <c r="G892" i="5"/>
  <c r="G893" i="5"/>
  <c r="G894" i="5"/>
  <c r="G895" i="5"/>
  <c r="G896" i="5"/>
  <c r="G897" i="5"/>
  <c r="G898" i="5"/>
  <c r="G899" i="5"/>
  <c r="G900" i="5"/>
  <c r="G901" i="5"/>
  <c r="G902" i="5"/>
  <c r="G903" i="5"/>
  <c r="G904" i="5"/>
  <c r="G905" i="5"/>
  <c r="G906" i="5"/>
  <c r="G907" i="5"/>
  <c r="G908" i="5"/>
  <c r="G909" i="5"/>
  <c r="G910" i="5"/>
  <c r="G911" i="5"/>
  <c r="G912" i="5"/>
  <c r="G913" i="5"/>
  <c r="G914" i="5"/>
  <c r="G915" i="5"/>
  <c r="G916" i="5"/>
  <c r="G917" i="5"/>
  <c r="G918" i="5"/>
  <c r="G919" i="5"/>
  <c r="G920" i="5"/>
  <c r="G921" i="5"/>
  <c r="G922" i="5"/>
  <c r="G923" i="5"/>
  <c r="G924" i="5"/>
  <c r="G925" i="5"/>
  <c r="G926" i="5"/>
  <c r="G927" i="5"/>
  <c r="G928" i="5"/>
  <c r="G929" i="5"/>
  <c r="G930" i="5"/>
  <c r="G931" i="5"/>
  <c r="G932" i="5"/>
  <c r="G933" i="5"/>
  <c r="G934" i="5"/>
  <c r="G935" i="5"/>
  <c r="G936" i="5"/>
  <c r="G937" i="5"/>
  <c r="G938" i="5"/>
  <c r="G939" i="5"/>
  <c r="G940" i="5"/>
  <c r="G941" i="5"/>
  <c r="G942" i="5"/>
  <c r="G943" i="5"/>
  <c r="G944" i="5"/>
  <c r="G945" i="5"/>
  <c r="G946" i="5"/>
  <c r="G947" i="5"/>
  <c r="G948" i="5"/>
  <c r="G949" i="5"/>
  <c r="G950" i="5"/>
  <c r="G951" i="5"/>
  <c r="G952" i="5"/>
  <c r="G953" i="5"/>
  <c r="G954" i="5"/>
  <c r="G955" i="5"/>
  <c r="G956" i="5"/>
  <c r="G957" i="5"/>
  <c r="G958" i="5"/>
  <c r="G959" i="5"/>
  <c r="G960" i="5"/>
  <c r="G961" i="5"/>
  <c r="G962" i="5"/>
  <c r="G963" i="5"/>
  <c r="G964" i="5"/>
  <c r="G965" i="5"/>
  <c r="G966" i="5"/>
  <c r="G967" i="5"/>
  <c r="G968" i="5"/>
  <c r="G969" i="5"/>
  <c r="G970" i="5"/>
  <c r="G971" i="5"/>
  <c r="G972" i="5"/>
  <c r="G973" i="5"/>
  <c r="G974" i="5"/>
  <c r="G975" i="5"/>
  <c r="G976" i="5"/>
  <c r="G977" i="5"/>
  <c r="G978" i="5"/>
  <c r="G979" i="5"/>
  <c r="G980" i="5"/>
  <c r="G981" i="5"/>
  <c r="G982" i="5"/>
  <c r="G983" i="5"/>
  <c r="G984" i="5"/>
  <c r="G985" i="5"/>
  <c r="G986" i="5"/>
  <c r="G987" i="5"/>
  <c r="G988" i="5"/>
  <c r="G989" i="5"/>
  <c r="G990" i="5"/>
  <c r="G991" i="5"/>
  <c r="G992" i="5"/>
  <c r="G993" i="5"/>
  <c r="G994" i="5"/>
  <c r="G995" i="5"/>
  <c r="G996" i="5"/>
  <c r="G997" i="5"/>
  <c r="G998" i="5"/>
  <c r="G999" i="5"/>
  <c r="G1000" i="5"/>
  <c r="G1001" i="5"/>
  <c r="G1002" i="5"/>
  <c r="G1003" i="5"/>
  <c r="G1004" i="5"/>
  <c r="G1005" i="5"/>
  <c r="G1006" i="5"/>
  <c r="G1007" i="5"/>
  <c r="G1008" i="5"/>
  <c r="G1009" i="5"/>
  <c r="G1010" i="5"/>
  <c r="G1011" i="5"/>
  <c r="G1012" i="5"/>
  <c r="G1013" i="5"/>
  <c r="G1014" i="5"/>
  <c r="G1015" i="5"/>
  <c r="G1016" i="5"/>
  <c r="G1017" i="5"/>
  <c r="G1018" i="5"/>
  <c r="G1019" i="5"/>
  <c r="G1020" i="5"/>
  <c r="G1021" i="5"/>
  <c r="G1022" i="5"/>
  <c r="G1023" i="5"/>
  <c r="G1024" i="5"/>
  <c r="G1025" i="5"/>
  <c r="G1026" i="5"/>
  <c r="G1027" i="5"/>
  <c r="G1028" i="5"/>
  <c r="G1029" i="5"/>
  <c r="G1030" i="5"/>
  <c r="G1031" i="5"/>
  <c r="G1032" i="5"/>
  <c r="G1033" i="5"/>
  <c r="G1034" i="5"/>
  <c r="G1035" i="5"/>
  <c r="G1036" i="5"/>
  <c r="G1037" i="5"/>
  <c r="G1038" i="5"/>
  <c r="G1039" i="5"/>
  <c r="G1040" i="5"/>
  <c r="G1041" i="5"/>
  <c r="G1042" i="5"/>
  <c r="G1043" i="5"/>
  <c r="G1044" i="5"/>
  <c r="G1045" i="5"/>
  <c r="G1046" i="5"/>
  <c r="G1047" i="5"/>
  <c r="G1048" i="5"/>
  <c r="G1049" i="5"/>
  <c r="G1050" i="5"/>
  <c r="G1051" i="5"/>
  <c r="G1052" i="5"/>
  <c r="G1053" i="5"/>
  <c r="G1054" i="5"/>
  <c r="G2160" i="5"/>
  <c r="G2161" i="5"/>
  <c r="G2162" i="5"/>
  <c r="G2163" i="5"/>
  <c r="G2164" i="5"/>
  <c r="G2165" i="5"/>
  <c r="G2166" i="5"/>
  <c r="G2167" i="5"/>
  <c r="G2168" i="5"/>
  <c r="G2169" i="5"/>
  <c r="G2170" i="5"/>
  <c r="G2171" i="5"/>
  <c r="G2172" i="5"/>
  <c r="G2173" i="5"/>
  <c r="G2174" i="5"/>
  <c r="G2175" i="5"/>
  <c r="G2176" i="5"/>
  <c r="G2177" i="5"/>
  <c r="G2178" i="5"/>
  <c r="G2179" i="5"/>
  <c r="G2180" i="5"/>
  <c r="G2181" i="5"/>
  <c r="G2182" i="5"/>
  <c r="G2183" i="5"/>
  <c r="G2184" i="5"/>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16" i="4"/>
  <c r="G15" i="4"/>
  <c r="B15" i="4"/>
  <c r="B16" i="4" s="1"/>
  <c r="B17" i="4" s="1"/>
  <c r="B18" i="4" s="1"/>
  <c r="B19" i="4" s="1"/>
  <c r="B20" i="4" s="1"/>
  <c r="B21" i="4" s="1"/>
  <c r="B22" i="4" s="1"/>
  <c r="B23" i="4" s="1"/>
  <c r="B24" i="4" s="1"/>
  <c r="B25" i="4" s="1"/>
  <c r="B26" i="4" s="1"/>
  <c r="B27" i="4" s="1"/>
  <c r="B28" i="4" s="1"/>
  <c r="B29" i="4" s="1"/>
  <c r="B30" i="4" s="1"/>
  <c r="B31" i="4" s="1"/>
  <c r="B32" i="4" s="1"/>
  <c r="B33" i="4" s="1"/>
  <c r="B34" i="4" s="1"/>
  <c r="B35" i="4" s="1"/>
  <c r="B36" i="4" s="1"/>
  <c r="B37" i="4" s="1"/>
  <c r="B38" i="4" s="1"/>
  <c r="B39" i="4" s="1"/>
  <c r="B40" i="4" s="1"/>
  <c r="B41" i="4" s="1"/>
  <c r="B42" i="4" s="1"/>
  <c r="B43" i="4" s="1"/>
  <c r="B44" i="4" s="1"/>
  <c r="B45" i="4" s="1"/>
  <c r="B46" i="4" s="1"/>
  <c r="B47" i="4" s="1"/>
  <c r="B48" i="4" s="1"/>
  <c r="B49" i="4" s="1"/>
  <c r="B50" i="4" s="1"/>
  <c r="B51" i="4" s="1"/>
  <c r="B52" i="4" s="1"/>
  <c r="B53" i="4" s="1"/>
  <c r="B54" i="4" s="1"/>
  <c r="B55" i="4" s="1"/>
  <c r="B56" i="4" s="1"/>
  <c r="B57" i="4" s="1"/>
  <c r="B58" i="4" s="1"/>
  <c r="B59" i="4" s="1"/>
  <c r="B60" i="4" s="1"/>
  <c r="B61" i="4" s="1"/>
  <c r="B62" i="4" s="1"/>
  <c r="B63" i="4" s="1"/>
  <c r="B64" i="4" s="1"/>
  <c r="B65" i="4" s="1"/>
  <c r="B66" i="4" s="1"/>
  <c r="B67" i="4" s="1"/>
  <c r="B68" i="4" s="1"/>
  <c r="B69" i="4" s="1"/>
  <c r="B70" i="4" s="1"/>
  <c r="B71" i="4" s="1"/>
  <c r="B72" i="4" s="1"/>
  <c r="B73" i="4" s="1"/>
  <c r="B74" i="4" s="1"/>
  <c r="B75" i="4" s="1"/>
  <c r="B76" i="4" s="1"/>
  <c r="B77" i="4" s="1"/>
  <c r="B78" i="4" s="1"/>
  <c r="B79" i="4" s="1"/>
  <c r="B80" i="4" s="1"/>
  <c r="G14" i="4"/>
  <c r="G16" i="5"/>
  <c r="G17" i="5"/>
  <c r="G18" i="5"/>
  <c r="G19" i="5"/>
  <c r="G20" i="5"/>
  <c r="G21" i="5"/>
  <c r="G22" i="5"/>
  <c r="G2185" i="5"/>
  <c r="G2186" i="5"/>
  <c r="G2187" i="5"/>
  <c r="G2188" i="5"/>
  <c r="G2189" i="5"/>
  <c r="G2190" i="5"/>
  <c r="G2191" i="5"/>
  <c r="G2192" i="5"/>
  <c r="G2193" i="5"/>
  <c r="G2194" i="5"/>
  <c r="G2195" i="5"/>
  <c r="G2196" i="5"/>
  <c r="G2197" i="5"/>
  <c r="G2198" i="5"/>
  <c r="G2199" i="5"/>
  <c r="G2200" i="5"/>
  <c r="G2201" i="5"/>
  <c r="G2202" i="5"/>
  <c r="G2203" i="5"/>
  <c r="G2204" i="5"/>
  <c r="G2205" i="5"/>
  <c r="G2206" i="5"/>
  <c r="G2207" i="5"/>
  <c r="G2208" i="5"/>
  <c r="G2209" i="5"/>
  <c r="G2210" i="5"/>
  <c r="G2211" i="5"/>
  <c r="G2212" i="5"/>
  <c r="G2213" i="5"/>
  <c r="G2214" i="5"/>
  <c r="G2215" i="5"/>
  <c r="G2216" i="5"/>
  <c r="G2217" i="5"/>
  <c r="G2218" i="5"/>
  <c r="G2219" i="5"/>
  <c r="G2220" i="5"/>
  <c r="G2221" i="5"/>
  <c r="G2222" i="5"/>
  <c r="G2223" i="5"/>
  <c r="G2224" i="5"/>
  <c r="G2225" i="5"/>
  <c r="G2226" i="5"/>
  <c r="G2227" i="5"/>
  <c r="G2228" i="5"/>
  <c r="G2229" i="5"/>
  <c r="G2230" i="5"/>
  <c r="G2231" i="5"/>
  <c r="G2232" i="5"/>
  <c r="G2233" i="5"/>
  <c r="G2234" i="5"/>
  <c r="G2235" i="5"/>
  <c r="G2236" i="5"/>
  <c r="G15" i="5"/>
  <c r="G14" i="5"/>
  <c r="C2" i="7"/>
  <c r="H33" i="7"/>
  <c r="J33" i="7" s="1"/>
  <c r="H16" i="7"/>
  <c r="J16" i="7" s="1"/>
  <c r="H15" i="7"/>
  <c r="J15" i="7" s="1"/>
  <c r="H14" i="7"/>
  <c r="J14" i="7" s="1"/>
  <c r="C2" i="6"/>
  <c r="B15" i="5"/>
  <c r="B16" i="5" s="1"/>
  <c r="B17" i="5" s="1"/>
  <c r="B18" i="5" s="1"/>
  <c r="B19" i="5" s="1"/>
  <c r="B20" i="5" s="1"/>
  <c r="B21" i="5" s="1"/>
  <c r="B22" i="5" s="1"/>
  <c r="B23" i="5" s="1"/>
  <c r="B24" i="5" s="1"/>
  <c r="B25" i="5" s="1"/>
  <c r="B26" i="5" s="1"/>
  <c r="B27" i="5" s="1"/>
  <c r="B28" i="5" s="1"/>
  <c r="B29" i="5" s="1"/>
  <c r="B30" i="5" s="1"/>
  <c r="B31" i="5" s="1"/>
  <c r="B32" i="5" s="1"/>
  <c r="B33" i="5" s="1"/>
  <c r="B34" i="5" s="1"/>
  <c r="B35" i="5" s="1"/>
  <c r="B36" i="5" s="1"/>
  <c r="B37" i="5" s="1"/>
  <c r="B38" i="5" s="1"/>
  <c r="B39" i="5" s="1"/>
  <c r="B40" i="5" s="1"/>
  <c r="B41" i="5" s="1"/>
  <c r="B42" i="5" s="1"/>
  <c r="B43" i="5" s="1"/>
  <c r="B44" i="5" s="1"/>
  <c r="B45" i="5" s="1"/>
  <c r="B46" i="5" s="1"/>
  <c r="B47" i="5" s="1"/>
  <c r="B48" i="5" s="1"/>
  <c r="B49" i="5" s="1"/>
  <c r="B50" i="5" s="1"/>
  <c r="B51" i="5" s="1"/>
  <c r="B52" i="5" s="1"/>
  <c r="B53" i="5" s="1"/>
  <c r="B54" i="5" s="1"/>
  <c r="B55" i="5" s="1"/>
  <c r="B56" i="5" s="1"/>
  <c r="B57" i="5" s="1"/>
  <c r="B58" i="5" s="1"/>
  <c r="B59" i="5" s="1"/>
  <c r="B60" i="5" s="1"/>
  <c r="B61" i="5" s="1"/>
  <c r="B62" i="5" s="1"/>
  <c r="B63" i="5" s="1"/>
  <c r="B64" i="5" s="1"/>
  <c r="B65" i="5" s="1"/>
  <c r="B66" i="5" s="1"/>
  <c r="B67" i="5" s="1"/>
  <c r="B68" i="5" s="1"/>
  <c r="B69" i="5" s="1"/>
  <c r="B70" i="5" s="1"/>
  <c r="B71" i="5" s="1"/>
  <c r="B72" i="5" s="1"/>
  <c r="B73" i="5" s="1"/>
  <c r="B74" i="5" s="1"/>
  <c r="B75" i="5" s="1"/>
  <c r="B76" i="5" s="1"/>
  <c r="B77" i="5" s="1"/>
  <c r="B78" i="5" s="1"/>
  <c r="B79" i="5" s="1"/>
  <c r="B80" i="5" s="1"/>
  <c r="B81" i="5" s="1"/>
  <c r="B82" i="5" s="1"/>
  <c r="B83" i="5" s="1"/>
  <c r="B84" i="5" s="1"/>
  <c r="B85" i="5" s="1"/>
  <c r="B86" i="5" s="1"/>
  <c r="B87" i="5" s="1"/>
  <c r="B88" i="5" s="1"/>
  <c r="B89" i="5" s="1"/>
  <c r="B90" i="5" s="1"/>
  <c r="B91" i="5" s="1"/>
  <c r="B92" i="5" s="1"/>
  <c r="B93" i="5" s="1"/>
  <c r="B94" i="5" s="1"/>
  <c r="B95" i="5" s="1"/>
  <c r="B96" i="5" s="1"/>
  <c r="B97" i="5" s="1"/>
  <c r="B98" i="5" s="1"/>
  <c r="B99" i="5" s="1"/>
  <c r="B100" i="5" s="1"/>
  <c r="B101" i="5" s="1"/>
  <c r="B102" i="5" s="1"/>
  <c r="B103" i="5" s="1"/>
  <c r="B104" i="5" s="1"/>
  <c r="B105" i="5" s="1"/>
  <c r="B106" i="5" s="1"/>
  <c r="B107" i="5" s="1"/>
  <c r="B108" i="5" s="1"/>
  <c r="B109" i="5" s="1"/>
  <c r="B110" i="5" s="1"/>
  <c r="B111" i="5" s="1"/>
  <c r="B112" i="5" s="1"/>
  <c r="B113" i="5" s="1"/>
  <c r="B114" i="5" s="1"/>
  <c r="B115" i="5" s="1"/>
  <c r="B116" i="5" s="1"/>
  <c r="B117" i="5" s="1"/>
  <c r="B118" i="5" s="1"/>
  <c r="B119" i="5" s="1"/>
  <c r="B120" i="5" s="1"/>
  <c r="B121" i="5" s="1"/>
  <c r="B122" i="5" s="1"/>
  <c r="B123" i="5" s="1"/>
  <c r="B124" i="5" s="1"/>
  <c r="B125" i="5" s="1"/>
  <c r="B126" i="5" s="1"/>
  <c r="B127" i="5" s="1"/>
  <c r="B128" i="5" s="1"/>
  <c r="B129" i="5" s="1"/>
  <c r="B130" i="5" s="1"/>
  <c r="B131" i="5" s="1"/>
  <c r="B132" i="5" s="1"/>
  <c r="B133" i="5" s="1"/>
  <c r="B134" i="5" s="1"/>
  <c r="B135" i="5" s="1"/>
  <c r="B136" i="5" s="1"/>
  <c r="B137" i="5" s="1"/>
  <c r="B138" i="5" s="1"/>
  <c r="B139" i="5" s="1"/>
  <c r="B140" i="5" s="1"/>
  <c r="B141" i="5" s="1"/>
  <c r="B142" i="5" s="1"/>
  <c r="B143" i="5" s="1"/>
  <c r="B144" i="5" s="1"/>
  <c r="B145" i="5" s="1"/>
  <c r="B146" i="5" s="1"/>
  <c r="B147" i="5" s="1"/>
  <c r="B148" i="5" s="1"/>
  <c r="B149" i="5" s="1"/>
  <c r="B150" i="5" s="1"/>
  <c r="B151" i="5" s="1"/>
  <c r="B152" i="5" s="1"/>
  <c r="B153" i="5" s="1"/>
  <c r="B154" i="5" s="1"/>
  <c r="B155" i="5" s="1"/>
  <c r="B156" i="5" s="1"/>
  <c r="B157" i="5" s="1"/>
  <c r="B158" i="5" s="1"/>
  <c r="B159" i="5" s="1"/>
  <c r="B160" i="5" s="1"/>
  <c r="B161" i="5" s="1"/>
  <c r="B162" i="5" s="1"/>
  <c r="B163" i="5" s="1"/>
  <c r="B164" i="5" s="1"/>
  <c r="B165" i="5" s="1"/>
  <c r="B166" i="5" s="1"/>
  <c r="B167" i="5" s="1"/>
  <c r="B168" i="5" s="1"/>
  <c r="B169" i="5" s="1"/>
  <c r="B170" i="5" s="1"/>
  <c r="B171" i="5" s="1"/>
  <c r="B172" i="5" s="1"/>
  <c r="B173" i="5" s="1"/>
  <c r="B174" i="5" s="1"/>
  <c r="B175" i="5" s="1"/>
  <c r="B176" i="5" s="1"/>
  <c r="B177" i="5" s="1"/>
  <c r="B178" i="5" s="1"/>
  <c r="B179" i="5" s="1"/>
  <c r="B180" i="5" s="1"/>
  <c r="B181" i="5" s="1"/>
  <c r="B182" i="5" s="1"/>
  <c r="B183" i="5" s="1"/>
  <c r="B184" i="5" s="1"/>
  <c r="B185" i="5" s="1"/>
  <c r="B186" i="5" s="1"/>
  <c r="B187" i="5" s="1"/>
  <c r="B188" i="5" s="1"/>
  <c r="B189" i="5" s="1"/>
  <c r="B190" i="5" s="1"/>
  <c r="B191" i="5" s="1"/>
  <c r="B192" i="5" s="1"/>
  <c r="B193" i="5" s="1"/>
  <c r="B194" i="5" s="1"/>
  <c r="B195" i="5" s="1"/>
  <c r="B196" i="5" s="1"/>
  <c r="B197" i="5" s="1"/>
  <c r="B198" i="5" s="1"/>
  <c r="B199" i="5" s="1"/>
  <c r="B200" i="5" s="1"/>
  <c r="B201" i="5" s="1"/>
  <c r="B202" i="5" s="1"/>
  <c r="B203" i="5" s="1"/>
  <c r="B204" i="5" s="1"/>
  <c r="B205" i="5" s="1"/>
  <c r="B206" i="5" s="1"/>
  <c r="B207" i="5" s="1"/>
  <c r="B208" i="5" s="1"/>
  <c r="B209" i="5" s="1"/>
  <c r="B210" i="5" s="1"/>
  <c r="B211" i="5" s="1"/>
  <c r="B212" i="5" s="1"/>
  <c r="B213" i="5" s="1"/>
  <c r="B214" i="5" s="1"/>
  <c r="B215" i="5" s="1"/>
  <c r="B216" i="5" s="1"/>
  <c r="B217" i="5" s="1"/>
  <c r="B218" i="5" s="1"/>
  <c r="B219" i="5" s="1"/>
  <c r="B220" i="5" s="1"/>
  <c r="B221" i="5" s="1"/>
  <c r="B222" i="5" s="1"/>
  <c r="B223" i="5" s="1"/>
  <c r="B224" i="5" s="1"/>
  <c r="B225" i="5" s="1"/>
  <c r="B226" i="5" s="1"/>
  <c r="B227" i="5" s="1"/>
  <c r="B228" i="5" s="1"/>
  <c r="B229" i="5" s="1"/>
  <c r="B230" i="5" s="1"/>
  <c r="B231" i="5" s="1"/>
  <c r="B232" i="5" s="1"/>
  <c r="B233" i="5" s="1"/>
  <c r="B234" i="5" s="1"/>
  <c r="B235" i="5" s="1"/>
  <c r="B236" i="5" s="1"/>
  <c r="B237" i="5" s="1"/>
  <c r="B238" i="5" s="1"/>
  <c r="B239" i="5" s="1"/>
  <c r="B240" i="5" s="1"/>
  <c r="B241" i="5" s="1"/>
  <c r="B242" i="5" s="1"/>
  <c r="B243" i="5" s="1"/>
  <c r="B244" i="5" s="1"/>
  <c r="B245" i="5" s="1"/>
  <c r="B246" i="5" s="1"/>
  <c r="B247" i="5" s="1"/>
  <c r="B248" i="5" s="1"/>
  <c r="B249" i="5" s="1"/>
  <c r="B250" i="5" s="1"/>
  <c r="B251" i="5" s="1"/>
  <c r="B252" i="5" s="1"/>
  <c r="B253" i="5" s="1"/>
  <c r="B254" i="5" s="1"/>
  <c r="B255" i="5" s="1"/>
  <c r="B256" i="5" s="1"/>
  <c r="B257" i="5" s="1"/>
  <c r="B258" i="5" s="1"/>
  <c r="B259" i="5" s="1"/>
  <c r="B260" i="5" s="1"/>
  <c r="B261" i="5" s="1"/>
  <c r="B262" i="5" s="1"/>
  <c r="B263" i="5" s="1"/>
  <c r="B264" i="5" s="1"/>
  <c r="B265" i="5" s="1"/>
  <c r="B266" i="5" s="1"/>
  <c r="B267" i="5" s="1"/>
  <c r="B268" i="5" s="1"/>
  <c r="B269" i="5" s="1"/>
  <c r="B270" i="5" s="1"/>
  <c r="B271" i="5" s="1"/>
  <c r="B272" i="5" s="1"/>
  <c r="B273" i="5" s="1"/>
  <c r="B274" i="5" s="1"/>
  <c r="B275" i="5" s="1"/>
  <c r="B276" i="5" s="1"/>
  <c r="B277" i="5" s="1"/>
  <c r="B278" i="5" s="1"/>
  <c r="B279" i="5" s="1"/>
  <c r="B280" i="5" s="1"/>
  <c r="B281" i="5" s="1"/>
  <c r="B282" i="5" s="1"/>
  <c r="B283" i="5" s="1"/>
  <c r="B284" i="5" s="1"/>
  <c r="B285" i="5" s="1"/>
  <c r="B286" i="5" s="1"/>
  <c r="B287" i="5" s="1"/>
  <c r="B288" i="5" s="1"/>
  <c r="B289" i="5" s="1"/>
  <c r="B290" i="5" s="1"/>
  <c r="B291" i="5" s="1"/>
  <c r="B292" i="5" s="1"/>
  <c r="B293" i="5" s="1"/>
  <c r="B294" i="5" s="1"/>
  <c r="B295" i="5" s="1"/>
  <c r="B296" i="5" s="1"/>
  <c r="B297" i="5" s="1"/>
  <c r="B298" i="5" s="1"/>
  <c r="B299" i="5" s="1"/>
  <c r="B300" i="5" s="1"/>
  <c r="B301" i="5" s="1"/>
  <c r="B302" i="5" s="1"/>
  <c r="B303" i="5" s="1"/>
  <c r="B304" i="5" s="1"/>
  <c r="B305" i="5" s="1"/>
  <c r="B306" i="5" s="1"/>
  <c r="B307" i="5" s="1"/>
  <c r="B308" i="5" s="1"/>
  <c r="B309" i="5" s="1"/>
  <c r="B310" i="5" s="1"/>
  <c r="B311" i="5" s="1"/>
  <c r="B312" i="5" s="1"/>
  <c r="B313" i="5" s="1"/>
  <c r="B314" i="5" s="1"/>
  <c r="B315" i="5" s="1"/>
  <c r="B316" i="5" s="1"/>
  <c r="B317" i="5" s="1"/>
  <c r="B318" i="5" s="1"/>
  <c r="B319" i="5" s="1"/>
  <c r="B320" i="5" s="1"/>
  <c r="B321" i="5" s="1"/>
  <c r="B322" i="5" s="1"/>
  <c r="B323" i="5" s="1"/>
  <c r="B324" i="5" s="1"/>
  <c r="B325" i="5" s="1"/>
  <c r="B326" i="5" s="1"/>
  <c r="B327" i="5" s="1"/>
  <c r="B328" i="5" s="1"/>
  <c r="B329" i="5" s="1"/>
  <c r="B330" i="5" s="1"/>
  <c r="B331" i="5" s="1"/>
  <c r="B332" i="5" s="1"/>
  <c r="B333" i="5" s="1"/>
  <c r="B334" i="5" s="1"/>
  <c r="B335" i="5" s="1"/>
  <c r="B336" i="5" s="1"/>
  <c r="B337" i="5" s="1"/>
  <c r="B338" i="5" s="1"/>
  <c r="B339" i="5" s="1"/>
  <c r="B340" i="5" s="1"/>
  <c r="B341" i="5" s="1"/>
  <c r="B342" i="5" s="1"/>
  <c r="B343" i="5" s="1"/>
  <c r="B344" i="5" s="1"/>
  <c r="B345" i="5" s="1"/>
  <c r="B346" i="5" s="1"/>
  <c r="B347" i="5" s="1"/>
  <c r="B348" i="5" s="1"/>
  <c r="B349" i="5" s="1"/>
  <c r="B350" i="5" s="1"/>
  <c r="B351" i="5" s="1"/>
  <c r="B352" i="5" s="1"/>
  <c r="B353" i="5" s="1"/>
  <c r="B354" i="5" s="1"/>
  <c r="B355" i="5" s="1"/>
  <c r="B356" i="5" s="1"/>
  <c r="B357" i="5" s="1"/>
  <c r="B358" i="5" s="1"/>
  <c r="B359" i="5" s="1"/>
  <c r="B360" i="5" s="1"/>
  <c r="B361" i="5" s="1"/>
  <c r="B362" i="5" s="1"/>
  <c r="B363" i="5" s="1"/>
  <c r="B364" i="5" s="1"/>
  <c r="B365" i="5" s="1"/>
  <c r="B366" i="5" s="1"/>
  <c r="B367" i="5" s="1"/>
  <c r="B368" i="5" s="1"/>
  <c r="B369" i="5" s="1"/>
  <c r="B370" i="5" s="1"/>
  <c r="B371" i="5" s="1"/>
  <c r="B372" i="5" s="1"/>
  <c r="B373" i="5" s="1"/>
  <c r="B374" i="5" s="1"/>
  <c r="B375" i="5" s="1"/>
  <c r="B376" i="5" s="1"/>
  <c r="B377" i="5" s="1"/>
  <c r="B378" i="5" s="1"/>
  <c r="B379" i="5" s="1"/>
  <c r="B380" i="5" s="1"/>
  <c r="B381" i="5" s="1"/>
  <c r="B382" i="5" s="1"/>
  <c r="B383" i="5" s="1"/>
  <c r="B384" i="5" s="1"/>
  <c r="B385" i="5" s="1"/>
  <c r="B386" i="5" s="1"/>
  <c r="B387" i="5" s="1"/>
  <c r="B388" i="5" s="1"/>
  <c r="B389" i="5" s="1"/>
  <c r="B390" i="5" s="1"/>
  <c r="B391" i="5" s="1"/>
  <c r="B392" i="5" s="1"/>
  <c r="B393" i="5" s="1"/>
  <c r="B394" i="5" s="1"/>
  <c r="B395" i="5" s="1"/>
  <c r="B396" i="5" s="1"/>
  <c r="B397" i="5" s="1"/>
  <c r="B398" i="5" s="1"/>
  <c r="B399" i="5" s="1"/>
  <c r="B400" i="5" s="1"/>
  <c r="B401" i="5" s="1"/>
  <c r="B402" i="5" s="1"/>
  <c r="B403" i="5" s="1"/>
  <c r="B404" i="5" s="1"/>
  <c r="B405" i="5" s="1"/>
  <c r="B406" i="5" s="1"/>
  <c r="B407" i="5" s="1"/>
  <c r="B408" i="5" s="1"/>
  <c r="B409" i="5" s="1"/>
  <c r="B410" i="5" s="1"/>
  <c r="B411" i="5" s="1"/>
  <c r="B412" i="5" s="1"/>
  <c r="B413" i="5" s="1"/>
  <c r="B414" i="5" s="1"/>
  <c r="B415" i="5" s="1"/>
  <c r="B416" i="5" s="1"/>
  <c r="B417" i="5" s="1"/>
  <c r="B418" i="5" s="1"/>
  <c r="B419" i="5" s="1"/>
  <c r="B420" i="5" s="1"/>
  <c r="B421" i="5" s="1"/>
  <c r="B422" i="5" s="1"/>
  <c r="B423" i="5" s="1"/>
  <c r="B424" i="5" s="1"/>
  <c r="B425" i="5" s="1"/>
  <c r="B426" i="5" s="1"/>
  <c r="B427" i="5" s="1"/>
  <c r="B428" i="5" s="1"/>
  <c r="B429" i="5" s="1"/>
  <c r="B430" i="5" s="1"/>
  <c r="B431" i="5" s="1"/>
  <c r="B432" i="5" s="1"/>
  <c r="B433" i="5" s="1"/>
  <c r="B434" i="5" s="1"/>
  <c r="B435" i="5" s="1"/>
  <c r="B436" i="5" s="1"/>
  <c r="B437" i="5" s="1"/>
  <c r="B438" i="5" s="1"/>
  <c r="B439" i="5" s="1"/>
  <c r="B440" i="5" s="1"/>
  <c r="B441" i="5" s="1"/>
  <c r="B442" i="5" s="1"/>
  <c r="B443" i="5" s="1"/>
  <c r="B444" i="5" s="1"/>
  <c r="B445" i="5" s="1"/>
  <c r="B446" i="5" s="1"/>
  <c r="B447" i="5" s="1"/>
  <c r="B448" i="5" s="1"/>
  <c r="B449" i="5" s="1"/>
  <c r="B450" i="5" s="1"/>
  <c r="B451" i="5" s="1"/>
  <c r="B452" i="5" s="1"/>
  <c r="B453" i="5" s="1"/>
  <c r="B454" i="5" s="1"/>
  <c r="B455" i="5" s="1"/>
  <c r="B456" i="5" s="1"/>
  <c r="B457" i="5" s="1"/>
  <c r="B458" i="5" s="1"/>
  <c r="B459" i="5" s="1"/>
  <c r="B460" i="5" s="1"/>
  <c r="B461" i="5" s="1"/>
  <c r="B462" i="5" s="1"/>
  <c r="B463" i="5" s="1"/>
  <c r="B464" i="5" s="1"/>
  <c r="B465" i="5" s="1"/>
  <c r="B466" i="5" s="1"/>
  <c r="B467" i="5" s="1"/>
  <c r="B468" i="5" s="1"/>
  <c r="B469" i="5" s="1"/>
  <c r="B470" i="5" s="1"/>
  <c r="B471" i="5" s="1"/>
  <c r="B472" i="5" s="1"/>
  <c r="B473" i="5" s="1"/>
  <c r="B474" i="5" s="1"/>
  <c r="B475" i="5" s="1"/>
  <c r="B476" i="5" s="1"/>
  <c r="B477" i="5" s="1"/>
  <c r="B478" i="5" s="1"/>
  <c r="B479" i="5" s="1"/>
  <c r="B480" i="5" s="1"/>
  <c r="B481" i="5" s="1"/>
  <c r="B482" i="5" s="1"/>
  <c r="B483" i="5" s="1"/>
  <c r="B484" i="5" s="1"/>
  <c r="B485" i="5" s="1"/>
  <c r="B486" i="5" s="1"/>
  <c r="B487" i="5" s="1"/>
  <c r="B488" i="5" s="1"/>
  <c r="B489" i="5" s="1"/>
  <c r="B490" i="5" s="1"/>
  <c r="B491" i="5" s="1"/>
  <c r="B492" i="5" s="1"/>
  <c r="B493" i="5" s="1"/>
  <c r="B494" i="5" s="1"/>
  <c r="B495" i="5" s="1"/>
  <c r="B496" i="5" s="1"/>
  <c r="B497" i="5" s="1"/>
  <c r="B498" i="5" s="1"/>
  <c r="B499" i="5" s="1"/>
  <c r="B500" i="5" s="1"/>
  <c r="B501" i="5" s="1"/>
  <c r="B502" i="5" s="1"/>
  <c r="B503" i="5" s="1"/>
  <c r="B504" i="5" s="1"/>
  <c r="B505" i="5" s="1"/>
  <c r="B506" i="5" s="1"/>
  <c r="B507" i="5" s="1"/>
  <c r="B508" i="5" s="1"/>
  <c r="B509" i="5" s="1"/>
  <c r="B510" i="5" s="1"/>
  <c r="B511" i="5" s="1"/>
  <c r="B512" i="5" s="1"/>
  <c r="B513" i="5" s="1"/>
  <c r="B514" i="5" s="1"/>
  <c r="B515" i="5" s="1"/>
  <c r="B516" i="5" s="1"/>
  <c r="B517" i="5" s="1"/>
  <c r="B518" i="5" s="1"/>
  <c r="B519" i="5" s="1"/>
  <c r="B520" i="5" s="1"/>
  <c r="B521" i="5" s="1"/>
  <c r="B522" i="5" s="1"/>
  <c r="B523" i="5" s="1"/>
  <c r="B524" i="5" s="1"/>
  <c r="B525" i="5" s="1"/>
  <c r="B526" i="5" s="1"/>
  <c r="B527" i="5" s="1"/>
  <c r="B528" i="5" s="1"/>
  <c r="B529" i="5" s="1"/>
  <c r="B530" i="5" s="1"/>
  <c r="B531" i="5" s="1"/>
  <c r="B532" i="5" s="1"/>
  <c r="B533" i="5" s="1"/>
  <c r="B534" i="5" s="1"/>
  <c r="B535" i="5" s="1"/>
  <c r="B536" i="5" s="1"/>
  <c r="B537" i="5" s="1"/>
  <c r="B538" i="5" s="1"/>
  <c r="B539" i="5" s="1"/>
  <c r="B540" i="5" s="1"/>
  <c r="B541" i="5" s="1"/>
  <c r="B542" i="5" s="1"/>
  <c r="B543" i="5" s="1"/>
  <c r="B544" i="5" s="1"/>
  <c r="B545" i="5" s="1"/>
  <c r="B546" i="5" s="1"/>
  <c r="B547" i="5" s="1"/>
  <c r="B548" i="5" s="1"/>
  <c r="B549" i="5" s="1"/>
  <c r="B550" i="5" s="1"/>
  <c r="B551" i="5" s="1"/>
  <c r="B552" i="5" s="1"/>
  <c r="B553" i="5" s="1"/>
  <c r="B554" i="5" s="1"/>
  <c r="B555" i="5" s="1"/>
  <c r="B556" i="5" s="1"/>
  <c r="B557" i="5" s="1"/>
  <c r="B558" i="5" s="1"/>
  <c r="B559" i="5" s="1"/>
  <c r="B560" i="5" s="1"/>
  <c r="B561" i="5" s="1"/>
  <c r="B562" i="5" s="1"/>
  <c r="B563" i="5" s="1"/>
  <c r="B564" i="5" s="1"/>
  <c r="B565" i="5" s="1"/>
  <c r="B566" i="5" s="1"/>
  <c r="B567" i="5" s="1"/>
  <c r="B568" i="5" s="1"/>
  <c r="B569" i="5" s="1"/>
  <c r="B570" i="5" s="1"/>
  <c r="B571" i="5" s="1"/>
  <c r="B572" i="5" s="1"/>
  <c r="B573" i="5" s="1"/>
  <c r="B574" i="5" s="1"/>
  <c r="B575" i="5" s="1"/>
  <c r="B576" i="5" s="1"/>
  <c r="B577" i="5" s="1"/>
  <c r="B578" i="5" s="1"/>
  <c r="B579" i="5" s="1"/>
  <c r="B580" i="5" s="1"/>
  <c r="B581" i="5" s="1"/>
  <c r="B582" i="5" s="1"/>
  <c r="B583" i="5" s="1"/>
  <c r="B584" i="5" s="1"/>
  <c r="B585" i="5" s="1"/>
  <c r="B586" i="5" s="1"/>
  <c r="B587" i="5" s="1"/>
  <c r="B588" i="5" s="1"/>
  <c r="B589" i="5" s="1"/>
  <c r="B590" i="5" s="1"/>
  <c r="B591" i="5" s="1"/>
  <c r="B592" i="5" s="1"/>
  <c r="B593" i="5" s="1"/>
  <c r="B594" i="5" s="1"/>
  <c r="B595" i="5" s="1"/>
  <c r="B596" i="5" s="1"/>
  <c r="B597" i="5" s="1"/>
  <c r="B598" i="5" s="1"/>
  <c r="B599" i="5" s="1"/>
  <c r="B600" i="5" s="1"/>
  <c r="B601" i="5" s="1"/>
  <c r="B602" i="5" s="1"/>
  <c r="B603" i="5" s="1"/>
  <c r="B604" i="5" s="1"/>
  <c r="B605" i="5" s="1"/>
  <c r="B606" i="5" s="1"/>
  <c r="B607" i="5" s="1"/>
  <c r="B608" i="5" s="1"/>
  <c r="B609" i="5" s="1"/>
  <c r="B610" i="5" s="1"/>
  <c r="B611" i="5" s="1"/>
  <c r="B612" i="5" s="1"/>
  <c r="B613" i="5" s="1"/>
  <c r="B614" i="5" s="1"/>
  <c r="B615" i="5" s="1"/>
  <c r="B616" i="5" s="1"/>
  <c r="B617" i="5" s="1"/>
  <c r="B618" i="5" s="1"/>
  <c r="B619" i="5" s="1"/>
  <c r="B620" i="5" s="1"/>
  <c r="B621" i="5" s="1"/>
  <c r="B622" i="5" s="1"/>
  <c r="B623" i="5" s="1"/>
  <c r="B624" i="5" s="1"/>
  <c r="B625" i="5" s="1"/>
  <c r="B626" i="5" s="1"/>
  <c r="B627" i="5" s="1"/>
  <c r="B628" i="5" s="1"/>
  <c r="B629" i="5" s="1"/>
  <c r="B630" i="5" s="1"/>
  <c r="B631" i="5" s="1"/>
  <c r="B632" i="5" s="1"/>
  <c r="B633" i="5" s="1"/>
  <c r="B634" i="5" s="1"/>
  <c r="B635" i="5" s="1"/>
  <c r="B636" i="5" s="1"/>
  <c r="B637" i="5" s="1"/>
  <c r="B638" i="5" s="1"/>
  <c r="B639" i="5" s="1"/>
  <c r="B640" i="5" s="1"/>
  <c r="B641" i="5" s="1"/>
  <c r="B642" i="5" s="1"/>
  <c r="B643" i="5" s="1"/>
  <c r="B644" i="5" s="1"/>
  <c r="B645" i="5" s="1"/>
  <c r="B646" i="5" s="1"/>
  <c r="B647" i="5" s="1"/>
  <c r="B648" i="5" s="1"/>
  <c r="B649" i="5" s="1"/>
  <c r="B650" i="5" s="1"/>
  <c r="B651" i="5" s="1"/>
  <c r="B652" i="5" s="1"/>
  <c r="B653" i="5" s="1"/>
  <c r="B654" i="5" s="1"/>
  <c r="B655" i="5" s="1"/>
  <c r="B656" i="5" s="1"/>
  <c r="B657" i="5" s="1"/>
  <c r="B658" i="5" s="1"/>
  <c r="B659" i="5" s="1"/>
  <c r="B660" i="5" s="1"/>
  <c r="B661" i="5" s="1"/>
  <c r="B662" i="5" s="1"/>
  <c r="B663" i="5" s="1"/>
  <c r="B664" i="5" s="1"/>
  <c r="B665" i="5" s="1"/>
  <c r="B666" i="5" s="1"/>
  <c r="B667" i="5" s="1"/>
  <c r="B668" i="5" s="1"/>
  <c r="B669" i="5" s="1"/>
  <c r="B670" i="5" s="1"/>
  <c r="B671" i="5" s="1"/>
  <c r="B672" i="5" s="1"/>
  <c r="B673" i="5" s="1"/>
  <c r="B674" i="5" s="1"/>
  <c r="B675" i="5" s="1"/>
  <c r="B676" i="5" s="1"/>
  <c r="B677" i="5" s="1"/>
  <c r="B678" i="5" s="1"/>
  <c r="B679" i="5" s="1"/>
  <c r="B680" i="5" s="1"/>
  <c r="B681" i="5" s="1"/>
  <c r="B682" i="5" s="1"/>
  <c r="B683" i="5" s="1"/>
  <c r="B684" i="5" s="1"/>
  <c r="B685" i="5" s="1"/>
  <c r="B686" i="5" s="1"/>
  <c r="B687" i="5" s="1"/>
  <c r="B688" i="5" s="1"/>
  <c r="B689" i="5" s="1"/>
  <c r="B690" i="5" s="1"/>
  <c r="B691" i="5" s="1"/>
  <c r="B692" i="5" s="1"/>
  <c r="B693" i="5" s="1"/>
  <c r="B694" i="5" s="1"/>
  <c r="B695" i="5" s="1"/>
  <c r="B696" i="5" s="1"/>
  <c r="B697" i="5" s="1"/>
  <c r="B698" i="5" s="1"/>
  <c r="B699" i="5" s="1"/>
  <c r="B700" i="5" s="1"/>
  <c r="B701" i="5" s="1"/>
  <c r="B702" i="5" s="1"/>
  <c r="B703" i="5" s="1"/>
  <c r="B704" i="5" s="1"/>
  <c r="B705" i="5" s="1"/>
  <c r="B706" i="5" s="1"/>
  <c r="B707" i="5" s="1"/>
  <c r="B708" i="5" s="1"/>
  <c r="B709" i="5" s="1"/>
  <c r="B710" i="5" s="1"/>
  <c r="B711" i="5" s="1"/>
  <c r="B712" i="5" s="1"/>
  <c r="B713" i="5" s="1"/>
  <c r="B714" i="5" s="1"/>
  <c r="B715" i="5" s="1"/>
  <c r="B716" i="5" s="1"/>
  <c r="B717" i="5" s="1"/>
  <c r="B718" i="5" s="1"/>
  <c r="B719" i="5" s="1"/>
  <c r="B720" i="5" s="1"/>
  <c r="B721" i="5" s="1"/>
  <c r="B722" i="5" s="1"/>
  <c r="B723" i="5" s="1"/>
  <c r="B724" i="5" s="1"/>
  <c r="B725" i="5" s="1"/>
  <c r="B726" i="5" s="1"/>
  <c r="B727" i="5" s="1"/>
  <c r="B728" i="5" s="1"/>
  <c r="B729" i="5" s="1"/>
  <c r="B730" i="5" s="1"/>
  <c r="B731" i="5" s="1"/>
  <c r="B732" i="5" s="1"/>
  <c r="B733" i="5" s="1"/>
  <c r="B734" i="5" s="1"/>
  <c r="B735" i="5" s="1"/>
  <c r="B736" i="5" s="1"/>
  <c r="B737" i="5" s="1"/>
  <c r="B738" i="5" s="1"/>
  <c r="B739" i="5" s="1"/>
  <c r="B740" i="5" s="1"/>
  <c r="B741" i="5" s="1"/>
  <c r="B742" i="5" s="1"/>
  <c r="B743" i="5" s="1"/>
  <c r="B744" i="5" s="1"/>
  <c r="B745" i="5" s="1"/>
  <c r="B746" i="5" s="1"/>
  <c r="B747" i="5" s="1"/>
  <c r="B748" i="5" s="1"/>
  <c r="B749" i="5" s="1"/>
  <c r="B750" i="5" s="1"/>
  <c r="B751" i="5" s="1"/>
  <c r="B752" i="5" s="1"/>
  <c r="B753" i="5" s="1"/>
  <c r="B754" i="5" s="1"/>
  <c r="B755" i="5" s="1"/>
  <c r="B756" i="5" s="1"/>
  <c r="B757" i="5" s="1"/>
  <c r="B758" i="5" s="1"/>
  <c r="B759" i="5" s="1"/>
  <c r="B760" i="5" s="1"/>
  <c r="B761" i="5" s="1"/>
  <c r="B762" i="5" s="1"/>
  <c r="B763" i="5" s="1"/>
  <c r="B764" i="5" s="1"/>
  <c r="B765" i="5" s="1"/>
  <c r="B766" i="5" s="1"/>
  <c r="B767" i="5" s="1"/>
  <c r="B768" i="5" s="1"/>
  <c r="B769" i="5" s="1"/>
  <c r="B770" i="5" s="1"/>
  <c r="B771" i="5" s="1"/>
  <c r="B772" i="5" s="1"/>
  <c r="B773" i="5" s="1"/>
  <c r="B774" i="5" s="1"/>
  <c r="B775" i="5" s="1"/>
  <c r="B776" i="5" s="1"/>
  <c r="B777" i="5" s="1"/>
  <c r="B778" i="5" s="1"/>
  <c r="B779" i="5" s="1"/>
  <c r="B780" i="5" s="1"/>
  <c r="B781" i="5" s="1"/>
  <c r="B782" i="5" s="1"/>
  <c r="B783" i="5" s="1"/>
  <c r="B784" i="5" s="1"/>
  <c r="B785" i="5" s="1"/>
  <c r="B786" i="5" s="1"/>
  <c r="B787" i="5" s="1"/>
  <c r="B788" i="5" s="1"/>
  <c r="B789" i="5" s="1"/>
  <c r="B790" i="5" s="1"/>
  <c r="B791" i="5" s="1"/>
  <c r="B792" i="5" s="1"/>
  <c r="B793" i="5" s="1"/>
  <c r="B794" i="5" s="1"/>
  <c r="B795" i="5" s="1"/>
  <c r="B796" i="5" s="1"/>
  <c r="B797" i="5" s="1"/>
  <c r="B798" i="5" s="1"/>
  <c r="B799" i="5" s="1"/>
  <c r="B800" i="5" s="1"/>
  <c r="B801" i="5" s="1"/>
  <c r="B802" i="5" s="1"/>
  <c r="B803" i="5" s="1"/>
  <c r="B804" i="5" s="1"/>
  <c r="B805" i="5" s="1"/>
  <c r="B806" i="5" s="1"/>
  <c r="B807" i="5" s="1"/>
  <c r="B808" i="5" s="1"/>
  <c r="B809" i="5" s="1"/>
  <c r="B810" i="5" s="1"/>
  <c r="B811" i="5" s="1"/>
  <c r="B812" i="5" s="1"/>
  <c r="B813" i="5" s="1"/>
  <c r="B814" i="5" s="1"/>
  <c r="B815" i="5" s="1"/>
  <c r="B816" i="5" s="1"/>
  <c r="B817" i="5" s="1"/>
  <c r="B818" i="5" s="1"/>
  <c r="B819" i="5" s="1"/>
  <c r="B820" i="5" s="1"/>
  <c r="B821" i="5" s="1"/>
  <c r="B822" i="5" s="1"/>
  <c r="B823" i="5" s="1"/>
  <c r="B824" i="5" s="1"/>
  <c r="B825" i="5" s="1"/>
  <c r="B826" i="5" s="1"/>
  <c r="B827" i="5" s="1"/>
  <c r="B828" i="5" s="1"/>
  <c r="B829" i="5" s="1"/>
  <c r="B830" i="5" s="1"/>
  <c r="B831" i="5" s="1"/>
  <c r="B832" i="5" s="1"/>
  <c r="B833" i="5" s="1"/>
  <c r="B834" i="5" s="1"/>
  <c r="B835" i="5" s="1"/>
  <c r="B836" i="5" s="1"/>
  <c r="B837" i="5" s="1"/>
  <c r="B838" i="5" s="1"/>
  <c r="B839" i="5" s="1"/>
  <c r="B840" i="5" s="1"/>
  <c r="B841" i="5" s="1"/>
  <c r="B842" i="5" s="1"/>
  <c r="B843" i="5" s="1"/>
  <c r="B844" i="5" s="1"/>
  <c r="B845" i="5" s="1"/>
  <c r="B846" i="5" s="1"/>
  <c r="B847" i="5" s="1"/>
  <c r="B848" i="5" s="1"/>
  <c r="B849" i="5" s="1"/>
  <c r="B850" i="5" s="1"/>
  <c r="B851" i="5" s="1"/>
  <c r="B852" i="5" s="1"/>
  <c r="B853" i="5" s="1"/>
  <c r="B854" i="5" s="1"/>
  <c r="B855" i="5" s="1"/>
  <c r="B856" i="5" s="1"/>
  <c r="B857" i="5" s="1"/>
  <c r="B858" i="5" s="1"/>
  <c r="B859" i="5" s="1"/>
  <c r="B860" i="5" s="1"/>
  <c r="B861" i="5" s="1"/>
  <c r="B862" i="5" s="1"/>
  <c r="B863" i="5" s="1"/>
  <c r="B864" i="5" s="1"/>
  <c r="B865" i="5" s="1"/>
  <c r="B866" i="5" s="1"/>
  <c r="B867" i="5" s="1"/>
  <c r="B868" i="5" s="1"/>
  <c r="B869" i="5" s="1"/>
  <c r="B870" i="5" s="1"/>
  <c r="B871" i="5" s="1"/>
  <c r="B872" i="5" s="1"/>
  <c r="B873" i="5" s="1"/>
  <c r="B874" i="5" s="1"/>
  <c r="B875" i="5" s="1"/>
  <c r="B876" i="5" s="1"/>
  <c r="B877" i="5" s="1"/>
  <c r="B878" i="5" s="1"/>
  <c r="B879" i="5" s="1"/>
  <c r="B880" i="5" s="1"/>
  <c r="B881" i="5" s="1"/>
  <c r="B882" i="5" s="1"/>
  <c r="B883" i="5" s="1"/>
  <c r="B884" i="5" s="1"/>
  <c r="B885" i="5" s="1"/>
  <c r="B886" i="5" s="1"/>
  <c r="B887" i="5" s="1"/>
  <c r="B888" i="5" s="1"/>
  <c r="B889" i="5" s="1"/>
  <c r="B890" i="5" s="1"/>
  <c r="B891" i="5" s="1"/>
  <c r="B892" i="5" s="1"/>
  <c r="B893" i="5" s="1"/>
  <c r="B894" i="5" s="1"/>
  <c r="B895" i="5" s="1"/>
  <c r="B896" i="5" s="1"/>
  <c r="B897" i="5" s="1"/>
  <c r="B898" i="5" s="1"/>
  <c r="B899" i="5" s="1"/>
  <c r="B900" i="5" s="1"/>
  <c r="B901" i="5" s="1"/>
  <c r="B902" i="5" s="1"/>
  <c r="B903" i="5" s="1"/>
  <c r="B904" i="5" s="1"/>
  <c r="B905" i="5" s="1"/>
  <c r="B906" i="5" s="1"/>
  <c r="B907" i="5" s="1"/>
  <c r="B908" i="5" s="1"/>
  <c r="B909" i="5" s="1"/>
  <c r="B910" i="5" s="1"/>
  <c r="B911" i="5" s="1"/>
  <c r="B912" i="5" s="1"/>
  <c r="B913" i="5" s="1"/>
  <c r="B914" i="5" s="1"/>
  <c r="B915" i="5" s="1"/>
  <c r="B916" i="5" s="1"/>
  <c r="B917" i="5" s="1"/>
  <c r="B918" i="5" s="1"/>
  <c r="B919" i="5" s="1"/>
  <c r="B920" i="5" s="1"/>
  <c r="B921" i="5" s="1"/>
  <c r="B922" i="5" s="1"/>
  <c r="B923" i="5" s="1"/>
  <c r="B924" i="5" s="1"/>
  <c r="B925" i="5" s="1"/>
  <c r="B926" i="5" s="1"/>
  <c r="B927" i="5" s="1"/>
  <c r="B928" i="5" s="1"/>
  <c r="B929" i="5" s="1"/>
  <c r="B930" i="5" s="1"/>
  <c r="B931" i="5" s="1"/>
  <c r="B932" i="5" s="1"/>
  <c r="B933" i="5" s="1"/>
  <c r="B934" i="5" s="1"/>
  <c r="B935" i="5" s="1"/>
  <c r="B936" i="5" s="1"/>
  <c r="B937" i="5" s="1"/>
  <c r="B938" i="5" s="1"/>
  <c r="B939" i="5" s="1"/>
  <c r="B940" i="5" s="1"/>
  <c r="B941" i="5" s="1"/>
  <c r="B942" i="5" s="1"/>
  <c r="B943" i="5" s="1"/>
  <c r="B944" i="5" s="1"/>
  <c r="B945" i="5" s="1"/>
  <c r="B946" i="5" s="1"/>
  <c r="B947" i="5" s="1"/>
  <c r="B948" i="5" s="1"/>
  <c r="B949" i="5" s="1"/>
  <c r="B950" i="5" s="1"/>
  <c r="B951" i="5" s="1"/>
  <c r="B952" i="5" s="1"/>
  <c r="B953" i="5" s="1"/>
  <c r="B954" i="5" s="1"/>
  <c r="B955" i="5" s="1"/>
  <c r="B956" i="5" s="1"/>
  <c r="B957" i="5" s="1"/>
  <c r="B958" i="5" s="1"/>
  <c r="B959" i="5" s="1"/>
  <c r="B960" i="5" s="1"/>
  <c r="B961" i="5" s="1"/>
  <c r="B962" i="5" s="1"/>
  <c r="B963" i="5" s="1"/>
  <c r="B964" i="5" s="1"/>
  <c r="B965" i="5" s="1"/>
  <c r="B966" i="5" s="1"/>
  <c r="B967" i="5" s="1"/>
  <c r="B968" i="5" s="1"/>
  <c r="B969" i="5" s="1"/>
  <c r="B970" i="5" s="1"/>
  <c r="B971" i="5" s="1"/>
  <c r="B972" i="5" s="1"/>
  <c r="B973" i="5" s="1"/>
  <c r="B974" i="5" s="1"/>
  <c r="B975" i="5" s="1"/>
  <c r="B976" i="5" s="1"/>
  <c r="B977" i="5" s="1"/>
  <c r="B978" i="5" s="1"/>
  <c r="B979" i="5" s="1"/>
  <c r="B980" i="5" s="1"/>
  <c r="B981" i="5" s="1"/>
  <c r="B982" i="5" s="1"/>
  <c r="B983" i="5" s="1"/>
  <c r="B984" i="5" s="1"/>
  <c r="B985" i="5" s="1"/>
  <c r="B986" i="5" s="1"/>
  <c r="B987" i="5" s="1"/>
  <c r="B988" i="5" s="1"/>
  <c r="B989" i="5" s="1"/>
  <c r="B990" i="5" s="1"/>
  <c r="B991" i="5" s="1"/>
  <c r="B992" i="5" s="1"/>
  <c r="B993" i="5" s="1"/>
  <c r="B994" i="5" s="1"/>
  <c r="B995" i="5" s="1"/>
  <c r="B996" i="5" s="1"/>
  <c r="B997" i="5" s="1"/>
  <c r="B998" i="5" s="1"/>
  <c r="B999" i="5" s="1"/>
  <c r="B1000" i="5" s="1"/>
  <c r="B1001" i="5" s="1"/>
  <c r="B1002" i="5" s="1"/>
  <c r="B1003" i="5" s="1"/>
  <c r="B1004" i="5" s="1"/>
  <c r="B1005" i="5" s="1"/>
  <c r="B1006" i="5" s="1"/>
  <c r="B1007" i="5" s="1"/>
  <c r="B1008" i="5" s="1"/>
  <c r="B1009" i="5" s="1"/>
  <c r="B1010" i="5" s="1"/>
  <c r="B1011" i="5" s="1"/>
  <c r="B1012" i="5" s="1"/>
  <c r="B1013" i="5" s="1"/>
  <c r="B1014" i="5" s="1"/>
  <c r="B1015" i="5" s="1"/>
  <c r="B1016" i="5" s="1"/>
  <c r="B1017" i="5" s="1"/>
  <c r="B1018" i="5" s="1"/>
  <c r="B1019" i="5" s="1"/>
  <c r="B1020" i="5" s="1"/>
  <c r="B1021" i="5" s="1"/>
  <c r="B1022" i="5" s="1"/>
  <c r="B1023" i="5" s="1"/>
  <c r="B1024" i="5" s="1"/>
  <c r="B1025" i="5" s="1"/>
  <c r="B1026" i="5" s="1"/>
  <c r="B1027" i="5" s="1"/>
  <c r="B1028" i="5" s="1"/>
  <c r="B1029" i="5" s="1"/>
  <c r="B1030" i="5" s="1"/>
  <c r="B1031" i="5" s="1"/>
  <c r="B1032" i="5" s="1"/>
  <c r="B1033" i="5" s="1"/>
  <c r="B1034" i="5" s="1"/>
  <c r="B1035" i="5" s="1"/>
  <c r="B1036" i="5" s="1"/>
  <c r="B1037" i="5" s="1"/>
  <c r="B1038" i="5" s="1"/>
  <c r="B1039" i="5" s="1"/>
  <c r="B1040" i="5" s="1"/>
  <c r="B1041" i="5" s="1"/>
  <c r="B1042" i="5" s="1"/>
  <c r="B1043" i="5" s="1"/>
  <c r="B1044" i="5" s="1"/>
  <c r="B1045" i="5" s="1"/>
  <c r="B1046" i="5" s="1"/>
  <c r="B1047" i="5" s="1"/>
  <c r="B1048" i="5" s="1"/>
  <c r="B1049" i="5" s="1"/>
  <c r="B1050" i="5" s="1"/>
  <c r="B1051" i="5" s="1"/>
  <c r="B1052" i="5" s="1"/>
  <c r="B1053" i="5" s="1"/>
  <c r="B1054" i="5" s="1"/>
  <c r="B1055" i="5" s="1"/>
  <c r="B1056" i="5" s="1"/>
  <c r="B1057" i="5" s="1"/>
  <c r="B1058" i="5" s="1"/>
  <c r="B1059" i="5" s="1"/>
  <c r="B1060" i="5" s="1"/>
  <c r="B1061" i="5" s="1"/>
  <c r="B1062" i="5" s="1"/>
  <c r="B1063" i="5" s="1"/>
  <c r="B1064" i="5" s="1"/>
  <c r="B1065" i="5" s="1"/>
  <c r="B1066" i="5" s="1"/>
  <c r="B1067" i="5" s="1"/>
  <c r="B1068" i="5" s="1"/>
  <c r="B1069" i="5" s="1"/>
  <c r="B1070" i="5" s="1"/>
  <c r="B1071" i="5" s="1"/>
  <c r="B1072" i="5" s="1"/>
  <c r="B1073" i="5" s="1"/>
  <c r="B1074" i="5" s="1"/>
  <c r="B1075" i="5" s="1"/>
  <c r="B1076" i="5" s="1"/>
  <c r="B1077" i="5" s="1"/>
  <c r="B1078" i="5" s="1"/>
  <c r="B1079" i="5" s="1"/>
  <c r="B1080" i="5" s="1"/>
  <c r="B1081" i="5" s="1"/>
  <c r="B1082" i="5" s="1"/>
  <c r="B1083" i="5" s="1"/>
  <c r="B1084" i="5" s="1"/>
  <c r="B1085" i="5" s="1"/>
  <c r="B1086" i="5" s="1"/>
  <c r="B1087" i="5" s="1"/>
  <c r="B1088" i="5" s="1"/>
  <c r="B1089" i="5" s="1"/>
  <c r="B1090" i="5" s="1"/>
  <c r="B1091" i="5" s="1"/>
  <c r="B1092" i="5" s="1"/>
  <c r="B1093" i="5" s="1"/>
  <c r="B1094" i="5" s="1"/>
  <c r="B1095" i="5" s="1"/>
  <c r="B1096" i="5" s="1"/>
  <c r="B1097" i="5" s="1"/>
  <c r="B1098" i="5" s="1"/>
  <c r="B1099" i="5" s="1"/>
  <c r="B1100" i="5" s="1"/>
  <c r="B1101" i="5" s="1"/>
  <c r="B1102" i="5" s="1"/>
  <c r="B1103" i="5" s="1"/>
  <c r="B1104" i="5" s="1"/>
  <c r="B1105" i="5" s="1"/>
  <c r="B1106" i="5" s="1"/>
  <c r="B1107" i="5" s="1"/>
  <c r="B1108" i="5" s="1"/>
  <c r="B1109" i="5" s="1"/>
  <c r="B1110" i="5" s="1"/>
  <c r="B1111" i="5" s="1"/>
  <c r="B1112" i="5" s="1"/>
  <c r="B1113" i="5" s="1"/>
  <c r="B1114" i="5" s="1"/>
  <c r="B1115" i="5" s="1"/>
  <c r="B1116" i="5" s="1"/>
  <c r="B1117" i="5" s="1"/>
  <c r="B1118" i="5" s="1"/>
  <c r="B1119" i="5" s="1"/>
  <c r="B1120" i="5" s="1"/>
  <c r="B1121" i="5" s="1"/>
  <c r="B1122" i="5" s="1"/>
  <c r="B1123" i="5" s="1"/>
  <c r="B1124" i="5" s="1"/>
  <c r="B1125" i="5" s="1"/>
  <c r="B1126" i="5" s="1"/>
  <c r="B1127" i="5" s="1"/>
  <c r="B1128" i="5" s="1"/>
  <c r="B1129" i="5" s="1"/>
  <c r="B1130" i="5" s="1"/>
  <c r="B1131" i="5" s="1"/>
  <c r="B1132" i="5" s="1"/>
  <c r="B1133" i="5" s="1"/>
  <c r="B1134" i="5" s="1"/>
  <c r="B1135" i="5" s="1"/>
  <c r="B1136" i="5" s="1"/>
  <c r="B1137" i="5" s="1"/>
  <c r="B1138" i="5" s="1"/>
  <c r="B1139" i="5" s="1"/>
  <c r="C2" i="5"/>
  <c r="C2" i="4"/>
  <c r="B507" i="3"/>
  <c r="Q536" i="9" l="1"/>
  <c r="R531" i="9"/>
  <c r="R555" i="9"/>
  <c r="R340" i="9"/>
  <c r="R165" i="9"/>
  <c r="R587" i="9"/>
  <c r="R80" i="9"/>
  <c r="R327" i="9"/>
  <c r="R128" i="9"/>
  <c r="R173" i="9"/>
  <c r="R218" i="9"/>
  <c r="R226" i="9"/>
  <c r="R653" i="9"/>
  <c r="Q240" i="9"/>
  <c r="Q693" i="9"/>
  <c r="R210" i="9"/>
  <c r="R473" i="9"/>
  <c r="R618" i="9"/>
  <c r="R332" i="9"/>
  <c r="Q23" i="9"/>
  <c r="R331" i="9"/>
  <c r="R467" i="9"/>
  <c r="R546" i="9"/>
  <c r="R706" i="9"/>
  <c r="R733" i="9"/>
  <c r="R624" i="9"/>
  <c r="R687" i="9"/>
  <c r="R92" i="9"/>
  <c r="R336" i="9"/>
  <c r="R532" i="9"/>
  <c r="R737" i="9"/>
  <c r="Q198" i="9"/>
  <c r="R198" i="9" s="1"/>
  <c r="Q442" i="9"/>
  <c r="R442" i="9" s="1"/>
  <c r="R551" i="9"/>
  <c r="R661" i="9"/>
  <c r="Q550" i="9"/>
  <c r="R550" i="9" s="1"/>
  <c r="R616" i="9"/>
  <c r="Q698" i="9"/>
  <c r="R698" i="9" s="1"/>
  <c r="Q689" i="9"/>
  <c r="Q736" i="9"/>
  <c r="R736" i="9" s="1"/>
  <c r="R734" i="9"/>
  <c r="R738" i="9"/>
  <c r="R732" i="9"/>
  <c r="R725" i="9"/>
  <c r="R712" i="9"/>
  <c r="R700" i="9"/>
  <c r="R704" i="9"/>
  <c r="R708" i="9"/>
  <c r="R696" i="9"/>
  <c r="R654" i="9"/>
  <c r="R648" i="9"/>
  <c r="R634" i="9"/>
  <c r="R638" i="9"/>
  <c r="R685" i="9"/>
  <c r="R688" i="9"/>
  <c r="R667" i="9"/>
  <c r="R673" i="9"/>
  <c r="R622" i="9"/>
  <c r="R620" i="9"/>
  <c r="R581" i="9"/>
  <c r="R585" i="9"/>
  <c r="R558" i="9"/>
  <c r="R547" i="9"/>
  <c r="R542" i="9"/>
  <c r="R589" i="9"/>
  <c r="R577" i="9"/>
  <c r="R593" i="9"/>
  <c r="R528" i="9"/>
  <c r="Q475" i="9"/>
  <c r="R475" i="9" s="1"/>
  <c r="R465" i="9"/>
  <c r="R476" i="9"/>
  <c r="R497" i="9"/>
  <c r="R524" i="9"/>
  <c r="R455" i="9"/>
  <c r="R469" i="9"/>
  <c r="R479" i="9"/>
  <c r="R449" i="9"/>
  <c r="R521" i="9"/>
  <c r="R516" i="9"/>
  <c r="R432" i="9"/>
  <c r="R418" i="9"/>
  <c r="Q416" i="9"/>
  <c r="R416" i="9" s="1"/>
  <c r="R420" i="9"/>
  <c r="Q385" i="9"/>
  <c r="R385" i="9" s="1"/>
  <c r="R378" i="9"/>
  <c r="R342" i="9"/>
  <c r="R338" i="9"/>
  <c r="R334" i="9"/>
  <c r="R330" i="9"/>
  <c r="R325" i="9"/>
  <c r="R341" i="9"/>
  <c r="R337" i="9"/>
  <c r="R333" i="9"/>
  <c r="R329" i="9"/>
  <c r="R317" i="9"/>
  <c r="R316" i="9"/>
  <c r="Q313" i="9"/>
  <c r="R313" i="9" s="1"/>
  <c r="R304" i="9"/>
  <c r="R296" i="9"/>
  <c r="R278" i="9"/>
  <c r="R270" i="9"/>
  <c r="R257" i="9"/>
  <c r="R249" i="9"/>
  <c r="R261" i="9"/>
  <c r="R253" i="9"/>
  <c r="R235" i="9"/>
  <c r="R234" i="9"/>
  <c r="R179" i="9"/>
  <c r="R202" i="9"/>
  <c r="R214" i="9"/>
  <c r="R177" i="9"/>
  <c r="R183" i="9"/>
  <c r="R171" i="9"/>
  <c r="R187" i="9"/>
  <c r="R175" i="9"/>
  <c r="Q161" i="9"/>
  <c r="R161" i="9" s="1"/>
  <c r="R163" i="9"/>
  <c r="R162" i="9"/>
  <c r="R166" i="9"/>
  <c r="R749" i="9"/>
  <c r="Q747" i="9"/>
  <c r="Q741" i="9"/>
  <c r="R730" i="9"/>
  <c r="R726" i="9"/>
  <c r="R722" i="9"/>
  <c r="Q721" i="9"/>
  <c r="Q716" i="9"/>
  <c r="R713" i="9"/>
  <c r="R709" i="9"/>
  <c r="R705" i="9"/>
  <c r="R701" i="9"/>
  <c r="R697" i="9"/>
  <c r="Q695" i="9"/>
  <c r="R680" i="9"/>
  <c r="R676" i="9"/>
  <c r="R672" i="9"/>
  <c r="R668" i="9"/>
  <c r="Q666" i="9"/>
  <c r="Q657" i="9"/>
  <c r="Q664" i="9" s="1"/>
  <c r="R652" i="9"/>
  <c r="Q644" i="9"/>
  <c r="R639" i="9"/>
  <c r="R635" i="9"/>
  <c r="Q633" i="9"/>
  <c r="R629" i="9"/>
  <c r="R625" i="9"/>
  <c r="R621" i="9"/>
  <c r="R617" i="9"/>
  <c r="Q615" i="9"/>
  <c r="Q611" i="9"/>
  <c r="R606" i="9"/>
  <c r="R602" i="9"/>
  <c r="Q600" i="9"/>
  <c r="R586" i="9"/>
  <c r="R582" i="9"/>
  <c r="R578" i="9"/>
  <c r="Q576" i="9"/>
  <c r="R576" i="9" s="1"/>
  <c r="R574" i="9"/>
  <c r="R570" i="9"/>
  <c r="R566" i="9"/>
  <c r="R562" i="9"/>
  <c r="Q560" i="9"/>
  <c r="R560" i="9" s="1"/>
  <c r="R557" i="9"/>
  <c r="R553" i="9"/>
  <c r="R549" i="9"/>
  <c r="R545" i="9"/>
  <c r="R541" i="9"/>
  <c r="R533" i="9"/>
  <c r="R529" i="9"/>
  <c r="Q514" i="9"/>
  <c r="R514" i="9" s="1"/>
  <c r="R509" i="9"/>
  <c r="R505" i="9"/>
  <c r="R501" i="9"/>
  <c r="Q499" i="9"/>
  <c r="R499" i="9" s="1"/>
  <c r="R494" i="9"/>
  <c r="Q492" i="9"/>
  <c r="R492" i="9" s="1"/>
  <c r="Q488" i="9"/>
  <c r="R488" i="9" s="1"/>
  <c r="Q483" i="9"/>
  <c r="R483" i="9" s="1"/>
  <c r="R481" i="9"/>
  <c r="R470" i="9"/>
  <c r="R466" i="9"/>
  <c r="R462" i="9"/>
  <c r="Q461" i="9"/>
  <c r="R461" i="9" s="1"/>
  <c r="Q454" i="9"/>
  <c r="R454" i="9" s="1"/>
  <c r="R450" i="9"/>
  <c r="Q445" i="9"/>
  <c r="R445" i="9" s="1"/>
  <c r="R440" i="9"/>
  <c r="Q438" i="9"/>
  <c r="R438" i="9" s="1"/>
  <c r="R434" i="9"/>
  <c r="R430" i="9"/>
  <c r="Q428" i="9"/>
  <c r="R428" i="9" s="1"/>
  <c r="Q426" i="9"/>
  <c r="R422" i="9"/>
  <c r="R414" i="9"/>
  <c r="R421" i="9"/>
  <c r="R417" i="9"/>
  <c r="R413" i="9"/>
  <c r="Q412" i="9"/>
  <c r="Q400" i="9"/>
  <c r="Q394" i="9"/>
  <c r="R391" i="9"/>
  <c r="R387" i="9"/>
  <c r="Q376" i="9"/>
  <c r="Q370" i="9"/>
  <c r="R364" i="9"/>
  <c r="R360" i="9"/>
  <c r="Q358" i="9"/>
  <c r="R352" i="9"/>
  <c r="Q350" i="9"/>
  <c r="Q345" i="9"/>
  <c r="Q324" i="9"/>
  <c r="Q320" i="9"/>
  <c r="Q312" i="9"/>
  <c r="R309" i="9"/>
  <c r="R305" i="9"/>
  <c r="R301" i="9"/>
  <c r="R297" i="9"/>
  <c r="Q295" i="9"/>
  <c r="Q286" i="9"/>
  <c r="Q281" i="9"/>
  <c r="R275" i="9"/>
  <c r="Q274" i="9"/>
  <c r="R269" i="9"/>
  <c r="R265" i="9"/>
  <c r="Q264" i="9"/>
  <c r="R260" i="9"/>
  <c r="R256" i="9"/>
  <c r="R252" i="9"/>
  <c r="R248" i="9"/>
  <c r="R259" i="9"/>
  <c r="R255" i="9"/>
  <c r="R251" i="9"/>
  <c r="R247" i="9"/>
  <c r="Q246" i="9"/>
  <c r="R243" i="9"/>
  <c r="Q242" i="9"/>
  <c r="R237" i="9"/>
  <c r="R233" i="9"/>
  <c r="R236" i="9"/>
  <c r="R232" i="9"/>
  <c r="R227" i="9"/>
  <c r="R223" i="9"/>
  <c r="Q222" i="9"/>
  <c r="R222" i="9" s="1"/>
  <c r="Q207" i="9"/>
  <c r="R207" i="9" s="1"/>
  <c r="R204" i="9"/>
  <c r="R200" i="9"/>
  <c r="R196" i="9"/>
  <c r="R192" i="9"/>
  <c r="Q191" i="9"/>
  <c r="R191" i="9" s="1"/>
  <c r="R188" i="9"/>
  <c r="R184" i="9"/>
  <c r="R180" i="9"/>
  <c r="R176" i="9"/>
  <c r="R172" i="9"/>
  <c r="Q170" i="9"/>
  <c r="R164" i="9"/>
  <c r="R160" i="9"/>
  <c r="Q159" i="9"/>
  <c r="R52" i="9"/>
  <c r="R50" i="9"/>
  <c r="R138" i="9"/>
  <c r="R102" i="9"/>
  <c r="R70" i="9"/>
  <c r="R62" i="9"/>
  <c r="R150" i="9"/>
  <c r="R110" i="9"/>
  <c r="R82" i="9"/>
  <c r="R142" i="9"/>
  <c r="R88" i="9"/>
  <c r="R148" i="9"/>
  <c r="R130" i="9"/>
  <c r="R74" i="9"/>
  <c r="R66" i="9"/>
  <c r="R94" i="9"/>
  <c r="R154" i="9"/>
  <c r="R106" i="9"/>
  <c r="R114" i="9"/>
  <c r="R152" i="9"/>
  <c r="R134" i="9"/>
  <c r="R112" i="9"/>
  <c r="Q146" i="9"/>
  <c r="R146" i="9" s="1"/>
  <c r="R98" i="9"/>
  <c r="Q126" i="9"/>
  <c r="R126" i="9" s="1"/>
  <c r="R86" i="9"/>
  <c r="Q78" i="9"/>
  <c r="R78" i="9" s="1"/>
  <c r="R155" i="9"/>
  <c r="R151" i="9"/>
  <c r="R147" i="9"/>
  <c r="R143" i="9"/>
  <c r="R139" i="9"/>
  <c r="R135" i="9"/>
  <c r="R131" i="9"/>
  <c r="R127" i="9"/>
  <c r="R123" i="9"/>
  <c r="R119" i="9"/>
  <c r="R115" i="9"/>
  <c r="R111" i="9"/>
  <c r="R107" i="9"/>
  <c r="R103" i="9"/>
  <c r="R99" i="9"/>
  <c r="R95" i="9"/>
  <c r="R87" i="9"/>
  <c r="R83" i="9"/>
  <c r="R79" i="9"/>
  <c r="R71" i="9"/>
  <c r="R63" i="9"/>
  <c r="R59" i="9"/>
  <c r="Q57" i="9"/>
  <c r="Q43" i="9"/>
  <c r="R39" i="9"/>
  <c r="R35" i="9"/>
  <c r="R40" i="9"/>
  <c r="R36" i="9"/>
  <c r="R32" i="9"/>
  <c r="Q31" i="9"/>
  <c r="R28" i="9"/>
  <c r="Q25" i="9"/>
  <c r="Q29" i="9" s="1"/>
  <c r="R18" i="9"/>
  <c r="R19" i="9"/>
  <c r="R22" i="9"/>
  <c r="R21" i="9"/>
  <c r="R20" i="9"/>
  <c r="R17" i="9"/>
  <c r="R16" i="9"/>
  <c r="E616" i="9"/>
  <c r="E742" i="9"/>
  <c r="C731" i="9"/>
  <c r="E731" i="9" s="1"/>
  <c r="K751" i="9"/>
  <c r="K759" i="9" s="1"/>
  <c r="K689" i="9"/>
  <c r="D377" i="9"/>
  <c r="F377" i="9" s="1"/>
  <c r="E692" i="9"/>
  <c r="E653" i="9"/>
  <c r="C248" i="9"/>
  <c r="C249" i="9" s="1"/>
  <c r="E249" i="9" s="1"/>
  <c r="D286" i="9"/>
  <c r="F286" i="9" s="1"/>
  <c r="C749" i="9"/>
  <c r="E749" i="9" s="1"/>
  <c r="K650" i="9"/>
  <c r="E634" i="9"/>
  <c r="K322" i="9"/>
  <c r="E387" i="9"/>
  <c r="C388" i="9"/>
  <c r="C723" i="9"/>
  <c r="C27" i="9"/>
  <c r="E27" i="9" s="1"/>
  <c r="K714" i="9"/>
  <c r="E667" i="9"/>
  <c r="F243" i="9"/>
  <c r="E386" i="9"/>
  <c r="D359" i="9"/>
  <c r="F359" i="9" s="1"/>
  <c r="E684" i="9"/>
  <c r="K719" i="9"/>
  <c r="K681" i="9"/>
  <c r="K727" i="9"/>
  <c r="K642" i="9"/>
  <c r="K655" i="9"/>
  <c r="K739" i="9"/>
  <c r="F26" i="9"/>
  <c r="K398" i="9"/>
  <c r="K598" i="9"/>
  <c r="K693" i="9"/>
  <c r="K743" i="9"/>
  <c r="C397" i="9"/>
  <c r="E396" i="9"/>
  <c r="K609" i="9"/>
  <c r="K392" i="9"/>
  <c r="C669" i="9"/>
  <c r="E668" i="9"/>
  <c r="C659" i="9"/>
  <c r="E658" i="9"/>
  <c r="C647" i="9"/>
  <c r="E646" i="9"/>
  <c r="K664" i="9"/>
  <c r="K526" i="9"/>
  <c r="E697" i="9"/>
  <c r="C698" i="9"/>
  <c r="K423" i="9"/>
  <c r="C636" i="9"/>
  <c r="E635" i="9"/>
  <c r="K631" i="9"/>
  <c r="K536" i="9"/>
  <c r="E530" i="9"/>
  <c r="C531" i="9"/>
  <c r="K410" i="9"/>
  <c r="E654" i="9"/>
  <c r="E529" i="9"/>
  <c r="C402" i="9"/>
  <c r="C414" i="9"/>
  <c r="E395" i="9"/>
  <c r="C602" i="9"/>
  <c r="C617" i="9"/>
  <c r="E645" i="9"/>
  <c r="C685" i="9"/>
  <c r="E696" i="9"/>
  <c r="E657" i="9"/>
  <c r="E601" i="9"/>
  <c r="D275" i="9"/>
  <c r="F275" i="9" s="1"/>
  <c r="K293" i="9"/>
  <c r="K284" i="9"/>
  <c r="C360" i="9"/>
  <c r="C361" i="9" s="1"/>
  <c r="E361" i="9" s="1"/>
  <c r="D248" i="9"/>
  <c r="F248" i="9" s="1"/>
  <c r="K356" i="9"/>
  <c r="E232" i="9"/>
  <c r="D313" i="9"/>
  <c r="F313" i="9" s="1"/>
  <c r="C287" i="9"/>
  <c r="C288" i="9" s="1"/>
  <c r="D288" i="9" s="1"/>
  <c r="F288" i="9" s="1"/>
  <c r="C277" i="9"/>
  <c r="C278" i="9" s="1"/>
  <c r="E276" i="9"/>
  <c r="D276" i="9"/>
  <c r="F276" i="9" s="1"/>
  <c r="C34" i="9"/>
  <c r="E34" i="9" s="1"/>
  <c r="E33" i="9"/>
  <c r="C379" i="9"/>
  <c r="E379" i="9" s="1"/>
  <c r="E378" i="9"/>
  <c r="D378" i="9"/>
  <c r="F378" i="9" s="1"/>
  <c r="K343" i="9"/>
  <c r="K167" i="9"/>
  <c r="E371" i="9"/>
  <c r="D282" i="9"/>
  <c r="F282" i="9" s="1"/>
  <c r="D351" i="9"/>
  <c r="F351" i="9" s="1"/>
  <c r="E282" i="9"/>
  <c r="K380" i="9"/>
  <c r="K756" i="9" s="1"/>
  <c r="C352" i="9"/>
  <c r="D352" i="9" s="1"/>
  <c r="F352" i="9" s="1"/>
  <c r="D32" i="9"/>
  <c r="F32" i="9" s="1"/>
  <c r="E32" i="9"/>
  <c r="D247" i="9"/>
  <c r="F247" i="9" s="1"/>
  <c r="E275" i="9"/>
  <c r="E321" i="9"/>
  <c r="K348" i="9"/>
  <c r="E377" i="9"/>
  <c r="K272" i="9"/>
  <c r="K279" i="9"/>
  <c r="F232" i="9"/>
  <c r="K318" i="9"/>
  <c r="K244" i="9"/>
  <c r="E248" i="9"/>
  <c r="K310" i="9"/>
  <c r="C314" i="9"/>
  <c r="D314" i="9" s="1"/>
  <c r="F314" i="9" s="1"/>
  <c r="K368" i="9"/>
  <c r="F17" i="9"/>
  <c r="K372" i="9"/>
  <c r="K262" i="9"/>
  <c r="E283" i="9"/>
  <c r="D283" i="9"/>
  <c r="F283" i="9" s="1"/>
  <c r="K157" i="9"/>
  <c r="K29" i="9"/>
  <c r="K54" i="9"/>
  <c r="K240" i="9"/>
  <c r="C298" i="9"/>
  <c r="E297" i="9"/>
  <c r="D297" i="9"/>
  <c r="F297" i="9" s="1"/>
  <c r="K41" i="9"/>
  <c r="C234" i="9"/>
  <c r="E233" i="9"/>
  <c r="D233" i="9"/>
  <c r="F233" i="9" s="1"/>
  <c r="C162" i="9"/>
  <c r="E161" i="9"/>
  <c r="D161" i="9"/>
  <c r="F161" i="9" s="1"/>
  <c r="C250" i="9"/>
  <c r="K23" i="9"/>
  <c r="K229" i="9"/>
  <c r="C266" i="9"/>
  <c r="C326" i="9"/>
  <c r="C45" i="9"/>
  <c r="F45" i="9" s="1"/>
  <c r="E360" i="9"/>
  <c r="C18" i="9"/>
  <c r="F33" i="9"/>
  <c r="D160" i="9"/>
  <c r="F160" i="9" s="1"/>
  <c r="E160" i="9"/>
  <c r="D296" i="9"/>
  <c r="F296" i="9" s="1"/>
  <c r="E296" i="9"/>
  <c r="D265" i="9"/>
  <c r="F265" i="9" s="1"/>
  <c r="D325" i="9"/>
  <c r="F325" i="9" s="1"/>
  <c r="D44" i="9"/>
  <c r="F44" i="9" s="1"/>
  <c r="B508" i="3"/>
  <c r="H507" i="3"/>
  <c r="G507" i="3"/>
  <c r="B1140" i="5"/>
  <c r="B1141" i="5" s="1"/>
  <c r="B1142" i="5" s="1"/>
  <c r="B1143" i="5" s="1"/>
  <c r="B1144" i="5" s="1"/>
  <c r="B1145" i="5" s="1"/>
  <c r="B1146" i="5" s="1"/>
  <c r="B1147" i="5" s="1"/>
  <c r="B1148" i="5" s="1"/>
  <c r="B1149" i="5" s="1"/>
  <c r="B1150" i="5" s="1"/>
  <c r="B1151" i="5" s="1"/>
  <c r="B1152" i="5" s="1"/>
  <c r="B1153" i="5" s="1"/>
  <c r="B1154" i="5" s="1"/>
  <c r="B1155" i="5" s="1"/>
  <c r="B1156" i="5" s="1"/>
  <c r="B1157" i="5" s="1"/>
  <c r="B1158" i="5" s="1"/>
  <c r="B1159" i="5" s="1"/>
  <c r="B1160" i="5" s="1"/>
  <c r="B1161" i="5" s="1"/>
  <c r="B1162" i="5" s="1"/>
  <c r="B1163" i="5" s="1"/>
  <c r="B1164" i="5" s="1"/>
  <c r="B1165" i="5" s="1"/>
  <c r="B1166" i="5" s="1"/>
  <c r="B1167" i="5" s="1"/>
  <c r="B1168" i="5" s="1"/>
  <c r="B1169" i="5" s="1"/>
  <c r="B1170" i="5" s="1"/>
  <c r="B1171" i="5" s="1"/>
  <c r="B1172" i="5" s="1"/>
  <c r="B1173" i="5" s="1"/>
  <c r="B1174" i="5" s="1"/>
  <c r="B1175" i="5" s="1"/>
  <c r="B1176" i="5" s="1"/>
  <c r="B1177" i="5" s="1"/>
  <c r="B1178" i="5" s="1"/>
  <c r="B1179" i="5" s="1"/>
  <c r="B1180" i="5" s="1"/>
  <c r="B1181" i="5" s="1"/>
  <c r="B1182" i="5" s="1"/>
  <c r="B1183" i="5" s="1"/>
  <c r="B1184" i="5" s="1"/>
  <c r="B1185" i="5" s="1"/>
  <c r="B1186" i="5" s="1"/>
  <c r="B1187" i="5" s="1"/>
  <c r="B1188" i="5" s="1"/>
  <c r="B1189" i="5" s="1"/>
  <c r="B1190" i="5" s="1"/>
  <c r="B1191" i="5" s="1"/>
  <c r="B1192" i="5" s="1"/>
  <c r="B1193" i="5" s="1"/>
  <c r="B1194" i="5" s="1"/>
  <c r="B1195" i="5" s="1"/>
  <c r="B1196" i="5" s="1"/>
  <c r="B1197" i="5" s="1"/>
  <c r="B1198" i="5" s="1"/>
  <c r="B1199" i="5" s="1"/>
  <c r="B1200" i="5" s="1"/>
  <c r="B1201" i="5" s="1"/>
  <c r="B1202" i="5" s="1"/>
  <c r="B1203" i="5" s="1"/>
  <c r="B1204" i="5" s="1"/>
  <c r="B1205" i="5" s="1"/>
  <c r="B1206" i="5" s="1"/>
  <c r="B1207" i="5" s="1"/>
  <c r="B1208" i="5" s="1"/>
  <c r="B1209" i="5" s="1"/>
  <c r="B1210" i="5" s="1"/>
  <c r="B1211" i="5" s="1"/>
  <c r="B1212" i="5" s="1"/>
  <c r="B1213" i="5" s="1"/>
  <c r="B1214" i="5" s="1"/>
  <c r="B1215" i="5" s="1"/>
  <c r="B1216" i="5" s="1"/>
  <c r="B1217" i="5" s="1"/>
  <c r="B1218" i="5" s="1"/>
  <c r="B1219" i="5" s="1"/>
  <c r="B1220" i="5" s="1"/>
  <c r="B1221" i="5" s="1"/>
  <c r="B1222" i="5" s="1"/>
  <c r="B1223" i="5" s="1"/>
  <c r="B1224" i="5" s="1"/>
  <c r="B1225" i="5" s="1"/>
  <c r="B1226" i="5" s="1"/>
  <c r="B1227" i="5" s="1"/>
  <c r="O63" i="2"/>
  <c r="L25" i="2" s="1"/>
  <c r="O25" i="2" s="1"/>
  <c r="O30" i="2" s="1"/>
  <c r="O52" i="2"/>
  <c r="O54" i="2" s="1"/>
  <c r="O47" i="2"/>
  <c r="B1228" i="5"/>
  <c r="B1229" i="5" s="1"/>
  <c r="B1230" i="5" s="1"/>
  <c r="B1231" i="5" s="1"/>
  <c r="B1232" i="5" s="1"/>
  <c r="B1233" i="5" s="1"/>
  <c r="B1234" i="5" s="1"/>
  <c r="B1235" i="5" s="1"/>
  <c r="B1236" i="5" s="1"/>
  <c r="B1237" i="5" s="1"/>
  <c r="B1238" i="5" s="1"/>
  <c r="B1239" i="5" s="1"/>
  <c r="B1240" i="5" s="1"/>
  <c r="B1241" i="5" s="1"/>
  <c r="B1242" i="5" s="1"/>
  <c r="B1243" i="5" s="1"/>
  <c r="B1244" i="5" s="1"/>
  <c r="B1245" i="5" s="1"/>
  <c r="B1246" i="5" s="1"/>
  <c r="B1247" i="5" s="1"/>
  <c r="B1248" i="5" s="1"/>
  <c r="B1249" i="5" s="1"/>
  <c r="B1250" i="5" s="1"/>
  <c r="B1251" i="5" s="1"/>
  <c r="B1252" i="5" s="1"/>
  <c r="B1253" i="5" s="1"/>
  <c r="B1254" i="5" s="1"/>
  <c r="B1255" i="5" s="1"/>
  <c r="B1256" i="5" s="1"/>
  <c r="B1257" i="5" s="1"/>
  <c r="B1258" i="5" s="1"/>
  <c r="B1259" i="5" s="1"/>
  <c r="B1260" i="5" s="1"/>
  <c r="B1261" i="5" s="1"/>
  <c r="B1262" i="5" s="1"/>
  <c r="B1263" i="5" s="1"/>
  <c r="B1264" i="5" s="1"/>
  <c r="B1265" i="5" s="1"/>
  <c r="B1266" i="5" s="1"/>
  <c r="B1267" i="5" s="1"/>
  <c r="B1268" i="5" s="1"/>
  <c r="B1269" i="5" s="1"/>
  <c r="B1270" i="5" s="1"/>
  <c r="B1271" i="5" s="1"/>
  <c r="B1272" i="5" s="1"/>
  <c r="B1273" i="5" s="1"/>
  <c r="B1274" i="5" s="1"/>
  <c r="B1275" i="5" s="1"/>
  <c r="B1276" i="5" s="1"/>
  <c r="B1277" i="5" s="1"/>
  <c r="B1278" i="5" s="1"/>
  <c r="B1279" i="5" s="1"/>
  <c r="B1280" i="5" s="1"/>
  <c r="B1281" i="5" s="1"/>
  <c r="B1282" i="5" s="1"/>
  <c r="B1283" i="5" s="1"/>
  <c r="B1284" i="5" s="1"/>
  <c r="B1285" i="5" s="1"/>
  <c r="B1286" i="5" s="1"/>
  <c r="B1287" i="5" s="1"/>
  <c r="B1288" i="5" s="1"/>
  <c r="B1289" i="5" s="1"/>
  <c r="B1290" i="5" s="1"/>
  <c r="B1291" i="5" s="1"/>
  <c r="B1292" i="5" s="1"/>
  <c r="B1293" i="5" s="1"/>
  <c r="B1294" i="5" s="1"/>
  <c r="B1295" i="5" s="1"/>
  <c r="B1296" i="5" s="1"/>
  <c r="B1297" i="5" s="1"/>
  <c r="B1298" i="5" s="1"/>
  <c r="B1299" i="5" s="1"/>
  <c r="B1300" i="5" s="1"/>
  <c r="B1301" i="5" s="1"/>
  <c r="B1302" i="5" s="1"/>
  <c r="B1303" i="5" s="1"/>
  <c r="B1304" i="5" s="1"/>
  <c r="B1305" i="5" s="1"/>
  <c r="B1306" i="5" s="1"/>
  <c r="B1307" i="5" s="1"/>
  <c r="B1308" i="5" s="1"/>
  <c r="B1309" i="5" s="1"/>
  <c r="B1310" i="5" s="1"/>
  <c r="B1311" i="5" s="1"/>
  <c r="B1312" i="5" s="1"/>
  <c r="B1313" i="5" s="1"/>
  <c r="B1314" i="5" s="1"/>
  <c r="B1315" i="5" s="1"/>
  <c r="B1316" i="5" s="1"/>
  <c r="B1317" i="5" s="1"/>
  <c r="B1318" i="5" s="1"/>
  <c r="B1319" i="5" s="1"/>
  <c r="B1320" i="5" s="1"/>
  <c r="B1321" i="5" s="1"/>
  <c r="B1322" i="5" s="1"/>
  <c r="B1323" i="5" s="1"/>
  <c r="B1324" i="5" s="1"/>
  <c r="B1325" i="5" s="1"/>
  <c r="B1326" i="5" s="1"/>
  <c r="B1327" i="5" s="1"/>
  <c r="B1328" i="5" s="1"/>
  <c r="B1329" i="5" s="1"/>
  <c r="B1330" i="5" s="1"/>
  <c r="B1331" i="5" s="1"/>
  <c r="B1332" i="5" s="1"/>
  <c r="B1333" i="5" s="1"/>
  <c r="B1334" i="5" s="1"/>
  <c r="B1335" i="5" s="1"/>
  <c r="B1336" i="5" s="1"/>
  <c r="B1337" i="5" s="1"/>
  <c r="B1338" i="5" s="1"/>
  <c r="B1339" i="5" s="1"/>
  <c r="B1340" i="5" s="1"/>
  <c r="B1341" i="5" s="1"/>
  <c r="B1342" i="5" s="1"/>
  <c r="B1343" i="5" s="1"/>
  <c r="B1344" i="5" s="1"/>
  <c r="B1345" i="5" s="1"/>
  <c r="B1346" i="5" s="1"/>
  <c r="B1347" i="5" s="1"/>
  <c r="B1348" i="5" s="1"/>
  <c r="B1349" i="5" s="1"/>
  <c r="B1350" i="5" s="1"/>
  <c r="B1351" i="5" s="1"/>
  <c r="B1352" i="5" s="1"/>
  <c r="B1353" i="5" s="1"/>
  <c r="B1354" i="5" s="1"/>
  <c r="B1355" i="5" s="1"/>
  <c r="B1356" i="5" s="1"/>
  <c r="B1357" i="5" s="1"/>
  <c r="B1358" i="5" s="1"/>
  <c r="B1359" i="5" s="1"/>
  <c r="B1360" i="5" s="1"/>
  <c r="B1361" i="5" s="1"/>
  <c r="B1362" i="5" s="1"/>
  <c r="B1363" i="5" s="1"/>
  <c r="B1364" i="5" s="1"/>
  <c r="B1365" i="5" s="1"/>
  <c r="B1366" i="5" s="1"/>
  <c r="B1367" i="5" s="1"/>
  <c r="B1368" i="5" s="1"/>
  <c r="B1369" i="5" s="1"/>
  <c r="B1370" i="5" s="1"/>
  <c r="B1371" i="5" s="1"/>
  <c r="B1372" i="5" s="1"/>
  <c r="B1373" i="5" s="1"/>
  <c r="B1374" i="5" s="1"/>
  <c r="B1375" i="5" s="1"/>
  <c r="B1376" i="5" s="1"/>
  <c r="B1377" i="5" s="1"/>
  <c r="B1378" i="5" s="1"/>
  <c r="B1379" i="5" s="1"/>
  <c r="B1380" i="5" s="1"/>
  <c r="B1381" i="5" s="1"/>
  <c r="B1382" i="5" s="1"/>
  <c r="B1383" i="5" s="1"/>
  <c r="B1384" i="5" s="1"/>
  <c r="B1385" i="5" s="1"/>
  <c r="B1386" i="5" s="1"/>
  <c r="B1387" i="5" s="1"/>
  <c r="B1388" i="5" s="1"/>
  <c r="B1389" i="5" s="1"/>
  <c r="B1390" i="5" s="1"/>
  <c r="B1391" i="5" s="1"/>
  <c r="B1392" i="5" s="1"/>
  <c r="B1393" i="5" s="1"/>
  <c r="B1394" i="5" s="1"/>
  <c r="B1395" i="5" s="1"/>
  <c r="B1396" i="5" s="1"/>
  <c r="B1397" i="5" s="1"/>
  <c r="B1398" i="5" s="1"/>
  <c r="B1399" i="5" s="1"/>
  <c r="B1400" i="5" s="1"/>
  <c r="B1401" i="5" s="1"/>
  <c r="B1402" i="5" s="1"/>
  <c r="B1403" i="5" s="1"/>
  <c r="B1404" i="5" s="1"/>
  <c r="B1405" i="5" s="1"/>
  <c r="B1406" i="5" s="1"/>
  <c r="B1407" i="5" s="1"/>
  <c r="B1408" i="5" s="1"/>
  <c r="B1409" i="5" s="1"/>
  <c r="B1410" i="5" s="1"/>
  <c r="B1411" i="5" s="1"/>
  <c r="B1412" i="5" s="1"/>
  <c r="B1413" i="5" s="1"/>
  <c r="B1414" i="5" s="1"/>
  <c r="B1415" i="5" s="1"/>
  <c r="B1416" i="5" s="1"/>
  <c r="B1417" i="5" s="1"/>
  <c r="B1418" i="5" s="1"/>
  <c r="B1419" i="5" s="1"/>
  <c r="B1420" i="5" s="1"/>
  <c r="B1421" i="5" s="1"/>
  <c r="B1422" i="5" s="1"/>
  <c r="B1423" i="5" s="1"/>
  <c r="B1424" i="5" s="1"/>
  <c r="B1425" i="5" s="1"/>
  <c r="B1426" i="5" s="1"/>
  <c r="B1427" i="5" s="1"/>
  <c r="B1428" i="5" s="1"/>
  <c r="B1429" i="5" s="1"/>
  <c r="B1430" i="5" s="1"/>
  <c r="B1431" i="5" s="1"/>
  <c r="B1432" i="5" s="1"/>
  <c r="B1433" i="5" s="1"/>
  <c r="B1434" i="5" s="1"/>
  <c r="B1435" i="5" s="1"/>
  <c r="B1436" i="5" s="1"/>
  <c r="B1437" i="5" s="1"/>
  <c r="B1438" i="5" s="1"/>
  <c r="B1439" i="5" s="1"/>
  <c r="B1440" i="5" s="1"/>
  <c r="B1441" i="5" s="1"/>
  <c r="B1442" i="5" s="1"/>
  <c r="B1443" i="5" s="1"/>
  <c r="B1444" i="5" s="1"/>
  <c r="B1445" i="5" s="1"/>
  <c r="B1446" i="5" s="1"/>
  <c r="B1447" i="5" s="1"/>
  <c r="B1448" i="5" s="1"/>
  <c r="B1449" i="5" s="1"/>
  <c r="B1450" i="5" s="1"/>
  <c r="B1451" i="5" s="1"/>
  <c r="B1452" i="5" s="1"/>
  <c r="B1453" i="5" s="1"/>
  <c r="B1454" i="5" s="1"/>
  <c r="B1455" i="5" s="1"/>
  <c r="B1456" i="5" s="1"/>
  <c r="B1457" i="5" s="1"/>
  <c r="B1458" i="5" s="1"/>
  <c r="B1459" i="5" s="1"/>
  <c r="B1460" i="5" s="1"/>
  <c r="B1461" i="5" s="1"/>
  <c r="B1462" i="5" s="1"/>
  <c r="B1463" i="5" s="1"/>
  <c r="B1464" i="5" s="1"/>
  <c r="B1465" i="5" s="1"/>
  <c r="B1466" i="5" s="1"/>
  <c r="B1467" i="5" s="1"/>
  <c r="B1468" i="5" s="1"/>
  <c r="B1469" i="5" s="1"/>
  <c r="B1470" i="5" s="1"/>
  <c r="B1471" i="5" s="1"/>
  <c r="B1472" i="5" s="1"/>
  <c r="B1473" i="5" s="1"/>
  <c r="B1474" i="5" s="1"/>
  <c r="B1475" i="5" s="1"/>
  <c r="B1476" i="5" s="1"/>
  <c r="B1477" i="5" s="1"/>
  <c r="B1478" i="5" s="1"/>
  <c r="B1479" i="5" s="1"/>
  <c r="B1480" i="5" s="1"/>
  <c r="B1481" i="5" s="1"/>
  <c r="B1482" i="5" s="1"/>
  <c r="B1483" i="5" s="1"/>
  <c r="B1484" i="5" s="1"/>
  <c r="B1485" i="5" s="1"/>
  <c r="B1486" i="5" s="1"/>
  <c r="B1487" i="5" s="1"/>
  <c r="B1488" i="5" s="1"/>
  <c r="B1489" i="5" s="1"/>
  <c r="B1490" i="5" s="1"/>
  <c r="B1491" i="5" s="1"/>
  <c r="B1492" i="5" s="1"/>
  <c r="B1493" i="5" s="1"/>
  <c r="B1494" i="5" s="1"/>
  <c r="B1495" i="5" s="1"/>
  <c r="B1496" i="5" s="1"/>
  <c r="B1497" i="5" s="1"/>
  <c r="B1498" i="5" s="1"/>
  <c r="B1499" i="5" s="1"/>
  <c r="B1500" i="5" s="1"/>
  <c r="B1501" i="5" s="1"/>
  <c r="B1502" i="5" s="1"/>
  <c r="B1503" i="5" s="1"/>
  <c r="B1504" i="5" s="1"/>
  <c r="B1505" i="5" s="1"/>
  <c r="B1506" i="5" s="1"/>
  <c r="B1507" i="5" s="1"/>
  <c r="B1508" i="5" s="1"/>
  <c r="B1509" i="5" s="1"/>
  <c r="B1510" i="5" s="1"/>
  <c r="B1511" i="5" s="1"/>
  <c r="B1512" i="5" s="1"/>
  <c r="B1513" i="5" s="1"/>
  <c r="B1514" i="5" s="1"/>
  <c r="B1515" i="5" s="1"/>
  <c r="B1516" i="5" s="1"/>
  <c r="B1517" i="5" s="1"/>
  <c r="B1518" i="5" s="1"/>
  <c r="B1519" i="5" s="1"/>
  <c r="B1520" i="5" s="1"/>
  <c r="B1521" i="5" s="1"/>
  <c r="B1522" i="5" s="1"/>
  <c r="B1523" i="5" s="1"/>
  <c r="B1524" i="5" s="1"/>
  <c r="B1525" i="5" s="1"/>
  <c r="B1526" i="5" s="1"/>
  <c r="B1527" i="5" s="1"/>
  <c r="B1528" i="5" s="1"/>
  <c r="B1529" i="5" s="1"/>
  <c r="B1530" i="5" s="1"/>
  <c r="B1531" i="5" s="1"/>
  <c r="B1532" i="5" s="1"/>
  <c r="B1533" i="5" s="1"/>
  <c r="B1534" i="5" s="1"/>
  <c r="B1535" i="5" s="1"/>
  <c r="B1536" i="5" s="1"/>
  <c r="B1537" i="5" s="1"/>
  <c r="B1538" i="5" s="1"/>
  <c r="B1539" i="5" s="1"/>
  <c r="B1540" i="5" s="1"/>
  <c r="B1541" i="5" s="1"/>
  <c r="B1542" i="5" s="1"/>
  <c r="B1543" i="5" s="1"/>
  <c r="B1544" i="5" s="1"/>
  <c r="B1545" i="5" s="1"/>
  <c r="B1546" i="5" s="1"/>
  <c r="B1547" i="5" s="1"/>
  <c r="B1548" i="5" s="1"/>
  <c r="B1549" i="5" s="1"/>
  <c r="B1550" i="5" s="1"/>
  <c r="B1551" i="5" s="1"/>
  <c r="B1552" i="5" s="1"/>
  <c r="B1553" i="5" s="1"/>
  <c r="B1554" i="5" s="1"/>
  <c r="B1555" i="5" s="1"/>
  <c r="B1556" i="5" s="1"/>
  <c r="B1557" i="5" s="1"/>
  <c r="B1558" i="5" s="1"/>
  <c r="B1559" i="5" s="1"/>
  <c r="B1560" i="5" s="1"/>
  <c r="B1561" i="5" s="1"/>
  <c r="B1562" i="5" s="1"/>
  <c r="B1563" i="5" s="1"/>
  <c r="B1564" i="5" s="1"/>
  <c r="B1565" i="5" s="1"/>
  <c r="B1566" i="5" s="1"/>
  <c r="B1567" i="5" s="1"/>
  <c r="B1568" i="5" s="1"/>
  <c r="B1569" i="5" s="1"/>
  <c r="B1570" i="5" s="1"/>
  <c r="B1571" i="5" s="1"/>
  <c r="B1572" i="5" s="1"/>
  <c r="B1573" i="5" s="1"/>
  <c r="B1574" i="5" s="1"/>
  <c r="B1575" i="5" s="1"/>
  <c r="B1576" i="5" s="1"/>
  <c r="B1577" i="5" s="1"/>
  <c r="B1578" i="5" s="1"/>
  <c r="B1579" i="5" s="1"/>
  <c r="B1580" i="5" s="1"/>
  <c r="B1581" i="5" s="1"/>
  <c r="B1582" i="5" s="1"/>
  <c r="B1583" i="5" s="1"/>
  <c r="B1584" i="5" s="1"/>
  <c r="B1585" i="5" s="1"/>
  <c r="B1586" i="5" s="1"/>
  <c r="B1587" i="5" s="1"/>
  <c r="B1588" i="5" s="1"/>
  <c r="B1589" i="5" s="1"/>
  <c r="B1590" i="5" s="1"/>
  <c r="B1591" i="5" s="1"/>
  <c r="B1592" i="5" s="1"/>
  <c r="B1593" i="5" s="1"/>
  <c r="B1594" i="5" s="1"/>
  <c r="B1595" i="5" s="1"/>
  <c r="B1596" i="5" s="1"/>
  <c r="B1597" i="5" s="1"/>
  <c r="B1598" i="5" s="1"/>
  <c r="B1599" i="5" s="1"/>
  <c r="B1600" i="5" s="1"/>
  <c r="B1601" i="5" s="1"/>
  <c r="B1602" i="5" s="1"/>
  <c r="B1603" i="5" s="1"/>
  <c r="B1604" i="5" s="1"/>
  <c r="B1605" i="5" s="1"/>
  <c r="B1606" i="5" s="1"/>
  <c r="B1607" i="5" s="1"/>
  <c r="B1608" i="5" s="1"/>
  <c r="B1609" i="5" s="1"/>
  <c r="B1610" i="5" s="1"/>
  <c r="B1611" i="5" s="1"/>
  <c r="B1612" i="5" s="1"/>
  <c r="B1613" i="5" s="1"/>
  <c r="B1614" i="5" s="1"/>
  <c r="B1615" i="5" s="1"/>
  <c r="B1616" i="5" s="1"/>
  <c r="B1617" i="5" s="1"/>
  <c r="B1618" i="5" s="1"/>
  <c r="B1619" i="5" s="1"/>
  <c r="B1620" i="5" s="1"/>
  <c r="B1621" i="5" s="1"/>
  <c r="B1622" i="5" s="1"/>
  <c r="B1623" i="5" s="1"/>
  <c r="B1624" i="5" s="1"/>
  <c r="B1625" i="5" s="1"/>
  <c r="B1626" i="5" s="1"/>
  <c r="B1627" i="5" s="1"/>
  <c r="B1628" i="5" s="1"/>
  <c r="B1629" i="5" s="1"/>
  <c r="B1630" i="5" s="1"/>
  <c r="B1631" i="5" s="1"/>
  <c r="B1632" i="5" s="1"/>
  <c r="B1633" i="5" s="1"/>
  <c r="B1634" i="5" s="1"/>
  <c r="B1635" i="5" s="1"/>
  <c r="B1636" i="5" s="1"/>
  <c r="B1637" i="5" s="1"/>
  <c r="B1638" i="5" s="1"/>
  <c r="B1639" i="5" s="1"/>
  <c r="B1640" i="5" s="1"/>
  <c r="B1641" i="5" s="1"/>
  <c r="B1642" i="5" s="1"/>
  <c r="B1643" i="5" s="1"/>
  <c r="B1644" i="5" s="1"/>
  <c r="B1645" i="5" s="1"/>
  <c r="B1646" i="5" s="1"/>
  <c r="B1647" i="5" s="1"/>
  <c r="B1648" i="5" s="1"/>
  <c r="B1649" i="5" s="1"/>
  <c r="B1650" i="5" s="1"/>
  <c r="B1651" i="5" s="1"/>
  <c r="B1652" i="5" s="1"/>
  <c r="B1653" i="5" s="1"/>
  <c r="B1654" i="5" s="1"/>
  <c r="B1655" i="5" s="1"/>
  <c r="B1656" i="5" s="1"/>
  <c r="B1657" i="5" s="1"/>
  <c r="B1658" i="5" s="1"/>
  <c r="B1659" i="5" s="1"/>
  <c r="B1660" i="5" s="1"/>
  <c r="B1661" i="5" s="1"/>
  <c r="B1662" i="5" s="1"/>
  <c r="B1663" i="5" s="1"/>
  <c r="B1664" i="5" s="1"/>
  <c r="B1665" i="5" s="1"/>
  <c r="B1666" i="5" s="1"/>
  <c r="B1667" i="5" s="1"/>
  <c r="B1668" i="5" s="1"/>
  <c r="B1669" i="5" s="1"/>
  <c r="B1670" i="5" s="1"/>
  <c r="B1671" i="5" s="1"/>
  <c r="B1672" i="5" s="1"/>
  <c r="B1673" i="5" s="1"/>
  <c r="B1674" i="5" s="1"/>
  <c r="B1675" i="5" s="1"/>
  <c r="B1676" i="5" s="1"/>
  <c r="B1677" i="5" s="1"/>
  <c r="B1678" i="5" s="1"/>
  <c r="B1679" i="5" s="1"/>
  <c r="B1680" i="5" s="1"/>
  <c r="B1681" i="5" s="1"/>
  <c r="B1682" i="5" s="1"/>
  <c r="B1683" i="5" s="1"/>
  <c r="B1684" i="5" s="1"/>
  <c r="B1685" i="5" s="1"/>
  <c r="B1686" i="5" s="1"/>
  <c r="B1687" i="5" s="1"/>
  <c r="B1688" i="5" s="1"/>
  <c r="B1689" i="5" s="1"/>
  <c r="B1690" i="5" s="1"/>
  <c r="B1691" i="5" s="1"/>
  <c r="B1692" i="5" s="1"/>
  <c r="B1693" i="5" s="1"/>
  <c r="B1694" i="5" s="1"/>
  <c r="B1695" i="5" s="1"/>
  <c r="B1696" i="5" s="1"/>
  <c r="B1697" i="5" s="1"/>
  <c r="B1698" i="5" s="1"/>
  <c r="B1699" i="5" s="1"/>
  <c r="B1700" i="5" s="1"/>
  <c r="B1701" i="5" s="1"/>
  <c r="B1702" i="5" s="1"/>
  <c r="B1703" i="5" s="1"/>
  <c r="B1704" i="5" s="1"/>
  <c r="B1705" i="5" s="1"/>
  <c r="B1706" i="5" s="1"/>
  <c r="B1707" i="5" s="1"/>
  <c r="B1708" i="5" s="1"/>
  <c r="B1709" i="5" s="1"/>
  <c r="B1710" i="5" s="1"/>
  <c r="B1711" i="5" s="1"/>
  <c r="B1712" i="5" s="1"/>
  <c r="B1713" i="5" s="1"/>
  <c r="B1714" i="5" s="1"/>
  <c r="B1715" i="5" s="1"/>
  <c r="B1716" i="5" s="1"/>
  <c r="B1717" i="5" s="1"/>
  <c r="B1718" i="5" s="1"/>
  <c r="B1719" i="5" s="1"/>
  <c r="B1720" i="5" s="1"/>
  <c r="B1721" i="5" s="1"/>
  <c r="B1722" i="5" s="1"/>
  <c r="B1723" i="5" s="1"/>
  <c r="B1724" i="5" s="1"/>
  <c r="B1725" i="5" s="1"/>
  <c r="B1726" i="5" s="1"/>
  <c r="B1727" i="5" s="1"/>
  <c r="B1728" i="5" s="1"/>
  <c r="B1729" i="5" s="1"/>
  <c r="B1730" i="5" s="1"/>
  <c r="B1731" i="5" s="1"/>
  <c r="B1732" i="5" s="1"/>
  <c r="B1733" i="5" s="1"/>
  <c r="B1734" i="5" s="1"/>
  <c r="B1735" i="5" s="1"/>
  <c r="B1736" i="5" s="1"/>
  <c r="B1737" i="5" s="1"/>
  <c r="B1738" i="5" s="1"/>
  <c r="B1739" i="5" s="1"/>
  <c r="B1740" i="5" s="1"/>
  <c r="B1741" i="5" s="1"/>
  <c r="B1742" i="5" s="1"/>
  <c r="B1743" i="5" s="1"/>
  <c r="B1744" i="5" s="1"/>
  <c r="B1745" i="5" s="1"/>
  <c r="B1746" i="5" s="1"/>
  <c r="B1747" i="5" s="1"/>
  <c r="B1748" i="5" s="1"/>
  <c r="B1749" i="5" s="1"/>
  <c r="B1750" i="5" s="1"/>
  <c r="B1751" i="5" s="1"/>
  <c r="B1752" i="5" s="1"/>
  <c r="B1753" i="5" s="1"/>
  <c r="B1754" i="5" s="1"/>
  <c r="B1755" i="5" s="1"/>
  <c r="B1756" i="5" s="1"/>
  <c r="B1757" i="5" s="1"/>
  <c r="B1758" i="5" s="1"/>
  <c r="B1759" i="5" s="1"/>
  <c r="B1760" i="5" s="1"/>
  <c r="B1761" i="5" s="1"/>
  <c r="B1762" i="5" s="1"/>
  <c r="B1763" i="5" s="1"/>
  <c r="B1764" i="5" s="1"/>
  <c r="B1765" i="5" s="1"/>
  <c r="B1766" i="5" s="1"/>
  <c r="B1767" i="5" s="1"/>
  <c r="B1768" i="5" s="1"/>
  <c r="B1769" i="5" s="1"/>
  <c r="B1770" i="5" s="1"/>
  <c r="B1771" i="5" s="1"/>
  <c r="B1772" i="5" s="1"/>
  <c r="B1773" i="5" s="1"/>
  <c r="B1774" i="5" s="1"/>
  <c r="B1775" i="5" s="1"/>
  <c r="B1776" i="5" s="1"/>
  <c r="B1777" i="5" s="1"/>
  <c r="B1778" i="5" s="1"/>
  <c r="B1779" i="5" s="1"/>
  <c r="B1780" i="5" s="1"/>
  <c r="B1781" i="5" s="1"/>
  <c r="B1782" i="5" s="1"/>
  <c r="B1783" i="5" s="1"/>
  <c r="B1784" i="5" s="1"/>
  <c r="B1785" i="5" s="1"/>
  <c r="B1786" i="5" s="1"/>
  <c r="B1787" i="5" s="1"/>
  <c r="B1788" i="5" s="1"/>
  <c r="B1789" i="5" s="1"/>
  <c r="B1790" i="5" s="1"/>
  <c r="B1791" i="5" s="1"/>
  <c r="B1792" i="5" s="1"/>
  <c r="B1793" i="5" s="1"/>
  <c r="B1794" i="5" s="1"/>
  <c r="B1795" i="5" s="1"/>
  <c r="B1796" i="5" s="1"/>
  <c r="B1797" i="5" s="1"/>
  <c r="B1798" i="5" s="1"/>
  <c r="B1799" i="5" s="1"/>
  <c r="B1800" i="5" s="1"/>
  <c r="B1801" i="5" s="1"/>
  <c r="B1802" i="5" s="1"/>
  <c r="B1803" i="5" s="1"/>
  <c r="B1804" i="5" s="1"/>
  <c r="B1805" i="5" s="1"/>
  <c r="B1806" i="5" s="1"/>
  <c r="B1807" i="5" s="1"/>
  <c r="B1808" i="5" s="1"/>
  <c r="B1809" i="5" s="1"/>
  <c r="B1810" i="5" s="1"/>
  <c r="B1811" i="5" s="1"/>
  <c r="B1812" i="5" s="1"/>
  <c r="B1813" i="5" s="1"/>
  <c r="B1814" i="5" s="1"/>
  <c r="B1815" i="5" s="1"/>
  <c r="B1816" i="5" s="1"/>
  <c r="B1817" i="5" s="1"/>
  <c r="B1818" i="5" s="1"/>
  <c r="B1819" i="5" s="1"/>
  <c r="B1820" i="5" s="1"/>
  <c r="B1821" i="5" s="1"/>
  <c r="B1822" i="5" s="1"/>
  <c r="B1823" i="5" s="1"/>
  <c r="B1824" i="5" s="1"/>
  <c r="B1825" i="5" s="1"/>
  <c r="B1826" i="5" s="1"/>
  <c r="B1827" i="5" s="1"/>
  <c r="B1828" i="5" s="1"/>
  <c r="B1829" i="5" s="1"/>
  <c r="B1830" i="5" s="1"/>
  <c r="B1831" i="5" s="1"/>
  <c r="B1832" i="5" s="1"/>
  <c r="B1833" i="5" s="1"/>
  <c r="B1834" i="5" s="1"/>
  <c r="B1835" i="5" s="1"/>
  <c r="B1836" i="5" s="1"/>
  <c r="B1837" i="5" s="1"/>
  <c r="B1838" i="5" s="1"/>
  <c r="B1839" i="5" s="1"/>
  <c r="B1840" i="5" s="1"/>
  <c r="B1841" i="5" s="1"/>
  <c r="B1842" i="5" s="1"/>
  <c r="B1843" i="5" s="1"/>
  <c r="B1844" i="5" s="1"/>
  <c r="B1845" i="5" s="1"/>
  <c r="B1846" i="5" s="1"/>
  <c r="B1847" i="5" s="1"/>
  <c r="B1848" i="5" s="1"/>
  <c r="B1849" i="5" s="1"/>
  <c r="B1850" i="5" s="1"/>
  <c r="B1851" i="5" s="1"/>
  <c r="B1852" i="5" s="1"/>
  <c r="B1853" i="5" s="1"/>
  <c r="B1854" i="5" s="1"/>
  <c r="B1855" i="5" s="1"/>
  <c r="B1856" i="5" s="1"/>
  <c r="B1857" i="5" s="1"/>
  <c r="B1858" i="5" s="1"/>
  <c r="B1859" i="5" s="1"/>
  <c r="B1860" i="5" s="1"/>
  <c r="B1861" i="5" s="1"/>
  <c r="B1862" i="5" s="1"/>
  <c r="B1863" i="5" s="1"/>
  <c r="B1864" i="5" s="1"/>
  <c r="B1865" i="5" s="1"/>
  <c r="B1866" i="5" s="1"/>
  <c r="B1867" i="5" s="1"/>
  <c r="B1868" i="5" s="1"/>
  <c r="B1869" i="5" s="1"/>
  <c r="B1870" i="5" s="1"/>
  <c r="B1871" i="5" s="1"/>
  <c r="B1872" i="5" s="1"/>
  <c r="B1873" i="5" s="1"/>
  <c r="B1874" i="5" s="1"/>
  <c r="B1875" i="5" s="1"/>
  <c r="B1876" i="5" s="1"/>
  <c r="B1877" i="5" s="1"/>
  <c r="B1878" i="5" s="1"/>
  <c r="B1879" i="5" s="1"/>
  <c r="B1880" i="5" s="1"/>
  <c r="B1881" i="5" s="1"/>
  <c r="B1882" i="5" s="1"/>
  <c r="B1883" i="5" s="1"/>
  <c r="B1884" i="5" s="1"/>
  <c r="B1885" i="5" s="1"/>
  <c r="B1886" i="5" s="1"/>
  <c r="B1887" i="5" s="1"/>
  <c r="B1888" i="5" s="1"/>
  <c r="B1889" i="5" s="1"/>
  <c r="B1890" i="5" s="1"/>
  <c r="B1891" i="5" s="1"/>
  <c r="B1892" i="5" s="1"/>
  <c r="B1893" i="5" s="1"/>
  <c r="B1894" i="5" s="1"/>
  <c r="B1895" i="5" s="1"/>
  <c r="B1896" i="5" s="1"/>
  <c r="B1897" i="5" s="1"/>
  <c r="B1898" i="5" s="1"/>
  <c r="B1899" i="5" s="1"/>
  <c r="B1900" i="5" s="1"/>
  <c r="B1901" i="5" s="1"/>
  <c r="B1902" i="5" s="1"/>
  <c r="B1903" i="5" s="1"/>
  <c r="B1904" i="5" s="1"/>
  <c r="B1905" i="5" s="1"/>
  <c r="B1906" i="5" s="1"/>
  <c r="B1907" i="5" s="1"/>
  <c r="B1908" i="5" s="1"/>
  <c r="B1909" i="5" s="1"/>
  <c r="B1910" i="5" s="1"/>
  <c r="B1911" i="5" s="1"/>
  <c r="B1912" i="5" s="1"/>
  <c r="B1913" i="5" s="1"/>
  <c r="B1914" i="5" s="1"/>
  <c r="B1915" i="5" s="1"/>
  <c r="B1916" i="5" s="1"/>
  <c r="B1917" i="5" s="1"/>
  <c r="B1918" i="5" s="1"/>
  <c r="B1919" i="5" s="1"/>
  <c r="B1920" i="5" s="1"/>
  <c r="B1921" i="5" s="1"/>
  <c r="B1922" i="5" s="1"/>
  <c r="B1923" i="5" s="1"/>
  <c r="B1924" i="5" s="1"/>
  <c r="B1925" i="5" s="1"/>
  <c r="B1926" i="5" s="1"/>
  <c r="B1927" i="5" s="1"/>
  <c r="B1928" i="5" s="1"/>
  <c r="B1929" i="5" s="1"/>
  <c r="B1930" i="5" s="1"/>
  <c r="B1931" i="5" s="1"/>
  <c r="B1932" i="5" s="1"/>
  <c r="B1933" i="5" s="1"/>
  <c r="B1934" i="5" s="1"/>
  <c r="B1935" i="5" s="1"/>
  <c r="B1936" i="5" s="1"/>
  <c r="B1937" i="5" s="1"/>
  <c r="B1938" i="5" s="1"/>
  <c r="B1939" i="5" s="1"/>
  <c r="B1940" i="5" s="1"/>
  <c r="B1941" i="5" s="1"/>
  <c r="B1942" i="5" s="1"/>
  <c r="B1943" i="5" s="1"/>
  <c r="B1944" i="5" s="1"/>
  <c r="B1945" i="5" s="1"/>
  <c r="B1946" i="5" s="1"/>
  <c r="B1947" i="5" s="1"/>
  <c r="B1948" i="5" s="1"/>
  <c r="B1949" i="5" s="1"/>
  <c r="B1950" i="5" s="1"/>
  <c r="B1951" i="5" s="1"/>
  <c r="B1952" i="5" s="1"/>
  <c r="B1953" i="5" s="1"/>
  <c r="B1954" i="5" s="1"/>
  <c r="B1955" i="5" s="1"/>
  <c r="B1956" i="5" s="1"/>
  <c r="B1957" i="5" s="1"/>
  <c r="B1958" i="5" s="1"/>
  <c r="B1959" i="5" s="1"/>
  <c r="B1960" i="5" s="1"/>
  <c r="B1961" i="5" s="1"/>
  <c r="B1962" i="5" s="1"/>
  <c r="B1963" i="5" s="1"/>
  <c r="B1964" i="5" s="1"/>
  <c r="B1965" i="5" s="1"/>
  <c r="B1966" i="5" s="1"/>
  <c r="B1967" i="5" s="1"/>
  <c r="B1968" i="5" s="1"/>
  <c r="B1969" i="5" s="1"/>
  <c r="B1970" i="5" s="1"/>
  <c r="B1971" i="5" s="1"/>
  <c r="B1972" i="5" s="1"/>
  <c r="B1973" i="5" s="1"/>
  <c r="B1974" i="5" s="1"/>
  <c r="B1975" i="5" s="1"/>
  <c r="B1976" i="5" s="1"/>
  <c r="B1977" i="5" s="1"/>
  <c r="B1978" i="5" s="1"/>
  <c r="B1979" i="5" s="1"/>
  <c r="B1980" i="5" s="1"/>
  <c r="B1981" i="5" s="1"/>
  <c r="B1982" i="5" s="1"/>
  <c r="B1983" i="5" s="1"/>
  <c r="B1984" i="5" s="1"/>
  <c r="B1985" i="5" s="1"/>
  <c r="B1986" i="5" s="1"/>
  <c r="B1987" i="5" s="1"/>
  <c r="B1988" i="5" s="1"/>
  <c r="B1989" i="5" s="1"/>
  <c r="B1990" i="5" s="1"/>
  <c r="B1991" i="5" s="1"/>
  <c r="B1992" i="5" s="1"/>
  <c r="B1993" i="5" s="1"/>
  <c r="B1994" i="5" s="1"/>
  <c r="B1995" i="5" s="1"/>
  <c r="B1996" i="5" s="1"/>
  <c r="B1997" i="5" s="1"/>
  <c r="B1998" i="5" s="1"/>
  <c r="B1999" i="5" s="1"/>
  <c r="B2000" i="5" s="1"/>
  <c r="B2001" i="5" s="1"/>
  <c r="B2002" i="5" s="1"/>
  <c r="B2003" i="5" s="1"/>
  <c r="B2004" i="5" s="1"/>
  <c r="B2005" i="5" s="1"/>
  <c r="B2006" i="5" s="1"/>
  <c r="B2007" i="5" s="1"/>
  <c r="B2008" i="5" s="1"/>
  <c r="B2009" i="5" s="1"/>
  <c r="B2010" i="5" s="1"/>
  <c r="B2011" i="5" s="1"/>
  <c r="B2012" i="5" s="1"/>
  <c r="B2013" i="5" s="1"/>
  <c r="B2014" i="5" s="1"/>
  <c r="B2015" i="5" s="1"/>
  <c r="B2016" i="5" s="1"/>
  <c r="B2017" i="5" s="1"/>
  <c r="B2018" i="5" s="1"/>
  <c r="B2019" i="5" s="1"/>
  <c r="B2020" i="5" s="1"/>
  <c r="B2021" i="5" s="1"/>
  <c r="B2022" i="5" s="1"/>
  <c r="B2023" i="5" s="1"/>
  <c r="B2024" i="5" s="1"/>
  <c r="B2025" i="5" s="1"/>
  <c r="B2026" i="5" s="1"/>
  <c r="B2027" i="5" s="1"/>
  <c r="B2028" i="5" s="1"/>
  <c r="B2029" i="5" s="1"/>
  <c r="B2030" i="5" s="1"/>
  <c r="B2031" i="5" s="1"/>
  <c r="B2032" i="5" s="1"/>
  <c r="B2033" i="5" s="1"/>
  <c r="B2034" i="5" s="1"/>
  <c r="B2035" i="5" s="1"/>
  <c r="B2036" i="5" s="1"/>
  <c r="B2037" i="5" s="1"/>
  <c r="B2038" i="5" s="1"/>
  <c r="B2039" i="5" s="1"/>
  <c r="B2040" i="5" s="1"/>
  <c r="B2041" i="5" s="1"/>
  <c r="B2042" i="5" s="1"/>
  <c r="B2043" i="5" s="1"/>
  <c r="B2044" i="5" s="1"/>
  <c r="B2045" i="5" s="1"/>
  <c r="B2046" i="5" s="1"/>
  <c r="B2047" i="5" s="1"/>
  <c r="B2048" i="5" s="1"/>
  <c r="B2049" i="5" s="1"/>
  <c r="B2050" i="5" s="1"/>
  <c r="B2051" i="5" s="1"/>
  <c r="B2052" i="5" s="1"/>
  <c r="B2053" i="5" s="1"/>
  <c r="B2054" i="5" s="1"/>
  <c r="B2055" i="5" s="1"/>
  <c r="B2056" i="5" s="1"/>
  <c r="B2057" i="5" s="1"/>
  <c r="B2058" i="5" s="1"/>
  <c r="B2059" i="5" s="1"/>
  <c r="B2060" i="5" s="1"/>
  <c r="B2061" i="5" s="1"/>
  <c r="B2062" i="5" s="1"/>
  <c r="B2063" i="5" s="1"/>
  <c r="B2064" i="5" s="1"/>
  <c r="B2065" i="5" s="1"/>
  <c r="B2066" i="5" s="1"/>
  <c r="B2067" i="5" s="1"/>
  <c r="B2068" i="5" s="1"/>
  <c r="B2069" i="5" s="1"/>
  <c r="B2070" i="5" s="1"/>
  <c r="B2071" i="5" s="1"/>
  <c r="B2072" i="5" s="1"/>
  <c r="B2073" i="5" s="1"/>
  <c r="B2074" i="5" s="1"/>
  <c r="B2075" i="5" s="1"/>
  <c r="B2076" i="5" s="1"/>
  <c r="B2077" i="5" s="1"/>
  <c r="B2078" i="5" s="1"/>
  <c r="B2079" i="5" s="1"/>
  <c r="B2080" i="5" s="1"/>
  <c r="B2081" i="5" s="1"/>
  <c r="B2082" i="5" s="1"/>
  <c r="B2083" i="5" s="1"/>
  <c r="B2084" i="5" s="1"/>
  <c r="B2085" i="5" s="1"/>
  <c r="B2086" i="5" s="1"/>
  <c r="B2087" i="5" s="1"/>
  <c r="B2088" i="5" s="1"/>
  <c r="B2089" i="5" s="1"/>
  <c r="B2090" i="5" s="1"/>
  <c r="B2091" i="5" s="1"/>
  <c r="B2092" i="5" s="1"/>
  <c r="B2093" i="5" s="1"/>
  <c r="B2094" i="5" s="1"/>
  <c r="B2095" i="5" s="1"/>
  <c r="B2096" i="5" s="1"/>
  <c r="B2097" i="5" s="1"/>
  <c r="B2098" i="5" s="1"/>
  <c r="B2099" i="5" s="1"/>
  <c r="B2100" i="5" s="1"/>
  <c r="B2101" i="5" s="1"/>
  <c r="B2102" i="5" s="1"/>
  <c r="B2103" i="5" s="1"/>
  <c r="B2104" i="5" s="1"/>
  <c r="B2105" i="5" s="1"/>
  <c r="B2106" i="5" s="1"/>
  <c r="B2107" i="5" s="1"/>
  <c r="B2108" i="5" s="1"/>
  <c r="B2109" i="5" s="1"/>
  <c r="B2110" i="5" s="1"/>
  <c r="B2111" i="5" s="1"/>
  <c r="B2112" i="5" s="1"/>
  <c r="B2113" i="5" s="1"/>
  <c r="B2114" i="5" s="1"/>
  <c r="B2115" i="5" s="1"/>
  <c r="B2116" i="5" s="1"/>
  <c r="B2117" i="5" s="1"/>
  <c r="B2118" i="5" s="1"/>
  <c r="B2119" i="5" s="1"/>
  <c r="B2120" i="5" s="1"/>
  <c r="B2121" i="5" s="1"/>
  <c r="B2122" i="5" s="1"/>
  <c r="B2123" i="5" s="1"/>
  <c r="B2124" i="5" s="1"/>
  <c r="B2125" i="5" s="1"/>
  <c r="B2126" i="5" s="1"/>
  <c r="B2127" i="5" s="1"/>
  <c r="B2128" i="5" s="1"/>
  <c r="B2129" i="5" s="1"/>
  <c r="B2130" i="5" s="1"/>
  <c r="B2131" i="5" s="1"/>
  <c r="B2132" i="5" s="1"/>
  <c r="B2133" i="5" s="1"/>
  <c r="B2134" i="5" s="1"/>
  <c r="B2135" i="5" s="1"/>
  <c r="B2136" i="5" s="1"/>
  <c r="B2137" i="5" s="1"/>
  <c r="B2138" i="5" s="1"/>
  <c r="B2139" i="5" s="1"/>
  <c r="B2140" i="5" s="1"/>
  <c r="B2141" i="5" s="1"/>
  <c r="B2142" i="5" s="1"/>
  <c r="B2143" i="5" s="1"/>
  <c r="B2144" i="5" s="1"/>
  <c r="B2145" i="5" s="1"/>
  <c r="B2146" i="5" s="1"/>
  <c r="B2147" i="5" s="1"/>
  <c r="B2148" i="5" s="1"/>
  <c r="B2149" i="5" s="1"/>
  <c r="B2150" i="5" s="1"/>
  <c r="B2151" i="5" s="1"/>
  <c r="B2152" i="5" s="1"/>
  <c r="B2153" i="5" s="1"/>
  <c r="B2154" i="5" s="1"/>
  <c r="B2155" i="5" s="1"/>
  <c r="B2156" i="5" s="1"/>
  <c r="B2157" i="5" s="1"/>
  <c r="B2158" i="5" s="1"/>
  <c r="B2159" i="5" s="1"/>
  <c r="B2160" i="5" s="1"/>
  <c r="B2161" i="5" s="1"/>
  <c r="B2162" i="5" s="1"/>
  <c r="B2163" i="5" s="1"/>
  <c r="B2164" i="5" s="1"/>
  <c r="B2165" i="5" s="1"/>
  <c r="B2166" i="5" s="1"/>
  <c r="B2167" i="5" s="1"/>
  <c r="B2168" i="5" s="1"/>
  <c r="B2169" i="5" s="1"/>
  <c r="B2170" i="5" s="1"/>
  <c r="B2171" i="5" s="1"/>
  <c r="B2172" i="5" s="1"/>
  <c r="B2173" i="5" s="1"/>
  <c r="B2174" i="5" s="1"/>
  <c r="B2175" i="5" s="1"/>
  <c r="B2176" i="5" s="1"/>
  <c r="B2177" i="5" s="1"/>
  <c r="B2178" i="5" s="1"/>
  <c r="B2179" i="5" s="1"/>
  <c r="B2180" i="5" s="1"/>
  <c r="B2181" i="5" s="1"/>
  <c r="B2182" i="5" s="1"/>
  <c r="B2183" i="5" s="1"/>
  <c r="B2184" i="5" s="1"/>
  <c r="B2185" i="5" s="1"/>
  <c r="B2186" i="5" s="1"/>
  <c r="B2187" i="5" s="1"/>
  <c r="B2188" i="5" s="1"/>
  <c r="B2189" i="5" s="1"/>
  <c r="B2190" i="5" s="1"/>
  <c r="B2191" i="5" s="1"/>
  <c r="B2192" i="5" s="1"/>
  <c r="B2193" i="5" s="1"/>
  <c r="B2194" i="5" s="1"/>
  <c r="B2195" i="5" s="1"/>
  <c r="B2196" i="5" s="1"/>
  <c r="B2197" i="5" s="1"/>
  <c r="B2198" i="5" s="1"/>
  <c r="B2199" i="5" s="1"/>
  <c r="B2200" i="5" s="1"/>
  <c r="B2201" i="5" s="1"/>
  <c r="B2202" i="5" s="1"/>
  <c r="B2203" i="5" s="1"/>
  <c r="B2204" i="5" s="1"/>
  <c r="B2205" i="5" s="1"/>
  <c r="B2206" i="5" s="1"/>
  <c r="B2207" i="5" s="1"/>
  <c r="B2208" i="5" s="1"/>
  <c r="B2209" i="5" s="1"/>
  <c r="B2210" i="5" s="1"/>
  <c r="B2211" i="5" s="1"/>
  <c r="B2212" i="5" s="1"/>
  <c r="B2213" i="5" s="1"/>
  <c r="B2214" i="5" s="1"/>
  <c r="B2215" i="5" s="1"/>
  <c r="B2216" i="5" s="1"/>
  <c r="B2217" i="5" s="1"/>
  <c r="B2218" i="5" s="1"/>
  <c r="B2219" i="5" s="1"/>
  <c r="B2220" i="5" s="1"/>
  <c r="B2221" i="5" s="1"/>
  <c r="B2222" i="5" s="1"/>
  <c r="B2223" i="5" s="1"/>
  <c r="B2224" i="5" s="1"/>
  <c r="B2225" i="5" s="1"/>
  <c r="B2226" i="5" s="1"/>
  <c r="B2227" i="5" s="1"/>
  <c r="B2228" i="5" s="1"/>
  <c r="B2229" i="5" s="1"/>
  <c r="B2230" i="5" s="1"/>
  <c r="B2231" i="5" s="1"/>
  <c r="B2232" i="5" s="1"/>
  <c r="B2233" i="5" s="1"/>
  <c r="B2234" i="5" s="1"/>
  <c r="B2235" i="5" s="1"/>
  <c r="B2236" i="5" s="1"/>
  <c r="B2237" i="5" s="1"/>
  <c r="B2238" i="5" s="1"/>
  <c r="B2239" i="5" s="1"/>
  <c r="B2240" i="5" s="1"/>
  <c r="R400" i="9" l="1"/>
  <c r="Q410" i="9"/>
  <c r="R412" i="9"/>
  <c r="Q423" i="9"/>
  <c r="Q598" i="9"/>
  <c r="R312" i="9"/>
  <c r="Q318" i="9"/>
  <c r="R611" i="9"/>
  <c r="Q613" i="9"/>
  <c r="R320" i="9"/>
  <c r="Q322" i="9"/>
  <c r="R615" i="9"/>
  <c r="Q631" i="9"/>
  <c r="R695" i="9"/>
  <c r="Q714" i="9"/>
  <c r="Q739" i="9"/>
  <c r="R324" i="9"/>
  <c r="Q343" i="9"/>
  <c r="R159" i="9"/>
  <c r="Q167" i="9"/>
  <c r="R345" i="9"/>
  <c r="Q348" i="9"/>
  <c r="R264" i="9"/>
  <c r="Q272" i="9"/>
  <c r="R350" i="9"/>
  <c r="Q356" i="9"/>
  <c r="R426" i="9"/>
  <c r="Q526" i="9"/>
  <c r="R600" i="9"/>
  <c r="Q609" i="9"/>
  <c r="R170" i="9"/>
  <c r="Q229" i="9"/>
  <c r="R358" i="9"/>
  <c r="Q368" i="9"/>
  <c r="R633" i="9"/>
  <c r="Q642" i="9"/>
  <c r="R394" i="9"/>
  <c r="Q398" i="9"/>
  <c r="R721" i="9"/>
  <c r="Q727" i="9"/>
  <c r="R242" i="9"/>
  <c r="Q244" i="9"/>
  <c r="R281" i="9"/>
  <c r="Q284" i="9"/>
  <c r="R370" i="9"/>
  <c r="Q372" i="9"/>
  <c r="R644" i="9"/>
  <c r="Q650" i="9"/>
  <c r="R376" i="9"/>
  <c r="Q380" i="9"/>
  <c r="R295" i="9"/>
  <c r="Q310" i="9"/>
  <c r="R246" i="9"/>
  <c r="Q262" i="9"/>
  <c r="R666" i="9"/>
  <c r="Q681" i="9"/>
  <c r="R741" i="9"/>
  <c r="Q743" i="9"/>
  <c r="R716" i="9"/>
  <c r="Q719" i="9"/>
  <c r="R747" i="9"/>
  <c r="Q751" i="9"/>
  <c r="R657" i="9"/>
  <c r="R286" i="9"/>
  <c r="Q293" i="9"/>
  <c r="R274" i="9"/>
  <c r="Q279" i="9"/>
  <c r="R31" i="9"/>
  <c r="Q41" i="9"/>
  <c r="R43" i="9"/>
  <c r="Q54" i="9"/>
  <c r="R57" i="9"/>
  <c r="Q157" i="9"/>
  <c r="R25" i="9"/>
  <c r="D249" i="9"/>
  <c r="F249" i="9" s="1"/>
  <c r="K763" i="9"/>
  <c r="E287" i="9"/>
  <c r="C732" i="9"/>
  <c r="E732" i="9" s="1"/>
  <c r="F34" i="9"/>
  <c r="C362" i="9"/>
  <c r="C35" i="9"/>
  <c r="F35" i="9" s="1"/>
  <c r="D277" i="9"/>
  <c r="F277" i="9" s="1"/>
  <c r="D287" i="9"/>
  <c r="F287" i="9" s="1"/>
  <c r="F27" i="9"/>
  <c r="C750" i="9"/>
  <c r="K744" i="9"/>
  <c r="E288" i="9"/>
  <c r="C289" i="9"/>
  <c r="F289" i="9" s="1"/>
  <c r="C28" i="9"/>
  <c r="E28" i="9" s="1"/>
  <c r="D361" i="9"/>
  <c r="F361" i="9" s="1"/>
  <c r="D379" i="9"/>
  <c r="F379" i="9" s="1"/>
  <c r="C724" i="9"/>
  <c r="E723" i="9"/>
  <c r="E388" i="9"/>
  <c r="C389" i="9"/>
  <c r="D360" i="9"/>
  <c r="F360" i="9" s="1"/>
  <c r="C403" i="9"/>
  <c r="E402" i="9"/>
  <c r="E669" i="9"/>
  <c r="C670" i="9"/>
  <c r="C415" i="9"/>
  <c r="E414" i="9"/>
  <c r="C699" i="9"/>
  <c r="E698" i="9"/>
  <c r="C648" i="9"/>
  <c r="E647" i="9"/>
  <c r="C618" i="9"/>
  <c r="E617" i="9"/>
  <c r="E636" i="9"/>
  <c r="C637" i="9"/>
  <c r="C686" i="9"/>
  <c r="E685" i="9"/>
  <c r="C603" i="9"/>
  <c r="E602" i="9"/>
  <c r="C532" i="9"/>
  <c r="E531" i="9"/>
  <c r="C660" i="9"/>
  <c r="E659" i="9"/>
  <c r="E397" i="9"/>
  <c r="E277" i="9"/>
  <c r="K373" i="9"/>
  <c r="K755" i="9" s="1"/>
  <c r="K757" i="9" s="1"/>
  <c r="E352" i="9"/>
  <c r="C353" i="9"/>
  <c r="E314" i="9"/>
  <c r="C315" i="9"/>
  <c r="C299" i="9"/>
  <c r="E298" i="9"/>
  <c r="D298" i="9"/>
  <c r="F298" i="9" s="1"/>
  <c r="C363" i="9"/>
  <c r="E362" i="9"/>
  <c r="D362" i="9"/>
  <c r="F362" i="9" s="1"/>
  <c r="E278" i="9"/>
  <c r="D278" i="9"/>
  <c r="F278" i="9" s="1"/>
  <c r="C251" i="9"/>
  <c r="F250" i="9"/>
  <c r="E250" i="9"/>
  <c r="E234" i="9"/>
  <c r="D234" i="9"/>
  <c r="F234" i="9" s="1"/>
  <c r="C235" i="9"/>
  <c r="C19" i="9"/>
  <c r="F18" i="9"/>
  <c r="E18" i="9"/>
  <c r="E162" i="9"/>
  <c r="D162" i="9"/>
  <c r="F162" i="9" s="1"/>
  <c r="C163" i="9"/>
  <c r="C267" i="9"/>
  <c r="E266" i="9"/>
  <c r="D266" i="9"/>
  <c r="F266" i="9" s="1"/>
  <c r="C327" i="9"/>
  <c r="E326" i="9"/>
  <c r="D326" i="9"/>
  <c r="F326" i="9" s="1"/>
  <c r="C36" i="9"/>
  <c r="C46" i="9"/>
  <c r="E45" i="9"/>
  <c r="G508" i="3"/>
  <c r="H508" i="3"/>
  <c r="B509" i="3"/>
  <c r="O65" i="2"/>
  <c r="O72" i="2" s="1"/>
  <c r="Q373" i="9" l="1"/>
  <c r="Q755" i="9" s="1"/>
  <c r="R755" i="9" s="1"/>
  <c r="Q744" i="9"/>
  <c r="Q758" i="9" s="1"/>
  <c r="Q762" i="9" s="1"/>
  <c r="Q756" i="9"/>
  <c r="Q759" i="9"/>
  <c r="K752" i="9"/>
  <c r="K758" i="9"/>
  <c r="C733" i="9"/>
  <c r="C290" i="9"/>
  <c r="E289" i="9"/>
  <c r="E35" i="9"/>
  <c r="F28" i="9"/>
  <c r="E750" i="9"/>
  <c r="K381" i="9"/>
  <c r="E389" i="9"/>
  <c r="C390" i="9"/>
  <c r="C725" i="9"/>
  <c r="E724" i="9"/>
  <c r="C649" i="9"/>
  <c r="E648" i="9"/>
  <c r="C604" i="9"/>
  <c r="E603" i="9"/>
  <c r="C700" i="9"/>
  <c r="E699" i="9"/>
  <c r="C687" i="9"/>
  <c r="E686" i="9"/>
  <c r="C638" i="9"/>
  <c r="E637" i="9"/>
  <c r="C416" i="9"/>
  <c r="E415" i="9"/>
  <c r="C671" i="9"/>
  <c r="E670" i="9"/>
  <c r="C661" i="9"/>
  <c r="E660" i="9"/>
  <c r="C619" i="9"/>
  <c r="E618" i="9"/>
  <c r="C533" i="9"/>
  <c r="E532" i="9"/>
  <c r="C404" i="9"/>
  <c r="E403" i="9"/>
  <c r="E315" i="9"/>
  <c r="C316" i="9"/>
  <c r="D315" i="9"/>
  <c r="F315" i="9" s="1"/>
  <c r="C354" i="9"/>
  <c r="D353" i="9"/>
  <c r="F353" i="9" s="1"/>
  <c r="E353" i="9"/>
  <c r="C164" i="9"/>
  <c r="D163" i="9"/>
  <c r="F163" i="9" s="1"/>
  <c r="E163" i="9"/>
  <c r="D363" i="9"/>
  <c r="F363" i="9" s="1"/>
  <c r="C364" i="9"/>
  <c r="E363" i="9"/>
  <c r="E36" i="9"/>
  <c r="C37" i="9"/>
  <c r="F36" i="9"/>
  <c r="E19" i="9"/>
  <c r="C20" i="9"/>
  <c r="F19" i="9"/>
  <c r="C236" i="9"/>
  <c r="E235" i="9"/>
  <c r="D235" i="9"/>
  <c r="F235" i="9" s="1"/>
  <c r="F46" i="9"/>
  <c r="E46" i="9"/>
  <c r="C47" i="9"/>
  <c r="C328" i="9"/>
  <c r="E327" i="9"/>
  <c r="D327" i="9"/>
  <c r="F327" i="9" s="1"/>
  <c r="E251" i="9"/>
  <c r="C252" i="9"/>
  <c r="F251" i="9"/>
  <c r="C300" i="9"/>
  <c r="E299" i="9"/>
  <c r="D299" i="9"/>
  <c r="F299" i="9" s="1"/>
  <c r="C291" i="9"/>
  <c r="E290" i="9"/>
  <c r="D290" i="9"/>
  <c r="F290" i="9" s="1"/>
  <c r="C268" i="9"/>
  <c r="E267" i="9"/>
  <c r="D267" i="9"/>
  <c r="F267" i="9" s="1"/>
  <c r="G509" i="3"/>
  <c r="H509" i="3"/>
  <c r="B510" i="3"/>
  <c r="O71" i="2"/>
  <c r="O73" i="2"/>
  <c r="Q752" i="9" l="1"/>
  <c r="R752" i="9" s="1"/>
  <c r="R758" i="9"/>
  <c r="Q381" i="9"/>
  <c r="R381" i="9" s="1"/>
  <c r="Q757" i="9"/>
  <c r="R757" i="9" s="1"/>
  <c r="R756" i="9"/>
  <c r="R762" i="9"/>
  <c r="Q769" i="9"/>
  <c r="R769" i="9" s="1"/>
  <c r="Q768" i="9"/>
  <c r="R768" i="9" s="1"/>
  <c r="Q767" i="9"/>
  <c r="Q760" i="9"/>
  <c r="Q765" i="9" s="1"/>
  <c r="R765" i="9" s="1"/>
  <c r="Q763" i="9"/>
  <c r="R763" i="9" s="1"/>
  <c r="R759" i="9"/>
  <c r="K762" i="9"/>
  <c r="K760" i="9"/>
  <c r="C734" i="9"/>
  <c r="E733" i="9"/>
  <c r="C726" i="9"/>
  <c r="E725" i="9"/>
  <c r="E390" i="9"/>
  <c r="C391" i="9"/>
  <c r="E533" i="9"/>
  <c r="C534" i="9"/>
  <c r="C639" i="9"/>
  <c r="E638" i="9"/>
  <c r="E687" i="9"/>
  <c r="C688" i="9"/>
  <c r="C701" i="9"/>
  <c r="E700" i="9"/>
  <c r="E619" i="9"/>
  <c r="C620" i="9"/>
  <c r="C662" i="9"/>
  <c r="E661" i="9"/>
  <c r="E604" i="9"/>
  <c r="C605" i="9"/>
  <c r="C672" i="9"/>
  <c r="E671" i="9"/>
  <c r="C405" i="9"/>
  <c r="E404" i="9"/>
  <c r="C417" i="9"/>
  <c r="E416" i="9"/>
  <c r="E649" i="9"/>
  <c r="C355" i="9"/>
  <c r="E354" i="9"/>
  <c r="D354" i="9"/>
  <c r="F354" i="9" s="1"/>
  <c r="C317" i="9"/>
  <c r="E316" i="9"/>
  <c r="D316" i="9"/>
  <c r="F316" i="9" s="1"/>
  <c r="C48" i="9"/>
  <c r="F47" i="9"/>
  <c r="E47" i="9"/>
  <c r="C269" i="9"/>
  <c r="E268" i="9"/>
  <c r="D268" i="9"/>
  <c r="F268" i="9" s="1"/>
  <c r="C329" i="9"/>
  <c r="E328" i="9"/>
  <c r="D328" i="9"/>
  <c r="F328" i="9" s="1"/>
  <c r="C237" i="9"/>
  <c r="E236" i="9"/>
  <c r="D236" i="9"/>
  <c r="F236" i="9" s="1"/>
  <c r="C292" i="9"/>
  <c r="E291" i="9"/>
  <c r="D291" i="9"/>
  <c r="F291" i="9" s="1"/>
  <c r="C21" i="9"/>
  <c r="E20" i="9"/>
  <c r="F20" i="9"/>
  <c r="C301" i="9"/>
  <c r="E300" i="9"/>
  <c r="D300" i="9"/>
  <c r="F300" i="9" s="1"/>
  <c r="E37" i="9"/>
  <c r="C38" i="9"/>
  <c r="F37" i="9"/>
  <c r="C253" i="9"/>
  <c r="E252" i="9"/>
  <c r="F252" i="9"/>
  <c r="C365" i="9"/>
  <c r="E364" i="9"/>
  <c r="D364" i="9"/>
  <c r="F364" i="9" s="1"/>
  <c r="C165" i="9"/>
  <c r="E164" i="9"/>
  <c r="F164" i="9"/>
  <c r="H510" i="3"/>
  <c r="G510" i="3"/>
  <c r="B511" i="3"/>
  <c r="O76" i="2"/>
  <c r="Q770" i="9" l="1"/>
  <c r="R767" i="9"/>
  <c r="K765" i="9"/>
  <c r="R760" i="9"/>
  <c r="K769" i="9"/>
  <c r="K768" i="9"/>
  <c r="K767" i="9"/>
  <c r="E734" i="9"/>
  <c r="C735" i="9"/>
  <c r="E391" i="9"/>
  <c r="E726" i="9"/>
  <c r="C418" i="9"/>
  <c r="E417" i="9"/>
  <c r="C406" i="9"/>
  <c r="E405" i="9"/>
  <c r="C702" i="9"/>
  <c r="E701" i="9"/>
  <c r="E672" i="9"/>
  <c r="C673" i="9"/>
  <c r="E688" i="9"/>
  <c r="E639" i="9"/>
  <c r="C640" i="9"/>
  <c r="C663" i="9"/>
  <c r="E662" i="9"/>
  <c r="C621" i="9"/>
  <c r="E620" i="9"/>
  <c r="E534" i="9"/>
  <c r="C535" i="9"/>
  <c r="C606" i="9"/>
  <c r="E605" i="9"/>
  <c r="E317" i="9"/>
  <c r="D317" i="9"/>
  <c r="F317" i="9" s="1"/>
  <c r="E355" i="9"/>
  <c r="D355" i="9"/>
  <c r="F355" i="9" s="1"/>
  <c r="F21" i="9"/>
  <c r="E21" i="9"/>
  <c r="C22" i="9"/>
  <c r="C166" i="9"/>
  <c r="F165" i="9"/>
  <c r="E165" i="9"/>
  <c r="E237" i="9"/>
  <c r="D237" i="9"/>
  <c r="F237" i="9" s="1"/>
  <c r="C238" i="9"/>
  <c r="E292" i="9"/>
  <c r="D292" i="9"/>
  <c r="F292" i="9" s="1"/>
  <c r="C366" i="9"/>
  <c r="E365" i="9"/>
  <c r="D365" i="9"/>
  <c r="F365" i="9" s="1"/>
  <c r="C254" i="9"/>
  <c r="F253" i="9"/>
  <c r="E253" i="9"/>
  <c r="C39" i="9"/>
  <c r="F38" i="9"/>
  <c r="E38" i="9"/>
  <c r="C330" i="9"/>
  <c r="E329" i="9"/>
  <c r="D329" i="9"/>
  <c r="F329" i="9" s="1"/>
  <c r="C270" i="9"/>
  <c r="E269" i="9"/>
  <c r="D269" i="9"/>
  <c r="F269" i="9" s="1"/>
  <c r="D301" i="9"/>
  <c r="F301" i="9" s="1"/>
  <c r="C302" i="9"/>
  <c r="E301" i="9"/>
  <c r="C49" i="9"/>
  <c r="E48" i="9"/>
  <c r="F48" i="9"/>
  <c r="H511" i="3"/>
  <c r="G511" i="3"/>
  <c r="B512" i="3"/>
  <c r="R781" i="9" l="1"/>
  <c r="Q780" i="9"/>
  <c r="R770" i="9"/>
  <c r="K770" i="9"/>
  <c r="R780" i="9" s="1"/>
  <c r="E735" i="9"/>
  <c r="C736" i="9"/>
  <c r="E535" i="9"/>
  <c r="C703" i="9"/>
  <c r="E702" i="9"/>
  <c r="E621" i="9"/>
  <c r="C622" i="9"/>
  <c r="C674" i="9"/>
  <c r="E673" i="9"/>
  <c r="C607" i="9"/>
  <c r="E606" i="9"/>
  <c r="E406" i="9"/>
  <c r="C407" i="9"/>
  <c r="E663" i="9"/>
  <c r="C641" i="9"/>
  <c r="E640" i="9"/>
  <c r="E418" i="9"/>
  <c r="C419" i="9"/>
  <c r="C255" i="9"/>
  <c r="F254" i="9"/>
  <c r="E254" i="9"/>
  <c r="C331" i="9"/>
  <c r="E330" i="9"/>
  <c r="D330" i="9"/>
  <c r="F330" i="9" s="1"/>
  <c r="C50" i="9"/>
  <c r="E49" i="9"/>
  <c r="F49" i="9"/>
  <c r="C303" i="9"/>
  <c r="E302" i="9"/>
  <c r="D302" i="9"/>
  <c r="F302" i="9" s="1"/>
  <c r="E366" i="9"/>
  <c r="D366" i="9"/>
  <c r="F366" i="9" s="1"/>
  <c r="C367" i="9"/>
  <c r="C239" i="9"/>
  <c r="F238" i="9"/>
  <c r="E238" i="9"/>
  <c r="E166" i="9"/>
  <c r="F166" i="9"/>
  <c r="C271" i="9"/>
  <c r="E270" i="9"/>
  <c r="D270" i="9"/>
  <c r="F270" i="9" s="1"/>
  <c r="F22" i="9"/>
  <c r="E22" i="9"/>
  <c r="D39" i="9"/>
  <c r="F39" i="9" s="1"/>
  <c r="C40" i="9"/>
  <c r="E39" i="9"/>
  <c r="H512" i="3"/>
  <c r="G512" i="3"/>
  <c r="B513" i="3"/>
  <c r="R784" i="9" l="1"/>
  <c r="C737" i="9"/>
  <c r="E736" i="9"/>
  <c r="E607" i="9"/>
  <c r="C608" i="9"/>
  <c r="C420" i="9"/>
  <c r="E419" i="9"/>
  <c r="C675" i="9"/>
  <c r="E674" i="9"/>
  <c r="C623" i="9"/>
  <c r="E622" i="9"/>
  <c r="E703" i="9"/>
  <c r="C704" i="9"/>
  <c r="E641" i="9"/>
  <c r="E407" i="9"/>
  <c r="C408" i="9"/>
  <c r="E239" i="9"/>
  <c r="D239" i="9"/>
  <c r="F239" i="9" s="1"/>
  <c r="E40" i="9"/>
  <c r="D40" i="9"/>
  <c r="F40" i="9" s="1"/>
  <c r="C304" i="9"/>
  <c r="E303" i="9"/>
  <c r="D303" i="9"/>
  <c r="F303" i="9" s="1"/>
  <c r="C51" i="9"/>
  <c r="D50" i="9"/>
  <c r="F50" i="9" s="1"/>
  <c r="E50" i="9"/>
  <c r="E367" i="9"/>
  <c r="D367" i="9"/>
  <c r="F367" i="9" s="1"/>
  <c r="C332" i="9"/>
  <c r="E331" i="9"/>
  <c r="D331" i="9"/>
  <c r="F331" i="9" s="1"/>
  <c r="E271" i="9"/>
  <c r="D271" i="9"/>
  <c r="F271" i="9" s="1"/>
  <c r="C256" i="9"/>
  <c r="F255" i="9"/>
  <c r="E255" i="9"/>
  <c r="H513" i="3"/>
  <c r="G513" i="3"/>
  <c r="B514" i="3"/>
  <c r="E737" i="9" l="1"/>
  <c r="C738" i="9"/>
  <c r="E675" i="9"/>
  <c r="C676" i="9"/>
  <c r="C624" i="9"/>
  <c r="E623" i="9"/>
  <c r="C421" i="9"/>
  <c r="E420" i="9"/>
  <c r="C409" i="9"/>
  <c r="E408" i="9"/>
  <c r="C705" i="9"/>
  <c r="E704" i="9"/>
  <c r="E608" i="9"/>
  <c r="E51" i="9"/>
  <c r="C52" i="9"/>
  <c r="F51" i="9"/>
  <c r="E304" i="9"/>
  <c r="D304" i="9"/>
  <c r="F304" i="9" s="1"/>
  <c r="C305" i="9"/>
  <c r="C333" i="9"/>
  <c r="E332" i="9"/>
  <c r="F332" i="9"/>
  <c r="E256" i="9"/>
  <c r="C257" i="9"/>
  <c r="F256" i="9"/>
  <c r="G514" i="3"/>
  <c r="H514" i="3"/>
  <c r="B515" i="3"/>
  <c r="E738" i="9" l="1"/>
  <c r="C706" i="9"/>
  <c r="E705" i="9"/>
  <c r="E409" i="9"/>
  <c r="C422" i="9"/>
  <c r="E421" i="9"/>
  <c r="C625" i="9"/>
  <c r="E624" i="9"/>
  <c r="C677" i="9"/>
  <c r="E676" i="9"/>
  <c r="C258" i="9"/>
  <c r="E257" i="9"/>
  <c r="F257" i="9"/>
  <c r="C334" i="9"/>
  <c r="E333" i="9"/>
  <c r="D333" i="9"/>
  <c r="F333" i="9" s="1"/>
  <c r="C306" i="9"/>
  <c r="E305" i="9"/>
  <c r="D305" i="9"/>
  <c r="F305" i="9" s="1"/>
  <c r="C53" i="9"/>
  <c r="E52" i="9"/>
  <c r="D52" i="9"/>
  <c r="F52" i="9" s="1"/>
  <c r="H515" i="3"/>
  <c r="G515" i="3"/>
  <c r="B516" i="3"/>
  <c r="C678" i="9" l="1"/>
  <c r="E677" i="9"/>
  <c r="E422" i="9"/>
  <c r="C626" i="9"/>
  <c r="E625" i="9"/>
  <c r="E706" i="9"/>
  <c r="C707" i="9"/>
  <c r="E53" i="9"/>
  <c r="F53" i="9"/>
  <c r="C307" i="9"/>
  <c r="E306" i="9"/>
  <c r="D306" i="9"/>
  <c r="F306" i="9" s="1"/>
  <c r="E334" i="9"/>
  <c r="C335" i="9"/>
  <c r="F334" i="9"/>
  <c r="E258" i="9"/>
  <c r="C259" i="9"/>
  <c r="F258" i="9"/>
  <c r="H516" i="3"/>
  <c r="G516" i="3"/>
  <c r="B517" i="3"/>
  <c r="C708" i="9" l="1"/>
  <c r="E707" i="9"/>
  <c r="E626" i="9"/>
  <c r="C627" i="9"/>
  <c r="C679" i="9"/>
  <c r="E678" i="9"/>
  <c r="C336" i="9"/>
  <c r="E335" i="9"/>
  <c r="F335" i="9"/>
  <c r="C260" i="9"/>
  <c r="F259" i="9"/>
  <c r="E259" i="9"/>
  <c r="E307" i="9"/>
  <c r="D307" i="9"/>
  <c r="F307" i="9" s="1"/>
  <c r="C308" i="9"/>
  <c r="H517" i="3"/>
  <c r="G517" i="3"/>
  <c r="B518" i="3"/>
  <c r="C628" i="9" l="1"/>
  <c r="E627" i="9"/>
  <c r="C680" i="9"/>
  <c r="E679" i="9"/>
  <c r="E708" i="9"/>
  <c r="C709" i="9"/>
  <c r="C309" i="9"/>
  <c r="E308" i="9"/>
  <c r="D308" i="9"/>
  <c r="F308" i="9" s="1"/>
  <c r="E260" i="9"/>
  <c r="C261" i="9"/>
  <c r="F260" i="9"/>
  <c r="C337" i="9"/>
  <c r="F336" i="9"/>
  <c r="E336" i="9"/>
  <c r="G518" i="3"/>
  <c r="H518" i="3"/>
  <c r="B519" i="3"/>
  <c r="C710" i="9" l="1"/>
  <c r="E709" i="9"/>
  <c r="E680" i="9"/>
  <c r="E628" i="9"/>
  <c r="C629" i="9"/>
  <c r="C338" i="9"/>
  <c r="E337" i="9"/>
  <c r="F337" i="9"/>
  <c r="E261" i="9"/>
  <c r="D261" i="9"/>
  <c r="F261" i="9" s="1"/>
  <c r="E309" i="9"/>
  <c r="D309" i="9"/>
  <c r="F309" i="9" s="1"/>
  <c r="H519" i="3"/>
  <c r="G519" i="3"/>
  <c r="B520" i="3"/>
  <c r="C630" i="9" l="1"/>
  <c r="E629" i="9"/>
  <c r="C711" i="9"/>
  <c r="E710" i="9"/>
  <c r="C339" i="9"/>
  <c r="F338" i="9"/>
  <c r="E338" i="9"/>
  <c r="H520" i="3"/>
  <c r="G520" i="3"/>
  <c r="B521" i="3"/>
  <c r="C712" i="9" l="1"/>
  <c r="E711" i="9"/>
  <c r="E630" i="9"/>
  <c r="E339" i="9"/>
  <c r="C340" i="9"/>
  <c r="F339" i="9"/>
  <c r="H521" i="3"/>
  <c r="G521" i="3"/>
  <c r="B522" i="3"/>
  <c r="C713" i="9" l="1"/>
  <c r="E712" i="9"/>
  <c r="C341" i="9"/>
  <c r="E340" i="9"/>
  <c r="D340" i="9"/>
  <c r="F340" i="9" s="1"/>
  <c r="G522" i="3"/>
  <c r="H522" i="3"/>
  <c r="B523" i="3"/>
  <c r="E713" i="9" l="1"/>
  <c r="C342" i="9"/>
  <c r="E341" i="9"/>
  <c r="D341" i="9"/>
  <c r="F341" i="9" s="1"/>
  <c r="G523" i="3"/>
  <c r="H523" i="3"/>
  <c r="B524" i="3"/>
  <c r="E342" i="9" l="1"/>
  <c r="F342" i="9"/>
  <c r="H524" i="3"/>
  <c r="G524" i="3"/>
  <c r="B525" i="3"/>
  <c r="G525" i="3" l="1"/>
  <c r="H525" i="3"/>
  <c r="B526" i="3"/>
  <c r="M20" i="2"/>
  <c r="D20" i="2"/>
  <c r="O20" i="2"/>
  <c r="G526" i="3" l="1"/>
  <c r="H526" i="3"/>
  <c r="B527" i="3"/>
  <c r="H527" i="3" l="1"/>
  <c r="G527" i="3"/>
  <c r="B528" i="3"/>
  <c r="H528" i="3" l="1"/>
  <c r="G528" i="3"/>
  <c r="B529" i="3"/>
  <c r="H529" i="3" l="1"/>
  <c r="G529" i="3"/>
  <c r="B530" i="3"/>
  <c r="G530" i="3" l="1"/>
  <c r="H530" i="3"/>
  <c r="B531" i="3"/>
  <c r="G531" i="3" l="1"/>
  <c r="H531" i="3"/>
  <c r="B532" i="3"/>
  <c r="G532" i="3" l="1"/>
  <c r="H532" i="3"/>
  <c r="B533" i="3"/>
  <c r="H533" i="3" l="1"/>
  <c r="G533" i="3"/>
  <c r="B534" i="3"/>
  <c r="H534" i="3" l="1"/>
  <c r="G534" i="3"/>
  <c r="B535" i="3"/>
  <c r="G535" i="3" l="1"/>
  <c r="H535" i="3"/>
  <c r="B536" i="3"/>
  <c r="H536" i="3" l="1"/>
  <c r="G536" i="3"/>
  <c r="B537" i="3"/>
  <c r="G537" i="3" l="1"/>
  <c r="H537" i="3"/>
  <c r="B538" i="3"/>
  <c r="G538" i="3" l="1"/>
  <c r="H538" i="3"/>
  <c r="B539" i="3"/>
  <c r="G539" i="3" l="1"/>
  <c r="H539" i="3"/>
  <c r="B540" i="3"/>
  <c r="G540" i="3" l="1"/>
  <c r="H540" i="3"/>
  <c r="B541" i="3"/>
  <c r="G541" i="3" l="1"/>
  <c r="H541" i="3"/>
  <c r="B542" i="3"/>
  <c r="G542" i="3" l="1"/>
  <c r="H542" i="3"/>
  <c r="B543" i="3"/>
  <c r="H543" i="3" l="1"/>
  <c r="G543" i="3"/>
  <c r="B544" i="3"/>
  <c r="G544" i="3" l="1"/>
  <c r="H544" i="3"/>
  <c r="B545" i="3"/>
  <c r="H545" i="3" l="1"/>
  <c r="G545" i="3"/>
  <c r="B546" i="3"/>
  <c r="H546" i="3" l="1"/>
  <c r="G546" i="3"/>
  <c r="B547" i="3"/>
  <c r="H547" i="3" l="1"/>
  <c r="G547" i="3"/>
  <c r="B548" i="3"/>
  <c r="H548" i="3" l="1"/>
  <c r="G548" i="3"/>
  <c r="B549" i="3"/>
  <c r="H549" i="3" l="1"/>
  <c r="G549" i="3"/>
  <c r="B550" i="3"/>
  <c r="H550" i="3" l="1"/>
  <c r="G550" i="3"/>
  <c r="B551" i="3"/>
  <c r="H551" i="3" l="1"/>
  <c r="G551" i="3"/>
  <c r="B552" i="3"/>
  <c r="G552" i="3" l="1"/>
  <c r="H552" i="3"/>
  <c r="B553" i="3"/>
  <c r="G553" i="3" l="1"/>
  <c r="H553" i="3"/>
  <c r="B554" i="3"/>
  <c r="H554" i="3" l="1"/>
  <c r="G554" i="3"/>
  <c r="B555" i="3"/>
  <c r="H555" i="3" l="1"/>
  <c r="G555" i="3"/>
  <c r="B556" i="3"/>
  <c r="H556" i="3" l="1"/>
  <c r="G556" i="3"/>
  <c r="B557" i="3"/>
  <c r="G557" i="3" l="1"/>
  <c r="H557" i="3"/>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<sst xmlns="http://schemas.openxmlformats.org/spreadsheetml/2006/main" count="9917" uniqueCount="2900">
  <si>
    <t>Código</t>
  </si>
  <si>
    <t>CCE-EICP-FM-116</t>
  </si>
  <si>
    <t>Versión</t>
  </si>
  <si>
    <t>Nº</t>
  </si>
  <si>
    <t>ÍTEM DE PAGO</t>
  </si>
  <si>
    <t xml:space="preserve">ESPECIFICACIONES </t>
  </si>
  <si>
    <t>DESCRIPCIÓN</t>
  </si>
  <si>
    <t>UND</t>
  </si>
  <si>
    <t>CANTIDAD</t>
  </si>
  <si>
    <t>VALOR UNITARIO</t>
  </si>
  <si>
    <t xml:space="preserve">VALOR TOTAL                                </t>
  </si>
  <si>
    <t>GENERAL</t>
  </si>
  <si>
    <t>ICCU</t>
  </si>
  <si>
    <t>1- PRELIMINARES, DEMOLICIONES Y DESMONTE</t>
  </si>
  <si>
    <t>Subtotal</t>
  </si>
  <si>
    <t>2- EXCAVACIONES Y RELLENOS</t>
  </si>
  <si>
    <t>5- INSTALACIONES ELÉCTRICAS</t>
  </si>
  <si>
    <t>6- ILUMINACIÓN EXTERIOR</t>
  </si>
  <si>
    <t>7- INSTALACIONES HIDROSANITARIAS</t>
  </si>
  <si>
    <t>9- PISOS Y BASES</t>
  </si>
  <si>
    <t>10- MUROS, MAMPOSTERÍA Y PAÑETES</t>
  </si>
  <si>
    <t>11- ACABADO DE PISOS</t>
  </si>
  <si>
    <t>12- ACABADOS DE MURO</t>
  </si>
  <si>
    <t xml:space="preserve">SUBTOTAL CONSTRUCCION OBRA NUEVA </t>
  </si>
  <si>
    <t xml:space="preserve">ADMINISTRACIÓN </t>
  </si>
  <si>
    <t>%</t>
  </si>
  <si>
    <t xml:space="preserve">IMPREVISTO </t>
  </si>
  <si>
    <t>UTILIDAD</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</si>
  <si>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</si>
  <si>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</si>
  <si>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</si>
  <si>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</si>
  <si>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</si>
  <si>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</si>
  <si>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</si>
  <si>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</si>
  <si>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</si>
  <si>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</si>
  <si>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</si>
  <si>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</si>
  <si>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</si>
  <si>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</si>
  <si>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</si>
  <si>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</si>
  <si>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ALCALDÍA DE MUNICIPAL DE MOSQUERA</t>
  </si>
  <si>
    <t>VERSIÓN</t>
  </si>
  <si>
    <t>PÁGINA</t>
  </si>
  <si>
    <t>DE</t>
  </si>
  <si>
    <t>FECHA</t>
  </si>
  <si>
    <t>DD</t>
  </si>
  <si>
    <t>MM</t>
  </si>
  <si>
    <t>AA</t>
  </si>
  <si>
    <t>ESTUDIOS, DISEÑOS A DETALLE, PERMISOS Y LICENCIAMIENTO DE LOS DIFERENTES EQUIPAMIENTOS PÚBLICOS PARA EL MUNICIPIO DE MOSQUERA CUNDINAMARCA</t>
  </si>
  <si>
    <t>DATOS ESPECÍFICOS</t>
  </si>
  <si>
    <t>ÍTEM</t>
  </si>
  <si>
    <t>UNIDAD</t>
  </si>
  <si>
    <t>MARCA</t>
  </si>
  <si>
    <t>TIPO</t>
  </si>
  <si>
    <t>TARIFA/HORA</t>
  </si>
  <si>
    <t>RENDIMIENTO</t>
  </si>
  <si>
    <t>Vr. UNITARIO</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</si>
  <si>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</si>
  <si>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</si>
  <si>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</si>
  <si>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</si>
  <si>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</si>
  <si>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</si>
  <si>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</si>
  <si>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</si>
  <si>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</si>
  <si>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</si>
  <si>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</si>
  <si>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</si>
  <si>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</si>
  <si>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Mosquera</t>
  </si>
  <si>
    <t>CONSTRUCCIÓN</t>
  </si>
  <si>
    <t>PRELIMINARES</t>
  </si>
  <si>
    <t>CAMPAMENTO 18M2 EN TABLA, TEJA DE ETERNIT, INC. TRANS, MATERIALES</t>
  </si>
  <si>
    <t>UN</t>
  </si>
  <si>
    <t>CAMPAMENTO 9 M2 CAMPAMENTO 9M2 EN TABLA, TEJA DE ETERNIT, INC. TRANS, MATERIALES</t>
  </si>
  <si>
    <t>CERCA EN ALAMBRE DE PUA 4 HILOS, INC. POSTE DE MADERA</t>
  </si>
  <si>
    <t>ML</t>
  </si>
  <si>
    <t>CERCA EN ALAMBRE DE PUA 5 HILOS, INC. POSTE DE MADERA</t>
  </si>
  <si>
    <t>CERCA EN ALAMBRE DE PUA 6 HILOS, INC. POSTE DE MADERA</t>
  </si>
  <si>
    <t>CERCA EN TABLA H=2.30 M</t>
  </si>
  <si>
    <t>CERCA EN TEJA DE ZINC H=1.80 M</t>
  </si>
  <si>
    <t>CERCA EN TELA VERDE H = 2.10 M</t>
  </si>
  <si>
    <t>DEMOLICIÓN ESCALERAS EN CONCRETO, INC RETIRO</t>
  </si>
  <si>
    <t>M2</t>
  </si>
  <si>
    <t>DEMOLICIÓN BALDOSA DE PISO H=0.02 M, INC RETIRO</t>
  </si>
  <si>
    <t>DEMOLICIÓN BALDOSA DE PISO H=0.04 M, INC RETIRO</t>
  </si>
  <si>
    <t>DEMOLICIÓN ENCHAPE MURO, INC RETIRO</t>
  </si>
  <si>
    <t>DEMOLICIÓN PAÑETE MURO, INC RETIRO</t>
  </si>
  <si>
    <t>DEMOLICIÓN CIELO RASO FALSO, INC RETIRO</t>
  </si>
  <si>
    <t>DEMOLICIÓN ADOQUÍN SOBRE ARENA, H=0.15 m, INC RETIRO</t>
  </si>
  <si>
    <t>DEMOLICIÓN MUROS EN MAMPOSTERÍA 0.15 M, INC RETIRO</t>
  </si>
  <si>
    <t>DEMOLICIÓN MUROS EN MAMAPOSTERÍA 0.25 M, INC RETIRO</t>
  </si>
  <si>
    <t>DEMOLICIÓN PLACA ALIGERADA 0.30 M, INC RETIRO</t>
  </si>
  <si>
    <t>DEMOLICIÓN PLACA ALIGERADA 0.40 M, INC RETIRO</t>
  </si>
  <si>
    <t>DEMOLICIÓN PLACA ALIGERADA 0.50 M, INC RETIRO</t>
  </si>
  <si>
    <t>DEMOLICIÓN PLACA MACIZA 0.15 M, INC RETIRO</t>
  </si>
  <si>
    <t>DEMOLICIÓN PLACA MACIZA 0.20 M, INC RETIRO</t>
  </si>
  <si>
    <t>DEMOLICIÓN PLACA MACIZA 0.25 M, INC RETIRO</t>
  </si>
  <si>
    <t>DEMOLICIÓN PLACA MACIZA 0.30 M, INC RETIRO</t>
  </si>
  <si>
    <t>DEMOLICIÓN PLACA PISO 0.05 M, INC RETIRO</t>
  </si>
  <si>
    <t>DEMOLICIÓN PLACA PISO 0.10 M, INC RETIRO</t>
  </si>
  <si>
    <t>DEMOLICIÓN PLACA PISO 0.15 M, INC RETIRO</t>
  </si>
  <si>
    <t>DEMOLICIÓN PLACA PISO 0.20 M, INC RETIRO</t>
  </si>
  <si>
    <t>DEMOLICIÓN VIGAS Y COLUMNAS, INC RETIRO</t>
  </si>
  <si>
    <t>M3</t>
  </si>
  <si>
    <t>DESCAPOTE A MAQUINA E=0.20 M, INC RETIRO</t>
  </si>
  <si>
    <t>DESCAPOTE MANUAL Y RETIRO  E= 0.20 M APILE A 15 M</t>
  </si>
  <si>
    <t>DESMONTE APARATOS SANITARIOS, INC RETIRO</t>
  </si>
  <si>
    <t>DESMONTE DE CUBIERTAS (TEJA DE BARRO), INC RETIRO</t>
  </si>
  <si>
    <t>DESMONTE DE CUBIERTAS (ASBESTO CEMENTO), INC RETIRO</t>
  </si>
  <si>
    <t>DESMONTE DE CUBIERTAS (TERMOACÚSTICA), INC RETIRO</t>
  </si>
  <si>
    <t>DESMONTE DE CUBIERTAS (TEJA DE ZINC), INC RETIRO</t>
  </si>
  <si>
    <t>DESMONTE MUROS SECOS, INC RETIRO</t>
  </si>
  <si>
    <t>DESMONTE MARCOS Y PUERTAS, INC RETIRO</t>
  </si>
  <si>
    <t>DESMONTE VENTANAS, INC RETIRO</t>
  </si>
  <si>
    <t>LETRINA DE 2.0x1.0</t>
  </si>
  <si>
    <t>LOCALIZACIÓN Y REPLANTEO DE CIMIENTOS CON ELEMENTOS DE
PRESICIÓN</t>
  </si>
  <si>
    <t>REPLANTEO MANUAL DE CIMIENTOS</t>
  </si>
  <si>
    <t>RED ELÉCTRICA PROVISIONAL L=50M</t>
  </si>
  <si>
    <t>RED TELEFÓNICA PROVISIONAL</t>
  </si>
  <si>
    <t>RETIRO DE SOBRANTES A UNA DISTANCIA DE 5 KM (INCLUYE CARGUE)</t>
  </si>
  <si>
    <t>RETIRO DE SOBRANTES A UNA DISTANCIA DE 5 KM (INCLUYE CARGUE Y BOTADERO AUTORIZADO)</t>
  </si>
  <si>
    <t>CIMIENTOS</t>
  </si>
  <si>
    <t>BASE AGREGADO PÉTREO (MATERIAL DE AFIRMADO)</t>
  </si>
  <si>
    <t>BASE ARENA CEMENTO 1:20</t>
  </si>
  <si>
    <t>DEMOLICIÓN CABEZAS DE PILOTES, INC RETIRO</t>
  </si>
  <si>
    <t>DEMOLICIÓN CIMIENTO ENTERRADO, INC RETIRO</t>
  </si>
  <si>
    <t>IMPERMEABILIZACIÓN INTEGRAL MORTERO XYPEX</t>
  </si>
  <si>
    <t>SOBRECIMIENTOS CONCRETO 3000 PSI 25x25</t>
  </si>
  <si>
    <t>VIGA DE AMARRE EN CONCRETO 3500 PSI</t>
  </si>
  <si>
    <t>ZAPATAS EN CONCRETO 3500 PSI</t>
  </si>
  <si>
    <t>PILOTE DE MADERA D=20 CM</t>
  </si>
  <si>
    <t>PILOTE PRE EXCAVADO D=20 CM (INCLUYE RETIRO DE SOBRANTES A UNA DISTANCIA MENOR DE 5 KM), INC. BOMBA</t>
  </si>
  <si>
    <t>PILOTE PRE EXCAVADO D=30 CM (INCLUYE RETIRO DE SOBRANTES A UNA DISTANCIA MENOR DE 5 KM), INC. BOMBA</t>
  </si>
  <si>
    <t>PILOTE PRE EXCAVADO D=40 CM (INCLUYE RETIRO DE SOBRANTES A UNA DISTANCIA MENOR DE 5 KM), INC. BOMBA</t>
  </si>
  <si>
    <t>PILOTE PRE EXCAVADO D=50 CM (INCLUYE RETIRO DE SOBRANTES A UNA DISTANCIA MENOR DE 5 KM), INC. BOMBA</t>
  </si>
  <si>
    <t>PILOTE HINCADO 25X25</t>
  </si>
  <si>
    <t>PILOTE HINCADO 30X30</t>
  </si>
  <si>
    <t>DADOS EN CONCRETO 3500PSI</t>
  </si>
  <si>
    <t>MICROPILOTE D=6" (INCLUYE RETIRO DE SOBRANTES A UNA DISTANCIA MENOR DE 5 KM), INC. BOMBA</t>
  </si>
  <si>
    <t>DESAGÜES E INSTALACIONES SUBTERRÁNEAS</t>
  </si>
  <si>
    <t>SIFÓN PARA DRENAJE EN PVC DE 4"</t>
  </si>
  <si>
    <t>SIFÓN EN PVC 6"</t>
  </si>
  <si>
    <t>CAJA DE INSPECCIÓN DE 100X100</t>
  </si>
  <si>
    <t>CAJA DE INSPECCIÓN DE 40X40</t>
  </si>
  <si>
    <t>CAJA DE INSPECCIÓN DE 60X60</t>
  </si>
  <si>
    <t>CAJA DE INSPECCIÓN DE 80X80</t>
  </si>
  <si>
    <t>DUCTO ELÉCTRICO PVC 4"</t>
  </si>
  <si>
    <t>POZO SÉPTICO ETERNIT 1000 LT</t>
  </si>
  <si>
    <t>TUBERÍA CONCRETO CLASE I SIN REFUERZO 12" , INC BASE ARENA CEMENTO 1:20</t>
  </si>
  <si>
    <t>TUBERÍA CONCRETO CLASE II SIN REFUERZO 8" , INC BASE ARENA CEMENTO 1:20</t>
  </si>
  <si>
    <t>TUBERÍA DRENAJE PVC 110, INC TRITURADO</t>
  </si>
  <si>
    <t>TUBERÍA DRENAJE PVC 160, INC TRITURADO</t>
  </si>
  <si>
    <t>TUBERÍA DRENAJE PVC 200, INC TRITURADO</t>
  </si>
  <si>
    <t>TUBERÍA DRENAJE PVC 250, INC TRITURADO</t>
  </si>
  <si>
    <t>TUBERÍA DRENAJE PVC 315, INC TRITURADO</t>
  </si>
  <si>
    <t>SISTEMA SÉPTICO CON FILTRO ANAEROBIO 500LT (INCLUYE MATERIAL FILTRANTE)</t>
  </si>
  <si>
    <t>SISTEMA SÉPTICO CON FILTRO ANAEROBIO 1000LT (INCLUYE MATERIAL FILTRANTE)</t>
  </si>
  <si>
    <t>SISTEMA SÉPTICO CON FILTRO ANAEROBIO 2000LT (INCLUYE MATERIAL FILTRANTE)</t>
  </si>
  <si>
    <t>FILTRO FRANCES SECCION 0,40X0,60 (INCLUYE MATERIAL FILTRANTE, GEOTEXTILY TUBERIA DRENAJE 4"). NO INCLUYE EXCAVACION, RELLENO</t>
  </si>
  <si>
    <t>ESTRUCTURAS EN CONCRETO</t>
  </si>
  <si>
    <t>CASETÓN DE LONA 0.8 X 0.35</t>
  </si>
  <si>
    <t>CASETÓN DE LONA 0.80X0.70</t>
  </si>
  <si>
    <t>COLUMNAS 3500 PSI</t>
  </si>
  <si>
    <t>CONCRETO CICLÓPEO 2000 PSI, 40% RAJÓN</t>
  </si>
  <si>
    <t>ENTREPISO LÁMINA COLABORANTE 2", CAL 22, H=10 CM,INCL. MALLA DE REFUERZO, CONCRETO DE 3500 PSI</t>
  </si>
  <si>
    <t>ENTREPISO LÁMINA COLABORANTE 3", CAL 22, H=12 CM,INCL. MALLA DE REFUERZO, CONCRETO DE 3500 PSI</t>
  </si>
  <si>
    <t>ENTREPISOS CASETÓN CON VIGAS, 3500 PSI  H=0.30 m (SIN REFUERZO)</t>
  </si>
  <si>
    <t>ENTREPISO CASETÓN CON VIGAS 3500 PSI, H=0.35 M (SIN REFUERZO)</t>
  </si>
  <si>
    <t>ENTREPISO CASETÓN CON VIGAS 3500 PSI, H=0.40 M (SIN REFUERZO)</t>
  </si>
  <si>
    <t>ENTREPISO CASETÓN CON VIGAS 3500 PSI, H=0.45 M (SIN REFUERZO)</t>
  </si>
  <si>
    <t>ENTREPISOS CASETÓN CON VIGAS, 3500 PSI  H=0.50 m (SIN REFUERZO)</t>
  </si>
  <si>
    <t>ENTREPISOS VIGUETA 8X23 PLACA 4CM</t>
  </si>
  <si>
    <t>ESCALERA MACIZA 3500 PSI</t>
  </si>
  <si>
    <t>MURO LADRILLO ESTRUCTURAL E=0.12 cm</t>
  </si>
  <si>
    <t>ENTREPISO PLACA MACIZA 3500 PSI E=0.10 M</t>
  </si>
  <si>
    <t>ENTREPISO PLACA MACIZA 3500 PSI E=0.12 M</t>
  </si>
  <si>
    <t>ENTREPISO PLACA MACIZA 3500 PSI E=0.15 M</t>
  </si>
  <si>
    <t>MURO DE CONTENCIÓN EN CONCRETO 3500 PSI, H=2.0 M</t>
  </si>
  <si>
    <t>PASOS PREFABRICADOS ESCALERAS EN CONRETO 2500 PSI (ANCHO 1 M)</t>
  </si>
  <si>
    <t>PLACA FLOTANTE 0.9 ESTRUCTURAS 3500 PSI</t>
  </si>
  <si>
    <t>ACERO FIGURADO 37000 PSI</t>
  </si>
  <si>
    <t>KG</t>
  </si>
  <si>
    <t>ACERO FIGURADO 60000 PSI</t>
  </si>
  <si>
    <t>REFUERZO MALLA ELECTROSOLDADA</t>
  </si>
  <si>
    <t>TANQUE ELEVADO EN CONCRETO DE 3500 PSI</t>
  </si>
  <si>
    <t>TANQUE SUBTERRÁNEO EN CONCRETO DE 3500 PSI</t>
  </si>
  <si>
    <t>VIGA AÉREA 3500 PSI</t>
  </si>
  <si>
    <t>VIGA  CINTA 3500 PSI</t>
  </si>
  <si>
    <t xml:space="preserve">VIGA CANAL EN CONCRETO 3500 PSI </t>
  </si>
  <si>
    <t>BASE EN CONCRETO POBRE 1500 PSI</t>
  </si>
  <si>
    <t>CASETÓN DE ICOPO H=0,40, RECUPERABLE</t>
  </si>
  <si>
    <t>MAMPOSTERÍA</t>
  </si>
  <si>
    <t>ALFAJÍAS CONCRETO 2500 PSI E= 0.15 M, INC ACERO</t>
  </si>
  <si>
    <t>ALFAJÍAS CONCRETO 2500 PSI E= 0.25 M, INC ACERO</t>
  </si>
  <si>
    <t>ALFAJÍA EN LADRILLO PRENSADO MACIZO</t>
  </si>
  <si>
    <t>ARCOS EN LADRILLO PRENSADO</t>
  </si>
  <si>
    <t>DINTELES CONCRETO DE 2500 PSI 15x20 , INC. ACERO</t>
  </si>
  <si>
    <t>DINTELES EN BLOQUE 0.15 M, INC. ACERO</t>
  </si>
  <si>
    <t>ENCHAPES LADRILLO PRENSADO</t>
  </si>
  <si>
    <t>MESONES EN CONCRETO 2500 PSI, E=0.1M (INC. REFUERZO)</t>
  </si>
  <si>
    <t>MURO DRYWALL DOBLE CARA 0.12 M</t>
  </si>
  <si>
    <t>MURO DRYWALL DOBLE CARA 0.12 M (LINEAL)</t>
  </si>
  <si>
    <t>MURO DRYWALL DOBLE CARA 0.10 M</t>
  </si>
  <si>
    <t>MURO DRYWALL DOBLE CARA 0.10 M (LINEAL)</t>
  </si>
  <si>
    <t>MURO SUPERBOARD 8MM DOBLE CARA 0.10 M</t>
  </si>
  <si>
    <t>MURO SUPERBOARD 8MM DOBLE CARA 0.10 M (LINEAL)</t>
  </si>
  <si>
    <t>MURO SUPERBOARD 8MM DOBLE CARA 0.12 M</t>
  </si>
  <si>
    <t>MURO SUPERBOARD 8MM DOBLE CARA 0.12 M (LINEAL)</t>
  </si>
  <si>
    <t>MURO EN BLOQUE Nº 5 E=0.12 M</t>
  </si>
  <si>
    <t>MURO EN BLOQUE No. 5 E=0.12 (LINEAL)</t>
  </si>
  <si>
    <t>MURO EN BLOQUE DE CONCRETO 0.10 M</t>
  </si>
  <si>
    <t>MURO EN BLOQUE DE CONCRETO E=0.10 M (LINEAL)</t>
  </si>
  <si>
    <t>MURO EN BLOQUE DE CONCRETO 0.12 M</t>
  </si>
  <si>
    <t>MURO EN BLOQUE DE CONCRETO E=0.12 M (LINEAL)</t>
  </si>
  <si>
    <t>MURO EN BLOQUE DE CONCRETO 0.20 M</t>
  </si>
  <si>
    <t>MURO EN BLOQUE DE CONCRETO 0.20 M (LINEAL)</t>
  </si>
  <si>
    <t>MURO EN BLOQUE Nº 4 E= 0.10 M</t>
  </si>
  <si>
    <t>MURO EN BLOQUE Nº 4  E=0.10 M (LINEAL)</t>
  </si>
  <si>
    <t>MURO EN BLOQUE Nº 5 E=0.23 M</t>
  </si>
  <si>
    <t>MURO EN BLOQUE Nº 5 E=0.23 M (LINEAL)</t>
  </si>
  <si>
    <t>MURO EN LADRILLO ESTRUTURAL E=0.15 M</t>
  </si>
  <si>
    <t>MURO EN LADRILLO ESTRUCTURAL 0.15 M (LINEAL)</t>
  </si>
  <si>
    <t>MURO EN LADRILLO PRENSADO MACIZO E=0.24 M</t>
  </si>
  <si>
    <t>MURO EN LADRILLO PRENSADO MACIZO E=0.24 M (LINEAL)</t>
  </si>
  <si>
    <t>MURO EN LADRILLO PRENSADO MACIZO E=0.12 M</t>
  </si>
  <si>
    <t>MURO EN LADRILLO PRENSADO MACIZO, E=0.12 M (LINEAL)</t>
  </si>
  <si>
    <t>MURO EN LADRILLO TOLETE RECOCIDO 0.12 M</t>
  </si>
  <si>
    <t>MURO EN LADRILLO TOLETE RECOCIDO 0.12 M (LINEAL)</t>
  </si>
  <si>
    <t>MURO TOLETE COMÚN 0.06 M</t>
  </si>
  <si>
    <t>MURO TOLETE COMÚN 0.06 M (LINEAL)</t>
  </si>
  <si>
    <t>MURO TOLETE COMÚN 0.12 M</t>
  </si>
  <si>
    <t>MURO TOLETE COMÚN 0.12 M (LINEAL)</t>
  </si>
  <si>
    <t>MURO TOLETE COMÚN 0.25 M</t>
  </si>
  <si>
    <t>MURO TOLETE COMÚN 0.25 M (LINEAL)</t>
  </si>
  <si>
    <t>MURO LADRILLO REJILLA 0.12 M, DOS CARAS A LA VISTA</t>
  </si>
  <si>
    <t>MURO LADRILLO REJILLA 0.12 M, DOS CARAS A LA VISTA (LINEAL)</t>
  </si>
  <si>
    <t>MURO LADRILLO REJILLA 0.25 M, DOS CARAS A LA VISTA</t>
  </si>
  <si>
    <t>MURO LADRILLO REJILLA 0.25 M, DOS CARAS A LA VISTA (LINEAL)</t>
  </si>
  <si>
    <t>REMATES LADRILLO PRENSADO</t>
  </si>
  <si>
    <t>SOBRECIMIENTO 0.15 EN TOLETE RECOCIDO</t>
  </si>
  <si>
    <t>SOBRECIMIENTO 0.25 EN TOLETE RECOCIDO</t>
  </si>
  <si>
    <t>LAVADA DE FACHADA</t>
  </si>
  <si>
    <t>PASAMANOS EN CONCRETO 2500 PSI, INC. ACERO</t>
  </si>
  <si>
    <t>DOVELA, GROUTING 3000 PSI</t>
  </si>
  <si>
    <t>ANCLAJE 3/8"</t>
  </si>
  <si>
    <t xml:space="preserve">ANCLAJE 1/2" </t>
  </si>
  <si>
    <t xml:space="preserve">ANCLAJE 5/8" </t>
  </si>
  <si>
    <t xml:space="preserve">ANCLAJE 3/4" </t>
  </si>
  <si>
    <t xml:space="preserve">ANCLAJE 1" </t>
  </si>
  <si>
    <t>PAÑETES, REVOQUES Y REPELLOS</t>
  </si>
  <si>
    <t>ENTRAMADO MADERA CIELO RASO</t>
  </si>
  <si>
    <t>FILOS O DILATACIONES B/PLACA</t>
  </si>
  <si>
    <t>FILOS O DILATACIONES S/MURO</t>
  </si>
  <si>
    <t>GOTERA EN MORTERO 1:4</t>
  </si>
  <si>
    <t xml:space="preserve">IMPERMEABILIZACIÓN INTEGRAL MORTERO SIKA </t>
  </si>
  <si>
    <t>MALLA BAJO ENTRAMADO</t>
  </si>
  <si>
    <t>PAÑETE BAJO GUADUA 1:5, E=2 CM</t>
  </si>
  <si>
    <t>PAÑETE BAJO GUADUA 1:5, E=2 CM (LINEAL)</t>
  </si>
  <si>
    <t>PAÑETE BAJO MALLA 1:4, E=2 CM</t>
  </si>
  <si>
    <t>PAÑETE BAJO MALLA 1:4, E=2 CM (LINEAL)</t>
  </si>
  <si>
    <t>PAÑETE BAJO MALLA 1:5, E=2 CM</t>
  </si>
  <si>
    <t>PAÑETE BAJO MALLA 1:5, E=2 CM (LINEAL)</t>
  </si>
  <si>
    <t>PAÑETE CULATAS 1:4, E=2 CM</t>
  </si>
  <si>
    <t>PAÑETE CULATAS 1:4, E=2 CM (LINEAL)</t>
  </si>
  <si>
    <t>PAÑETE IMPERMEABILIZADO MUROS 1:3, E=1.5 CM</t>
  </si>
  <si>
    <t>PAÑETE IMPERMEABILIZADO MUROS 1:3, E=1.5 CM (LINEAL)</t>
  </si>
  <si>
    <t>PAÑETE LISO MUROS 1:4, E=1.5 CM</t>
  </si>
  <si>
    <t>PAÑETE LISO MUROS 1:4, E=1.5 CM (LINEAL)</t>
  </si>
  <si>
    <t>PAÑETE LISO MUROS 1:5, E=1.5 CM</t>
  </si>
  <si>
    <t>PAÑETE LISO MUROS 1:5, E=1.5 CM (LINEAL)</t>
  </si>
  <si>
    <t>PAÑETE LISO PLACAS 1:4, E=2 CM</t>
  </si>
  <si>
    <t>PAÑETE LISO PLACAS 1:4, E=2 CM (LINEAL)</t>
  </si>
  <si>
    <t>PAÑETE LISO PLACAS 1:5, E=2 CM</t>
  </si>
  <si>
    <t>PAÑETE LISO PLACAS 1:5, E=2 CM (LINEAL)</t>
  </si>
  <si>
    <t>PAÑETE RÚSTICO MUROS 1:5, E=1.5 CM</t>
  </si>
  <si>
    <t>PAÑETE RÚSTICO MUROS 1:5, E=1.5 CM (LINEAL)</t>
  </si>
  <si>
    <t>PAÑETE RÚSTICO PLACAS 1:5, E=2 CM</t>
  </si>
  <si>
    <t>PAÑETE RÚSTICO PLACAS 1:5, E=2 CM (LINEAL)</t>
  </si>
  <si>
    <t>CUBIERTAS</t>
  </si>
  <si>
    <t>AFINADO CUBIERTAS PLANAS EN MORTERO 1:4 E=0.03 M</t>
  </si>
  <si>
    <t>AFINADO IMPERMEABILIZADO PARA TEJA DE BARRO EN ASFALTO (INCLUYE TELA IMPERMEABLE)</t>
  </si>
  <si>
    <t>BAJANTE PVC (AMAZONAS, RAINGO)</t>
  </si>
  <si>
    <t>BAJANTE PVC AGUAS LLUVIAS D=3"</t>
  </si>
  <si>
    <r>
      <t>BAJANTE PVC AGUAS LLUVIAS D=4</t>
    </r>
    <r>
      <rPr>
        <sz val="8"/>
        <color indexed="8"/>
        <rFont val="Arial"/>
        <family val="2"/>
      </rPr>
      <t>"</t>
    </r>
  </si>
  <si>
    <t>CABALLETE ARTICULADO TEJA FIBROCEMENTO</t>
  </si>
  <si>
    <t>CABALLETE FIJO TEJA FIBROCEMENTO</t>
  </si>
  <si>
    <t>CABALLETE FIJO CANALETA 43 FIBROCEMENTO</t>
  </si>
  <si>
    <t>CABALLETE ARTICULADO CANALETA 43 FIBROCEMENTO</t>
  </si>
  <si>
    <t>CABALLETE FIJO CANALETA 90 FIBROCEMENTO</t>
  </si>
  <si>
    <t>CABALLETE ARTICULADO CANALETA 90 FIBROCEMENTO</t>
  </si>
  <si>
    <t>CABALLETE CUBIERTA TERMOACÚSTICA</t>
  </si>
  <si>
    <t>CANAL PVC AMAZONAS</t>
  </si>
  <si>
    <t>CANAL PVC RAINGO</t>
  </si>
  <si>
    <t>TEJA CANALETA 43 FIBROCEMENTO L=6M</t>
  </si>
  <si>
    <t>TEJA CANALETA 90 FIBROCEMENTO L=6M</t>
  </si>
  <si>
    <t>TEJA CANALETA 90 LÁMINA GALVANIZADA L=6M</t>
  </si>
  <si>
    <t>CANAL EN LÁMINA GALVANIZADA CAL. 22; DS=50</t>
  </si>
  <si>
    <t>TEJA DE BARRO</t>
  </si>
  <si>
    <t>TEJA EN LÁMINA GALVANIZADA CAL 26 PINTADA</t>
  </si>
  <si>
    <t>TEJA EN LÁMINA GALVANIZADA CAL 26</t>
  </si>
  <si>
    <t>TEJA FIBROCEMENTO Nº4</t>
  </si>
  <si>
    <t>TEJA FIBROCEMENTO No. 6</t>
  </si>
  <si>
    <t>TEJA FIBROCEMENTO No. 8</t>
  </si>
  <si>
    <t>TEJA TERMOACÚSTICA</t>
  </si>
  <si>
    <t>TEJA PLÁSTICA No.6</t>
  </si>
  <si>
    <t>TEJA ESPAÑOLA ETERNIT</t>
  </si>
  <si>
    <t>TEJA TIPO SANDWICH 525-C CAL. 26, POLIURETANO INYECTADO 30MM</t>
  </si>
  <si>
    <t>TEJA SIN TRASLAPO</t>
  </si>
  <si>
    <t>ESTRUCTURA DE MADERA PARA TEJA DE BARRO</t>
  </si>
  <si>
    <t>ESTRUCTURA DE MADERA PARA TEJA DE FIBROCEMENTO</t>
  </si>
  <si>
    <t>ESTRUCTURA METÁLICA PARA TEJA DE FIBROCEMENTO (TUBO ESTRUCTURAL ABIERTO 4"x2", 15 MM)</t>
  </si>
  <si>
    <t>FLANCHE EN LÁMINA GALVANIZADA CAL. 22; DS=20</t>
  </si>
  <si>
    <t>FLANCHE EN LÁMINA GALVANIZADA CAL. 22; DS=30</t>
  </si>
  <si>
    <t>MEMBRANA IMPERMEABLE PARA CUBIERTA, DOS CAPAS</t>
  </si>
  <si>
    <t>MEMBRANA IMPERMEABLE PARA CUBIERTA, TRES CAPAS</t>
  </si>
  <si>
    <t>BAJANTE EN LÁMINA GALVANIZADA CAL. 22; DS=40</t>
  </si>
  <si>
    <t>CANAL EN LÁMINA GALVANIZADA CAL. 22; DS=90</t>
  </si>
  <si>
    <t>DOMO TERMOFORMADO PARA CUBIERTA 60 X 60</t>
  </si>
  <si>
    <t>CUBIERTA EN POLICARBONATO ALVEOLAR 8MM</t>
  </si>
  <si>
    <t>CORTASOL TIPO CELOSCREEN 110-M1, PASO 200</t>
  </si>
  <si>
    <t>CORTASOL CELOSIA C-23 EN ALUZINC</t>
  </si>
  <si>
    <t>TEJA TERMOACUSTICA TRAPEZOIDAL A360</t>
  </si>
  <si>
    <t>TEJA TERMOACUSTICA ONDULADA</t>
  </si>
  <si>
    <t>TEJA TERMOACUSTICA MADRILEÑA</t>
  </si>
  <si>
    <t>TEJA UPVC 2,5MM CRESTA 37MM</t>
  </si>
  <si>
    <t>FACHADA EN PANEL LAMINA MICRO PERFORADA - PINTADO UNA CARA. INC ESTRUCTURA DE SOPORTE</t>
  </si>
  <si>
    <t>MORTEROS Y CONCRETOS</t>
  </si>
  <si>
    <t xml:space="preserve">CONCRETO 4000 PSI </t>
  </si>
  <si>
    <t xml:space="preserve">CONCRETO 3500 PSI </t>
  </si>
  <si>
    <t xml:space="preserve">CONCRETO 3000 PSI </t>
  </si>
  <si>
    <t xml:space="preserve">CONCRETO 2500 PSI </t>
  </si>
  <si>
    <t xml:space="preserve">CONCRETO 2000 PSI </t>
  </si>
  <si>
    <t xml:space="preserve">CONCRETO 1500 PSI </t>
  </si>
  <si>
    <t>MORTERO SECO 1:10</t>
  </si>
  <si>
    <t>MORTERO 1:4 ARENA LAVADA DE PEÑA</t>
  </si>
  <si>
    <t>MORTERO 1:5 ARENA LAVADA DE PEÑA</t>
  </si>
  <si>
    <t>MORTERO 1:3 ARENA LAVADA DE PEÑA</t>
  </si>
  <si>
    <t>MORTERO IMPERMEABILIZADO 1:3 ARENA LAVADA DE PEÑA</t>
  </si>
  <si>
    <t>CARPINTERÍA EN MADERA</t>
  </si>
  <si>
    <t>BARANDA EN MADERA CEDRO MACHO</t>
  </si>
  <si>
    <t>CHAZOS PARA CARPINTERÍA EN MADERA</t>
  </si>
  <si>
    <t>DIFUSORES MARCO PARA VIDRIO H= 0.15M</t>
  </si>
  <si>
    <t>DIFUSORES MARCO PARA VIDRIO H= 0.20 M</t>
  </si>
  <si>
    <t>MARCO PUERTA Y ENCHAPE, TABLA CHAPA x 0.15 M</t>
  </si>
  <si>
    <t>MARCO PUERTA Y ENCHAPE, TABLA CHAPA x 0.20 M</t>
  </si>
  <si>
    <t>MARCO PUERTA Y ENCHAPE, TABLA CHAPA x 0.25 M</t>
  </si>
  <si>
    <t>HOJA PUERTA FORTEC 0.81</t>
  </si>
  <si>
    <t>HOJA PUERTA FORTEC 0.91</t>
  </si>
  <si>
    <t>HOJA PUERTA FORTEC 1.50</t>
  </si>
  <si>
    <t>HOJA ENTAMBORADA PUERTA INTERÉS SOCIAL 0.76-1.10</t>
  </si>
  <si>
    <t>HOJA PUERTA ENTAMBORADA TRIPLEX-TABLEX 0.76-1.0 M</t>
  </si>
  <si>
    <t>HOJA PUERTA ENTABLERADA  TABLEX 0.76-1.0 M</t>
  </si>
  <si>
    <t>HOJA PUERTA ENTABLERADA MADECOR 0.76-1.0 M</t>
  </si>
  <si>
    <t>PASAMANOS ESCALERA EN CEDRO MACHO 0.15X0.02 M</t>
  </si>
  <si>
    <t>PIRLANES DE MADERA CEDRO MACHO 0.10 M</t>
  </si>
  <si>
    <t>VENTANERÍA EN MADERA CEDRO MACHO</t>
  </si>
  <si>
    <t>CERRADURA DE ENTRADA PRINCIPAL</t>
  </si>
  <si>
    <t>SUMINISTRO E INSTALACIÓN CERROJO DOBLE</t>
  </si>
  <si>
    <t xml:space="preserve">SUMINISTRO E INSTALACIÓN CERRADURA DE POMO ENTRADA </t>
  </si>
  <si>
    <t>SUMINISTR E INSTALACIÓN CERRADURA DE POMO ALCOBA</t>
  </si>
  <si>
    <t xml:space="preserve">SUMINISTRO E INSTALACIÓN CERRADURA DE POMO BAÑO </t>
  </si>
  <si>
    <t xml:space="preserve">ESPEJO INCOLORO 3 MM SIN BISELAR </t>
  </si>
  <si>
    <t xml:space="preserve">ESPEJO BISELADO INCOLORO 4 MM </t>
  </si>
  <si>
    <t>VIDRIO ESMERILADO INCOLORO 4 MM</t>
  </si>
  <si>
    <t>VIDRIO ESMERILADO INCOLORO 5 MM</t>
  </si>
  <si>
    <t>VIDRIO TEMPLADO PULIDO 10 MM</t>
  </si>
  <si>
    <t>VIDRIO TEMPLADO PULIDO 8 MM</t>
  </si>
  <si>
    <t>VIDRIO TRANSPARENTE 3 MM</t>
  </si>
  <si>
    <t>VIDRIO TRANSPARENTE 4 MM</t>
  </si>
  <si>
    <t>VIDRIO TRANSPARENTE 5 MM</t>
  </si>
  <si>
    <t>VIDRIO TRANSPARENTE 6 MM</t>
  </si>
  <si>
    <t>VIDRIO LAMINADO 3+3</t>
  </si>
  <si>
    <t>CARPINTERÍA METÁLICA</t>
  </si>
  <si>
    <t>CAJA CONTADOR DE AGUA</t>
  </si>
  <si>
    <t>CELOSÍA ALUMINIO 100CM X 60 CM</t>
  </si>
  <si>
    <t>ESCALERA DE GATO EN TUBO ESTUTRUCTURAL GALVANIZADO DE 1" (INCLUYE ANTICORROSIVO)</t>
  </si>
  <si>
    <t>MARCO PARA PUERTA EN LÁMINA CAL 18 -0.8</t>
  </si>
  <si>
    <t>MARCO TAPA CAJA DE INSPECCIÓN</t>
  </si>
  <si>
    <t>MARQUESINA EN LÁMINA COLD ROLLED CAL.16</t>
  </si>
  <si>
    <t>PUERTA EN LÁMINA CAL 18 INC. ANTICORROSIVO</t>
  </si>
  <si>
    <t>PUERTA VENTANA EN LÁMINA CAL 18 INC. ANTICORROSIVO</t>
  </si>
  <si>
    <t>CERCHA PARA CUBIERTA EN ÁNGULO INC. ANTICORROSIVO</t>
  </si>
  <si>
    <t>CERRAMIENTO MALLA ESLABONADA C. 10 INC. ÁNGULO (PARAL EN TUBO ESTRUCTURAL GALVANIZADO 2")</t>
  </si>
  <si>
    <t>CORREA 2 D=1/2" 1 D=1/2" CELOSÍA EN 3/8" INC. ANTICORROSIVO</t>
  </si>
  <si>
    <t>DIVISIÓN DE BAÑO ALUMINIO Y VIDRIO TEMPLADO H= 1.8 M, E=6MM</t>
  </si>
  <si>
    <t>DIVISIÓN BAÑO ALUMINIO Y ACRÍLICO H= 1.8 M</t>
  </si>
  <si>
    <t>PANEL PARA BAÑO EN COLD ROLLED CAL.18 Y PINTURA ESMALTE</t>
  </si>
  <si>
    <t>DIVISIÓN PARA BAÑO EN ACERO INOXIDABLE 304 CAL.20 (INCLUYE PUERTAS Y ACCESORIOS)</t>
  </si>
  <si>
    <t>REJA  BANCARIA EN VARILLA CUADRADA DE 1/2" INC. ANTICORROSIVO</t>
  </si>
  <si>
    <t>PUERTA CORTINA INCLUYE ESMALTE</t>
  </si>
  <si>
    <t>SUMINISTRO E INSTALACIÓN TEMPLETES 3/8" INC. ANTICORROSIVO</t>
  </si>
  <si>
    <t>VENTANA EN ALUMINIO  CORREDIZA</t>
  </si>
  <si>
    <t>VENTANA LÁMINA CALIBRE 18 INC. ANTICORROSIVO</t>
  </si>
  <si>
    <t>REJILLA PISO 0.30 M, PARA CARCAMO Ó CANAL</t>
  </si>
  <si>
    <t>TAPA SHUT EN LÁMINA COLD ROLLED CAL.16. INC ANTICORROSIVO</t>
  </si>
  <si>
    <t>CELOSÍA ANGULAR PARA POLIDEPORTIVO ASTM-36, INCLUYE: SOLDADURA, CORREAS, COLUMNAS, VIGAS DE AMARR, TORNILLERÍA, ANTICORROSIVO Y ESMALTE . CONTEMPLA TAMBIÉN:FABRICACIÓN, SUMINISTRO Y MONTAJE. NO INCLUYE , CONTRAVIENTOS, TENSORES Y PLATINERÍA</t>
  </si>
  <si>
    <t>CELOSÍA TUBULAR PARA POLIDEPORTIVO, ASTM-4500 GRADO C, INCLUYE: SOLDADURA, CORREAS, COLUMNAS, VIGAS DE AMARR, TORNILLERÍA, ANTICORROSIVO Y ESMALTE . CONTEMPLA TAMBIÉN:FABRICACIÓN, SUMINISTRO Y MONTAJE. NO INCLUYE , CONTRAVIENTOS, TENSORES Y PLATINERÍA</t>
  </si>
  <si>
    <t>ESTRUCTURA  EN PERFILES LÁMINA DELGADA (LÁMINA CR),  PARA POLIDEPORTIVO,INCLUYE: SOLDADURA, CORREAS, COLUMNAS, VIGAS DE AMARR, TORNILLERÍA, ANTICORROSIVO Y ESMALTE . CONTEMPLA TAMBIÉN:FABRICACIÓN, SUMINISTRO Y MONTAJE. NO INCLUYE , CONTRAVIENTOS, TENSORES Y PLATINERÍA</t>
  </si>
  <si>
    <t>CERRAMIENTO EN POSTES Y PANELES GALVANIZADOS (REJA CLASICA) H: 2.00 MTS</t>
  </si>
  <si>
    <t>CERRAMIENTO EN POSTES Y PANELES GALVANIZADOS (REJA CONTEMPORANEA) H: 4.80 MTS</t>
  </si>
  <si>
    <t>ESTESTRUCTURA  EN PERFILES LÁMINA DELGADA (LÁMINA CR), PARA CUBIERTAS, INCLUYE: SOLDADURA, CORREAS, CERCHAS, COLUMNAS, VIGAS DE AMARR, TORNILLERÍA, ANTICORROSIVO Y ESMALTE . CONTEMPLA TAMBIÉN:FABRICACIÓN, SUMINISTRO Y MONTAJE. NO INCLUYE , CONTRAVIENTOS, TENSORES Y PLATINERÍA</t>
  </si>
  <si>
    <t>ESTESTRUCTURA  METALICA TIPOS IPE- HEA, INCLUYE: SOLDADURA, CORREAS, CERCHAS, COLUMNAS, VIGAS DE AMARR, TORNILLERÍA, ANTICORROSIVO Y ESMALTE . CONTEMPLA TAMBIÉN:FABRICACIÓN, SUMINISTRO Y MONTAJE. NO INCLUYE , CONTRAVIENTOS, TENSORES Y PLATINERÍA</t>
  </si>
  <si>
    <t>BARANDA EN TUBERIA A.N 2" Y 1  1/2", INC ANCLAJES, PLATINAS, ANTICORROSIVO Y ESMALTE</t>
  </si>
  <si>
    <t>INSTALACIONES HIDROSANITARIAS - RED CONTRA INCENDIO</t>
  </si>
  <si>
    <t>ACOMETIDA EN PVC 1/2" 5M. INC CHEQUE , REGISTRO, ACCESORIOS</t>
  </si>
  <si>
    <t>ACOMETIDA EN PVC 3/4" 5M. INC CHEQUE , REGISTRO, ACCESORIOS</t>
  </si>
  <si>
    <t>BAJANTE AGUAS LLUVIAS PVC 3". INC ACCESORIOS</t>
  </si>
  <si>
    <t>BAJANTE AGUAS LLUVIAS PVC 4". INC ACCESORIOS</t>
  </si>
  <si>
    <t>BAJANTE AGUAS RESIDUALES PVC 3". INC ACCESORIOS</t>
  </si>
  <si>
    <t>BAJANTE AGUAS RESIDUALES PVC 4". INC ACCESORIOS</t>
  </si>
  <si>
    <t>BAJANTE AGUAS RESIDUALES PVC 6". INC ACCESORIOS</t>
  </si>
  <si>
    <t>CONEXIÓN TANQUE ELEVADO PVC. INC ACCESORIOS</t>
  </si>
  <si>
    <t>INSTALACIÓN APARATO SANITARIO</t>
  </si>
  <si>
    <t>INSTALACIÓN BOMBAS AGUA</t>
  </si>
  <si>
    <t>INSTALACIÓN EQUIPO HIDRONEUMÁTICO</t>
  </si>
  <si>
    <t>LLAVE MANGUERA</t>
  </si>
  <si>
    <t>NIPLE PASAMURO 2"</t>
  </si>
  <si>
    <t>NIPLE PASAMURO 4"</t>
  </si>
  <si>
    <t>PUNTO AGUA CALIENTE CPVC</t>
  </si>
  <si>
    <t>PUNTO HIDRÁULICO PVC-P/PARAL 1/2"</t>
  </si>
  <si>
    <t>PUNTO HIDÁULICO PVC-P/PARAL 3/4"</t>
  </si>
  <si>
    <t>PUNTO HIDRÁULICO PVC-P/PARAL 1 1/4"</t>
  </si>
  <si>
    <t>SALIDA SANITARIA PVC-S/PARAL 2"</t>
  </si>
  <si>
    <t>SALIDA SANITARIA PVC-S/PARAL 3"</t>
  </si>
  <si>
    <t>SALIDA SANITARIA PVC-S/PARAL 4"</t>
  </si>
  <si>
    <t>SALIDA SANITARIA PVC-S/SIFON 3"</t>
  </si>
  <si>
    <t>RED SUMINISTRO CPVC 1/2". INC ACCESORIOS</t>
  </si>
  <si>
    <t>RED SUMINISTRO CPVC 3/4". INC ACCESORIOS</t>
  </si>
  <si>
    <t>RED SUMINISTRO PVC 1 1/2". INC ACCESORIOS</t>
  </si>
  <si>
    <t>RED SUMINISTRO PVC 1". INC ACCESORIOS</t>
  </si>
  <si>
    <t>RED SUMINISTRO PVC 1/2". INC ACCESORIOS</t>
  </si>
  <si>
    <t>RED SUMINISTRO PVC 2 1/2". INC ACCESORIOS</t>
  </si>
  <si>
    <t>RED SUMINISTRO PVC 2". INC ACCESORIOS</t>
  </si>
  <si>
    <t>RED SUMINISTRO PVC 3/4". INC ACCESORIOS</t>
  </si>
  <si>
    <t>RED SANITARIA PVC-S 2". INC ACCESORIOS</t>
  </si>
  <si>
    <t>RED SANITARIA PVC-S 3". INC ACCESORIOS</t>
  </si>
  <si>
    <t>RED SANITARIA PVC-S 4". INC ACCESORIOS</t>
  </si>
  <si>
    <t>RED SANITARIA PVC-S 6". INC ACCESORIOS</t>
  </si>
  <si>
    <t>REGISTRO 1". INC ACCESORIOS</t>
  </si>
  <si>
    <t>REGISTRO 1/2". INC ACCESORIOS</t>
  </si>
  <si>
    <t>REGISTRO 3/4". INC ACCESORIOS</t>
  </si>
  <si>
    <t>REGISTRO 1 1/2". INC ACCESORIOS</t>
  </si>
  <si>
    <t>REGISTRO 2 1/2". INC ACCESORIOS</t>
  </si>
  <si>
    <t>REGISTRO 2". INC ACCESORIOS</t>
  </si>
  <si>
    <t>REVENTILACIÓN 2". INC ACCESORIOS</t>
  </si>
  <si>
    <t>REVENTILACIÓN 3". INC ACCESORIOS</t>
  </si>
  <si>
    <t>TANQUE PLÁSTICO ELEVADO 250 LT (INCLUYE ACCESORIOS E INSTALACIÓN)</t>
  </si>
  <si>
    <t>TANQUE PLÁSTICO ELEVADO 500 LT (INCLUYE ACCESORIOS E ISNTALACIÓN)</t>
  </si>
  <si>
    <t>TANQUE PLÁSTICO ELEVADO 1000 LT (INCLUYE ACCESORIOS E INSTALACIÓN)</t>
  </si>
  <si>
    <t>TUBERÍA ACERO NEGRO ROSCADA 1"  SCH-40 (INCLUYE ACCESORIOS Y SOPORTES)</t>
  </si>
  <si>
    <t>TUBERÍA ACERO NEGRO ROSCADA  1 1/2" SCH-40  (INCLUYE ACCESORIOS Y SOPORTES)</t>
  </si>
  <si>
    <t>TUBERÍA ACERO NEGRO ROSCADA  2" SCH-40  (INCLUYE ACCESORIOS Y SOPORTES)</t>
  </si>
  <si>
    <t>TUBERÍA ACERO NEGRO RANURADA  2" SCH-40  (INCLUYE ACCESORIOS Y SOPORTES)</t>
  </si>
  <si>
    <t>TUBERÍA ACERO NEGRO RANURADA 2-1/2" SCH-40  (INCLUYE ACCESORIOS Y SOPORTES)</t>
  </si>
  <si>
    <t>TUBERÍA ACERO NEGRO RANURADA 3" SCH-40  (INCLUYE ACCESORIOS Y SOPORTES)</t>
  </si>
  <si>
    <t>TUBERÍA ACERO NEGRO RANURADA 4" SCH-40  (INCLUYE ACCESORIOS Y SOPORTES)</t>
  </si>
  <si>
    <t>PUNTO HIDRÁULICO PARA ROCIADOR AUTOMÁTICO 1/2"</t>
  </si>
  <si>
    <t>PUNTO HIDRÁULICO PARA ROCIADOR AUTOMÁTICO 3/4"</t>
  </si>
  <si>
    <t>ROCIADOR AUTOMÁTICO 1/2" K=5.6 PENDIENTE UL-FM</t>
  </si>
  <si>
    <t>ROCIADOR AUTOMÁTICO 3/4" K=8.1 PENDIENTE UL-FM</t>
  </si>
  <si>
    <t>PINTURA PARA TUBERÍA RED DE INCENDIOS CON DIÁMETRO DE HASTA 2"</t>
  </si>
  <si>
    <t>PINTURA PARA TUBERÍA RED DE INCENDIOS CON DIÁMETRO MAYOR A 2"</t>
  </si>
  <si>
    <t>GABINETE TIPO III</t>
  </si>
  <si>
    <t>GABINETE TIPO I</t>
  </si>
  <si>
    <t>SIAMESA INYECCIÓN 4" X 2 1/2" X 2 1/2"</t>
  </si>
  <si>
    <t>SIAMESA INYECCIÓN 3" X 2 1/2" X 2 1/2"</t>
  </si>
  <si>
    <t>VÁLVULA MARIPOSA 3"</t>
  </si>
  <si>
    <t>VÁLVULA MARIPOSA 4"</t>
  </si>
  <si>
    <t>VÁLVULA DE TOMA Y EXPULSIÓN DE AIRE 1"</t>
  </si>
  <si>
    <t>INSTALACIONES ELÉCTRICAS</t>
  </si>
  <si>
    <t>ACOMETIDA AÉREA 10 M. PVC</t>
  </si>
  <si>
    <t>SALIDA LÁMPARA TOMA PVC COMPLETA. INC INTERRUPTOR</t>
  </si>
  <si>
    <t>SALIDA LÁMPARA TOMA EMT COMPLETA. INC INTERRUPTOR</t>
  </si>
  <si>
    <t>SALIDA LÁMPARA. CONMUTABLE PVC COMPLETA. INC INTERRUPTOR</t>
  </si>
  <si>
    <t>SALIDA LÁMPARA CONMUTABLE EMT COMPLETA. INC INTERRUPTOR</t>
  </si>
  <si>
    <t>SALIDA TELÉFONO PVC COMPLETA</t>
  </si>
  <si>
    <t>SALIDA TIMBRE PVC COMPLETA</t>
  </si>
  <si>
    <t>STRIP TELEFÓNICO 10 PARES</t>
  </si>
  <si>
    <t>SALIDA TOMA DOBLE PVC COMPLETA</t>
  </si>
  <si>
    <t>SALIDA TRIFÁSICA PVC  COMPLETA</t>
  </si>
  <si>
    <t>SALIDA T.V PVC COMPLETA.</t>
  </si>
  <si>
    <t>SALIDA BIFÁSICA C.N.</t>
  </si>
  <si>
    <t>TABLERO PARCIAL 4 CIRCUITOS. INC BREAKER</t>
  </si>
  <si>
    <t>TABLERO PARCIALES 12 CIRCUITOS (INCLUYE TACOS DE 30A)</t>
  </si>
  <si>
    <t>TABLERO PARCIALES 18 CIRCUITOS (INCLUYE TACOS DE 30A)</t>
  </si>
  <si>
    <t>TUBERÍA PVC CONDUIT 1/2". INC ACCESORIOS</t>
  </si>
  <si>
    <t>TUBERÍA PVC CONDUIT 3/4". INC ACCESORIOS</t>
  </si>
  <si>
    <t>TUBERÍA PVC CONDUIT 1". INC ACCESORIOS</t>
  </si>
  <si>
    <t>TUBERÍA PVC CONDUIT 1 1/2". INC ACCESORIOS</t>
  </si>
  <si>
    <t>LÍNEA A TIERRA TABLERO GENERAL (VARILLA COOPER WELL)</t>
  </si>
  <si>
    <t>LÁMPARA 2X32 BAJO PLACA LÁMINA LATERAL INDUSTRIAL</t>
  </si>
  <si>
    <t>LÁMPARA 2X48 BAJO PLACA LÁMINA LATERAL INDUSTRIAL</t>
  </si>
  <si>
    <t>LÁMPARA A PRUEBA DE HUMEDAD TIPO TORTUGA</t>
  </si>
  <si>
    <t>POSTE CONCRETO EXTRAREFORZADO 12 M - 1050 KG</t>
  </si>
  <si>
    <t>POSTE CONCRETO EXTRAREFORZADO 12 M - 750 KG</t>
  </si>
  <si>
    <t>POSTE METÁLICO 6M</t>
  </si>
  <si>
    <t>FAROL COLONIAL CON POSTE 2 1/2" X 3M (INCLUYE LUMINARIA)</t>
  </si>
  <si>
    <t>APLIQUE PARED COLONIAL (INCLUYE LUMINARIA)</t>
  </si>
  <si>
    <t>LUMINARIA 70W SODIO</t>
  </si>
  <si>
    <t>LUMINARIA 150W SODIO</t>
  </si>
  <si>
    <t>REFLECTOR 400W CON CAMPANA EN ALUMINIO</t>
  </si>
  <si>
    <t>REFLECTOR 250W CON CAMPANA EN ALUMINIO</t>
  </si>
  <si>
    <t>ACOMETIDA AÉREA MONOFÁSICA 2xNo.8AWG - CU - ANTIFRAUDE</t>
  </si>
  <si>
    <t>ACOMETIDA AÉREA MONOFÁSICA 2xNo.6AWG - AL - ANTIFRAUDE</t>
  </si>
  <si>
    <t>ACOMETIDA AÉREA TRIFÁSICA 4xNo.8AWG - CU - ANTIFRAUDE</t>
  </si>
  <si>
    <t>ACOMETIDA AÉREA TRIFÁSICA 3xNo.6AWG + 1xNo.8 - CU - ANTIFRAUDE</t>
  </si>
  <si>
    <t>ACOMETIDA AÉREA TRIFÁSICA 3xNo.4AWG + 1xNo.6 - CU - ANTIFRAUDE</t>
  </si>
  <si>
    <t>ACOMETIDA SUBTERRÁNEA BT - 3F - 4H - 4xNo.8AWG - CU - THHN/THWN-2</t>
  </si>
  <si>
    <t>ACOMETIDA SUBTERRÁNEA BT - 3F - 4H - 3xNo.6AWG +1xNo.8AWG - CU - THHN/THWN-2</t>
  </si>
  <si>
    <t>ACOMETIDA SUBTERRÁNEA BT - 3F - 4H - 3xNo.4AWG +1xNo.6AWG - CU - THHN/THWN-2</t>
  </si>
  <si>
    <t>ACOMETIDA SUBTERRÁNEA BT - 3F - 4H - 3xNo.2AWG +1xNo.4AWG - CU - THHN/THWN-2</t>
  </si>
  <si>
    <t>ACOMETIDA SUBTERRÁNEA BT - 3F - 4H - 3xNo.1/0AWG +1xNo.2AWG - CU - THHN/THWN-2</t>
  </si>
  <si>
    <t>ACOMETIDA SUBTERRÁNEA BT - 3F - 4H - 3xNo.2/0AWG +1xNo.1/0AWG - CU - THHN/THWN-2</t>
  </si>
  <si>
    <t>ACOMETIDA SUBTERRÁNEA BT - 3F - 4H - 3xNo.4/0AWG +1xNo.2/0AWG - CU - THHN/THWN-2</t>
  </si>
  <si>
    <t>CIRCUITO RAMAL 2xNo.12AWG-CU-THHN/THWN-2 + 1xNo.12AWG(T)-CU desnudo</t>
  </si>
  <si>
    <t>CIRCUITO RAMAL 2xNo.10AWG-CU-THHN/THWN-2 + 1xNo.12AWG(T)-CU desnudo</t>
  </si>
  <si>
    <t>CIRCUITO RAMAL TRIPLEX 3xNo.12AWG-CU-THHN/THWN-2</t>
  </si>
  <si>
    <t>CIRCUITO RAMAL 2xNo.12AWG-CU-LH-FR-LS + 1xNo.12AWG(T)-CU desnudo</t>
  </si>
  <si>
    <t>CIRCUITO RAMAL 2xNo.10AWG-CU-LH-FR-LS + 1xNo.12AWG(T)-CU desnudo</t>
  </si>
  <si>
    <t>CIRCUITO RAMAL TRIPLEX 3xNo.12AWG-CU-LH-FR-LS</t>
  </si>
  <si>
    <t>CABLE COBRE DESNUDO 2/0AWG</t>
  </si>
  <si>
    <t>CABLE COBRE DESNUDO 2AWG</t>
  </si>
  <si>
    <t>TUBERÍA CONDUIT PVC 1/2" - SCH. 40 (intermedio) INC. ACCESORIOS</t>
  </si>
  <si>
    <t>TUBERÍA CONDUIT PVC 3/4" - SCH. 40 (intermedio) INC. ACCESORIOS</t>
  </si>
  <si>
    <t>TUBERÍA CONDUIT PVC 1" - SCH. 40 (intermedio) INC. ACCESORIOS</t>
  </si>
  <si>
    <t>TUBERÍA CONDUIT PVC 1 1/2" - SCH. 40 (intermedio) INC. ACCESORIOS</t>
  </si>
  <si>
    <t>TUBERÍA PVC 2" - tipo DB (pesado) INC. ACCESORIOS</t>
  </si>
  <si>
    <t>TUBERÍA PVC 3" - tipo DB (pesado) INC. ACCESORIOS</t>
  </si>
  <si>
    <t>TUBERÍA PVC 4" - tipo DB (pesado) INC. ACCESORIOS</t>
  </si>
  <si>
    <t>TUBERÍA PVC 3" - tipo EB (liviano) INC. ACCESORIOS</t>
  </si>
  <si>
    <t>TUBERÍA PVC 4" - tipo EB (liviano) INC. ACCESORIOS</t>
  </si>
  <si>
    <t>TUBERÍA PVC 4" - tipo TDP INC. ACCESORIOS</t>
  </si>
  <si>
    <t>TUBERÍA PVC 6" - tipo TDP INC. ACCESORIOS</t>
  </si>
  <si>
    <t>CANALETA PLÁSTICA 100mm x 45mm INC. ACCESORIOS</t>
  </si>
  <si>
    <t>TABLERO DISTRIBUCIÓN MONOFÁSICO - 3 H - 50A - 120V - 6 CIRCUITOS (SIN BREAKERS)</t>
  </si>
  <si>
    <t>TABLERO DISTRIBUCIÓN MONOFÁSICO - 3 H - 70A - 120V - 8 CIRCUITOS (SIN BREAKERS)</t>
  </si>
  <si>
    <t>TABLERO DISTRIBUCIÓN MONOFÁSICO - 3 H - 70A - 120V - 12 CIRCUITOS (SIN BREAKERS)</t>
  </si>
  <si>
    <t>TABLERO DISTRIBUCIÓN TRIFÁSICO - 5 H - 200A - 600V - 12 CIRCUITOS (SIN BREAKERS), CON PUERTA, CHAPA Y ESPACIO PARA TOTALIZADOR</t>
  </si>
  <si>
    <t>TABLERO DISTRIBUCIÓN TRIFÁSICO - 5 H - 200A - 600V - 18 CIRCUITOS (SIN BREAKERS), CON PUERTA, CHAPA Y ESPACIO PARA TOTALIZADOR</t>
  </si>
  <si>
    <t>TABLERO DISTRIBUCIÓN TRIFÁSICO - 5 H - 200A - 600V - 24 CIRCUITOS (SIN BREAKERS), CON PUERTA, CHAPA Y ESPACIO PARA TOTALIZADOR</t>
  </si>
  <si>
    <t>TABLERO DISTRIBUCIÓN TRIFÁSICO - 5 H - 200A - 600V - 30 CIRCUITOS (SIN BREAKERS), CON PUERTA, CHAPA Y ESPACIO PARA TOTALIZADOR</t>
  </si>
  <si>
    <t>TABLERO DISTRIBUCIÓN TRIFÁSICO - 5 H - 200A - 600V - 36 CIRCUITOS (SIN BREAKERS), CON PUERTA, CHAPA Y ESPACIO PARA TOTALIZADOR</t>
  </si>
  <si>
    <t>TABLERO DISTRIBUCIÓN TRIFÁSICO - 5 H - 200A - 600V - 42 CIRCUITOS (SIN BREAKERS), CON PUERTA, CHAPA Y ESPACIO PARA TOTALIZADOR</t>
  </si>
  <si>
    <t>INTERRUPTOR TERMOMAGNÉTICO ENCHUFABLE - MONOPOLAR 20A - 30A - 10kA - 120/240V</t>
  </si>
  <si>
    <t>INTERRUPTOR TERMOMAGNÉTICO ENCHUFABLE - MONOPOLAR 40A - 50A - 10kA - 120/240V</t>
  </si>
  <si>
    <t>INTERRUPTOR TERMOMAGNÉTICO ENCHUFABLE - TRIPOLAR 20A - 30A - 40A - 10kA - 120/240V</t>
  </si>
  <si>
    <t>INTERRUPTOR TERMOMAGNÉTICO ENCHUFABLE - TRIPOLAR 50A - 60A - 10kA - 120/240V</t>
  </si>
  <si>
    <t>INTERRUPTOR TERMOMAGNÉTICO INDUSTRIAL (MCCB) - TRIPOLAR 30A - 40A - 25kA - 240V</t>
  </si>
  <si>
    <t>INTERRUPTOR TERMOMAGNÉTICO INDUSTRIAL (MCCB) - TRIPOLAR 50A - 60A - 25kA - 240V</t>
  </si>
  <si>
    <t>INTERRUPTOR TERMOMAGNÉTICO INDUSTRIAL (MCCB) - TRIPOLAR 80A - 100A - 25kA - 240V</t>
  </si>
  <si>
    <t>INTERRUPTOR TERMOMAGNÉTICO INDUSTRIAL (MCCB) - TRIPOLAR 125A - 150A - 25kA - 240V</t>
  </si>
  <si>
    <t>INTERRUPTOR TERMOMAGNÉTICO INDUSTRIAL (MCCB) - TRIPOLAR 30A - 40A - 50kA - 240V</t>
  </si>
  <si>
    <t>INTERRUPTOR TERMOMAGNÉTICO INDUSTRIAL (MCCB) - TRIPOLAR 80A - 100A - 50kA - 240V</t>
  </si>
  <si>
    <t>INTERRUPTOR TERMOMAGNÉTICO INDUSTRIAL (MCCB) - TRIPOLAR 125A - 150A - 50kA - 240V</t>
  </si>
  <si>
    <t xml:space="preserve">SALIDA INTERRUPTOR SENCILLO 10A - 250V, INCLUYE: CAJA, ELEMENTOS DE FIJACIÓN, TRAMO DE 4m DE TUBERÍA PVC 1/2" Y CIRCUITO RAMAL </t>
  </si>
  <si>
    <t xml:space="preserve">SALIDA INTERRUPTOR DOBLE 10A - 250V, INCLUYE: CAJA, ELEMENTOS DE FIJACIÓN, TRAMO DE 4m DE TUBERÍA PVC 1/2" Y CIRCUITO RAMAL </t>
  </si>
  <si>
    <t xml:space="preserve">SALIDA INTERRUPTOR TRIPLE 10A - 250V, INCLUYE: CAJA, ELEMENTOS DE FIJACIÓN, TRAMO DE 4m DE TUBERÍA PVC 1/2" Y CIRCUITO RAMAL </t>
  </si>
  <si>
    <t xml:space="preserve">SALIDA INTERRUPTOR CONMUTABLE SENCILLO 10A - 250V, INCLUYE: CAJA, ELEMENTOS DE FIJACIÓN, TRAMO DE 4m DE TUBERÍA PVC 1/2" Y CIRCUITO RAMAL </t>
  </si>
  <si>
    <t xml:space="preserve">SALIDA INTERRUPTOR CONMUTABLE DOBLE 10A - 250V, INCLUYE: CAJA, ELEMENTOS DE FIJACIÓN, TRAMO DE 4m DE TUBERÍA PVC 1/2" Y CIRCUITO RAMAL </t>
  </si>
  <si>
    <t xml:space="preserve">SALIDA INTERRUPTOR CONMUTABLE TRIPLE 10A - 250V, INCLUYE: CAJA, ELEMENTOS DE FIJACIÓN, TRAMO DE 4m DE TUBERÍA PVC 1/2" Y CIRCUITO RAMAL </t>
  </si>
  <si>
    <t xml:space="preserve">SALIDA TOMACORRIENTE DOBLE - 2P + T - 15A - 127V (NEMA 5-15R), INCLUYE: CAJA, ELEMENTOS DE FIJACIÓN, TRAMO DE 4m DE TUBERÍA PVC 1/2" Y CIRCUITO RAMAL </t>
  </si>
  <si>
    <t xml:space="preserve">SALIDA TOMACORRIENTE DOBLE - 2P + T - CON PROTECCIÓN GFCI - 15A - 127V (NEMA 5-15R), INCLUYE: CAJA, ELEMENTOS DE FIJACIÓN, TRAMO DE 4m DE TUBERÍA PVC 1/2" Y CIRCUITO RAMAL </t>
  </si>
  <si>
    <t xml:space="preserve">SALIDA TOMACORRIENTE DOBLE - 2P + TA - CON POLO TIERRA AISLADA - 15A - 127V (NEMA 5-15R), INCLUYE: CAJA, ELEMENTOS DE FIJACIÓN, TRAMO DE 4m DE TUBERÍA PVC 1/2" Y CIRCUITO RAMAL </t>
  </si>
  <si>
    <t>SALIDA TOMACORRIENTE BIFÁSICA - 2P + T - 20A - 250V (NEMA 6-20R), INCLUYE: CAJA, ELEMENTOS DE FIJACIÓN, TRAMO DE 4m DE TUBERÍA PVC 1/2" Y CIRCUITO RAMAL (No.12AWG)</t>
  </si>
  <si>
    <t>SALIDA TOMACORRIENTE TRIFÁSICA - 3P - 20A - 250V (NEMA 10-20R), INCLUYE: CAJA, ELEMENTOS DE FIJACIÓN, TRAMO DE 4m DE TUBERÍA PVC 1/2" Y CIRCUITO RAMAL (No.12AWG)</t>
  </si>
  <si>
    <t>SALIDA TOMACORRIENTE TRIFÁSICA - 3P - 50A - 250V (NEMA 10-50R), INCLUYE: CAJA, ELEMENTOS DE FIJACIÓN, TRAMO DE 4m DE TUBERÍA PVC 3/4" Y CIRCUITO RAMAL (No.8AWG)</t>
  </si>
  <si>
    <t xml:space="preserve">CAJA DE INSPECCIÓN CS274 PARA ACOMETIDAS DE BAJA TENSIÓN, INCLUYE:  MARCO Y TAPA </t>
  </si>
  <si>
    <t xml:space="preserve">CAJA DE INSPECCIÓN SENCILLA CS275 PARA REDES MT - BT, INCLUYE:  MARCO Y TAPA </t>
  </si>
  <si>
    <t>CAJA DE INSPECCIÓN DOBLE CS276 PARA REDES MT - BT, INCLUYE:  MARCO Y TAPAS</t>
  </si>
  <si>
    <t xml:space="preserve">CAJA DE INSPECCIÓN VEHICULAR CS280 PARA REDES MT - BT, INCLUYE:  MARCO Y TAPA </t>
  </si>
  <si>
    <t>TRANSFORMADOR TRIFÁSICO 30kVA - 13,2kV / 208Y/120V - TIPO INMERSO EN ACEITE</t>
  </si>
  <si>
    <t>TRANSFORMADOR TRIFÁSICO 45kVA - 13,2kV / 208Y/120V - TIPO INMERSO EN ACEITE</t>
  </si>
  <si>
    <t>TRANSFORMADOR TRIFÁSICO 75kVA - 13,2kV / 208Y/120V - TIPO INMERSO EN ACEITE</t>
  </si>
  <si>
    <t>PLANTA DE EMERGENCIA - 30kVA (Stand-by) - 208/120V - 60Hz - Cabinada</t>
  </si>
  <si>
    <t>PLANTA DE EMERGENCIA - 45kVA (Stand-by) - 208/120V - 60Hz - Cabinada</t>
  </si>
  <si>
    <t>PLANTA DE EMERGENCIA - 75kVA (Stand-by) - 208/120V - 60Hz - Cabinada</t>
  </si>
  <si>
    <t xml:space="preserve">UPS MONOFÁSICA - 5kVA - 120V - 60Hz </t>
  </si>
  <si>
    <t xml:space="preserve">UPS TRIFÁSICA - 10kVA - 208/120V - 60Hz </t>
  </si>
  <si>
    <t>LUMINARIA PANEL LED CUADRADA - 32W - 40W - 4000K/6000K - IP20 - 120V - DE INCRUSTAR 60cmX60cm</t>
  </si>
  <si>
    <t>LUMINARIA PANEL LED RECTANGULAR - 40W - 4000K/6000K - IP20 - 120V - DE INCRUSTAR 120cmX30cm</t>
  </si>
  <si>
    <t>LUMINARIA PANEL LED REDONDO - 12W - 4000K/6000K - IP20 - 120V - DE INCRUSTAR 17cmX3cm</t>
  </si>
  <si>
    <t>LUMINARIA PANEL LED REDONDO - 18W - 4000K/6000K - IP20 - 120V - DE INCRUSTAR 22cmX3cm</t>
  </si>
  <si>
    <t>LUMINARIA PANEL LED REDONDO - 24W - 4000K/6000K - IP20 - 120V - DE INCRUSTAR 30cmX3cm</t>
  </si>
  <si>
    <t>LUMINARIA PANEL LED REDONDO - 12W - 4000K/6000K - IP20 - 120V - DE SOBREPONER 17cmX3cm</t>
  </si>
  <si>
    <t>LUMINARIA PANEL LED REDONDO - 18W - 4000K/6000K - IP20 - 120V - DE SOBREPONER 22cmX3cm</t>
  </si>
  <si>
    <t>LUMINARIA PANEL LED REDONDO - 24W - 4000K/6000K - IP20 - 120V - DE SOBREPONER 30cmX3cm</t>
  </si>
  <si>
    <t>LUMINARIA LED LINEAL - 40W - 4000K/6000K - IP20 - 120V - DE SUSPENDER 120cmX4cm</t>
  </si>
  <si>
    <t>LUMINARIA LED - 18W - 4000K/6000K - IP65 - IK08 - 120V - HERMÉTICA - 60cmX8cm</t>
  </si>
  <si>
    <t>LUMINARIA LED - 36W - 4000K/6000K - IP65 - IK08 - 120V - HERMÉTICA - 120cmX10cm</t>
  </si>
  <si>
    <t>LUMINARIA LED - 50W - 4000K/6000K - IP65 - IK08 - 120V - HERMÉTICA - 150cmX10cm</t>
  </si>
  <si>
    <t>LUMINARIA LED - 36W - 4000K - IP65 - IK08 - 100-277V - TIPO ALUMBRADO PÚBLICO - CLASE I-II</t>
  </si>
  <si>
    <t>LUMINARIA LED - 60W - 4000K - IP65 - IK08 - 100-277V - TIPO ALUMBRADO PÚBLICO - CLASE I-II</t>
  </si>
  <si>
    <t>LUMINARIA LED - 100W - 4000K - IP65 - IK08 - 100-277V - TIPO ALUMBRADO PÚBLICO - CLASE I-II</t>
  </si>
  <si>
    <t>LUMINARIA LED - 120W - 4000K - IP65 - IK08 - 100-277V - TIPO ALUMBRADO PÚBLICO - CLASE I-II</t>
  </si>
  <si>
    <t>LUMINARIA LED - 40W - 4000K - IP65 - IK08 - 100-277V - TIPO FAROL ALUMBRADO PÚBLICO - CLASE I-II</t>
  </si>
  <si>
    <t>LUMINARIA LED - 60W - 4000K - IP65 - IK08 - 100-277V - TIPO FAROL ALUMBRADO PÚBLICO - CLASE I-II</t>
  </si>
  <si>
    <t>LUMINARIA LED - 100W - 4000K/6000K - IP65 - IK08 - 100-277V - HIGH BAY</t>
  </si>
  <si>
    <t>LUMINARIA LED - 150W - 4000K/6000K - IP65 - IK08 - 100-277V - HIGH BAY</t>
  </si>
  <si>
    <t>LUMINARIA LED - 200W - 4000K/6000K - IP65 - IK08 - 100-277V - HIGH BAY</t>
  </si>
  <si>
    <t>LUMINARIA LED - 240W - 4000K/6000K - IP65 - IK08 - 100-277V - HIGH BAY</t>
  </si>
  <si>
    <t>LUMINARIA LED - 40W - 4000K/6000K - IP65 - IK08 - INTEGRADA CON SISTEMA SOLAR - PANEL FV MONOCRISTALINO - BATERÍA DE LITIO</t>
  </si>
  <si>
    <t>LUMINARIA LED - 50W - 4000K/6000K - IP65 - IK08 - INTEGRADA CON SISTEMA SOLAR - PANEL FV MONOCRISTALINO - BATERÍA DE LITIO</t>
  </si>
  <si>
    <t>LUMINARIA LED - 60W - 4000K/6000K - IP65 - IK08 - INTEGRADA CON SISTEMA SOLAR - PANEL FV MONOCRISTALINO - BATERÍA DE LITIO</t>
  </si>
  <si>
    <t>KIT GENERACIÓN FOTOVOLTAICA 248kWh/mes - 2,2kW - OFF GRID - INCLUYE: PANELES SOLARES FV - INVERSOR - BATERÍAS LITIO - CABLEADO - ESTRUCTURA PARA INSTALACIÓN DE PANELES EN TECHO.  CARACTERÍSTICAS BÁSICAS:  INVERSOR 2,0kW - 120VAC - 60Hz; BATERÍA LITIO - DOD 50% - 250A.h - 12VDC; PANELES FV MONOCRISTALINOS</t>
  </si>
  <si>
    <t>KIT GENERACIÓN FOTOVOLTAICA 305kWh - 5,0kW - OFF GRID - INCLUYE: PANELES SOLARES FV - INVERSOR - BATERÍAS LITIO - CABLEADO - ESTRUCTURA PARA INSTALACIÓN DE PANELES EN TECHO.  CARACTERÍSTICAS BÁSICAS:  INVERSOR 5,0kW - 120VAC - 60Hz; BATERÍA LITIO - DOD 50% - 250A.h - 12VDC; PANELES FV MONOCRISTALINOS</t>
  </si>
  <si>
    <t>KIT GENERACIÓN FOTOVOLTAICA 407kWh - 5,0kW - OFF GRID - INCLUYE: PANELES SOLARES FV - INVERSOR - BATERÍAS LITIO - CABLEADO - ESTRUCTURA PARA INSTALACIÓN DE PANELES EN TECHO.  CARACTERÍSTICAS BÁSICAS:  INVERSOR 5,0kW - 120VAC - 60Hz; BATERÍA LITIO - DOD 50% - 250A.h - 12VDC; PANELES FV MONOCRISTALINOS</t>
  </si>
  <si>
    <t>POSTE CONCRETO 12m - 510kgf</t>
  </si>
  <si>
    <t>POSTE METÁLICO AP - 8m</t>
  </si>
  <si>
    <t>POSTE METÁLICO AP - 10m</t>
  </si>
  <si>
    <t>POSTE METÁLICO AP - 12m</t>
  </si>
  <si>
    <t>POSTE METÁLICO AP - 14m</t>
  </si>
  <si>
    <t>POSTE METÁLICO AP - 16m</t>
  </si>
  <si>
    <t>PUNTA CAPTORA 0,60m CON BASE PARA APANTALLAMIENTO</t>
  </si>
  <si>
    <t>PUNTA CAPTORA 1,00m CON BASE PARA APANTALLAMIENTO</t>
  </si>
  <si>
    <t>VARILLA DE COBRE 5/8" x 2,40m PARA ELECTRODO DE PUESTA A TIERRA</t>
  </si>
  <si>
    <t>ALAMBRÓN DE ALUMINIO 8mm PARA APANTALLAMIENTO</t>
  </si>
  <si>
    <t>TUBERÍA EMT 1-1/2" INC. ACCESORIOS</t>
  </si>
  <si>
    <t>TUBERÍA EMT 2" INC. ACCESORIOS</t>
  </si>
  <si>
    <t>TUBERÍA IMC 2" INC. ACCESORIOS</t>
  </si>
  <si>
    <t>TUBERÍA IMC 3" INC. ACCESORIOS</t>
  </si>
  <si>
    <t>TUBERÍA IMC 4" INC. ACCESORIOS</t>
  </si>
  <si>
    <t>PISOS BASES</t>
  </si>
  <si>
    <t>ALISTADO ENDURECIDO 1:3, E=0.04</t>
  </si>
  <si>
    <t>ALISTADO IMPERMEABILIZADO PISOS 1:3, E = 0.04</t>
  </si>
  <si>
    <t>ALISTADO PARA LISTÓN. INC MALLA CON VENA</t>
  </si>
  <si>
    <t>ALISTADO PISOS 1:3, E=0.04</t>
  </si>
  <si>
    <t>ALISTADO IMPERMEABILIZADO TERRAZAS 1:3, E= 0.08</t>
  </si>
  <si>
    <t>CAÑUELA CONCRETO 2000 PSI 0.20X0.12</t>
  </si>
  <si>
    <t>CONCRETO BASE GRADAS 2500 PSI</t>
  </si>
  <si>
    <t>CONCRETO ESTRIADO RAMPAS 2500 PSI</t>
  </si>
  <si>
    <t>MANTO FIBERGLASS 600X1</t>
  </si>
  <si>
    <t>PEGANTE MORTERO-CONCRETO</t>
  </si>
  <si>
    <t>PERMA PLY 2 CAPAS</t>
  </si>
  <si>
    <t>PLACA BASE CONCRETO 0.08 2500 PSI</t>
  </si>
  <si>
    <t>PLACA BASE CONCRETO 0.10 2500 PSI</t>
  </si>
  <si>
    <t>PLACA BASE CONCRETO 0.15 2500 PSI</t>
  </si>
  <si>
    <t>TRITURADO FINO 1/2</t>
  </si>
  <si>
    <t>TRITURADO GRUESO 3/4</t>
  </si>
  <si>
    <t>PISOS,ACABADOS,ENCHAPES Y ACCESORIOS</t>
  </si>
  <si>
    <t>BALDOSA CERÁMICA PISO-PARED 20X20 CALIDAD PRIMERA</t>
  </si>
  <si>
    <t>BALDOSA CERÁMICA PISO-PARED 20X20 CALIDAD PRIMERA (LINEAL)</t>
  </si>
  <si>
    <t>ADOQUÍN CONCRETO 6CM</t>
  </si>
  <si>
    <t>ADOQUÍN CONCRETO 8CM</t>
  </si>
  <si>
    <t>ADOQUÍN GRES PEATONAL</t>
  </si>
  <si>
    <t>BALDOSA INSTITUCIONAL GRANO MARMOL P2; PAYANDE FONDO BLANCO. INCLUYE ALISTADO</t>
  </si>
  <si>
    <t>GRAVILLA PARA GRADAS</t>
  </si>
  <si>
    <t>ACABADO EN GRANITO (INCLUYE DILATACIÓN EN BRONCE Y PULIDA)</t>
  </si>
  <si>
    <t>ACABADO EN GRAVILLA LAVADA</t>
  </si>
  <si>
    <t>GUARDAESCOBA EN GRANITO</t>
  </si>
  <si>
    <t>GUARDAESCOBA EN GRAVILLA</t>
  </si>
  <si>
    <t xml:space="preserve">GUARDAESCOBA PVC CARAMELO </t>
  </si>
  <si>
    <t xml:space="preserve">GUARDAESCOBA PVC CEDRO </t>
  </si>
  <si>
    <t xml:space="preserve">GUARDAESCOBA PINO CARIBE </t>
  </si>
  <si>
    <t xml:space="preserve">GUARDAESCOBA CEDRO BLANCO </t>
  </si>
  <si>
    <t xml:space="preserve">GUARDAESCOBA EN MADERA SAPAN </t>
  </si>
  <si>
    <t xml:space="preserve">GUARDAESCOBA GRES Y CERÁMICA </t>
  </si>
  <si>
    <t>LISTÓN M.H. AMARILLO</t>
  </si>
  <si>
    <t>PASO ESCALERA GRANITO</t>
  </si>
  <si>
    <t>PIRLANES ALUMINIO</t>
  </si>
  <si>
    <t>PIRLANES LADRILLO</t>
  </si>
  <si>
    <t>PISO VINILO TRÁFICO RESIDENCIAL</t>
  </si>
  <si>
    <t>PISO VINILO TRÁFICO PESADO</t>
  </si>
  <si>
    <t>PULIDA LACADA PISO MADERA</t>
  </si>
  <si>
    <t>TABLETA DE GRES 25X25</t>
  </si>
  <si>
    <t>TABLÓN DE GRES LISO O RÚSTICO 33X 33</t>
  </si>
  <si>
    <t>GUARDAESCOBA GRANO MÁRMOL P2; PAYANDE FONDO BLANCO</t>
  </si>
  <si>
    <t>ENCHAPE FACHADA EN TABLETA  GRES 7 X 25 CM</t>
  </si>
  <si>
    <t>JABONERA PORCELANA ACUARIO</t>
  </si>
  <si>
    <t>JUEGOS INCRUSTAR (INCLUYE TOALLERO,PORTA ROLLO, JABONERA,CEPILLERA Y PERCHA SIMPLE)</t>
  </si>
  <si>
    <t>REJILLA PLÁSTICA SOSCO 3X2</t>
  </si>
  <si>
    <t>REJILLA SIFÓN CON SOSCO 4.5CM X 3.5CM</t>
  </si>
  <si>
    <t xml:space="preserve">REJILLA METÁLICA TRADICIONAL 3X2 SOSCO </t>
  </si>
  <si>
    <t>REJILLA PLÁSTICA VENTILACIÓN 20X20</t>
  </si>
  <si>
    <t>REMATES WING ALUMINIO</t>
  </si>
  <si>
    <t>REMATES WING PVC TRADICIONAL</t>
  </si>
  <si>
    <t>TAPA REGISTRO 20X20</t>
  </si>
  <si>
    <t>TAPA REGISTRO 6X6</t>
  </si>
  <si>
    <t>DESTRONQUE Y PULIDO DE PLOMO BALDOSA GRANO DE MÁRMOL N.5</t>
  </si>
  <si>
    <t>DESTRONQUE PULIDA DE PLOMO BALDOSA GRANO DE MÁRMOL FUNDIDO EN SITIO</t>
  </si>
  <si>
    <t>CERÁMICA PISO TRÁFICO 5, CALIDAD PRIMERA</t>
  </si>
  <si>
    <t>MEDIA CAÑA EN GRANITO  - PREFABRICADA</t>
  </si>
  <si>
    <t>PISO VINILICO EN ROLLO PARA CAMPOS DEPORTIVOS</t>
  </si>
  <si>
    <t>PINTURA ACRÍLICA PARA PISOS</t>
  </si>
  <si>
    <t>PRADIZACIÓN EN GRAMA BERMUDA PARA CAMPOS DEPORTIVOS . INC TIERRA</t>
  </si>
  <si>
    <t>GRAMA SINTÉTICA PARA CAMPOS DEPORTIVOS</t>
  </si>
  <si>
    <t>BALDOSA CERÁMICA PISO-PARED 30X60 CALIDAD PRIMERA</t>
  </si>
  <si>
    <t>Piso Caucho recicl 3cm (EPDM 1cm+SBR 2cm)  inc. Color</t>
  </si>
  <si>
    <t>CIELO RASO</t>
  </si>
  <si>
    <t>APLIQUE YESO</t>
  </si>
  <si>
    <t>ARMADURA MADERA Y MALLA</t>
  </si>
  <si>
    <t>CIELO RASO BOVEDAS DRYWALL (INCLUYE PINTURA)</t>
  </si>
  <si>
    <t>CIELO RASO DURACUSTIC. INC ESTRUCTURA</t>
  </si>
  <si>
    <t>CIELO RASO PLANO DRYWALL (INCLUYE PINTURA)</t>
  </si>
  <si>
    <t>CIELO RASO TRIPLEX (INCLUYE ESTRUCTURA DE APOYO)</t>
  </si>
  <si>
    <t>CORNISAS YESO</t>
  </si>
  <si>
    <t>LISTÓN M.H. PINO ROMERÓN (INCLUYE ESTRUCTURA DE APOYO)</t>
  </si>
  <si>
    <t>MALLA CON VENA</t>
  </si>
  <si>
    <t>CIELO RASO EN PVC e=7 mm (INCLUYE ESTRUCTURA DE APOYO)</t>
  </si>
  <si>
    <t>EXCAVACIONES Y RELLENOS</t>
  </si>
  <si>
    <t>EXPLANACIÓN Y EXTENDIDA</t>
  </si>
  <si>
    <t>EXCAVACIONES VARIAS A MÁQUINA SIN CLASIFICAR (INCLUYE RETIRO DE SOBRANTES A UNA DISTANCIA MENOR DE 5 KM)</t>
  </si>
  <si>
    <t>EXCAVACIÓN MANUAL ZANJA EN TIERRA H=1.0 M</t>
  </si>
  <si>
    <t>EXCAVACIÓN MANUAL EN MATERIAL COMÚN H=0.0-2.0 M (INCLUYE
RETIRO DE SOBRANTES A UNA DISTANCIA MENOR DE 5 KM)</t>
  </si>
  <si>
    <t>EXCAVACIÓN MANUAL EN CONGLOMERADO H=0.0-2.0 M (INCLUYE
RETIRO DE SOBRANTES A UNA DISTANCIA MENOR DE 5 KM)</t>
  </si>
  <si>
    <t>EXCAVACIÓN MANUAL EN ROCA H=0.0-2.0 M (SECO SIN EXPLOSIVOS)</t>
  </si>
  <si>
    <t>RELLENO CON MATERIAL DEL SITIO COMPACTADO MECÁNICAMENTE</t>
  </si>
  <si>
    <t>RELLENO EN RECEBO COMÚN COMPACTADO MECÁNICAMENTE</t>
  </si>
  <si>
    <t>RELLENO GRAVILLA DE RÍO COMPACTADO MECÁNICAMENTE</t>
  </si>
  <si>
    <t>RELLENOS AGREGADO EN MATERIAL DE BASE COMPACATADO
MECÁNICAMENTE</t>
  </si>
  <si>
    <t>AFRIMADO (NORMA INVIAS 311)</t>
  </si>
  <si>
    <t>SUBBASE GRANULAR (NORMA INVIAS 320)</t>
  </si>
  <si>
    <t>BASE GRANULAR  (NORMA INVIAS 330)</t>
  </si>
  <si>
    <t>APARATOS SANITARIOS</t>
  </si>
  <si>
    <t>SUMINISTRO E INSTALACIÓN SANITARIO TANQUE (INCLUYE GRIFERÍA)</t>
  </si>
  <si>
    <t>SUMINISTRO E INSTALACIÓN SANITARIO FLUXÓMETRO (INCLUYE GRIFERÍA)</t>
  </si>
  <si>
    <t>SUMINISTRO E INSTALACIÓN SANITARIO INFANTIL (INCLUYE GRIFERÍA)</t>
  </si>
  <si>
    <t>SUMINISTRO E INSTALACIÓN LAVAMANOS COLGAR (INCLUYE GRIFERÍA)</t>
  </si>
  <si>
    <t>SUMINISTRO E INSTALACIÓN LAVAMANOS PEDESTAL (INCLUYE GRIFERÍA)</t>
  </si>
  <si>
    <t>SUMINISTRO E INSTALACIÓN LAVAMANOS DE EMPOTRAR(INCLUYE GRIFERÍA)</t>
  </si>
  <si>
    <t xml:space="preserve">SUMINISTRO E INSTALACIÓN ORINAL DE LLAVE (INCLUYE GRIFERÍA) </t>
  </si>
  <si>
    <t>SUMINISTRO E INSTALACIÓN ORINAL DE FLUXÓMETRO (INCLUYE GRIFERÍA)</t>
  </si>
  <si>
    <t>SUMINISTRO E INSTALACIÓN ORINAL INFANTIL (INCLUYE GRIFERÍA)</t>
  </si>
  <si>
    <t>SUMINISTRO E INSTALACIÓN DUCHA MEZCLADORA SIN SALIDA A BAÑERA</t>
  </si>
  <si>
    <t xml:space="preserve">SUMINISTRO E INSTALACIÓN DUCHA SENCILLA </t>
  </si>
  <si>
    <t>SUMINISTRO E INSTALACIÓN LAVAPLATOS DE EMPOTRAR EN ACERO INOXIDABLE 45 X 49 cm (INCLUYE ACCESORIOS Y GRIFERÍA)</t>
  </si>
  <si>
    <t>SUMINISTRO E INSTALACIÓN LAVAPLATOS DE SOBREPONER EN ACERO INOXIDABLE 120 X 60 cm (INCLUYE ACCESORIOS Y GRIFERÍA)</t>
  </si>
  <si>
    <t>BARRA DE SEGURIDAD ABATIBLE ACERO INOXIDABLE 70CM</t>
  </si>
  <si>
    <t>BARRA DE SEGURIDAD ACERO INOXIDABLE 80CM</t>
  </si>
  <si>
    <t xml:space="preserve">BARRA DE SEGURIDAD PISO PARED ACERO INOXIDABLE </t>
  </si>
  <si>
    <t>DISPENSADOR DE JABON LIQUIDO ACERO INOXIDABLE  18X11CM</t>
  </si>
  <si>
    <t>DISPENSADOR DE PAPEL HIGIENICO ACERO INOXIDABLE  DIAM= 26CM</t>
  </si>
  <si>
    <t>BASURERO-PAPELERA ACERO INOXIDABLE 5LT</t>
  </si>
  <si>
    <t>SUMINISTRO E INSTALACIÓN SANITARIO PARA PMR</t>
  </si>
  <si>
    <t>SUMINISTRO E INSTALACIÓN LAVAMANOS PARA PMR</t>
  </si>
  <si>
    <t>PINTURAS</t>
  </si>
  <si>
    <t>IMPERMEABILIZACIÓN  FACHADA EN SIKA TRANSPARENTE 10 AÑOS O SIMILAR</t>
  </si>
  <si>
    <t>ANTICORROSIVO SOBRE LÁMINA LINEAL</t>
  </si>
  <si>
    <t>ANTICORROSIVO SOBRE LÁMINA LLENA</t>
  </si>
  <si>
    <t>BARNIZ SOBRE MUEBLES</t>
  </si>
  <si>
    <t>CARBURO SOBRE PAÑETES</t>
  </si>
  <si>
    <t>COLORPLAST FACHADA SOBRE FACHADA</t>
  </si>
  <si>
    <t>DEMARCACIÓN CON MARMOLINA</t>
  </si>
  <si>
    <t>ESMALTE SOBRE LÁMINA LINEAL</t>
  </si>
  <si>
    <t>ESMALTE SOBRE LÁMINA LLENA</t>
  </si>
  <si>
    <t>ESMALTE SOBRE MADERA LINEAL</t>
  </si>
  <si>
    <t>ESMALTE SOBRE MADERA LLENA</t>
  </si>
  <si>
    <t>ESMALTE SOBRE MARCOS LÁMINA</t>
  </si>
  <si>
    <t xml:space="preserve">ESMALTE SOBRE MARCOS MADERA </t>
  </si>
  <si>
    <t>ESTUCO</t>
  </si>
  <si>
    <t>ESTUCO (LINEAL)</t>
  </si>
  <si>
    <t>ESTUCO Y VINILO 3 MANOS</t>
  </si>
  <si>
    <t>ESTUCO Y VINILO 3 MANOS (LINEAL)</t>
  </si>
  <si>
    <t>LACA PISOS MADERA</t>
  </si>
  <si>
    <t>LÍNEAS TRÁFICO 0.10</t>
  </si>
  <si>
    <t xml:space="preserve">MARMOLINA SOBRE PAÑETE </t>
  </si>
  <si>
    <t>TINTILLA SOBRE MADERA LINEAL</t>
  </si>
  <si>
    <t>TINTILLA SOBRE MADERA LLENA</t>
  </si>
  <si>
    <t>VINILO SOBRE PAÑETE 2 MANOS</t>
  </si>
  <si>
    <t>VINILO SOBRE PAÑETE 2 MANOS (LINEAL)</t>
  </si>
  <si>
    <t>WASH-PRIMER SOBRE ALUMNIO</t>
  </si>
  <si>
    <t>PINTURA EPÓXICA</t>
  </si>
  <si>
    <t>PINTURA EPÓXICA (LINEAL)</t>
  </si>
  <si>
    <t>RECUBRIMIENTO SINTETICO CANCHAS DEPORTIVAS (INC. LAVADO DE PLACA, TRATAMIENTO DE JUNTAS Y DEMARCACION), COLORES A ESCOGER</t>
  </si>
  <si>
    <t>PINTURA DE ALTA ASEPSIA 2 MANOS</t>
  </si>
  <si>
    <t>PINTURA TIPO KORAZA PARA EXTERIOR</t>
  </si>
  <si>
    <t>ESTUCO PLASTICO</t>
  </si>
  <si>
    <t>ASEO FINAL DE OBRA</t>
  </si>
  <si>
    <t>DOTACIONES DEPORTIVAS</t>
  </si>
  <si>
    <t>CANCHA MINIBALONCESTO Y/O MINIFÚTBOL (PAR)</t>
  </si>
  <si>
    <t>CANCHA MÚLTIPLE TUBO A.N. INCL.TABLERO ACRÍLICO CON RODACHINES Y CILINDRO PARA MOVILIZAR (PAR)</t>
  </si>
  <si>
    <t>CANCHA PARA MICROFÚTBOL (PAR)</t>
  </si>
  <si>
    <t>CANCHA PARA BALONCESTO CON RODACHINES Y CILINDRO (PAR)</t>
  </si>
  <si>
    <t>CANCHA PARA BALONCESTO DE ANCLAR AL PISO (PAR)</t>
  </si>
  <si>
    <t>DEMARCACIÓN CON PINTURA TIPO TRÁFICO E=0.10 M</t>
  </si>
  <si>
    <t>TABLERO PARA BALONCESTO EN ACRÍLICO 10 MM (PAR)</t>
  </si>
  <si>
    <t>MALLA NYLON PETROLIZADA VOLEIBOL</t>
  </si>
  <si>
    <t>SOPORTE MALLA VOLEIBOL CON TENSOR</t>
  </si>
  <si>
    <t>CERRAMIENTO CONTRA IMPACTO  H=5.00M TIPO IDRDCERRAMIENTO CONTRA IMPACTO  H=5.00M TIPO IDRD. INC CIMENTACION</t>
  </si>
  <si>
    <t>SUMINISTRO TRANSPORTE E INSTALACION EQUIPOS DE GIMNASIOS EXTERIORES BIOSALUDABLES - CAMINADORA ELIPTICA - EQUIPO ESALDA BRAZOS ALTO</t>
  </si>
  <si>
    <t>INSTALACIONES RED GASES</t>
  </si>
  <si>
    <t>TUBERÍA COBRE 1/2" TIPO L (INCLUYE ACCESORIOS)</t>
  </si>
  <si>
    <t>TUBERÍA COBRE 3/4" TIPO L (INCLUYE ACCESORIOS)</t>
  </si>
  <si>
    <t>TUBERÍA COBRE 1" TIPO L (INCLUYE ACCESORIOS)</t>
  </si>
  <si>
    <t>TUBERÍA DE ACERO GALVANIZADO 1/2" SCH 40 (INCLUYE ACCESORIOS)</t>
  </si>
  <si>
    <t>TUBERÍA DE ACERO GALVANIZADO 3/4" SCH 40 (INCLUYE ACCESORIOS)</t>
  </si>
  <si>
    <t>TUBERÍA DE ACERO GALVANIZADO 1" SCH 40 (INCLUYE ACCESORIOS)</t>
  </si>
  <si>
    <t>TUBERÍA DE POLIETILENO 1/2" (INCLUYE ACCESORIOS)</t>
  </si>
  <si>
    <t>TUBERÍA DE POLIETILENO 3/4" (INCLUYE ACCESORIOS)</t>
  </si>
  <si>
    <t>TUBERÍA DE POLIETILENO 1" (INCLUYE ACCESORIOS)</t>
  </si>
  <si>
    <t>VÁLVULA DE BOLA GAS 1/2"</t>
  </si>
  <si>
    <t>VÁLVULA DE BOLA GAS 3/4"</t>
  </si>
  <si>
    <t>VÁLVULA DE BOLA GAS 1"</t>
  </si>
  <si>
    <t>VÁLVULA POLIETILENO GAS 1/2"</t>
  </si>
  <si>
    <t>VÁLVULA POLIETILENO GAS 3/4"</t>
  </si>
  <si>
    <t>VÁLVULA POLIETILENO GAS 1"</t>
  </si>
  <si>
    <t>ACOMETIDA GAS 1/2"  (INCLUYE TUBERIA 1/2" SCH 40, MEDIDOR, VALVULA, REGULADOR, ELEVADOR, ACCESORIOS)</t>
  </si>
  <si>
    <t>INSTALACIONES RED VOZ Y DATOS</t>
  </si>
  <si>
    <t>SENSOR DE HUMO FOTOELÉCTRICO</t>
  </si>
  <si>
    <t>CABLE DETECTOR LINEAL DE CALOR</t>
  </si>
  <si>
    <t>SIRENA DE 110 V. INC FUSIBLE</t>
  </si>
  <si>
    <t>CÁMARA CCTV</t>
  </si>
  <si>
    <t>PARLANTE-CIELO FALSO</t>
  </si>
  <si>
    <t>AMPLIFICADOR 100W</t>
  </si>
  <si>
    <t>AMPLIFICADOR 300W</t>
  </si>
  <si>
    <t>ACOMETIDA CABLE RG-6 PARA MICRÓFONO, INC TUBERIA PVC 1/2  Y ACCESORIOS</t>
  </si>
  <si>
    <t>MICRÓFONO PG 48LC (INCLUYE BASE)</t>
  </si>
  <si>
    <t>TOMA PARA MICRÓFONO</t>
  </si>
  <si>
    <t>CABLE BLINDADO STEREO PARA MICRÓFONO</t>
  </si>
  <si>
    <t>SPLITERS</t>
  </si>
  <si>
    <t>TUBERÍA CONDUIT EMT GALVANIZADA 1/2". INC ACCESORIOS</t>
  </si>
  <si>
    <t>TUBERÍA CONDUIT EMT GALVANIZADA 3/4". INC ACCESORIOS</t>
  </si>
  <si>
    <t>TUBERÍA CONDUIT EMT GALVANIZADA 1". INC ACCESORIOS</t>
  </si>
  <si>
    <t>BANDEJA PORTACABLE ACERO GALVANIZADO 30x80</t>
  </si>
  <si>
    <t>TAPA PARA BANDEJA PORTACABLE ACERO GALVANIZADO 30X120</t>
  </si>
  <si>
    <t>BANDEJA PORTACABLES PARA RACK</t>
  </si>
  <si>
    <t>RACK 2' X 24"</t>
  </si>
  <si>
    <t>RACK 3' X 24"</t>
  </si>
  <si>
    <t>RACK 5' X 24"</t>
  </si>
  <si>
    <t>RACK 7' X 24"</t>
  </si>
  <si>
    <t>PATCH PANEL 48 PUERTOS CATEGORÍA 6A</t>
  </si>
  <si>
    <t>PATCH PANEL 24 PUERTOS CATEGORÍA 6A</t>
  </si>
  <si>
    <t>SALIDA DE DATOS COMPLETA (INCLUYE FACE PLATE Y MARCACIÓN)</t>
  </si>
  <si>
    <t>PATCH CORD 2M CATEGORÍA 6A</t>
  </si>
  <si>
    <t>PATCH CORD 5M CATEGORÍA 6A</t>
  </si>
  <si>
    <t>CABLE UTP CATEGORÍA 6A</t>
  </si>
  <si>
    <t>CANALETA METÁLICA 4X6 CMS</t>
  </si>
  <si>
    <t>CANALETA METÁLICA 4X10 CMS</t>
  </si>
  <si>
    <t>CANALETA METÁLICA 6X10 CMS</t>
  </si>
  <si>
    <t>CANALETA PLÁSTICA 13X7 MM</t>
  </si>
  <si>
    <t>CANALETA PLÁSTICA 20X12 MM</t>
  </si>
  <si>
    <t>CANALETA PLÁSTICA 32X12 MM</t>
  </si>
  <si>
    <t>CANALETA PLÁSTICA 40X60 MM</t>
  </si>
  <si>
    <t>SWITCH 10/100/1000 24 PUERTOS</t>
  </si>
  <si>
    <t>SWITCH 10/100/1000 16 PUERTOS</t>
  </si>
  <si>
    <t>SWITCH 10/100/1000 8 PUERTOS</t>
  </si>
  <si>
    <t>CABLE TELEFÓNICO 2 PARES</t>
  </si>
  <si>
    <t>CABLE TELEFÓNICO 10 PARES</t>
  </si>
  <si>
    <t>CABLE TELEFÓNICO 20 PARES</t>
  </si>
  <si>
    <t>CABLE TELEFÓNICO 40 PARES</t>
  </si>
  <si>
    <t>CABLE TELEVISIÓN RG6</t>
  </si>
  <si>
    <t xml:space="preserve">ACOMETIDA TELEFÓNICA TUBERIA 1/2". INC CABLE 4 PARES </t>
  </si>
  <si>
    <t xml:space="preserve">ACOMETIDA TELEFÓNICA TUBERIA 1". INC CABLE 10 PARES </t>
  </si>
  <si>
    <t>ACOMETIDA TELEVISIÓN RG6 . INC  TUBERIA 1"</t>
  </si>
  <si>
    <t>CABLE DE FIBRA ÓPTICA 50/125 MULTIMODO (INCLUYE CERTIFICACIÓN)</t>
  </si>
  <si>
    <t>BANDEJA PARA FIBRA ÓPTICA HASTA 24 HILOS. INC KIT ADAPTADOR LC PARA BANDEJA</t>
  </si>
  <si>
    <t>URBANISMO</t>
  </si>
  <si>
    <t>ACUEDUCTO</t>
  </si>
  <si>
    <t>CODO 45 PVC UNIÓN MECÁNICA 2"</t>
  </si>
  <si>
    <t>CODO 45 PVC UNIÓN MECÁNICA 4"</t>
  </si>
  <si>
    <t>CODO 45 PVC UNIÓN MECÁNICA 8"</t>
  </si>
  <si>
    <t>CODO 45 PVC UNIÓN MECÁNICA 10"</t>
  </si>
  <si>
    <t>CODO 90 PVC UNIÓN MECÁNICA 4"</t>
  </si>
  <si>
    <t>CODO 90 PVC UNIÓN MECÁNICA 8"</t>
  </si>
  <si>
    <t>CODO 90 PVC UNIÓN MECÁNICA 10"</t>
  </si>
  <si>
    <t>COLLAR DE DERIVACIÓN PVC UNIÓN MECÁNICA 2" X 1/2"</t>
  </si>
  <si>
    <t>COLLAR DE DERIVACIÓN PVC UNIÓN MECÁNICA 2 1/2" X 1/2"</t>
  </si>
  <si>
    <t>COLLAR DE DERIVACIÓN PVC UNIÓN MECÁNICA 3" X 1/2"</t>
  </si>
  <si>
    <t>COLLAR DE DERIVACIÓN PVC UNIÓN MECÁNICA 4" X 1/2"</t>
  </si>
  <si>
    <t>COLLAR DE DERIVACIÓN PVC UNIÓN MECÁNICA 6" X 1/2"</t>
  </si>
  <si>
    <t>COLLAR DE DERIVACIÓN PVC UNIÓN MECÁNICA 6" X 2"</t>
  </si>
  <si>
    <t>TAPÓN PVC UNIÓN MECÁNICA 3"</t>
  </si>
  <si>
    <t>TAPÓN PVC UNIÓN MECÁNICA 4"</t>
  </si>
  <si>
    <t>TAPÓN PVC UNIÓN MECÁNICA 8"</t>
  </si>
  <si>
    <t>TEE PVC UNIÓN MECÁNICA 2"</t>
  </si>
  <si>
    <t>TEE PVC UNIÓN MECÁNICA 4"</t>
  </si>
  <si>
    <t>TEE PVC UNIÓN MECÁNICA 8"</t>
  </si>
  <si>
    <t>TEE PVC UNIÓN MECÁNICA 10"</t>
  </si>
  <si>
    <t>TUBERÍA PVC UNIÓN MECÁNICA RDE 21 2"</t>
  </si>
  <si>
    <t>TUBERÍA PVC UNIÓN MECÁNICA RDE 26 2"</t>
  </si>
  <si>
    <t>TUBERÍA PVC UNIÓN MECÁNICA RDE 26 4"</t>
  </si>
  <si>
    <t>TUBERÍA PVC UNIÓN MECÁNICA RDE 26 8"</t>
  </si>
  <si>
    <t>TUBERÍA PVC UNIÓN MECÁNICA RDE 26 10"</t>
  </si>
  <si>
    <t>TUBERÍA PVC UNIÓN MECÁNICA RDE 32.5 4"</t>
  </si>
  <si>
    <t>TUBERÍA PVC UNIÓN MECÁNICA RDE 32.5 8"</t>
  </si>
  <si>
    <t>TUBERÍA PVC UNIÓN MECÁNICA RDE 32.5 10"</t>
  </si>
  <si>
    <t>UNIÓN RÁPIDA DE CONSTRUCCIÓN PVC 2 1/2"</t>
  </si>
  <si>
    <t>UNIÓN RÁPIDA DE CONSTRUCCIÓN PVC 4"</t>
  </si>
  <si>
    <t>UNIÓN RÁPIDA DE CONSTRUCCIÓN PVC 8"</t>
  </si>
  <si>
    <t>UNIÓN REPARACION PVC 4"</t>
  </si>
  <si>
    <t>UNIÓN REPARACIÓN PVC 8"</t>
  </si>
  <si>
    <t>UNIÓN REPARACIÓN UNIÓN Z PVC 6"</t>
  </si>
  <si>
    <t>UNIÓN REPARACIÓN UNIÓN Z PVC 10"</t>
  </si>
  <si>
    <t>VÁLVULA COMPUERTA ELÁSTICA 6"</t>
  </si>
  <si>
    <t>VÁLVULA COMPUERTA ELÁSTICA 8"</t>
  </si>
  <si>
    <t>ALCANTARILLADO - EXCAVACIONES</t>
  </si>
  <si>
    <t>ENTIBADO TIPO 1 (1/7 UTILIZACIONES)</t>
  </si>
  <si>
    <t>ENTIBADO TIPO 2 (1/7 UTILIZACIONES)</t>
  </si>
  <si>
    <t>RELLENO CON MATERIAL DE EXCAVACIÓN</t>
  </si>
  <si>
    <t xml:space="preserve">RELLENO TIPO 1 "GRAVILLA" </t>
  </si>
  <si>
    <t>RELLENO TIPO 2 "RECEBO"</t>
  </si>
  <si>
    <t>RELLENO TIPO 4 "SUBBASE B-200"</t>
  </si>
  <si>
    <t>RELLENO TIPO 5 "TRITURADO GRUESO"</t>
  </si>
  <si>
    <t>RELLENO TIPO 6 "RAJÓN-PIEDRA"</t>
  </si>
  <si>
    <t>RELLENO TIPO 7 "ARENA DE PEÑA"</t>
  </si>
  <si>
    <t>ALCANTARILLADO - TUBERÍA</t>
  </si>
  <si>
    <t>CODO 45 PVC ALCANTARILLADO 8"</t>
  </si>
  <si>
    <t>CODO 45 PVC ALCANTARILLADO 16"</t>
  </si>
  <si>
    <t>CODO 90 PVC ALCANTARILLADO 8"</t>
  </si>
  <si>
    <t>CODO 90 PVC ALCANTARILLADO 16"</t>
  </si>
  <si>
    <t>CODO 90 PVC ALCANTARILLADO 24"</t>
  </si>
  <si>
    <t>SILLA TEE PVC ALCANTARILLADO 10 X 4"</t>
  </si>
  <si>
    <t>SILLA TEE PVC ALCANTARILLADO 10 X 6"</t>
  </si>
  <si>
    <t>SILLA TEE PVC ALCANTARILLADO 16 X 4"</t>
  </si>
  <si>
    <t>SILLA TEE PVC ALCANTARILLADO 16 X 6"</t>
  </si>
  <si>
    <t>SILLA TEE PVC ALCANTARILLADO 20 X 6"</t>
  </si>
  <si>
    <t>SILLA YEE PVC ALCANTARILLADO 10 X 4"</t>
  </si>
  <si>
    <t>SILLA YEE PVC ALCANTARILLADO 10 X 6"</t>
  </si>
  <si>
    <t>SILLA YEE PVC ALCANTARILLADO 16 X 4"</t>
  </si>
  <si>
    <t>SILLA YEE PVC ALCANTARILLADO 16 X 6"</t>
  </si>
  <si>
    <t>SILLA YEE PVC ALCANTARILLADO 20 X 6"</t>
  </si>
  <si>
    <t>TUBERÍA CONCRETO CLASE II REFORZADO 24"</t>
  </si>
  <si>
    <t>TUBERÍA CONCRETO CLASE II REFORZADO 30"</t>
  </si>
  <si>
    <t>TUBERÍA CONCRETO CLASE II REFORZADO 44"</t>
  </si>
  <si>
    <t>TUBERÍA CONCRETO CLASE II SIN REFUERZO 10"</t>
  </si>
  <si>
    <t>TUBERÍA CONCRETO CLASE II SIN REFUERZO 24"</t>
  </si>
  <si>
    <t>TUBERÍA CONCRETO CLASE III  REFORZADO 24"</t>
  </si>
  <si>
    <t>TUBERÍA CONCRETO CLASE III  REFORZADO 44"</t>
  </si>
  <si>
    <t>TUBERÍA CONCRETO CLASE I SIN REFUERZO 10"</t>
  </si>
  <si>
    <t>TUBERÍA CONCRETO CLASE I SIN REFUERZO 24"</t>
  </si>
  <si>
    <t>TUBERÍA PVC ALCANTARILLADO 8"</t>
  </si>
  <si>
    <t>TUBERÍA PVC ALCANTARILLADO 10"</t>
  </si>
  <si>
    <t>TUBERÍA PVC ALCANTARILLADO 12"</t>
  </si>
  <si>
    <t>TUBERÍA PVC ALCANTARILLADO 16"</t>
  </si>
  <si>
    <t>TUBERÍA PVC ALCANTARILLADO REFORZADO 20"</t>
  </si>
  <si>
    <t>TUBERÍA PVC ALCANTARILLADO REFORZADO 24"</t>
  </si>
  <si>
    <t>TUBERÍA PVC ALCANTARILLADO REFORZADO 27"</t>
  </si>
  <si>
    <t>TUBERÍA PVC ALCANTARILLADO REFORZADO 33"</t>
  </si>
  <si>
    <t>TUBERÍA PVC ALCANTARILLADO REFORZADO 36"</t>
  </si>
  <si>
    <t>ALCANTARILLADO - SUMIDEROS Y POZOS</t>
  </si>
  <si>
    <t>PLACA DE FONDO POZO D=1.7M, E=0.25M (CONCRETO 3000 PSI CON REFUERZO)</t>
  </si>
  <si>
    <t>CILINDRO POZO EN LADRILLO TOLETE, Di=1.20M, E=0.25M  (INC. PAÑETE INTERNO E=1.5CM Y CAÑUELA)</t>
  </si>
  <si>
    <t>CUBIERTA POZO D= 1.7M, E=0.20M C0NCRETO 3000 PSI CON REFUERZO (INCLUYE ARO Y TAPA HF)</t>
  </si>
  <si>
    <t>PLACA DE FONDO POZO D=1.96M, E=0.25M (CONCRETO 3000 PSI CON REFUERZO)</t>
  </si>
  <si>
    <t>CILINDRO POZO EN LADRILLO TOLETE, Di=1.20M, E=0.38M  (INC. PAÑETE INTERNO E=1.5CM Y CAÑUELA)</t>
  </si>
  <si>
    <t>CUBIERTA POZO D= 1.96M, E=0.20M C0NCRETO 3000 PSI CON REFUERZO (INCLUYE ARO Y TAPA HF)</t>
  </si>
  <si>
    <t>SUMIDERO EN LADRILLO SL-100</t>
  </si>
  <si>
    <t>SUMIDERO EN LADRILLO SL-250</t>
  </si>
  <si>
    <t>SUMIDERO FUNDIDO EN SITIO REFORZADO SL-100</t>
  </si>
  <si>
    <t>SUMIDERO FUNDIDO EN SITIO SL-250</t>
  </si>
  <si>
    <t>SUMIDERO PREFABRICADO SL-100</t>
  </si>
  <si>
    <t>SUMIDERO PREFABRICADO SL-250</t>
  </si>
  <si>
    <t>NIVELACIÓN DE POZOS DE INSPECCIÓN Di=1.20M, E=0.25M, H=0,21M(INCLUYE PAÑETE INTERNO Y DEMOLICIÓN)</t>
  </si>
  <si>
    <t>ANDENES Y SARDINELES</t>
  </si>
  <si>
    <t>ADOQUÍN DE ARCILLA 20X10X6CM</t>
  </si>
  <si>
    <t>ADOQUÍN DE ARCILLA 20X10X8CM</t>
  </si>
  <si>
    <t>ANDÉN CONCRETO 2500 PSI EN SITIO E=0.1M</t>
  </si>
  <si>
    <t>ANDÉN CONCRETO 3000 PSI EN SITIO E=0.1M</t>
  </si>
  <si>
    <t>ANDÉN CONCRETO 3500 PSI EN SITIO E=0.1M</t>
  </si>
  <si>
    <t>BORDE SEPARADOR VERDE A-170</t>
  </si>
  <si>
    <t>BORDILLO DE 8X15 CM FUNDIDO EN CONCRETO DE 2500 PSI</t>
  </si>
  <si>
    <t>BORDILLO DE 20X35 CM FUNDIDO EN CONCRETO DE 2500 PSI</t>
  </si>
  <si>
    <t>CAÑUELA PREFABRICADA TIPO A-120</t>
  </si>
  <si>
    <t>CONTENEDOR DE RAÍCES TIPO A B-20</t>
  </si>
  <si>
    <t>LOSETA PREFABRICADA A-40</t>
  </si>
  <si>
    <t>LOSETA PREFABRICADA A-60</t>
  </si>
  <si>
    <t>SARDINEL FUNDIDO IN-SITU H=0.2M, E=0.2M,CONCRETO DE 3000 PSI</t>
  </si>
  <si>
    <t>SARDINEL FUNDIDO IN-SITU H=0.4 M, E=0.2M,CONCRETO 3000 PSI</t>
  </si>
  <si>
    <t>SARDINEL PREFABRICADO A-10</t>
  </si>
  <si>
    <t>TABLETA PREFABRICADA  A-20 (20X20CM )</t>
  </si>
  <si>
    <t>MOBILIARIO URBANO</t>
  </si>
  <si>
    <t>BANCA EN CONCRETO M-40</t>
  </si>
  <si>
    <t>BANCA EN CONCRETO M-30</t>
  </si>
  <si>
    <t>BOLARDO M-63 ALTO/HIERRO</t>
  </si>
  <si>
    <t>BOLARDO M-60 CONCRETO</t>
  </si>
  <si>
    <t>BOLARDO M-61 BAJO/CONCRETO</t>
  </si>
  <si>
    <t>BOLARDO M-62 BAJO/HIERRO</t>
  </si>
  <si>
    <t>BORDE CONTENEDOR DE RAICES A-70</t>
  </si>
  <si>
    <t>BORDILLO PREFABRICADO A-80</t>
  </si>
  <si>
    <t>CANECA M-120</t>
  </si>
  <si>
    <t>CANECA EN ACERO INOXIDABLE TIPO BARCELONA</t>
  </si>
  <si>
    <t>HIDRANTE EXTREMO BRIDA D=4" TIPO POSTE</t>
  </si>
  <si>
    <t>HIDRANTE EXTREMO BRIDA D=4" TIPO TRÁFICO</t>
  </si>
  <si>
    <t>CICLOPARQUEADERO M100 TIPO 1</t>
  </si>
  <si>
    <t>CICLOPARQUEADERO M101 TIPO 2</t>
  </si>
  <si>
    <t>BANCA EN MADERA M-50</t>
  </si>
  <si>
    <t>PROTECTOR DE ÁRBOL DE 2 TUBOS M-91</t>
  </si>
  <si>
    <t>PROTECTOR DE ÁRBOL CIRCULAR  M-90</t>
  </si>
  <si>
    <t>POSTE HISTÓRICO M-131</t>
  </si>
  <si>
    <t>SEÑALIZACIÓN</t>
  </si>
  <si>
    <t>LÍNEAS DE DEMARCACIÓN CON PINTURA EN FRÍO</t>
  </si>
  <si>
    <t>MARCA VIAL CON PINTURA EN FRÍO</t>
  </si>
  <si>
    <t>SEÑAL DOBLE DE CICLORUTA</t>
  </si>
  <si>
    <t>SEÑALES DE TRÁNSITO INFORMATIVAS (1.4 X 0.95 M)</t>
  </si>
  <si>
    <t>SEÑAL VERTICAL GRUPO I 0.60x0.60M POSTE 3.5M</t>
  </si>
  <si>
    <t>SEÑAL DE TRÁNSITO GRUPO I 0.75X0.75M, POSTE 3.5M</t>
  </si>
  <si>
    <t>SEÑAL DE TRÁNSITO GRUPO I 0.90X0.90M, POSTE 3.5M</t>
  </si>
  <si>
    <t>TACHAS REFLECTIVAS</t>
  </si>
  <si>
    <t>SUMINISTRO E INSTALACIÓN DE ESTOPEROLES DE 10x3.0 CM</t>
  </si>
  <si>
    <t>TACHON EN CONCRETO L = 0,4 X HI = 0,15 X HS = 0.08 M (INCLUYE SUMINISTRO E INSTALACIÓN)</t>
  </si>
  <si>
    <t>VÍAS (SEGÚN ESPECIFICACIONES TÉCNICAS INVIAS 2007)</t>
  </si>
  <si>
    <t>NORMA INV</t>
  </si>
  <si>
    <t>PRELIMILARES</t>
  </si>
  <si>
    <t>201 P</t>
  </si>
  <si>
    <t>DEMOLICIÓN CONCRETO ESTRUCTURAL (INCLUYE CARGUE Y RETIRO DE SOBRANTES A UNA DISTANCIA DE 5KM)</t>
  </si>
  <si>
    <t>DEMOLICIÓN CONCRETO SIMPLE  (INCLUYE CARGUE Y RETIRO DE SOBRANTES A UNA DISTANCIA DE 5KM)</t>
  </si>
  <si>
    <t>200.1</t>
  </si>
  <si>
    <t>DESMONTE Y LIMPIEZA EN BOSQUE (INCLUYE CARGUE Y RETIRO DE SOBRANTES A UNA DISTANCIA DE 5KM)</t>
  </si>
  <si>
    <t>HA</t>
  </si>
  <si>
    <t>200.2</t>
  </si>
  <si>
    <t>DESMONTE Y LIMPIEZA EN ZONA NO BOSCOSA (INCLUYE CARGUE Y RETIRO DE SOBRANTES A UNA DISTANCIA DE 5KM)</t>
  </si>
  <si>
    <t>201.7</t>
  </si>
  <si>
    <t>DEMOLICIÓN DE ESTRUCTURAS (INCLUYE CARGUE Y RETIRO DE SOBRANTES A UNA DISTANCIA DE 5KM)</t>
  </si>
  <si>
    <t>***</t>
  </si>
  <si>
    <t>TRANSPORTE DE MATERIALES PROV. DE EXPLANACIÓN, CANALES, PRESTAMOS, SOBREACARREOS Y DERRUMBES</t>
  </si>
  <si>
    <t>M3-KM</t>
  </si>
  <si>
    <t>EXPLANACIÓN Y EXCAVACIONES</t>
  </si>
  <si>
    <t>210.1.1</t>
  </si>
  <si>
    <t>EXCAVACIÓN SIN CLASIFICAR DE LA EXPLANACIÓN, CANALES Y PRÉSTAMOS</t>
  </si>
  <si>
    <t>210.2.1</t>
  </si>
  <si>
    <t>EXCAVACIÓN EN ROCA DE LA EXPLANACIÓN, CANALES Y PRÉSTAMOS</t>
  </si>
  <si>
    <t>210.2.2</t>
  </si>
  <si>
    <t>EXCAVACIÓN EN MATERIAL  COMÚN DE LA EXPLANACIÓN, CANALES Y PRÉSTAMOS</t>
  </si>
  <si>
    <t>220.1</t>
  </si>
  <si>
    <t>TERRAPLENES</t>
  </si>
  <si>
    <t>221.1</t>
  </si>
  <si>
    <t>PEDRAPLÉN COMPACTO</t>
  </si>
  <si>
    <t>221.2</t>
  </si>
  <si>
    <t>PEDRAPLÉN SUELTO</t>
  </si>
  <si>
    <t>230.1</t>
  </si>
  <si>
    <t>MEJORAMIENTO DE LA SUBRASANTE INVOLUCRANDO EL SUELO EXISTENTE</t>
  </si>
  <si>
    <t>230.2</t>
  </si>
  <si>
    <t>MEJORAMIENTO DE LA SUBRASANTE INVOLUCRANDO ÚNICAMENTE MATERIAL ADICIONADO</t>
  </si>
  <si>
    <t>600.1</t>
  </si>
  <si>
    <t>EXCAVACIONES VARIAS SIN CLASIFICAR (INCLUYE RETIRO DE SOBRANTES A UNA DISTANCIA MENOR DE 5 KM)</t>
  </si>
  <si>
    <t>600.2</t>
  </si>
  <si>
    <t>EXCAVACIONES VARIAS EN ROCA EN SECO (INCLUYE RETIRO DE SOBRANTES A UNA DISTANCIA MENOR DE 5 KM)</t>
  </si>
  <si>
    <t>600.3</t>
  </si>
  <si>
    <t>EXCAVACIONES VARIAS EN ROCA BAJO AGUA (INCLUYE RETIRO DE SOBRANTES A UNA DISTANCIA MENOR DE 5 KM)</t>
  </si>
  <si>
    <t>600.4</t>
  </si>
  <si>
    <t>EXCAVACIONES VARIAS EN MATERIAL COMÚN SECO (INCLUYE RETIRO DE SOBRANTES A UNA DISTANCIA MENOR DE 5 KM)</t>
  </si>
  <si>
    <t>600.4 P</t>
  </si>
  <si>
    <t>EXCAVACIONES VARIAS EN MATERIAL COMÚN SECO A MANO (INCLUYE RETIRO DE SOBRANTES A UNA DISTANCIA MENOR DE 5 KM)</t>
  </si>
  <si>
    <t>600.5</t>
  </si>
  <si>
    <t>EXCAVACIONES VARIAS EN MATERIAL COMÚN BAJO AGUA  (INCLUYE RETIRO DE SOBRANTES A UNA DISTANCIA MENOR DE 5 KM)</t>
  </si>
  <si>
    <t>600.5 P</t>
  </si>
  <si>
    <t>EXCAVACIONES VARIAS EN MATERIAL COMÚN BAJO AGUA A MANO  (INCLUYE RETIRO DE SOBRANTES A UNA DISTANCIA MENOR DE 5 KM)</t>
  </si>
  <si>
    <t>ESTRUCTURA DE PAVIMENTO</t>
  </si>
  <si>
    <t>460.1</t>
  </si>
  <si>
    <t>FRESADO CONCRETO ASFÁLTICO (E=5-12 cm)</t>
  </si>
  <si>
    <t>320.1</t>
  </si>
  <si>
    <t>SUBBASE GRANULAR</t>
  </si>
  <si>
    <t>330.1</t>
  </si>
  <si>
    <t>BASE GRANULAR</t>
  </si>
  <si>
    <t>365.1</t>
  </si>
  <si>
    <t>EXCAVACIÓN PARA REPARACIÓN DEL PAVIMENTO EXISTENTE (INCLUYE RETIRO DE ESCOMBROS CON CARGUE MENOR A 5 Km)</t>
  </si>
  <si>
    <t>420.1</t>
  </si>
  <si>
    <t>RIEGO DE IMPRIMACIÓN</t>
  </si>
  <si>
    <t>421.1</t>
  </si>
  <si>
    <t>RIEGO DE LIGA CON EMULSIÓN ASFÁLTICA CRR-1</t>
  </si>
  <si>
    <t>461.1</t>
  </si>
  <si>
    <t xml:space="preserve">PAVIMENTO RECICLADO EN FRÍO EN EL LUGAR CON EMULSION ASFÁLTICA  </t>
  </si>
  <si>
    <t>510.1</t>
  </si>
  <si>
    <t>PAVIMENTO DE ADOQUINES DE CONCRETO</t>
  </si>
  <si>
    <t>450.1 P</t>
  </si>
  <si>
    <t>MEZCLA DENSA EN CALIENTE TIPO MDC-25 (INCLUYE CEMENTO ASFÁLTICO)</t>
  </si>
  <si>
    <t>450.2 P</t>
  </si>
  <si>
    <t>MEZCLA DENSA EN CALIENTE TIPO MDC-19  (INCLUYE CEMENTO ASFÁLTICO)</t>
  </si>
  <si>
    <t>450.9 P</t>
  </si>
  <si>
    <t>MEZCLA DENSA EN CALIENTE PARA BACHEO  (INCLUYE CEMENTO ASFÁLTICO)</t>
  </si>
  <si>
    <t>450.3 P</t>
  </si>
  <si>
    <t>MEZCLA DENSA EN CALIENTE  TIPO MDC-10  (INCLUYE CEMENTO ASFÁLTICO)</t>
  </si>
  <si>
    <t>340.1</t>
  </si>
  <si>
    <t>BASE ESTABILIZADA CON EMULSIÓN ASFÁLTICA TIPO BEE-1</t>
  </si>
  <si>
    <t>340.2</t>
  </si>
  <si>
    <t>BASE ESTABILIZADA CON EMULSIÓN ASFÁLTICA TIPO BEE-2</t>
  </si>
  <si>
    <t>311.1</t>
  </si>
  <si>
    <t>AFIRMADO</t>
  </si>
  <si>
    <t>431.1</t>
  </si>
  <si>
    <t>TRATAMIENTO SUPERFICIAL DOBLE CON EMULSIÓN CRR-2</t>
  </si>
  <si>
    <t>430.1</t>
  </si>
  <si>
    <t xml:space="preserve">TRATAMIENTO SUPERFICIAL SIMPLE CON EMULSIÓN CRR-2 </t>
  </si>
  <si>
    <t>500.1</t>
  </si>
  <si>
    <t>CONCRETO PARA PAVIMENTO RÍGIDO MR-38, INCLUYE SELLADO DE JUNTAS Y ACERO DE TRANSFERENCIA Y UNIÓN</t>
  </si>
  <si>
    <t>CONCRETO PARA PAVIMENTO RÍGIDO MR-41, INCLUYE SELLADO DE JUNTAS Y ACERO DE TRANSFERENCIA Y UNIÓN</t>
  </si>
  <si>
    <t>CONCRETO PARA PAVIMENTO RÍGIDO MR-43, INCLUYE SELLADO DE JUNTAS Y ACERO DE TRANSFERENCIA Y UNIÓN</t>
  </si>
  <si>
    <t>SELLADO DE JUNTAS EN PAVIMENTO DE CONCRETO RÍGIDO (INCLUYE LIMPIEZA, SUMINISTRO E INSTALACIÓN DE FONDO Y SELLANTE)</t>
  </si>
  <si>
    <t>RAJÓN PARA MEJORAMIENTO DE LA SUBRASANTE</t>
  </si>
  <si>
    <t>MEZCLA ASFALTICA NATURAL</t>
  </si>
  <si>
    <t>ESTABILIZACION DE SUELOS CON ESTABILIZANTE QUIMICO</t>
  </si>
  <si>
    <t>ESTABILIZACION DE SUELOS CON NANO TECNOLOGIA</t>
  </si>
  <si>
    <t>OBRAS DE ARTE</t>
  </si>
  <si>
    <t>630.1</t>
  </si>
  <si>
    <t>CONCRETOS CLASE A, f´c =5000 psi.</t>
  </si>
  <si>
    <t>630.3</t>
  </si>
  <si>
    <t>CONCRETOS CLASE C, f´c =4000 psi (placas)</t>
  </si>
  <si>
    <t>CONCRETOS CLASE C, f´c =4000 psi (vigas en puentes)</t>
  </si>
  <si>
    <t>630 P</t>
  </si>
  <si>
    <t>CONCRETOS f´c =3500 psi (bases)</t>
  </si>
  <si>
    <t>CONCRETOS f´c =3500 psi (elevaciones)</t>
  </si>
  <si>
    <t>630.4</t>
  </si>
  <si>
    <t>CONCRETOS CLASE D, f´c =3000 psi (bases)</t>
  </si>
  <si>
    <t>CONCRETOS CLASE D, f´c =3000 psi (elevaciones)</t>
  </si>
  <si>
    <t>CONCRETOS CLASE D, f´c =3000 psi (placas)</t>
  </si>
  <si>
    <t>CONCRETOS CLASE D, f´c =3000 psi (box-coulvert)</t>
  </si>
  <si>
    <t>CONCRETOS CLASE D, f´c =3000 psi (vigas en puentes)</t>
  </si>
  <si>
    <t>650 P</t>
  </si>
  <si>
    <t>SUMINISTRO,TRANSPORTE, FABRICACIÓN, ENSAMBLAJE Y MONTAJE DE ACERO A-36</t>
  </si>
  <si>
    <t>SUMINISTRO, TRANSPORTE, FABRICACIÓN, ENSAMBLAJE Y MONTAJE DE ACERO A-588 GRADO B</t>
  </si>
  <si>
    <t>641.1</t>
  </si>
  <si>
    <t>ACERO DE PREESFUERZO</t>
  </si>
  <si>
    <t>TON-M</t>
  </si>
  <si>
    <t>621.1</t>
  </si>
  <si>
    <t>PILOTE PREEXCAVADO FUNDIDO EN SITIO DE DIÁMETRO 1.50M, CONCRETO TREMIE  3000 PSI (INCLUYE REFUERZO Y ANILLOS)</t>
  </si>
  <si>
    <t>621.1 P</t>
  </si>
  <si>
    <t>PILOTE  EN CONCRETO DE  3000 PSI, DIÁMETRO 1.5M. CONSTRUCCIÓN MANUAL (INCLUYE EXCAVACIÓN EN CUALQUIER TIPO DE MATERIAL,  REFUERZO Y ANILLOS)</t>
  </si>
  <si>
    <t>621.2</t>
  </si>
  <si>
    <t>BASE ACAMPANADA DE PILOTES, CONCRETO 3000 PSI (INCLUYE REFUERZO)</t>
  </si>
  <si>
    <t>642.1</t>
  </si>
  <si>
    <t>SUMINISTRO E INSTALACIÓN DE APOYOS ELASTOMÉRICOS</t>
  </si>
  <si>
    <t>U(DM3)</t>
  </si>
  <si>
    <t>632.1</t>
  </si>
  <si>
    <t>BARANDAS DE CONCRETO DE 3000 PSI, H=1.05 M, D= 0.35 M</t>
  </si>
  <si>
    <t>632 P</t>
  </si>
  <si>
    <t>BARANDA METÁLICA</t>
  </si>
  <si>
    <t>DREN EN TUBERÍA PVC SANITARIA, D=4" (PUENTES)</t>
  </si>
  <si>
    <t>671.1</t>
  </si>
  <si>
    <t xml:space="preserve">CUNETA DE CONCRETO CLASE E, 2500 PSI FUNDIDA EN EL LUGAR </t>
  </si>
  <si>
    <t>673.1</t>
  </si>
  <si>
    <t>MATERIAL GRANULAR FILTRANTE</t>
  </si>
  <si>
    <t>610.1</t>
  </si>
  <si>
    <t>RELLENO PARA ESTRUCTURAS</t>
  </si>
  <si>
    <t>630.6</t>
  </si>
  <si>
    <t>CONCRETO CLASE F, 2000 PSI PARA SOLADOS Y ATRAQUES</t>
  </si>
  <si>
    <t>630.7</t>
  </si>
  <si>
    <t>CONCRETO CICLÓPEO CLASE G, 2000 PSI 40% RAJÓN PARA BASES</t>
  </si>
  <si>
    <t>CONCRETO CICLÓPEO CLASE G, 2000 PSI 40% RAJÓN PARA ELEVACIONES</t>
  </si>
  <si>
    <t>CONCRETO CICLÓPEO, 2500 PSI 40% RAJÓN PARA BASES</t>
  </si>
  <si>
    <t>CONCRETO CICLÓPEO, 2500 PSI 40% RAJÓN PARA ELEVACIONES</t>
  </si>
  <si>
    <t>630.5</t>
  </si>
  <si>
    <t>CONCRETO CLASE E, 2500 PSI PARA BASES</t>
  </si>
  <si>
    <t>CONCRETO CLASE E, 2500 PSI PARA ELEVACIONES</t>
  </si>
  <si>
    <t>681.1</t>
  </si>
  <si>
    <t>GAVIÓN</t>
  </si>
  <si>
    <t>GAVIÓN MALLA PVC</t>
  </si>
  <si>
    <t>672.1</t>
  </si>
  <si>
    <t>BORDILLO FUNDIDO EN SITIO DE 15X40 CM  EN CONCRETO CLASE E, 2500 PSI</t>
  </si>
  <si>
    <t>BORDILLO FUNDIDO EN SITIO DE 15-20X15 CM  EN CONCRETO CLASE E, 2500 PSI</t>
  </si>
  <si>
    <t>SUMINISTRO  E  INSTALACIÓN  DE  GEOMALLA BIAXIAL DE REFUERZO (RESISTENCIA ÚLTIMA 25 KN)</t>
  </si>
  <si>
    <t>SUMINISTRO  E  INSTALACIÓN  DE  GEOMALLA DE REFUERZO BX-50</t>
  </si>
  <si>
    <t>SUMINISTRO  E  INSTALACIÓN  DE  GEOMALLA DE REFUERZO BX-75</t>
  </si>
  <si>
    <t>SUMINISTRO  E  INSTALACIÓN  DE  GEOMALLA UNIAXIAL DE REFUERZO (RESISTENCIA ÚLTIMA 100 KN)</t>
  </si>
  <si>
    <t>SUMINISTRO  E  INSTALACIÓN  DE  GEOMALLA UNIAXIAL DE REFUERZO (RESISTENCIA ÚLTIMA 165 KN)</t>
  </si>
  <si>
    <t xml:space="preserve">SUMINISTRO  E  INSTALACIÓN  DE  GEOTEXTIL NT 1800 (ESTABILIZACIÓN, FILTRO Y SEPARACIÓN) </t>
  </si>
  <si>
    <t xml:space="preserve">SUMINISTRO  E  INSTALACIÓN  DE  GEOTEXTIL NT 2000 (ESTABILIZACIÓN, FILTRO Y SEPARACIÓN) </t>
  </si>
  <si>
    <t xml:space="preserve">SUMINISTRO  E  INSTALACIÓN  DE  GEOTEXTIL NT 2500 (ESTABILIZACIÓN, FILTRO Y SEPARACIÓN) </t>
  </si>
  <si>
    <t xml:space="preserve">SUMINISTRO  E  INSTALACIÓN  DE  GEOTEXTIL T 1700 (ESTABILIZACIÓN, FILTRO Y SEPARACIÓN) </t>
  </si>
  <si>
    <t xml:space="preserve">SUMINISTRO  E  INSTALACIÓN  DE  GEOTEXTIL T 2100 (ESTABILIZACIÓN, FILTRO Y SEPARACIÓN) </t>
  </si>
  <si>
    <t xml:space="preserve">SUMINISTRO  E  INSTALACIÓN  DE  GEOTEXTIL T 1400 (ESTABILIZACIÓN, FILTRO Y SEPARACIÓN) </t>
  </si>
  <si>
    <t xml:space="preserve">SUMINISTRO  E  INSTALACIÓN  DE  GEOTEXTIL T 2400 (ESTABILIZACIÓN, FILTRO Y SEPARACIÓN) </t>
  </si>
  <si>
    <t xml:space="preserve">SUMINISTRO  E  INSTALACIÓN  DE  GEOTEXTIL TR 4000 (ESTABILIZACIÓN,  FILTRO Y SEPARACIÓN) </t>
  </si>
  <si>
    <t>661.1</t>
  </si>
  <si>
    <t>SUMINISTRO E INSTALACIÓN DE TUBERÍA DE CONCRETO REFORZADO Ø=36" CLASE I, INCLUYE EMBOQUILLADA</t>
  </si>
  <si>
    <t>660.3</t>
  </si>
  <si>
    <t>SUMINISTRO E INSTALACIÓN TUBERÍA DE CONCRETO SIMPLE, DIÁMETRO 600 MM</t>
  </si>
  <si>
    <t>SUMINISTRO E INSTALACIÓN TUBERÍA EN PVC-ALCANTARILLADO, DIÁMETRO 36"</t>
  </si>
  <si>
    <t>680.3</t>
  </si>
  <si>
    <t>RELLENO MATERIAL GRANULAR PARA TIERRA ARMADA</t>
  </si>
  <si>
    <t>640.1</t>
  </si>
  <si>
    <t>SUMINISTRO FIGURADO Y ARMADO DE ACERO DE REFUERZO 60000 PSI</t>
  </si>
  <si>
    <t xml:space="preserve">GEODRÉN PLANAR  H = 1.0 M D=100 MM (INCLUYE SUMINISTRO E INSTALACIÓN)  </t>
  </si>
  <si>
    <t xml:space="preserve">GEODRÉN PLANAR  H = 2.0 M D=100 MM (INCLUYE SUMINISTRO E INSTALACIÓN) </t>
  </si>
  <si>
    <t>SUMINISTRO E INSTALACIÓN DE BOLSACRETO</t>
  </si>
  <si>
    <t>682.1 P</t>
  </si>
  <si>
    <t>COLCHONETA RENO</t>
  </si>
  <si>
    <t>TRINCHO EN MADERA</t>
  </si>
  <si>
    <t>CUNETAS DE CORONACIÓN PREEMSABLADA ALVEOLAR CON GEOTEXTIL</t>
  </si>
  <si>
    <t>FILTRO LATERAL DE VIA ALVEOLAR IMPERMEABLE</t>
  </si>
  <si>
    <t>700.1</t>
  </si>
  <si>
    <t>700.3</t>
  </si>
  <si>
    <t>730.3</t>
  </si>
  <si>
    <t>TOPE DEFENSA METÁLICA</t>
  </si>
  <si>
    <t>730.2</t>
  </si>
  <si>
    <t>SECCIÓN FINAL DEFENSA METÁLICA</t>
  </si>
  <si>
    <t>730.1</t>
  </si>
  <si>
    <t>DEFENSA METÁLICA</t>
  </si>
  <si>
    <t>701.1</t>
  </si>
  <si>
    <t>SUMINISTRO E INSTALACIÓN DE TACHAS REFLECTIVAS UNIDIRECCIONALES</t>
  </si>
  <si>
    <t>MANTENIMIENTO VIAL</t>
  </si>
  <si>
    <t>310.1</t>
  </si>
  <si>
    <t>CONFORMACIÓN DE LA CALZADA EXISTENTE</t>
  </si>
  <si>
    <t>801.6</t>
  </si>
  <si>
    <t>LIMPIEZA DE ALCANTARILLAS CON DIÁMETRO MENOR O IGUAL A Ø= 36", INCLUYE RECTIFICACIÓN DE DESCOLES, Y RETIRO DE SOBRANTES A UNA DISTANCIA DE 5 KM</t>
  </si>
  <si>
    <t>801.7</t>
  </si>
  <si>
    <t>LIMPIEZA DE PONTONES Y BOX COULVERT, INCLUYE RECTIFICACIÓN DE DESCOLES Y RETIRO DE SOBRANTES A UNA DISTANCIA DE 5 KM</t>
  </si>
  <si>
    <t>211.1</t>
  </si>
  <si>
    <t>REMOCIÓN DE DERRUMBES</t>
  </si>
  <si>
    <t>801.1</t>
  </si>
  <si>
    <t>ROCERÍA  (INCLUYE RETIRO DE SOBRANTES A UNA DISTANCIA DE 5 KM)</t>
  </si>
  <si>
    <t>801.4</t>
  </si>
  <si>
    <t>LIMPIEZA A MANO DE CUNETAS EN CONCRETO (INCLUYE RETIRO DE SOBRANTES A UNA DISTANCIA DE 5 KM)</t>
  </si>
  <si>
    <t>810.1</t>
  </si>
  <si>
    <t>EMPRADIZACIÓN (INCLUYE 10 CM DE TIERRA NEGRA)</t>
  </si>
  <si>
    <t>810.3</t>
  </si>
  <si>
    <t>EMPRADIZACIÓN CON BIOMANTO NATURAL</t>
  </si>
  <si>
    <t>PLÁSTICO DE PROTECCIÓN EN TALUD EXPUESTO</t>
  </si>
  <si>
    <r>
      <rPr>
        <b/>
        <sz val="8"/>
        <color indexed="8"/>
        <rFont val="Calibri"/>
        <family val="2"/>
      </rPr>
      <t>NOTA:</t>
    </r>
    <r>
      <rPr>
        <sz val="8"/>
        <color indexed="8"/>
        <rFont val="Calibri"/>
        <family val="2"/>
      </rPr>
      <t xml:space="preserve"> PARA BASES ESTABILIZADAS CON CEMENTO Y ADITIVO SE UTILIZARÁ EL APU DE BASE ESTABILIZADA CON CEMENTO, AL CUAL SE LE ADICIONARÁ LA PROPORCIÓN DEL ADITIVO SIGUIENDO LAS RECOMENDACIONES DEL FABRICANTE, SEGÚN DISEÑO Y TIPO DE SUELO.</t>
    </r>
  </si>
  <si>
    <t>GOBERNACIÓN DE CUNDINAMARCA
LISTA DE PRECIOS CONSTRUCCIÓN, URBANISMO Y VÍAS (2026)</t>
  </si>
  <si>
    <t>ESTOS PRECIOS CONTEMPLAN SUMINISTRO, INSTALACIÓN Y TRANSPORTE</t>
  </si>
  <si>
    <t>PROVINCIA: SABANA OCCIDENTE</t>
  </si>
  <si>
    <t>EQUIPOS</t>
  </si>
  <si>
    <t>No.</t>
  </si>
  <si>
    <t>EQUIPO</t>
  </si>
  <si>
    <t xml:space="preserve">VALOR </t>
  </si>
  <si>
    <t>IPC</t>
  </si>
  <si>
    <t>VALOR FINAL</t>
  </si>
  <si>
    <t>OBSERVACION</t>
  </si>
  <si>
    <t>ANÁLISIS DE PRECIOS UNITARIOS</t>
  </si>
  <si>
    <t>LISTADO DE EQUIPOS</t>
  </si>
  <si>
    <t xml:space="preserve">LISTADO DE MATERIALES </t>
  </si>
  <si>
    <t>LISTADO DE CUADRILLAS</t>
  </si>
  <si>
    <t>MANO DE OBRA</t>
  </si>
  <si>
    <t>CUADRILLA</t>
  </si>
  <si>
    <t>V. JORNAL</t>
  </si>
  <si>
    <t>V. JORNAL FINAL</t>
  </si>
  <si>
    <t>CON PRESTACIONES%</t>
  </si>
  <si>
    <t>AA- 1 OFICIAL + 1 AYUDANTE ALBAÑILERÍA</t>
  </si>
  <si>
    <t>JR</t>
  </si>
  <si>
    <t>1 AYUDANTE ALBAÑILERÍA</t>
  </si>
  <si>
    <t>FF - 1 OFICIAL + AYUDANTE ELECTRICIDAD</t>
  </si>
  <si>
    <t>FF - 1 OFICIAL + AYUDANTE CABLEADO ESTRUC.</t>
  </si>
  <si>
    <t>1 OFICIAL DE ELECTRICIDAD</t>
  </si>
  <si>
    <t xml:space="preserve"> 1 OFICIAL + AYUDANTE HyS</t>
  </si>
  <si>
    <t>1 OFICIAL  HyS</t>
  </si>
  <si>
    <t xml:space="preserve"> 1 OFICIAL + AYUDANTE RED CONTRA INCENDIO</t>
  </si>
  <si>
    <t xml:space="preserve"> 1 OFICIAL + AYUDANTE AIRE ACONDICIONADO</t>
  </si>
  <si>
    <t>CUADRILLA INSTALACIÓN</t>
  </si>
  <si>
    <t xml:space="preserve"> 1 OFICIAL + AYUDANTE DE PINTURA</t>
  </si>
  <si>
    <t>1  OFICIAL ALBAÑILERÍA</t>
  </si>
  <si>
    <t xml:space="preserve"> 1 OFICIAL + AYUDANTE CARP ALUMINIO</t>
  </si>
  <si>
    <t xml:space="preserve"> 1 OFICIAL + AYUDANTE CARP METÁLICA</t>
  </si>
  <si>
    <t xml:space="preserve"> 1 OFICIAL + AYUDANTE CARP MADERA</t>
  </si>
  <si>
    <t>CUADRILLA JARDINERA</t>
  </si>
  <si>
    <t>CUADRILLA DE ASEO</t>
  </si>
  <si>
    <t>MATERIALES</t>
  </si>
  <si>
    <t>VALOR</t>
  </si>
  <si>
    <t>LISTADO DE TRANSPORTE</t>
  </si>
  <si>
    <t>TRANSPORTE</t>
  </si>
  <si>
    <t>ALQUILER BOMBA PARA CONCRETO</t>
  </si>
  <si>
    <t>BARREDORA MECÁNICA DE CEPILLO</t>
  </si>
  <si>
    <t>H</t>
  </si>
  <si>
    <t>BOBCAT</t>
  </si>
  <si>
    <t>BOMBA DE INYECCIÓN</t>
  </si>
  <si>
    <t>BOMBA GATO TENSIONAMIENTO</t>
  </si>
  <si>
    <t>BULLDOZER D-6</t>
  </si>
  <si>
    <t>CAMIONETA</t>
  </si>
  <si>
    <t>D</t>
  </si>
  <si>
    <t>CAMISA PARA PILOTES</t>
  </si>
  <si>
    <t>CARROTANQUE DE AGUA 10000 LITROS</t>
  </si>
  <si>
    <t>COMPACTADOR LLANTAS</t>
  </si>
  <si>
    <t>COMPRESOR DE 250 CPM</t>
  </si>
  <si>
    <t>COMPRESOR PINTURA</t>
  </si>
  <si>
    <t>CORTADORA DE LADRILLO 6.6 HP</t>
  </si>
  <si>
    <t>CORTADORA DE PAVIMENTO</t>
  </si>
  <si>
    <t>DIFERENCIAL 5 TON</t>
  </si>
  <si>
    <t>EQUIPO DE OXICORTE</t>
  </si>
  <si>
    <t>EQUIPO DE SOLDADURA</t>
  </si>
  <si>
    <t>EQUIPO DE SOLDADURA COBRE</t>
  </si>
  <si>
    <t>ESPARCIDOR DE GRAVILLA</t>
  </si>
  <si>
    <t>ESTACIÓN DE TOPOGRAFÍA</t>
  </si>
  <si>
    <t>EXCAVADORA DE ORUGAS</t>
  </si>
  <si>
    <t>FORMALETA</t>
  </si>
  <si>
    <t>DIA</t>
  </si>
  <si>
    <t>FORMALETA BARANDAS CONCRETO</t>
  </si>
  <si>
    <t>FORMALETA CONCRETO</t>
  </si>
  <si>
    <t>FORMALETA CUNETA</t>
  </si>
  <si>
    <t>FORMALETA ENTREPISOS</t>
  </si>
  <si>
    <t>MS</t>
  </si>
  <si>
    <t>FORMALETA METÁLICA SARDINEL (ML)</t>
  </si>
  <si>
    <t>FORMALETA PAVIMENTO</t>
  </si>
  <si>
    <t>FRESADORA CONCRETO ASFÁLTICO</t>
  </si>
  <si>
    <t>GATO PARA TENSIONAMIENTO</t>
  </si>
  <si>
    <t>GRÚA EXTENSIÓN PARA POSTES</t>
  </si>
  <si>
    <t>GRÚA PH 20 TON</t>
  </si>
  <si>
    <t>GUADAÑADORA</t>
  </si>
  <si>
    <t>HERRAMIENTA MENOR</t>
  </si>
  <si>
    <t>IRRIGADOR DE ASFÁLTO</t>
  </si>
  <si>
    <t>MÁQUINA PEGATACHAS</t>
  </si>
  <si>
    <t>MÁQUINA PILOTEADORA R-15</t>
  </si>
  <si>
    <t>MARTILLO DEMOLEDOR 60 LB</t>
  </si>
  <si>
    <t>MEZCLADORA 1 1/2 BULTO</t>
  </si>
  <si>
    <t>MOTOBOMBA</t>
  </si>
  <si>
    <t>MOTONIVELADORA 120 HP</t>
  </si>
  <si>
    <t>MOTOSIERRA</t>
  </si>
  <si>
    <t>PALA AUXILIAR 535</t>
  </si>
  <si>
    <t>PISTOLA PINTURA</t>
  </si>
  <si>
    <t>PULIDA Y DESTRONQUE MARMOL FUNDIDO ENSITIO</t>
  </si>
  <si>
    <t>PULIDA Y DESTRONQUE MARMOL N.5</t>
  </si>
  <si>
    <t>PULIDORA MANUAL</t>
  </si>
  <si>
    <t>RECICLADORA DE PAVMIENTO RM-350</t>
  </si>
  <si>
    <t>RETROEXCAVADORA 75 HP</t>
  </si>
  <si>
    <t>ROSCADORA ELÉCTRICA</t>
  </si>
  <si>
    <t>SECCION DE 1,4 POR 1,4 H=2,0 - ANDAMIO CERTIFICADO BASE PLANA ACCESOINTERNO</t>
  </si>
  <si>
    <t>TALADRO</t>
  </si>
  <si>
    <t>TERMINADORA DE ASFÁLTO 150 HP</t>
  </si>
  <si>
    <t>TERMOFUSORA</t>
  </si>
  <si>
    <t>TRACK DRILL</t>
  </si>
  <si>
    <t>TROMPO 2 SACOS</t>
  </si>
  <si>
    <t>TRONZADORA</t>
  </si>
  <si>
    <t>VEHICULO DELINEADOR</t>
  </si>
  <si>
    <t>VIBRADOR PARA CONCRETO</t>
  </si>
  <si>
    <t>VIBROCOMPACTADOR 8 TON</t>
  </si>
  <si>
    <t>VIBROCOMPACTADOR A GASOLINA (RANA)</t>
  </si>
  <si>
    <t>VOLQUETA M3</t>
  </si>
  <si>
    <t>ICCU 2026</t>
  </si>
  <si>
    <t>ABRAZADERA 1"</t>
  </si>
  <si>
    <t>ABRAZADERA 1/2"</t>
  </si>
  <si>
    <t>ABRAZADERA 3/4"</t>
  </si>
  <si>
    <t>ABRAZADERA AJUSTABLE AMARRE</t>
  </si>
  <si>
    <t>ABRAZADERA METALICA Y TORNILLO DE SEGURIDAD</t>
  </si>
  <si>
    <t>ACCESORIO T BANDEJA PORTACABLE</t>
  </si>
  <si>
    <t>ACCESORIOS DE INSTALACION</t>
  </si>
  <si>
    <t>ACERO A-36</t>
  </si>
  <si>
    <t>ACERO A-588 GRADO B</t>
  </si>
  <si>
    <t>ACERO DE REFUERZO 37000 PSI</t>
  </si>
  <si>
    <t>ACERO DE REFUERZO 60000 PSI</t>
  </si>
  <si>
    <t>ACERO DE REFUERZO FIGURADO 60000 PSI</t>
  </si>
  <si>
    <t>ACERO DE REFUERZO FIGURADO 60000 PSI INCLUYE AMARRE A VIGA</t>
  </si>
  <si>
    <t>ADAPTADOR EMT 1/2" CONDUIT</t>
  </si>
  <si>
    <t>ADAPTADOR MACHO PVC-P 1/2"</t>
  </si>
  <si>
    <t>ADAPTADOR PVC 1" CONDUIT</t>
  </si>
  <si>
    <t>ADAPTADOR PVC 1/2" CONDUIT</t>
  </si>
  <si>
    <t>ADAPTADOR PVC 3/4" CONDUIT</t>
  </si>
  <si>
    <t>ADERCRIL-ADHERENTE</t>
  </si>
  <si>
    <t>ADHESIVO CARTUCHO X 310ML</t>
  </si>
  <si>
    <t>ADITIVO NANO TECNOLOGIA</t>
  </si>
  <si>
    <t>ADITIVOS</t>
  </si>
  <si>
    <t>LT</t>
  </si>
  <si>
    <t>ADOQUÍN CONCRETO 10X6X20</t>
  </si>
  <si>
    <t>ADOQUÍN CONCRETO 10X8X20</t>
  </si>
  <si>
    <t>ADOQUÍN GRES 10X20X2.5</t>
  </si>
  <si>
    <t>AGUA</t>
  </si>
  <si>
    <t>ALAMBRE CU THW # 10 AWG</t>
  </si>
  <si>
    <t>ALAMBRE CU THW # 12 AWG</t>
  </si>
  <si>
    <t>ALAMBRE CU THW # 14 AWG</t>
  </si>
  <si>
    <t>ALAMBRE DE PUAS NO. 12</t>
  </si>
  <si>
    <t>ALAMBRE GALVANIZADO CAL. 13</t>
  </si>
  <si>
    <t>ALAMBRE NEGRO NO. 18</t>
  </si>
  <si>
    <t>ALAMBRE TELEFÓNICO</t>
  </si>
  <si>
    <t>ALAMBRE TIMBRE</t>
  </si>
  <si>
    <t>ALAMBRÓN DE ALUMINIO 8MM PARA APANTALLAMIENTO</t>
  </si>
  <si>
    <t>ALUMOL</t>
  </si>
  <si>
    <t>AMORTIGUADOR DEFENSA METÁLICA</t>
  </si>
  <si>
    <t>GLN</t>
  </si>
  <si>
    <t>ANCLAJES PARA TENSIONAMIENTO</t>
  </si>
  <si>
    <t>ANFO</t>
  </si>
  <si>
    <t>ANTICORROSIVO</t>
  </si>
  <si>
    <t>GALÓN</t>
  </si>
  <si>
    <t>ANTISOL</t>
  </si>
  <si>
    <t>APARATO SANITARIO FLUXÓMETRO CON GRIFERÍA</t>
  </si>
  <si>
    <t>APARATO SANITARIO TANQUE CON GRIFERÍA</t>
  </si>
  <si>
    <t>APLIQUE DE LUZ</t>
  </si>
  <si>
    <t>APLIQUE PARED COLONIAL, KIT DE 40W</t>
  </si>
  <si>
    <t>ARENA DE PEÑA EN MUNICIPIO</t>
  </si>
  <si>
    <t>ARENA LAVADA DE PEÑA EN MUNICIPIO</t>
  </si>
  <si>
    <t>ARENA LAVADA DE RÍO EN MUNICIPIO</t>
  </si>
  <si>
    <t>ARENA SÍLICE</t>
  </si>
  <si>
    <t>ARO Y TAPA POZOS INSPECCIÓN EN HF LIVIANO</t>
  </si>
  <si>
    <t>ASFALTO NATURAL</t>
  </si>
  <si>
    <t>ASFALTO TIPO 190/220 200KG</t>
  </si>
  <si>
    <t>BAJANTE AMAZONAS</t>
  </si>
  <si>
    <t>BANCA EN CONCRETO CON ESPALDAR M30</t>
  </si>
  <si>
    <t>BANCA MODULAR EN CONCRETO M40</t>
  </si>
  <si>
    <t>BANDEJA 525-C, CAL 26</t>
  </si>
  <si>
    <t>BANDEJA PARA CABLE DE FIBRA</t>
  </si>
  <si>
    <t>BANDEJA PORTACABLE ACERO GALVANIZADO 30X80</t>
  </si>
  <si>
    <t>BANDEJA PORTACABLE DE 19" PARA RACK</t>
  </si>
  <si>
    <t>BARNIZ BRILLANTE EXTERIOR</t>
  </si>
  <si>
    <t>BARNIZ VITRIFLEX A BASE DE AGUA</t>
  </si>
  <si>
    <t>BARRA DE SEGURIDAD PISO PARED ACERO INOXIDABLE</t>
  </si>
  <si>
    <t>BARRERA PROTECTORA</t>
  </si>
  <si>
    <t>GL</t>
  </si>
  <si>
    <t>BASE PARA MICRÓFONO (PG 48LC)</t>
  </si>
  <si>
    <t>BENTONITA</t>
  </si>
  <si>
    <t>BIOMANTO (INCLUYE GANCHOS U)</t>
  </si>
  <si>
    <t>BISAGRA ALUMINIO EXT 2"</t>
  </si>
  <si>
    <t>BISAGRA ALUMINIO EXTERIOR 3"</t>
  </si>
  <si>
    <t>BISAGRA COMÚN 3"</t>
  </si>
  <si>
    <t>BLOQUE CONCRETO 10X20X40</t>
  </si>
  <si>
    <t>BLOQUE CONCRETO 12X20X40</t>
  </si>
  <si>
    <t>BLOQUE CONCRETO 20X20X40</t>
  </si>
  <si>
    <t>BLOQUE NO. 4</t>
  </si>
  <si>
    <t>BLOQUE NO. 5</t>
  </si>
  <si>
    <t>BOLARDO M60 CONCRETO</t>
  </si>
  <si>
    <t>BOLARDO M61 BAJO CONCRETO</t>
  </si>
  <si>
    <t>BOLARDO M62 BAJO HIERRO</t>
  </si>
  <si>
    <t>BOLARDO M63 METÁLICO</t>
  </si>
  <si>
    <t>BOLSACRETO DE 1 M3</t>
  </si>
  <si>
    <t>BOQUILLA CHORRO NIEBLA EN POLICARBONATO UL-FM</t>
  </si>
  <si>
    <t>BOQUILLA PARA JUNTAS</t>
  </si>
  <si>
    <t>BORDE CONTENEDOR DE RAÍCES A-70 (1080X120X135MM)</t>
  </si>
  <si>
    <t>BORDE SEPARADOR VERDE A-170 (1000MMX300MX812MM)</t>
  </si>
  <si>
    <t>BORDILLO PREFABRICADO A-80 (800X200X350MM)</t>
  </si>
  <si>
    <t>BOTÓN TIMBRE</t>
  </si>
  <si>
    <t>BRAZO LUMINARIA 3/4</t>
  </si>
  <si>
    <t>BROCA RANURADA TUNGSTENO DE 1 1/4"</t>
  </si>
  <si>
    <t>BROCA RANURADA TUNGSTENO DE 1"</t>
  </si>
  <si>
    <t>BROCA RANURADA TUNGSTENO DE 1/2"</t>
  </si>
  <si>
    <t>BROCA RANURADA TUNGSTENO DE 3/4"</t>
  </si>
  <si>
    <t>CABALLETE ARTICULADO INF CANALETA 43</t>
  </si>
  <si>
    <t>CABALLETE ARTICULADO INF CANALETA 90</t>
  </si>
  <si>
    <t>CABALLETE ARTICULADO INFERIOR TEJA FC</t>
  </si>
  <si>
    <t>CABALLETE ARTICULADO SUP CANALETA 43</t>
  </si>
  <si>
    <t>CABALLETE ARTICULADO SUP CANALETA 90</t>
  </si>
  <si>
    <t>CABALLETE ARTICULADO SUPERIOR TEJA FC</t>
  </si>
  <si>
    <t>CABALLETE CUBIERTA TERMOACÚSTICA 0.7X2M</t>
  </si>
  <si>
    <t>CABALLETE FIJO 20º</t>
  </si>
  <si>
    <t>CABALLETE FIJO CANALETA 43</t>
  </si>
  <si>
    <t>CABALLETE FIJO CANALETA 90</t>
  </si>
  <si>
    <t>CABLE 2XNO.6AWG - AL - ANTIFRAUDE</t>
  </si>
  <si>
    <t>CABLE 2XNO.8AWG - CU - ANTIFRAUDE</t>
  </si>
  <si>
    <t>CABLE 3XNO.4AWG + 1XNO.6 - CU - ANTIFRAUDE</t>
  </si>
  <si>
    <t>CABLE 3XNO.6AWG + 1XNO.8 - CU - ANTIFRAUDE</t>
  </si>
  <si>
    <t>CABLE 4XNO.8AWG - CU - ANTIFRAUDE</t>
  </si>
  <si>
    <t>CABLE ALUMINIO AISLADO PVC 1/0 AWG</t>
  </si>
  <si>
    <t>CABLE ALUMINIO AISLADO PVC 2/0 AWG</t>
  </si>
  <si>
    <t>CABLE BLINDADO STEREO</t>
  </si>
  <si>
    <t>CABLE COAXIAL</t>
  </si>
  <si>
    <t>CABLE CU DESNUDO N. 1/0</t>
  </si>
  <si>
    <t>CABLE FIBRA OPTICA 50/125 MULTIMODO</t>
  </si>
  <si>
    <t>CABLE NO.1/0AWG - CU - THHN/THWN-2</t>
  </si>
  <si>
    <t>CABLE NO.10AWG-CU-LH-FR-LS</t>
  </si>
  <si>
    <t>CABLE NO.12AWG(T)-CU DESNUDO</t>
  </si>
  <si>
    <t>CABLE NO.12AWG-CU-LH-FR-LS</t>
  </si>
  <si>
    <t>CABLE NO.12AWG-CU-THHN/THWN-2</t>
  </si>
  <si>
    <t>CABLE NO.2/0AWG - CU - THHN/THWN-2</t>
  </si>
  <si>
    <t>CABLE NO.2AWG - CU - THHN/THWN-2</t>
  </si>
  <si>
    <t>CABLE NO.4/0AWG - CU - THHN/THWN-2</t>
  </si>
  <si>
    <t>CABLE NO.4AWG - CU - THHN/THWN-2</t>
  </si>
  <si>
    <t>CABLE NO.6AWG - CU - THHN/THWN-2</t>
  </si>
  <si>
    <t>CABLE NO.8AWG - CU - THHN/THWN-2</t>
  </si>
  <si>
    <t>CABLE TELEFONO 10 PARES</t>
  </si>
  <si>
    <t>CABLE TELEFONO 2 PARES</t>
  </si>
  <si>
    <t>CABLE TELEFONO 20 PARES</t>
  </si>
  <si>
    <t>CABLE TELEFONO 4 PARES</t>
  </si>
  <si>
    <t>CABLE TELEFONO 40 PARES</t>
  </si>
  <si>
    <t>CAJA 30X30X10 CM</t>
  </si>
  <si>
    <t>CAJA 4X4 CONDUIT</t>
  </si>
  <si>
    <t>CAJA 60 X 60 X 14</t>
  </si>
  <si>
    <t>CAJA GALVANIZADA 5800</t>
  </si>
  <si>
    <t>CAJA OCTAGONAL</t>
  </si>
  <si>
    <t>CAJILLA GABINETE TIPO III 0.77X0.99X0.24, LÁMINA COLD ROLLED</t>
  </si>
  <si>
    <t>CAL</t>
  </si>
  <si>
    <t>CANAL 63 MM CAL. 20</t>
  </si>
  <si>
    <t>CANAL 92 MM CAL. 20</t>
  </si>
  <si>
    <t>CANAL B 6X2.44 CAL. 26</t>
  </si>
  <si>
    <t>CANAL B 9X2.44 CAL. 26</t>
  </si>
  <si>
    <t>CANALETA 43 FIBROCEMENTO X 6.0</t>
  </si>
  <si>
    <t>CANALETA 90 LAMINA GALVANIZADA CAL 24</t>
  </si>
  <si>
    <t>CANALETA 90 X 6.0</t>
  </si>
  <si>
    <t>CANALETA PLÁSTICA 60MM X 40MM CON DIVISIÓN</t>
  </si>
  <si>
    <t>CANASTILLA PARA LAVAPLATOS 4"</t>
  </si>
  <si>
    <t>CANCHA BALONCESTO TUBO A.N. TIPO PESADO 2 " RODACHIN (PAR)</t>
  </si>
  <si>
    <t>CANCHA BALONCESTO TUBO A.N. TIPO PESADO 2" ANCLAR (PAR)</t>
  </si>
  <si>
    <t>CANCHA MICROFUTBOL TUBO A. N TIPO PESADO 2" (PAR)</t>
  </si>
  <si>
    <t>CANCHA MINI FÚTBOL Y/O MINIBALONCESTO (PAR)</t>
  </si>
  <si>
    <t>CANCHA MÚLT. TUBO A.N. TIPO PESADO 2" TABLERO ACRÍLICO (PAR)</t>
  </si>
  <si>
    <t>CANECA EN MALLA METÁLICA M-120</t>
  </si>
  <si>
    <t>CAOLIN</t>
  </si>
  <si>
    <t>BT</t>
  </si>
  <si>
    <t>CARBURO Nº 2</t>
  </si>
  <si>
    <t>CARGA FULMINANTE FUERTE + CLAVO 5/16" B. VEL. 1"</t>
  </si>
  <si>
    <t>CAUCHO GRANULADO</t>
  </si>
  <si>
    <t>CAÑUELA PREFABRICADA REF. A-120 (800X300X225MM)</t>
  </si>
  <si>
    <t>CEDRO MACHO PIEZA 3.0</t>
  </si>
  <si>
    <t>CELOSÍA EN ALUMINIO</t>
  </si>
  <si>
    <t>CEMENTO BLANCO</t>
  </si>
  <si>
    <t>CEMENTO GRIS</t>
  </si>
  <si>
    <t>CERCO ORDINARIO 3 M</t>
  </si>
  <si>
    <t>CERRADURA 987 DE SOBREPONER YALE</t>
  </si>
  <si>
    <t>CERRADURA POMO CLÁSICO ALCOBA</t>
  </si>
  <si>
    <t>CERRADURA POMO CLÁSICO BAÑO</t>
  </si>
  <si>
    <t>CERRADURA POMO CLÁSICO ENTRADA</t>
  </si>
  <si>
    <t>CERROJO DOBLE YALE</t>
  </si>
  <si>
    <t>CERÁMICA 40X40, TRÁFICO 5</t>
  </si>
  <si>
    <t>CERÁMICA BLANCO 20X20 CALIDAD PRIMERA</t>
  </si>
  <si>
    <t>CERÁMICA PLANA BLANCO 30X60CM</t>
  </si>
  <si>
    <t>CHAZO MADERA 0.04X0.04</t>
  </si>
  <si>
    <t>CHAZO MADERA 10X10</t>
  </si>
  <si>
    <t>CHAZO PLÁSTICO 1/4"</t>
  </si>
  <si>
    <t>CHAZO PLÁSTICO 1/8"</t>
  </si>
  <si>
    <t>CHAZOS PARA CARPINTERIA EN MADERA</t>
  </si>
  <si>
    <t>CHEQUE RED WHITE 1/2"</t>
  </si>
  <si>
    <t>CHEQUE RED WHITE 3/4"</t>
  </si>
  <si>
    <t>CIELO RASO DE PVC E=7MM</t>
  </si>
  <si>
    <t>CINTA AISLANTE NEGRA 18 MTS</t>
  </si>
  <si>
    <t>CINTA DE PAPEL SUPERCINTA 250</t>
  </si>
  <si>
    <t>RL</t>
  </si>
  <si>
    <t>CINTA EN FIBRA DE VIDRIO DE 50 MM, 90M</t>
  </si>
  <si>
    <t>CINTA METÁLICA</t>
  </si>
  <si>
    <t>CINTA TEFLÓN 10 M 1/2"</t>
  </si>
  <si>
    <t>CINTILLA DE POLIURETANO</t>
  </si>
  <si>
    <t>CLAVO ALTA VELOCIDAD 1/4"X2"</t>
  </si>
  <si>
    <t>CODO 45 BAJANTE AMAZONAS</t>
  </si>
  <si>
    <t>CODO 90 1/4 CXC SANITARIO 2"</t>
  </si>
  <si>
    <t>CODO 90 1/4 CXC SANITARIO 3"</t>
  </si>
  <si>
    <t>CODO 90 1/4 CXC SANITARIO 4"</t>
  </si>
  <si>
    <t>CODO 90 1/4 CXC SANITARIO 6"</t>
  </si>
  <si>
    <t>CODO 90 COBRE 1"</t>
  </si>
  <si>
    <t>CODO 90 COBRE 1/2"</t>
  </si>
  <si>
    <t>CODO 90 COBRE 3/4"</t>
  </si>
  <si>
    <t>CODO 90 CPVC 1/2"</t>
  </si>
  <si>
    <t>CODO 90 CPVC 3/4"</t>
  </si>
  <si>
    <t>CODO 90 D 3" ALL</t>
  </si>
  <si>
    <t>CODO 90 D 4" ALL</t>
  </si>
  <si>
    <t>CODO 90 PVC-P 1 1/2"</t>
  </si>
  <si>
    <t>CODO 90 PVC-P 1"</t>
  </si>
  <si>
    <t>CODO 90 PVC-P 1/2"</t>
  </si>
  <si>
    <t>CODO 90 PVC-P 2 1/2"</t>
  </si>
  <si>
    <t>CODO 90 PVC-P 2"</t>
  </si>
  <si>
    <t>CODO 90 PVC-P 3/4"</t>
  </si>
  <si>
    <t>CODO ACERO NEGRO 1 1/2" 200 PSI ROSCAR</t>
  </si>
  <si>
    <t>CODO ACERO NEGRO 1" 200 PSI ROSCAR</t>
  </si>
  <si>
    <t>CODO ACERO NEGRO 2" 200 PSI ROSCAR</t>
  </si>
  <si>
    <t>CODO GALVANIZADO 1"</t>
  </si>
  <si>
    <t>CODO GALVANIZADO 1/2"</t>
  </si>
  <si>
    <t>CODO GALVANIZADO 3/4"</t>
  </si>
  <si>
    <t>CODO HIERRO DUCTIL RANURADO 2 1/2"</t>
  </si>
  <si>
    <t>CODO HIERRO DUCTIL RANURADO 2"</t>
  </si>
  <si>
    <t>CODO HIERRO DUCTIL RANURADO 3"</t>
  </si>
  <si>
    <t>CODO HIERRO DUCTIL RANURADO 4"</t>
  </si>
  <si>
    <t>CODO TERMOFUSIÓN 1"</t>
  </si>
  <si>
    <t>CODO TERMOFUSIÓN 1/2"</t>
  </si>
  <si>
    <t>CODO TERMOFUSIÓN 3/4"</t>
  </si>
  <si>
    <t>COLOR MINERAL</t>
  </si>
  <si>
    <t>CONCRETO 1500 PSI</t>
  </si>
  <si>
    <t>CONCRETO 2000 PSI</t>
  </si>
  <si>
    <t>CONCRETO 2500 PSI</t>
  </si>
  <si>
    <t>CONCRETO 3000 PSI</t>
  </si>
  <si>
    <t>CONCRETO 3500 PSI</t>
  </si>
  <si>
    <t>CONCRETO 3500 PSI (ANILLOS)</t>
  </si>
  <si>
    <t>CONCRETO 4000 PSI</t>
  </si>
  <si>
    <t>CONCRETO GROUTING 3000 PSI</t>
  </si>
  <si>
    <t>CONCRETO TREMIE CORRIENTE 3000 PSI</t>
  </si>
  <si>
    <t>CONECTOR CRISTAL 8MM</t>
  </si>
  <si>
    <t>CONECTOR EMT GALVANIZADO 1"</t>
  </si>
  <si>
    <t>CONECTOR EMT GALVANIZADO 1/2"</t>
  </si>
  <si>
    <t>CONECTOR EMT GALVANIZADO 3/4"</t>
  </si>
  <si>
    <t>CONOS DE SEÑALIZACIÓN H=1M</t>
  </si>
  <si>
    <t>CORDEL POLIPROPILENO</t>
  </si>
  <si>
    <t>CORDON DETONANTE</t>
  </si>
  <si>
    <t>CORNISA 16 (CORTINERO)</t>
  </si>
  <si>
    <t>COUPLING FLEXIBLE HIERRO DUCTIL RANURADO 2 1/2"</t>
  </si>
  <si>
    <t>COUPLING FLEXIBLE HIERRO DUCTIL RANURADO 2"</t>
  </si>
  <si>
    <t>COUPLING FLEXIBLE HIERRO DUCTIL RANURADO 3"</t>
  </si>
  <si>
    <t>COUPLING FLEXIBLE HIERRO DUCTIL RANURADO 4"</t>
  </si>
  <si>
    <t>CUBIERTA 525-C SANDWICH, CAL 26</t>
  </si>
  <si>
    <t>CUBIERTA SENCILLA 500-C, CAL 26</t>
  </si>
  <si>
    <t>CURVA CON PVC 1 X90</t>
  </si>
  <si>
    <t>CURVA EMT GALVANIZADO 1"</t>
  </si>
  <si>
    <t>CURVA EMT GALVANIZADO 1/2"</t>
  </si>
  <si>
    <t>CURVA EMT GALVANIZADO 3/4"</t>
  </si>
  <si>
    <t>CURVA PVC 1"</t>
  </si>
  <si>
    <t>CURVA PVC 1/2"</t>
  </si>
  <si>
    <t>CÁMARA CCTV (CHIP SONY 36 LED 420 LINEAS)</t>
  </si>
  <si>
    <t>DEFENSAS METÁLICAS (3.81 M)</t>
  </si>
  <si>
    <t>DEMOLICIÓN LADRILLO TOLETE</t>
  </si>
  <si>
    <t>DERECHO A BOTADERO</t>
  </si>
  <si>
    <t>DERECHO DE BOTADERO</t>
  </si>
  <si>
    <t>DETERGENTE EN POLVO</t>
  </si>
  <si>
    <t>DETONADOR NO. 08</t>
  </si>
  <si>
    <t>DILATACIÓN EN BRONCE</t>
  </si>
  <si>
    <t>DISCO DIAMANTADO 7" SEGMENTADO</t>
  </si>
  <si>
    <t>DISOLVENTE THINNER</t>
  </si>
  <si>
    <t>DISPENSADOR DE JABON LIQUIDO ACERO INOXIDABLE 18X11CM</t>
  </si>
  <si>
    <t>DISPENSADOR DE PAPEL HIGIENICO ACERO INOXIDABLE DIAM= 26CM</t>
  </si>
  <si>
    <t>DIVISIÓN BAÑO ACERO INOXIDABLE (INCLUYE ACCESORIOS PASADORES Y PUERTAS)</t>
  </si>
  <si>
    <t>DIVISIÓN BAÑO ALUMINIO Y ACRÍLICO H= 1.80</t>
  </si>
  <si>
    <t>DOMO ACRÍLICO 60X60</t>
  </si>
  <si>
    <t>DUCHA MEZCLADORA SIN SALIDA A BAÑERA</t>
  </si>
  <si>
    <t>DUCHA SENCILLA</t>
  </si>
  <si>
    <t>DUCTO ELÉCTRICO LIVIANO 4"</t>
  </si>
  <si>
    <t>DUCTOS PARA TENSIONAMIENTO</t>
  </si>
  <si>
    <t>DURMIENTE ORDINARIO</t>
  </si>
  <si>
    <t>ELEVADOR 1/2" IPS</t>
  </si>
  <si>
    <t>EMULSIÓN ASFÁLTICA</t>
  </si>
  <si>
    <t>EMULSIÓN CRR-1</t>
  </si>
  <si>
    <t>EMULSIÓN CRR-2</t>
  </si>
  <si>
    <t>EQUIPOS DE GIMNASIOS EXTERIORES BIOSALUDABLES - CAMINADORA ELIPTICA - EQUIPO ESALDA BRAZOS ALTO</t>
  </si>
  <si>
    <t>ESGRAFIADO GRANIPLAST</t>
  </si>
  <si>
    <t>ESMALTE BLANCO MATE</t>
  </si>
  <si>
    <t>ESMALTE SINTÉTICO</t>
  </si>
  <si>
    <t>ESPEJO BISELADO INCOLORO 4 MM</t>
  </si>
  <si>
    <t>ESPEJO INCOLORO 3MM SIN BICELAR</t>
  </si>
  <si>
    <t>ESTABILIZANTE QUIMICO IONICO</t>
  </si>
  <si>
    <t>ESTACA DE MADERA</t>
  </si>
  <si>
    <t>ESTACÓN DE MADERA INMUNIZADA 2.5M</t>
  </si>
  <si>
    <t>ESTERILLA DE GUADUA</t>
  </si>
  <si>
    <t>ESTOPA</t>
  </si>
  <si>
    <t>LB</t>
  </si>
  <si>
    <t>ESTOPEROL DE 10X3 CM</t>
  </si>
  <si>
    <t>ESTRUCTURA DE PASO 200</t>
  </si>
  <si>
    <t>ESTRUCTURA IPE - HEA</t>
  </si>
  <si>
    <t>EXTINTOR DE POLVO QUÍMICO ABC, CAPACIDAD 10 LB</t>
  </si>
  <si>
    <t>FACHADA EN PANEL LAMINA MICRO PERFORADA - PINTADO UNA CARA</t>
  </si>
  <si>
    <t>FAROL COLONIAL CON POSTE DE 3 MTS X 2 1/2'', KIT DE SODIO DE 150W</t>
  </si>
  <si>
    <t>FIBERGLASS DURACUSTIC 5/8" 1.22X0.61</t>
  </si>
  <si>
    <t>FORMALETA SUMIDEROS</t>
  </si>
  <si>
    <t>FUNDENTE</t>
  </si>
  <si>
    <t>FUSIBLE AÉREO</t>
  </si>
  <si>
    <t>GANCHO DE FIJACION TEJA ESPAÑOLA</t>
  </si>
  <si>
    <t>GANCHO GALVANIZADO</t>
  </si>
  <si>
    <t>GANCHO GALVANIZADO PARA MADERA</t>
  </si>
  <si>
    <t>GANCHO TEJA</t>
  </si>
  <si>
    <t>GANCHO TIPO CLIP</t>
  </si>
  <si>
    <t>GAS PROPANO</t>
  </si>
  <si>
    <t>GEODREN H = 1.0 D = 100 MM</t>
  </si>
  <si>
    <t>GEODREN H = 2.0 D = 100 MM</t>
  </si>
  <si>
    <t>GEOMALLA BIAXIAL DE REFUERZO (RESISIT. ÚLT. 25 KN)</t>
  </si>
  <si>
    <t>GEOMALLA BIAXIAL DE REFUERZO BX-50</t>
  </si>
  <si>
    <t>GEOMALLA BIAXIAL DE REFUERZO BX-75</t>
  </si>
  <si>
    <t>GEOMALLA UNIAXIAL DE REFUERZO (RESISIT. ÚLT. 100 KN)</t>
  </si>
  <si>
    <t>GEOMALLA UNIAXIAL DE REFUERZO (RESISIT. ÚLT. 165 KN)</t>
  </si>
  <si>
    <t>GEOTEXTIL ESTABI FILTRO SEPARACION NT 1800</t>
  </si>
  <si>
    <t>GEOTEXTIL ESTABI FILTRO SEPARACIÓN NT 2000</t>
  </si>
  <si>
    <t>GEOTEXTIL ESTABI FILTRO SEPARACIÓN NT 2500</t>
  </si>
  <si>
    <t>GEOTEXTIL ESTABI FILTRO SEPARACIÓN T 1400</t>
  </si>
  <si>
    <t>GEOTEXTIL ESTABI FILTRO SEPARACIÓN T 1700</t>
  </si>
  <si>
    <t>GEOTEXTIL ESTABI FILTRO SEPARACIÓN T 2100</t>
  </si>
  <si>
    <t>GEOTEXTIL ESTABI FILTRO Y SEPARACIÓN T 2400</t>
  </si>
  <si>
    <t>GEOTEXTIL ESTABI FILTRO Y SEPARACIÓN TR 4000</t>
  </si>
  <si>
    <t>GRAMA</t>
  </si>
  <si>
    <t>GRAMA DEPORTIVA</t>
  </si>
  <si>
    <t>GRAMA SINTÉTICA</t>
  </si>
  <si>
    <t>GRANITO</t>
  </si>
  <si>
    <t>GRAPA INDUSTRIAL</t>
  </si>
  <si>
    <t>GRAVILLA DE 1/2" EN MUNICIPIO</t>
  </si>
  <si>
    <t>GRAVILLA DE RÍO EN MUNICIPIO</t>
  </si>
  <si>
    <t>GRIFERÍA LAVAPLATOS PISCIS 8" O SIMILAR</t>
  </si>
  <si>
    <t>GUADUA 6M</t>
  </si>
  <si>
    <t>GUARDAESCOBA CEDRO BLANCO 8 CM</t>
  </si>
  <si>
    <t>GUARDAESCOBA EN SAPAN 8 CM</t>
  </si>
  <si>
    <t>GUARDAESCOBA PINO CARIBE 7 CM</t>
  </si>
  <si>
    <t>GUARDAESCOBA PVC CARAMELO 8 CM</t>
  </si>
  <si>
    <t>GUARDAESCOBA PVC CEDRO 8 CM</t>
  </si>
  <si>
    <t>HIERRO CUADRADO 1/2" X 6M</t>
  </si>
  <si>
    <t>HILO 100% POLIÉSTER PARA COSTURA GEOTEXTIL</t>
  </si>
  <si>
    <t>HILO ROJO</t>
  </si>
  <si>
    <t>HOJA PUERTA ENTABLERADA MADECOR (0.76-1.0)</t>
  </si>
  <si>
    <t>HOJA PUERTA ENTABLERADA TABLEX (0.76-1.0)</t>
  </si>
  <si>
    <t>HOJA PUERTA ENTAMBORADA TRIPLEX TABLEX</t>
  </si>
  <si>
    <t>IGAS GRIS</t>
  </si>
  <si>
    <t>INDUGEL PLUS AP</t>
  </si>
  <si>
    <t>INICIADOR (PENTOFLEX)</t>
  </si>
  <si>
    <t>INTERRUPTOR CONMUTABLE DOBLE</t>
  </si>
  <si>
    <t>INTERRUPTOR CONMUTABLE DOBLE 10A - 250V</t>
  </si>
  <si>
    <t>INTERRUPTOR CONMUTABLE SENCILLO 10A - 250V</t>
  </si>
  <si>
    <t>INTERRUPTOR CONMUTABLE TRIPLE 10A - 250V</t>
  </si>
  <si>
    <t>INTERRUPTOR DOBLE</t>
  </si>
  <si>
    <t>INTERRUPTOR DOBLE 10A - 250V</t>
  </si>
  <si>
    <t>INTERRUPTOR SENCILLO 10A - 250V</t>
  </si>
  <si>
    <t>INTERRUPTOR TERMOMAGNÉTICO ENCHUFABLE - MONOPOLAR 20A - 30A - 10KA - 120/240V</t>
  </si>
  <si>
    <t>INTERRUPTOR TERMOMAGNÉTICO ENCHUFABLE - MONOPOLAR 40A - 50A - 10KA - 120/240V</t>
  </si>
  <si>
    <t>INTERRUPTOR TERMOMAGNÉTICO ENCHUFABLE - TRIPOLAR 20A - 30A - 40A - 10KA - 120/240V</t>
  </si>
  <si>
    <t>INTERRUPTOR TERMOMAGNÉTICO ENCHUFABLE - TRIPOLAR 50A - 60A - 10KA - 120/240V</t>
  </si>
  <si>
    <t>INTERRUPTOR TERMOMAGNÉTICO INDUSTRIAL (MCCB) - TRIPOLAR 125A - 150A - 25KA - 240V</t>
  </si>
  <si>
    <t>INTERRUPTOR TERMOMAGNÉTICO INDUSTRIAL (MCCB) - TRIPOLAR 125A - 150A - 50KA - 240V</t>
  </si>
  <si>
    <t>INTERRUPTOR TERMOMAGNÉTICO INDUSTRIAL (MCCB) - TRIPOLAR 30A - 40A - 25KA - 240V</t>
  </si>
  <si>
    <t>INTERRUPTOR TERMOMAGNÉTICO INDUSTRIAL (MCCB) - TRIPOLAR 30A - 40A - 50KA - 240V</t>
  </si>
  <si>
    <t>INTERRUPTOR TERMOMAGNÉTICO INDUSTRIAL (MCCB) - TRIPOLAR 50A - 60A - 25KA - 240V</t>
  </si>
  <si>
    <t>INTERRUPTOR TERMOMAGNÉTICO INDUSTRIAL (MCCB) - TRIPOLAR 80A - 100A - 25KA - 240V</t>
  </si>
  <si>
    <t>INTERRUPTOR TERMOMAGNÉTICO INDUSTRIAL (MCCB) - TRIPOLAR 80A - 100A - 50KA - 240V</t>
  </si>
  <si>
    <t>INTERRUPTOR TRIPLE 10A - 250V</t>
  </si>
  <si>
    <t>JABONERA GRANDE ALLEGRO O SIMILAR</t>
  </si>
  <si>
    <t>JUEGO BOQUILLAS 1 1/2"</t>
  </si>
  <si>
    <t>JUEGO BOQUILLAS 1"</t>
  </si>
  <si>
    <t>JUEGO INCRUSTACIONES COMPLETO</t>
  </si>
  <si>
    <t>KIT ADAPTADOR LC PARA BANDEJA</t>
  </si>
  <si>
    <t>KIT GENERACIÓN FOTOVOLTAICA 248KWH/MES - 2,2KW - OFF GRID - INCLUYE: PANELES SOLARES FV - INVERSOR - BATERÍAS LITIO</t>
  </si>
  <si>
    <t>KIT GENERACIÓN FOTOVOLTAICA 305KWH - 5,0KW - OFF GRID - INCLUYE: PANELES SOLARES FV - INVERSOR - BATERÍAS LITIO</t>
  </si>
  <si>
    <t>KIT GENERACIÓN FOTOVOLTAICA 407KWH - 5,0KW - OFF GRID - INCLUYE: PANELES SOLARES FV - INVERSOR - BATERÍAS LITIO</t>
  </si>
  <si>
    <t>LADRILLO PORTANTE PRENSADO</t>
  </si>
  <si>
    <t>LADRILLO PRENSADO MACIZO</t>
  </si>
  <si>
    <t>LADRILLO REJILLA</t>
  </si>
  <si>
    <t>LADRILLO TOLETE COMÚN</t>
  </si>
  <si>
    <t>LADRILLO TOLETE RECOCIDO</t>
  </si>
  <si>
    <t>LAMINA GALVANIZADA CAL.22 1.20 X 2.40</t>
  </si>
  <si>
    <t>LAVAMANOS AQUAJET</t>
  </si>
  <si>
    <t>LAVAMANOS DE COLGAR INCLUYE GRIFERÍA</t>
  </si>
  <si>
    <t>LAVAMANOS DE EMPOTRAR INCLUYE GRIFERÍA</t>
  </si>
  <si>
    <t>LAVAMANOS PEDESTAL INCLUYE GRIFERÍA</t>
  </si>
  <si>
    <t>LAVAPLATOS ACERO 120 X 60 CM</t>
  </si>
  <si>
    <t>LAVAPLATOS ACERO 45 X 49 CM</t>
  </si>
  <si>
    <t>LECHADA PARA DUCTOS</t>
  </si>
  <si>
    <t>LIJA DE AGUA 150 SUPER</t>
  </si>
  <si>
    <t>LIJA DE AGUA 965 SUPER</t>
  </si>
  <si>
    <t>LIMPIADOR PVC 1/4</t>
  </si>
  <si>
    <t>LISTON MH PINO CIPRES</t>
  </si>
  <si>
    <t>LISTÓN M.H. PINO ROMERÓN</t>
  </si>
  <si>
    <t>LISTÓN ORDINARIO</t>
  </si>
  <si>
    <t>LLAVE MANGUERA CROMADA</t>
  </si>
  <si>
    <t>LLAVE SPANER CROMADA DOS SERVICIOS 2 1/2" Y 1 1/2"</t>
  </si>
  <si>
    <t>LONA PLÁSTICA PARA CASETÓN</t>
  </si>
  <si>
    <t>LOSETA PREFABRICADA A-40 (600X200X60MM)</t>
  </si>
  <si>
    <t>LOSETA PREFABRICADA A-60 (400X200X60MM)</t>
  </si>
  <si>
    <t>LUBRICANTE</t>
  </si>
  <si>
    <t>GR</t>
  </si>
  <si>
    <t>LUBRICANTE PVC 500 GRAMOS</t>
  </si>
  <si>
    <t>LUMINARIA LED - 18W - 4000K/6000K - IP65 - IK08 - 120V - HERMÉTICA - 60CMX8CM</t>
  </si>
  <si>
    <t>LUMINARIA LED - 36W - 4000K/6000K - IP65 - IK08 - 120V - HERMÉTICA - 120CMX10CM</t>
  </si>
  <si>
    <t>LUMINARIA LED - 40W - 4000K/6000K - IP65 - IK08 - INTEGRADA CON SISTEMA SOLAR - PANEL FV MONOCRISTALINO - BATERÍA DE</t>
  </si>
  <si>
    <t>LUMINARIA LED - 50W - 4000K/6000K - IP65 - IK08 - 120V - HERMÉTICA - 150CMX10CM</t>
  </si>
  <si>
    <t>LUMINARIA LED - 50W - 4000K/6000K - IP65 - IK08 - INTEGRADA CON SISTEMA SOLAR - PANEL FV MONOCRISTALINO - BATERÍA DE</t>
  </si>
  <si>
    <t>LUMINARIA LED LINEAL - 40W - 4000K/6000K - IP20 - 120V - DE SUSPENDER 120CMX4CM</t>
  </si>
  <si>
    <t>LUMINARIA PANEL LED CUADRADA - 32W - 40W - 4000K/6000K - IP20 - 120V - DE INCRUSTAR 60CMX60CM</t>
  </si>
  <si>
    <t>LUMINARIA PANEL LED RECTANGULAR - 40W - 4000K/6000K - IP20 - 120V - DE INCRUSTAR 120CMX30CM</t>
  </si>
  <si>
    <t>LUMINARIA PANEL LED REDONDO - 12W - 4000K/6000K - IP20 - 120V - DE INCRUSTAR 17CMX3CM</t>
  </si>
  <si>
    <t>LUMINARIA PANEL LED REDONDO - 12W - 4000K/6000K - IP20 - 120V - DE SOBREPONER 17CMX3CM</t>
  </si>
  <si>
    <t>LUMINARIA PANEL LED REDONDO - 18W - 4000K/6000K - IP20 - 120V - DE INCRUSTAR 22CMX3CM</t>
  </si>
  <si>
    <t>LUMINARIA PANEL LED REDONDO - 18W - 4000K/6000K - IP20 - 120V - DE SOBREPONER 22CMX3CM</t>
  </si>
  <si>
    <t>LUMINARIA PANEL LED REDONDO - 24W - 4000K/6000K - IP20 - 120V - DE INCRUSTAR 30CMX3CM</t>
  </si>
  <si>
    <t>LUMINARIA PANEL LED REDONDO - 24W - 4000K/6000K - IP20 - 120V - DE SOBREPONER 30CMX3CM</t>
  </si>
  <si>
    <t>LUMINARIA SODIO 150W</t>
  </si>
  <si>
    <t>LUMINARIA SODIO 70W</t>
  </si>
  <si>
    <t>LÁMINA COLD ROLLED CAL 16 1.22X2.44</t>
  </si>
  <si>
    <t>LÁMINA COLD ROLLED CAL. 18 1.0 X 2.0</t>
  </si>
  <si>
    <t>LÁMINA CR</t>
  </si>
  <si>
    <t>LÁMINA DRYWALL 1/2" SUPERPLACA</t>
  </si>
  <si>
    <t>LÁMINA DRYWALL 1/2" SUPERPLACA 1.22X2.44</t>
  </si>
  <si>
    <t>LÁMINA GALVANIZADA CAL.22 1.20 X 2.40</t>
  </si>
  <si>
    <t>LÁMINA ICOPOR 1 CM</t>
  </si>
  <si>
    <t>LM</t>
  </si>
  <si>
    <t>LÁMINA POLICARBONATO TRANSPARENTE ALVEOLAR DE 8 MM</t>
  </si>
  <si>
    <t>LÁMINA SUPERBOARD 8MM</t>
  </si>
  <si>
    <t>LÁMPARA 2 X 32</t>
  </si>
  <si>
    <t>LÁMPARA 2 X 48</t>
  </si>
  <si>
    <t>LÁMPARA TIPO TORTUGA 60V</t>
  </si>
  <si>
    <t>MADERA ROLLIZA D = 0.15M</t>
  </si>
  <si>
    <t>MALLA CON VENA 0.50X2.0</t>
  </si>
  <si>
    <t>MALLA CON VENA 0.60X2.0</t>
  </si>
  <si>
    <t>MALLA ELECTROSOLDADA</t>
  </si>
  <si>
    <t>MALLA ESLABONADA CAL. 10</t>
  </si>
  <si>
    <t>MALLA GAVIÓN TRIPLE TORSIÓN CAL. 13</t>
  </si>
  <si>
    <t>MALLA GAVIÓN TRIPLE TORSIÓN CAL. 13 RECUBRIMIENTO EN PVC</t>
  </si>
  <si>
    <t>MANGUERA PARA LAVAPLATOS 1/2 X 1/2"</t>
  </si>
  <si>
    <t>MANIJA PARA VENTANA</t>
  </si>
  <si>
    <t>MARCACIÓN FIBRA</t>
  </si>
  <si>
    <t>MARCACIÓN TÉRMICA O EN ACRÍLICO</t>
  </si>
  <si>
    <t>MARCO Y TAPA PARA CAJA DE INSPECCIÓN CS274</t>
  </si>
  <si>
    <t>MARCO Y TAPA PARA CAJA DE INSPECCIÓN DOBLE CS276</t>
  </si>
  <si>
    <t>MARCO Y TAPA PARA CAJA DE INSPECCIÓN SENCILLA CS275</t>
  </si>
  <si>
    <t>MARCO Y TAPA PARA CAJA DE INSPECCIÓN VEHICULAR CS280</t>
  </si>
  <si>
    <t>MARMOLINA</t>
  </si>
  <si>
    <t>MASILLA SUPERMÁSTICO 5GLN</t>
  </si>
  <si>
    <t>MATERIAL DE AFIRMADO</t>
  </si>
  <si>
    <t>MECHA LENTA</t>
  </si>
  <si>
    <t>MEDIA CAÑA CHINGALE LISA</t>
  </si>
  <si>
    <t>MEDIA CAÑA EN GRANITO</t>
  </si>
  <si>
    <t>MEDIDOR DE CONSUMO DE GAS NATURAL 2.5M3</t>
  </si>
  <si>
    <t>MERULEX I.F.A TRANSPARENTE</t>
  </si>
  <si>
    <t>METALDECK 2" CAL 22</t>
  </si>
  <si>
    <t>METALDECK 3" CAL 22</t>
  </si>
  <si>
    <t>MEZCLA ASFÁLTICA MDC-10</t>
  </si>
  <si>
    <t>MEZCLA ASFÁLTICA MDC-19</t>
  </si>
  <si>
    <t>MEZCLA ASFÁLTICA MDC-25</t>
  </si>
  <si>
    <t>MICROESFERAS REFLECTIVAS</t>
  </si>
  <si>
    <t>MICRÓFONO SHURE (PG 48LC)</t>
  </si>
  <si>
    <t>MOJÓN EN CONCRETO</t>
  </si>
  <si>
    <t>MORTERO 1:3 ELABORADO EN OBRA</t>
  </si>
  <si>
    <t>MORTERO 1:3 IMPERMEABILIZADO ELABORADO EN OBRA</t>
  </si>
  <si>
    <t>MORTERO 1:4 ELABORADO EN OBRA</t>
  </si>
  <si>
    <t>MORTERO 1:5 ELABORADO EN OBRA</t>
  </si>
  <si>
    <t>MORTERO 2500 PSI ELABORADO EN OBRA</t>
  </si>
  <si>
    <t>MORTERO 3000 PSI ELABORADO EN OBRA</t>
  </si>
  <si>
    <t>MUEBLE RACK 2'X24" (ABIERTO)</t>
  </si>
  <si>
    <t>MUEBLE RACK 3'X24" (ABIERTO)</t>
  </si>
  <si>
    <t>MUEBLE RACK 5'X24" (ABIERTO)</t>
  </si>
  <si>
    <t>MUEBLE RACK 7'X24" (ABIERTO)</t>
  </si>
  <si>
    <t>MURO TOLETE COMÚN E=0.12 M</t>
  </si>
  <si>
    <t>NEOPRENO 35CM X 45CM X 5CM DUREZA 60</t>
  </si>
  <si>
    <t>NIPLE EN BRONCE CON TUERCA GIRATORIA DE 2 1/2" ACABADO BRILLANTE</t>
  </si>
  <si>
    <t>ORINAL DE LLAVE INCLUYE GRIFERÍA</t>
  </si>
  <si>
    <t>ORINAL GRANDE FLUXÓMETRO INCLUYE GRIFERÍA</t>
  </si>
  <si>
    <t>ORINAL INFANTIL INCLUYE GRIFERÍA</t>
  </si>
  <si>
    <t>OXIGENO INDUSTRIAL</t>
  </si>
  <si>
    <t>PANEL CELOSCREEN PERFORADO 110-M1</t>
  </si>
  <si>
    <t>PANEL CELOSIA C-23 PERFORADO</t>
  </si>
  <si>
    <t>PANEL CONTEMPORANEO C.656 H=2,40 MTS X 2,5 MTS</t>
  </si>
  <si>
    <t>PANEL DE 6 ACOPLEX DUPLEX</t>
  </si>
  <si>
    <t>PANEL DEACERO H= 2.00 MTS X 2.50 MTS</t>
  </si>
  <si>
    <t>PARAL 63 MM CAL. 26</t>
  </si>
  <si>
    <t>PARAL 92 MM CAL. 26</t>
  </si>
  <si>
    <t>PARAL B 6X2.44 CAL. 26</t>
  </si>
  <si>
    <t>PARAL B 9X2.44 CAL. 26</t>
  </si>
  <si>
    <t>PARAL TELESCÓPICO 2.2 M</t>
  </si>
  <si>
    <t>PARLANTE AMBIENTAL 6 1/2"</t>
  </si>
  <si>
    <t>PATCH CORD 2M CAT 6A (SUR LINK)</t>
  </si>
  <si>
    <t>PATCH CORD 5M CAT 6A (SUR LINK)</t>
  </si>
  <si>
    <t>PATCH PANEL 24 PUNTOS 6A (SUR LINK)</t>
  </si>
  <si>
    <t>PATCH PANEL 48 PUNTOS 6A (SUR LINK)</t>
  </si>
  <si>
    <t>PEGACOR BLANCO</t>
  </si>
  <si>
    <t>PEGANTE COLBÓN</t>
  </si>
  <si>
    <t>PERFIL OMEGA METÁLICO 63 MM X 3,05 M</t>
  </si>
  <si>
    <t>PERFIL PTS 40 X 40 CALIBRE 14</t>
  </si>
  <si>
    <t>PERMA GLASS 6 FIBERGLASS</t>
  </si>
  <si>
    <t>PERNO 1/2" ALT. VEL. 1 3/4"</t>
  </si>
  <si>
    <t>PERNO 1/4 X 2</t>
  </si>
  <si>
    <t>PERNO EXPANSIVO TIPO CAMISA 1/2" X 3"</t>
  </si>
  <si>
    <t>PERNOS ESTRUCTURA METÁLICA</t>
  </si>
  <si>
    <t>PILOTE DE MADERA INMUNIZADA D=20 CM L=6M</t>
  </si>
  <si>
    <t>PINTURA 1 GALÓN ALTA ASEPSIA PVP ESPECIAL</t>
  </si>
  <si>
    <t>PINTURA RECUBRIMIENTO CAMPOS DEPORTIVOS</t>
  </si>
  <si>
    <t>PINTURA TIPO TRÁFICO</t>
  </si>
  <si>
    <t>PIRLÁN ALUMINIO DORADO</t>
  </si>
  <si>
    <t>PISO CAUCHO RECICL 3CM (EPDM 1CM+SBR 2CM)</t>
  </si>
  <si>
    <t>PISO VINILICO EN ROLLO, CAPA DE USO 0.7 MICRAS E=2MM</t>
  </si>
  <si>
    <t>PLACA EN BRONCE DE INYECCIÓN COLUMNA ACABADO BRILLANTE</t>
  </si>
  <si>
    <t>PLACA IDENTIFICACIÓN 2X1 CM</t>
  </si>
  <si>
    <t>PLANCHÓN ORDINARIO</t>
  </si>
  <si>
    <t>PLANTA DE EMERGENCIA - 30KVA (STAND-BY) - 208/120V - 60HZ - CABINADA</t>
  </si>
  <si>
    <t>PLANTA DE EMERGENCIA - 45KVA (STAND-BY) - 208/120V - 60HZ - CABINADA</t>
  </si>
  <si>
    <t>PLANTA DE EMERGENCIA - 75KVA (STAND-BY) - 208/120V - 60HZ - CABINADA</t>
  </si>
  <si>
    <t>PLAQUETA E= 4 CM</t>
  </si>
  <si>
    <t>PLATINA HIERRO 1 1/4 X 1/4</t>
  </si>
  <si>
    <t>PLATINA HIERRO 1 1/4" X 1/8"</t>
  </si>
  <si>
    <t>PLATINA HIERRO 3/4" X 1/8"</t>
  </si>
  <si>
    <t>PLÁSTICO NEGRO</t>
  </si>
  <si>
    <t>POLIURETANO INYECTADO 30MM</t>
  </si>
  <si>
    <t>PORTACANDADO 4"</t>
  </si>
  <si>
    <t>POSTE CLASICO 3" X 3" CALIBRE 1 + TAPA L= 5,8 MTS</t>
  </si>
  <si>
    <t>POSTE CONCRETO 12M - 510KGF</t>
  </si>
  <si>
    <t>POSTE CONCRETO EXTRAREFORZADO 12M 1050 KG</t>
  </si>
  <si>
    <t>POSTE CONCRETO EXTRAREFORZADO 12M 750 KG</t>
  </si>
  <si>
    <t>POSTE DEFENSA METÁLICA</t>
  </si>
  <si>
    <t>POSTE MADERA 3 M</t>
  </si>
  <si>
    <t>POSTE METÁLICO 6M BRAZO DOBLE</t>
  </si>
  <si>
    <t>POSTE METÁLICO AP - 10M</t>
  </si>
  <si>
    <t>POSTE METÁLICO AP - 12M</t>
  </si>
  <si>
    <t>POSTE METÁLICO AP - 14M</t>
  </si>
  <si>
    <t>POSTE METÁLICO AP - 16M</t>
  </si>
  <si>
    <t>POSTE METÁLICO AP - 8M</t>
  </si>
  <si>
    <t>POSTE SENCILLO H=2.50 MTS</t>
  </si>
  <si>
    <t>POSTES PORTATILES VOLEIBOL CON TENSOR</t>
  </si>
  <si>
    <t>PROTECTOR DE ÁRBOL CIRCULAR M-90</t>
  </si>
  <si>
    <t>PUERTA CORTINA EN LÁMINA CAL.22</t>
  </si>
  <si>
    <t>PUERTA FORTEC PROVIDENZA 0.61</t>
  </si>
  <si>
    <t>PUERTA FORTEC PROVIDENZA 0.81</t>
  </si>
  <si>
    <t>PUERTA FORTEC PROVIDENZA 0.91</t>
  </si>
  <si>
    <t>PUERTA PIZANO INTERÉS SOCIAL 0.76-1.10</t>
  </si>
  <si>
    <t>PUNTA CAPTORA 0,60M CON BASE PARA APANTALLAMIENTO</t>
  </si>
  <si>
    <t>PUNTA CAPTORA 1,00M CON BASE PARA APANTALLAMIENTO</t>
  </si>
  <si>
    <t>PUNTILLA CON CABEZA 1/2"</t>
  </si>
  <si>
    <t>PUNTILLA CON CABEZA 2"</t>
  </si>
  <si>
    <t>PUNTILLA SIN CABEZA 1"</t>
  </si>
  <si>
    <t>RAJÓN</t>
  </si>
  <si>
    <t>RECEBO COMÚN</t>
  </si>
  <si>
    <t>REDUCCIÓN ACERO NEGRO 1" 200 PSI ROSCAR</t>
  </si>
  <si>
    <t>REGISTRO PASO DIRECTO 1 1/2"</t>
  </si>
  <si>
    <t>REGISTRO PASO DIRECTO 2 1/2"</t>
  </si>
  <si>
    <t>REGISTRO RED WHITE TOYO 1"</t>
  </si>
  <si>
    <t>REGISTRO RED WHITE TOYO 1/2"</t>
  </si>
  <si>
    <t>REGISTRO RED WHITE TOYO 2"</t>
  </si>
  <si>
    <t>REGISTRO RED WHITE TOYO 3/4"</t>
  </si>
  <si>
    <t>REGLETA STRIP TELEFÓNICO 10 PARES</t>
  </si>
  <si>
    <t>REGULADOR GAS</t>
  </si>
  <si>
    <t>REJILLA METÁLICA TRADICIONAL 3X2 SOSCO</t>
  </si>
  <si>
    <t>REJILLA PLASTICA 3X2 SOSCO</t>
  </si>
  <si>
    <t>REJILLA Y MARCO HTA 0.7X0.3</t>
  </si>
  <si>
    <t>REMATE U CRISTAL 8MM</t>
  </si>
  <si>
    <t>REPISA EN ORDINARIO</t>
  </si>
  <si>
    <t>RESINA TERMOPLÁSTICA</t>
  </si>
  <si>
    <t>ROCETA</t>
  </si>
  <si>
    <t>ROCIADOR AUTOMÁTICO 1/2" K=5,6 PENDIENTE UL-FM</t>
  </si>
  <si>
    <t>ROCIADOR AUTOMÁTICO 3/4" K=8,1 PENDIENTE UL-FM</t>
  </si>
  <si>
    <t>ROCKTOP ROJO</t>
  </si>
  <si>
    <t>SANITARIO INFANTIL INCLUYE GRIFERÍA</t>
  </si>
  <si>
    <t>SANITARIO POWER ONE BLANCO - DE TANQUE</t>
  </si>
  <si>
    <t>SARDINEL PREFABRICADO A-10 (800X200X500MM)</t>
  </si>
  <si>
    <t>SEGUETA</t>
  </si>
  <si>
    <t>SELLANTE ANAERÓBICO FUERZA ALTA</t>
  </si>
  <si>
    <t>SELLANTE ELASTOMÉRICO CON BASE EN POLIURETANO, AUTONIVELANTE</t>
  </si>
  <si>
    <t>SELLANTE FUERZA ALTA</t>
  </si>
  <si>
    <t>SEMICODO ACERO NEGRO 1 1/2" 200 PSI ROSCAR</t>
  </si>
  <si>
    <t>SEMICODO ACERO NEGRO 1" 200 PSI ROSCAR</t>
  </si>
  <si>
    <t>SEMICODO ACERO NEGRO 2" 200 PSI ROSCAR</t>
  </si>
  <si>
    <t>SEMICODO GALVANIZADO 1"</t>
  </si>
  <si>
    <t>SEMICODO GALVANIZADO 1/2"</t>
  </si>
  <si>
    <t>SEMICODO GALVANIZADO 3/4"</t>
  </si>
  <si>
    <t>SEMICODO HIERRO DUCTIL RANURADO 2 1/2"</t>
  </si>
  <si>
    <t>SEMICODO HIERRO DUCTIL RANURADO 2"</t>
  </si>
  <si>
    <t>SEMICODO HIERRO DUCTIL RANURADO 3"</t>
  </si>
  <si>
    <t>SEMICODO HIERRO DUCTIL RANURADO 4"</t>
  </si>
  <si>
    <t>SEMILLAS EMPRADIZACIÓN</t>
  </si>
  <si>
    <t>SEÑAL DE TRÁNSITO GRUPO I 0.6X0.6X3.5M</t>
  </si>
  <si>
    <t>SEÑAL DE TRÁNSITO GRUPO I 0.75X0.75X3.5M</t>
  </si>
  <si>
    <t>SEÑAL DE TRÁNSITO GRUPO I 0.9X0.9X3.5M</t>
  </si>
  <si>
    <t>SEÑAL DOBLE CARA PARA CICLORUTA PARAL 3M</t>
  </si>
  <si>
    <t>SEÑAL INFORMATIVA 1.4 X 0.95 M</t>
  </si>
  <si>
    <t>SIAMESA CUERPO EN HIERRO DE 3" X 2 1/2" X 2 1/2" SELLO EN BROCE</t>
  </si>
  <si>
    <t>SIAMESA CUERPO EN HIERRO DE 4" X 2 1/2" X 2 1/2" SELLO EN BROCE</t>
  </si>
  <si>
    <t>SIFÓN PVC 135 4"</t>
  </si>
  <si>
    <t>SIFÓN PVC SANITARIO 3"</t>
  </si>
  <si>
    <t>SIKA 1</t>
  </si>
  <si>
    <t>SIKA 2</t>
  </si>
  <si>
    <t>SIKA TRANSPARENTE 10</t>
  </si>
  <si>
    <t>SIKADUR 42 ANCLAJE</t>
  </si>
  <si>
    <t>SILICONA TRANSPARENTE 11 OZ</t>
  </si>
  <si>
    <t>SIRENA 110 VOLTIOS</t>
  </si>
  <si>
    <t>SISTEMA SÉPTICO 1000 L INCLUYE TRAMPA DE GRASA, TANQUE IMOFF, FILTRO ANAEROBIO Y CAJA DE DISTRIBUCIÓN</t>
  </si>
  <si>
    <t>SISTEMA SÉPTICO 2000 L INCLUYE TRAMPA DE GRASA, TANQUE IMOFF, FILTRO ANAEROBIO Y CAJA DE DISTRIBUCIÓN</t>
  </si>
  <si>
    <t>SISTEMA SÉPTICO 500 L INCLUYE TRAMPA DE GRASA, TANQUE IMOFF, FILTRO ANAEROBIO Y CAJA DE DISTRIBUCIÓN</t>
  </si>
  <si>
    <t>SOLDADURA 6013 DE 1/8</t>
  </si>
  <si>
    <t>SOLDADURA 7018</t>
  </si>
  <si>
    <t>SOLDADURA CPVC LÍQUIDA 1/4</t>
  </si>
  <si>
    <t>SOLDADURA DE ESTAÑO 95:5</t>
  </si>
  <si>
    <t>SOLDADURA ELÉCTRICA 0.004 KG DE 3/23"</t>
  </si>
  <si>
    <t>SOLDADURA ELÉCTRICA LM. GALVANIZADA</t>
  </si>
  <si>
    <t>SOLDADURA L-70</t>
  </si>
  <si>
    <t>SOLDADURA PVC LÍQUIDA 1/4</t>
  </si>
  <si>
    <t>SOPORTE 1 1/2"</t>
  </si>
  <si>
    <t>SOPORTE 1"</t>
  </si>
  <si>
    <t>SOPORTE 2 1/2"</t>
  </si>
  <si>
    <t>SOPORTE 2"</t>
  </si>
  <si>
    <t>SOPORTE 3"</t>
  </si>
  <si>
    <t>SOPORTE 4"</t>
  </si>
  <si>
    <t>SOPORTE BANDEJA PORTACABLE</t>
  </si>
  <si>
    <t>SOPORTE CANAL AMAZONAS</t>
  </si>
  <si>
    <t>SOPORTE DE BAJANTE AMAZONAS</t>
  </si>
  <si>
    <t>SOPORTE METALICO CANAL PVC RAINGO</t>
  </si>
  <si>
    <t>SOPORTE TIPO CANASTILLA PARA MANGUERA</t>
  </si>
  <si>
    <t>SPLITER 4 VÍAS</t>
  </si>
  <si>
    <t>SPRAY PARA RETOQUES</t>
  </si>
  <si>
    <t>SUJETADOR DE TAPA PARA BANDEJA PORTACABLE</t>
  </si>
  <si>
    <t>SUMIDERO PREFABRICADO SL-100 CON TAPA</t>
  </si>
  <si>
    <t>SUMIDERO PREFABRICADO SL-250 CON TAPA</t>
  </si>
  <si>
    <t>SUMINISTRO DE CABLE DETECTOR LINEAL DE CALOR</t>
  </si>
  <si>
    <t>SUMINISTRO DE SENSOR DE HUMO FOTOELÉCTRICO</t>
  </si>
  <si>
    <t>SWITCH 10/100/1000 16 PUERTOS (TP-LINK)</t>
  </si>
  <si>
    <t>SWITCH 10/100/1000 24 PUERTOS (TP-LINK)</t>
  </si>
  <si>
    <t>SWITCH 10/100/1000 8 PUERTOS (TP-LINK)</t>
  </si>
  <si>
    <t>TABLA BURRA CEDRO ROJO 0.28</t>
  </si>
  <si>
    <t>TABLA BURRA ORDINARIO 0.10</t>
  </si>
  <si>
    <t>TABLA BURRA ORDINARIO 0.20</t>
  </si>
  <si>
    <t>TABLA BURRA ORDINARIO 0.30</t>
  </si>
  <si>
    <t>TABLA CHAPA ORDINARIO 0.10</t>
  </si>
  <si>
    <t>TABLA CHAPA ORDINARIO 0.30</t>
  </si>
  <si>
    <t>TABLERO 12 CIRCUITOS</t>
  </si>
  <si>
    <t>TABLERO 18 CIRCUITOS</t>
  </si>
  <si>
    <t>TABLERO 4 CIRCUITOS</t>
  </si>
  <si>
    <t>TABLERO ACRÍLICO 10 MM (PAR)</t>
  </si>
  <si>
    <t>TABLERO DISTRIBUCIÓN TRIFÁSICO - 5 H - 200A - 600V - 18 CIRCUITOS (SIN BREAKERS), CON PUERTA, CHAPA, Y ESPACIO PARA TOTALIZADOR</t>
  </si>
  <si>
    <t>TABLETA GRANO MARMOL P2 30X30, PAYANDE</t>
  </si>
  <si>
    <t>TABLETA GRES 25X25</t>
  </si>
  <si>
    <t>TABLETA GRES 7X25 CM</t>
  </si>
  <si>
    <t>TABLETA PREFABRICADA A-20 (200X200X400MM)</t>
  </si>
  <si>
    <t>TABLEX RH 19MM 1.53X2.44</t>
  </si>
  <si>
    <t>TABLÓN GRES 33X33</t>
  </si>
  <si>
    <t>TACHON EN CONCRETO</t>
  </si>
  <si>
    <t>TACO DE MADERA</t>
  </si>
  <si>
    <t>TACO TERMOMAGNETICO UNIPOLAR 30A</t>
  </si>
  <si>
    <t>TANQUE PLÁSTICO 1000 LT INC. ACCESORIOS</t>
  </si>
  <si>
    <t>TANQUE PLÁSTICO 250 LT INC. ACCESORIOS</t>
  </si>
  <si>
    <t>TANQUE PLÁSTICO 500 LT INC. ACCESORIOS</t>
  </si>
  <si>
    <t>TANQUE SÉPTICO ETERNIT 1000 L INCLUYE TRAMPA 95L</t>
  </si>
  <si>
    <t>TAPA EXTERNA AMAZONAS</t>
  </si>
  <si>
    <t>TAPA EXTERNA BLANCO RAINGO</t>
  </si>
  <si>
    <t>TAPA MACHO EN BRONCE DE 2 1/2" ACABADO BRILLANTE</t>
  </si>
  <si>
    <t>TAPA PARA BANDEJA PORTACABLE GALVANIZADA 30X120</t>
  </si>
  <si>
    <t>TAPA REGISTRO 20X20 CORRIENTE</t>
  </si>
  <si>
    <t>TAPA REGISTRO R 6X6</t>
  </si>
  <si>
    <t>TAPAPOROS NOGAL</t>
  </si>
  <si>
    <t>TAPÓN MACHO ACERO NEGRO 1/2" 200 PSI ROSCAR</t>
  </si>
  <si>
    <t>TAPÓN MACHO ACERO NEGRO 3/4" 200 PSI ROSCAR</t>
  </si>
  <si>
    <t>TAPÓN PRUEBAS PVC SANITARIO 2"</t>
  </si>
  <si>
    <t>TAPÓN PRUEBAS PVC SANITARIO 3"</t>
  </si>
  <si>
    <t>TAPÓN PRUEBAS PVC SANITARIO 4"</t>
  </si>
  <si>
    <t>TAPÓN ROSCADO 3"</t>
  </si>
  <si>
    <t>TAPÓN ROSCAR PVC-P 1/2"</t>
  </si>
  <si>
    <t>TAPÓN SOLDADO PVC-P 1/2"</t>
  </si>
  <si>
    <t>TAZA SANITARIA BLANCA</t>
  </si>
  <si>
    <t>TEE ACERO NEGRO 1 1/2" 200 PSI ROSCAR</t>
  </si>
  <si>
    <t>TEE ACERO NEGRO 1" 200 PSI ROSCAR</t>
  </si>
  <si>
    <t>TEE ACERO NEGRO 2" 200 PSI ROSCAR</t>
  </si>
  <si>
    <t>TEE COBRE 1"</t>
  </si>
  <si>
    <t>TEE COBRE 1/2"</t>
  </si>
  <si>
    <t>TEE COBRE 3/4"</t>
  </si>
  <si>
    <t>TEE GALVANIZADO 1"</t>
  </si>
  <si>
    <t>TEE GALVANIZADO 1/2"</t>
  </si>
  <si>
    <t>TEE GALVANIZADO 3/4"</t>
  </si>
  <si>
    <t>TEE HIERRO DUCTIL RANURADO 2 1/2"</t>
  </si>
  <si>
    <t>TEE HIERRO DUCTIL RANURADO 2"</t>
  </si>
  <si>
    <t>TEE HIERRO DUCTIL RANURADO 3"</t>
  </si>
  <si>
    <t>TEE HIERRO DUCTIL RANURADO 4"</t>
  </si>
  <si>
    <t>TEE PARA CANALETA PLÁSTICA 13X7 MM</t>
  </si>
  <si>
    <t>TEE PARA CANALETA PLÁSTICA 20X12 MM</t>
  </si>
  <si>
    <t>TEE PARA CANALETA PLÁSTICA 32X12 MM</t>
  </si>
  <si>
    <t>TEE PARA CANALETA PLÁSTICA 40X60 MM</t>
  </si>
  <si>
    <t>TEE PVC-P 1/2"</t>
  </si>
  <si>
    <t>TEE REDUCIDA POLIETILENO 1/2"X1"</t>
  </si>
  <si>
    <t>TEE TERMOFUSIÓN 1"</t>
  </si>
  <si>
    <t>TEE TERMOFUSIÓN 1/2"</t>
  </si>
  <si>
    <t>TEE TERMOFUSIÓN 3/4"</t>
  </si>
  <si>
    <t>TEJA "S" SEMIRUSTICA</t>
  </si>
  <si>
    <t>TEJA EN LM. GALVANIZADA CAL.26</t>
  </si>
  <si>
    <t>TEJA EN LM. GALVANIZADA PINTADA CAL.26</t>
  </si>
  <si>
    <t>TEJA ESPAÑOLA 1.34</t>
  </si>
  <si>
    <t>TEJA ETERNIT N0. 6</t>
  </si>
  <si>
    <t>TEJA FIBROCEMENTO NO. 4</t>
  </si>
  <si>
    <t>TEJA FIBROCEMENTO NO. 6</t>
  </si>
  <si>
    <t>TEJA FIBROCEMENTO NO. 8</t>
  </si>
  <si>
    <t>TEJA PLÁSTICA NO. 6</t>
  </si>
  <si>
    <t>TEJA TERMOACÚSTICA 0.27 MM</t>
  </si>
  <si>
    <t>TEJA ZINC Nº 6</t>
  </si>
  <si>
    <t>TELA VERDE</t>
  </si>
  <si>
    <t>TERMINAL PVC 1"</t>
  </si>
  <si>
    <t>TERMINAL PVC 1/2"</t>
  </si>
  <si>
    <t>TIERRA NEGRA</t>
  </si>
  <si>
    <t>TINTILLA PARA MADERA CAFÉ</t>
  </si>
  <si>
    <t>TIRAS DE ALISTADO 3X3X3</t>
  </si>
  <si>
    <t>TOC MADERA TRANSPARENTE</t>
  </si>
  <si>
    <t>TOMA CORRIENTE</t>
  </si>
  <si>
    <t>TOMA DATOS</t>
  </si>
  <si>
    <t>TOMA DOBLE</t>
  </si>
  <si>
    <t>TOMA TELEFÓNICA</t>
  </si>
  <si>
    <t>TOMA TRIFÁSICA</t>
  </si>
  <si>
    <t>TOMA TV</t>
  </si>
  <si>
    <t>TOMACORRIENTE BIFÁSICA - 2P + T - 20A - 250V (NEMA 6-20R)</t>
  </si>
  <si>
    <t>TOMACORRIENTE DOBLE - 2P + T - 15A - 127V (NEMA 5-15R)</t>
  </si>
  <si>
    <t>TOMACORRIENTE DOBLE - 2P + T - CON PROTECCIÓN GFCI - 15A - 127V (NEMA 5-15R)</t>
  </si>
  <si>
    <t>TOMACORRIENTE DOBLE - 2P + TA - CON POLO TIERRA AISLADA - 15A - 127V (NEMA 5-15R)</t>
  </si>
  <si>
    <t>TOMACORRIENTE TRIFÁSICA - 3P - 20A - 250V (NEMA 10-20R)</t>
  </si>
  <si>
    <t>TOMACORRIENTE TRIFÁSICA - 3P - 50A - 250V (NEMA 10-50R),</t>
  </si>
  <si>
    <t>TORNILLO 1/8"</t>
  </si>
  <si>
    <t>TORNILLO 7 X 7/16</t>
  </si>
  <si>
    <t>TORNILLO AUTOPERFORANTE</t>
  </si>
  <si>
    <t>TORNILLO C-43 FIJACIÓN METÁLICA</t>
  </si>
  <si>
    <t>TORNILLO C-90 FIJACIÓN METÁLICA</t>
  </si>
  <si>
    <t>TORNILLO CABEZA EXTRAPLANA 8 X 1/2"</t>
  </si>
  <si>
    <t>TORNILLO FIJADOR DE ALA</t>
  </si>
  <si>
    <t>TORNILLO GRABER 6X1"</t>
  </si>
  <si>
    <t>TORNILLO PARA CANALETA 43 METAL</t>
  </si>
  <si>
    <t>TORNILLO PARA CANALETA 90 METAL</t>
  </si>
  <si>
    <t>TORNILLO PARA MADERA 1" NO. 6</t>
  </si>
  <si>
    <t>TORNILLO PARA MADERA 2" NO. 9</t>
  </si>
  <si>
    <t>TORON DE TENSIONAMIENTO DE 5/8"</t>
  </si>
  <si>
    <t>TRAMO DE MANGUERA DE 1 1/2" X 100 FT SINTEX-PPLAST</t>
  </si>
  <si>
    <t>TRANSFORMADOR TRIFÁSICO 30KVA - 13,2KV / 208Y/120V - TIPO INMERSO EN ACEITE</t>
  </si>
  <si>
    <t>TRANSFORMADOR TRIFÁSICO 45KVA - 13,2KV / 208Y/120V - TIPO INMERSO EN ACEITE</t>
  </si>
  <si>
    <t>TRANSFORMADOR TRIFÁSICO 75KVA - 13,2KV / 208Y/120V - TIPO INMERSO EN ACEITE</t>
  </si>
  <si>
    <t>TRIPLEX PIZANO 14MM 1.22X2.44</t>
  </si>
  <si>
    <t>TRITURADO DE RÍO 1/2 EN MUNICIPIO</t>
  </si>
  <si>
    <t>TRITURADO DE RÍO 3/4 EN MUNICIPIO</t>
  </si>
  <si>
    <t>TRITURADO EN MUNICIPIO</t>
  </si>
  <si>
    <t>TRITURADO GRUESO</t>
  </si>
  <si>
    <t>TROMPETAS DE 12 TORONES</t>
  </si>
  <si>
    <t>TUBERIA H DE 1/4", H=1.4M, A=0.20M</t>
  </si>
  <si>
    <t>TUBERÍA ACERO GALVANIZADO 1" SCH 40</t>
  </si>
  <si>
    <t>TUBERÍA ACERO GALVANIZADO 1/2" SCH 40</t>
  </si>
  <si>
    <t>TUBERÍA ACERO GALVANIZADO 3/4" SCH 40</t>
  </si>
  <si>
    <t>TUBERÍA ACERO NEGRO 1 1/2" SCH 40</t>
  </si>
  <si>
    <t>TUBERÍA ACERO NEGRO 1" SCH 40</t>
  </si>
  <si>
    <t>TUBERÍA ACERO NEGRO 2 1/2" SCH 40</t>
  </si>
  <si>
    <t>TUBERÍA ACERO NEGRO 2" SCH 40</t>
  </si>
  <si>
    <t>TUBERÍA ACERO NEGRO 3" SCH 40</t>
  </si>
  <si>
    <t>TUBERÍA ACERO NEGRO 4" SCH 40</t>
  </si>
  <si>
    <t>TUBERÍA COBRE 1" TIPO L</t>
  </si>
  <si>
    <t>TUBERÍA COBRE 1/2" TIPO L</t>
  </si>
  <si>
    <t>TUBERÍA COBRE 3/4" TIPO L</t>
  </si>
  <si>
    <t>TUBERÍA CONDUIT PVC 1 1/2" - SCH. 40 (INTERMEDIO)</t>
  </si>
  <si>
    <t>TUBERÍA CONDUIT PVC 1" - SCH. 40 (INTERMEDIO)</t>
  </si>
  <si>
    <t>TUBERÍA CONDUIT PVC 1/2" - SCH. 40 (INTERMEDIO)</t>
  </si>
  <si>
    <t>TUBERÍA CONDUIT PVC 3/4" - SCH. 40 (INTERMEDIO)</t>
  </si>
  <si>
    <t>TUBERÍA EMT 1-1/2"</t>
  </si>
  <si>
    <t>TUBERÍA EMT 2"</t>
  </si>
  <si>
    <t>TUBERÍA IMC 2"</t>
  </si>
  <si>
    <t>TUBERÍA IMC 3"</t>
  </si>
  <si>
    <t>TUBERÍA IMC 4"</t>
  </si>
  <si>
    <t>TUBERÍA POLIETILENO 1"</t>
  </si>
  <si>
    <t>TUBERÍA POLIETILENO 1/2"</t>
  </si>
  <si>
    <t>TUBERÍA POLIETILENO 3/4"</t>
  </si>
  <si>
    <t>TUBERÍA PVC 2" - TIPO DB (PESADO)</t>
  </si>
  <si>
    <t>TUBERÍA PVC 3" - TIPO DB (PESADO)</t>
  </si>
  <si>
    <t>TUBERÍA PVC 3" - TIPO EB (LIVIANO)</t>
  </si>
  <si>
    <t>TUBERÍA PVC 4" - TIPO DB (PESADO)</t>
  </si>
  <si>
    <t>TUBERÍA PVC 4" - TIPO EB (LIVIANO)</t>
  </si>
  <si>
    <t>TUBERÍA PVC 4" - TIPO TDP</t>
  </si>
  <si>
    <t>TUBERÍA PVC 6" - TIPO TDP</t>
  </si>
  <si>
    <t>TUBO AN 1 1/2"</t>
  </si>
  <si>
    <t>TUBO AN PARA CERRAMIENTO 2"</t>
  </si>
  <si>
    <t>TUBO CLASE I CONCRETO SIN REFUERZO 10"</t>
  </si>
  <si>
    <t>TUBO CLASE I CONCRETO SIN REFUERZO 12"</t>
  </si>
  <si>
    <t>TUBO CLASE I CONCRETO SIN REFUERZO 24"</t>
  </si>
  <si>
    <t>TUBO CLASE II CONCRETO REFORZADO 24"</t>
  </si>
  <si>
    <t>TUBO CLASE II CONCRETO REFORZADO 30"</t>
  </si>
  <si>
    <t>TUBO CLASE II CONCRETO REFORZADO 44"</t>
  </si>
  <si>
    <t>TUBO CLASE II CONCRETO SIN REFUERZO 10"</t>
  </si>
  <si>
    <t>TUBO CLASE II CONCRETO SIN REFUERZO 24"</t>
  </si>
  <si>
    <t>TUBO CLASE II CONCRETO SIN REFUERZO 8"</t>
  </si>
  <si>
    <t>TUBO CLASE III CONCRETO REFORZADO 24"</t>
  </si>
  <si>
    <t>TUBO CLASE III CONCRETO REFORZADO 44"</t>
  </si>
  <si>
    <t>TUBO CONCRETO SIMPLE D=600 MM</t>
  </si>
  <si>
    <t>TUBO CONDUIT EMT GALVANIZADA 1"</t>
  </si>
  <si>
    <t>TUBO CONDUIT EMT GALVANIZADA 1/2"</t>
  </si>
  <si>
    <t>TUBO CONDUIT EMT GALVANIZADA 3/4"</t>
  </si>
  <si>
    <t>TUBO CPVC 1/2"</t>
  </si>
  <si>
    <t>TUBO CPVC 3/4"</t>
  </si>
  <si>
    <t>TUBO DE CONCRETO REFORZADO D=90CM</t>
  </si>
  <si>
    <t>TUBO DRENAJE PVC 110MM</t>
  </si>
  <si>
    <t>TUBO DRENAJE PVC 160 MM</t>
  </si>
  <si>
    <t>TUBO DRENAJE PVC 200 MM</t>
  </si>
  <si>
    <t>TUBO DRENAJE PVC 250 MM</t>
  </si>
  <si>
    <t>TUBO DRENAJE PVC 315 MM</t>
  </si>
  <si>
    <t>TUBO EMT 1/2" CONDUIT</t>
  </si>
  <si>
    <t>TUBO ESTRUCTRURAL REDONDO 4"X2MM</t>
  </si>
  <si>
    <t>TUBO ESTRUCTURAL ABIERTO 4"X2", 1.5MM</t>
  </si>
  <si>
    <t>TUBO ESTRUCTURAL GALVANIZADO 1"</t>
  </si>
  <si>
    <t>TUBO ESTRUCTURAL GALVANIZADO 3"</t>
  </si>
  <si>
    <t>TUBO ESTRUCTURAL GALVANIZADO 4"</t>
  </si>
  <si>
    <t>TUBO ESTRUCTURAL REDONDO ASTM A500 GRADO C</t>
  </si>
  <si>
    <t>TUBO PVC 1" CONDUIT</t>
  </si>
  <si>
    <t>TUBO PVC 1/2" CONDUIT</t>
  </si>
  <si>
    <t>TUBO PVC ALL 2"</t>
  </si>
  <si>
    <t>TUBO PVC CONDUIT 1 1/2"</t>
  </si>
  <si>
    <t>TUBO PVC CONDUIT 3/4"</t>
  </si>
  <si>
    <t>TUBO PVC D 3" ALL</t>
  </si>
  <si>
    <t>TUBO PVC D 4" ALL</t>
  </si>
  <si>
    <t>TUBO PVC SANITARIO 2"</t>
  </si>
  <si>
    <t>TUBO PVC SANITARIO 3"</t>
  </si>
  <si>
    <t>TUBO PVC SANITARIO 4"</t>
  </si>
  <si>
    <t>TUBO PVC SANITARIO 6"</t>
  </si>
  <si>
    <t>TUBO PVC-P 1 1/2" RDE 21</t>
  </si>
  <si>
    <t>TUBO PVC-P 1 1/4" RDE 21</t>
  </si>
  <si>
    <t>TUBO PVC-P 1" RDE 13.5</t>
  </si>
  <si>
    <t>TUBO PVC-P 1/2" RDE 9</t>
  </si>
  <si>
    <t>TUBO PVC-P 2 1/2" RDE 21</t>
  </si>
  <si>
    <t>TUBO PVC-P 2" RDE 21</t>
  </si>
  <si>
    <t>TUBO PVC-P 3/4" RDE 11</t>
  </si>
  <si>
    <t>TUBULAR DE 1 1/2"X1 1/2"</t>
  </si>
  <si>
    <t>UNIVERSAL GALVANIZADA 1/2"</t>
  </si>
  <si>
    <t>UNIVERSAL PVC 1 1/2"</t>
  </si>
  <si>
    <t>UNIVERSAL PVC 1"</t>
  </si>
  <si>
    <t>UNIVERSAL PVC 1/2"</t>
  </si>
  <si>
    <t>UNIVERSAL PVC 2"</t>
  </si>
  <si>
    <t>UNIVERSAL PVC 3/4"</t>
  </si>
  <si>
    <t>UNIÓN ACERO NEGRO 1 1/2" 200 PSI ROSCAR</t>
  </si>
  <si>
    <t>UNIÓN ACERO NEGRO 1" 200 PSI ROSCAR</t>
  </si>
  <si>
    <t>UNIÓN ACERO NEGRO 2" 200 PSI ROSCAR</t>
  </si>
  <si>
    <t>UNIÓN COBRE 1"</t>
  </si>
  <si>
    <t>UNIÓN COBRE 1/2"</t>
  </si>
  <si>
    <t>UNIÓN COBRE 3/4"</t>
  </si>
  <si>
    <t>UNIÓN CONDUIT PVC 4"</t>
  </si>
  <si>
    <t>UNIÓN DE CANAL AMAZONAS</t>
  </si>
  <si>
    <t>UNIÓN DE CANAL RAINGO</t>
  </si>
  <si>
    <t>UNIÓN DE REPARACIÓN PVC 10"</t>
  </si>
  <si>
    <t>UNIÓN DE REPARACIÓN PVC 6"</t>
  </si>
  <si>
    <t>UNIÓN EMT GALVANIZADO 1"</t>
  </si>
  <si>
    <t>UNIÓN EMT GALVANIZADO 1/2"</t>
  </si>
  <si>
    <t>UNIÓN EMT GALVANIZADO 3/4"</t>
  </si>
  <si>
    <t>UNIÓN GALVANIZADO 1"</t>
  </si>
  <si>
    <t>UNIÓN GALVANIZADO 1/2"</t>
  </si>
  <si>
    <t>UNIÓN GALVANIZADO 3/4"</t>
  </si>
  <si>
    <t>UNIÓN REPARACIÓN PVC UNIÓN MECÁNICA 4"</t>
  </si>
  <si>
    <t>UNIÓN REPARACIÓN PVC UNIÓN MECÁNICA 8"</t>
  </si>
  <si>
    <t>UNIÓN RÁPIDA PVC UNIÓN MECÁNICA 2 1/2"</t>
  </si>
  <si>
    <t>UNIÓN RÁPIDA PVC UNIÓN MECÁNICA 4"</t>
  </si>
  <si>
    <t>UNIÓN RÁPIDA PVC UNIÓN MECÁNICA 8"</t>
  </si>
  <si>
    <t>UNIÓN TERMOFUSIÓN 1"</t>
  </si>
  <si>
    <t>UNIÓN TERMOFUSIÓN 1/2"</t>
  </si>
  <si>
    <t>UNIÓN TERMOFUSIÓN 3/4"</t>
  </si>
  <si>
    <t>UPS MONOFÁSICA - 5KVA - 120V - 60HZ</t>
  </si>
  <si>
    <t>UPS TRIFÁSICA - 10KVA - 208/120V - 60HZ</t>
  </si>
  <si>
    <t>VARA CLAVO</t>
  </si>
  <si>
    <t>VARILLA 1/2" CORRUGADA</t>
  </si>
  <si>
    <t>VARILLA 3/4" LISA</t>
  </si>
  <si>
    <t>VARILLA 3/8" CORRUGADA</t>
  </si>
  <si>
    <t>VARILLA DE COBRE 5/8" X 2,40M PARA ELECTRODO DE PUESTA A TIERRA</t>
  </si>
  <si>
    <t>VENTANA ALUMINIO CORREDIZA</t>
  </si>
  <si>
    <t>VIDRIO ESTANDAR PARA PUERTA GABINETE ESPESOR 3 MM</t>
  </si>
  <si>
    <t>VIDRIO TRANSPERENTE 3 MM</t>
  </si>
  <si>
    <t>VIDRIO TRANSPERENTE 4 MM</t>
  </si>
  <si>
    <t>VIDRIO TRANSPERENTE 5 MM</t>
  </si>
  <si>
    <t>VIDRIO TRANSPERENTE 6 MM</t>
  </si>
  <si>
    <t>VIGA ORDINARIO 0.2X0.1X 4M</t>
  </si>
  <si>
    <t>VIGUETA 8X23</t>
  </si>
  <si>
    <t>VINILO TIPO 1</t>
  </si>
  <si>
    <t>VINISOL RESIDENCIAL</t>
  </si>
  <si>
    <t>VINISOL TRÁFICO PESADO</t>
  </si>
  <si>
    <t>VÁLVULA ANGULAR TIPO GLOBO 1 1/2" EN BRONCE</t>
  </si>
  <si>
    <t>VÁLVULA ANGULAR TIPO GLOBO 2 1/2" EN BRONCE</t>
  </si>
  <si>
    <t>VÁLVULA DE COMPUERTA ELÁSTICA BETA 6"</t>
  </si>
  <si>
    <t>VÁLVULA DE COMPUERTA ELÁSTICA BETA 8"</t>
  </si>
  <si>
    <t>VÁLVULA DE RETENCIÓN LISTADA (CHEQUE) 3"</t>
  </si>
  <si>
    <t>VÁLVULA DE RETENCIÓN LISTADA (CHEQUE) 4"</t>
  </si>
  <si>
    <t>VÁLVULA MARIPOSA 3" LISTADA-UL</t>
  </si>
  <si>
    <t>VÁLVULA MARIPOSA 4" LISTADA-UL</t>
  </si>
  <si>
    <t>WASH - PRIMER A PINTURA</t>
  </si>
  <si>
    <t>WASH - PRIMER B CATALIZADOR</t>
  </si>
  <si>
    <t>WING ALUMINIO</t>
  </si>
  <si>
    <t>WING PVC TRADICIONAL</t>
  </si>
  <si>
    <t>XYPEX CONCENTRADO GRIS</t>
  </si>
  <si>
    <t>YESO CORRIENTE VENCEDOR</t>
  </si>
  <si>
    <t>ÁCIDO NITRICO</t>
  </si>
  <si>
    <t>ÁNGULO 1 1/2" X 1 1/2" X 1/8"</t>
  </si>
  <si>
    <t>ÁNGULO 1 1/4" X 1 1/4" X 1/8"</t>
  </si>
  <si>
    <t>ÁNGULO CAL.26 LÁMINA GALV. 2.44 M</t>
  </si>
  <si>
    <t>ÁNGULO HIERRO 1" X 1" X 6M</t>
  </si>
  <si>
    <t>ÁNGULO HIERRO 2" X 1/4" X 6 M</t>
  </si>
  <si>
    <t>ÁNGULO HIERRO 3/4" X 1/8"</t>
  </si>
  <si>
    <t>BAJANTE PVC AGUAS LLUVIAS D=4"</t>
  </si>
  <si>
    <t>CARROTANQUE DE AGUA 10.000 LITROS</t>
  </si>
  <si>
    <t>VOLQUETA</t>
  </si>
  <si>
    <t>GRÚA EXTENSIÓN PARA POSTES — CONDICIONAL</t>
  </si>
  <si>
    <t>GRÚA PH 20 TON — CONDICIONAL</t>
  </si>
  <si>
    <t>VEHÍCULO DELINEADOR — CONDICIONAL</t>
  </si>
  <si>
    <t>TANQUE EN CONCRETO 4000PSI</t>
  </si>
  <si>
    <t>BOMBEO DE CONCRETO PREMEZCLADO</t>
  </si>
  <si>
    <t>MURO PANTALLA EN CONCRETO 3500 PSI  E= 15CM</t>
  </si>
  <si>
    <t>CUBIERTAS PLACA MACIZA 3500 PSI E=0.15 M</t>
  </si>
  <si>
    <t xml:space="preserve">3- CIMENTACIONES EN CONCRETO </t>
  </si>
  <si>
    <t>4- ESTRUCTURA</t>
  </si>
  <si>
    <t>AFINADO CUBIERTAS PLANAS EN MORTERO IMPERMEABILIZADO 1:4 E=0.03 M</t>
  </si>
  <si>
    <t>MEDIA CAÑA EN MORTERO 1:3 IMPERMEABILIZADO</t>
  </si>
  <si>
    <t>SUMINISTRO E INSTALACIÓN DE GÁRGOLA PREFABRICADA EN CONCRETO, DE DIMENSIONES 8 × 12 × 21 CM Y 4,5 CM DE PROFUNIDAD</t>
  </si>
  <si>
    <t>SUMINISTRO Y APLICACIÓN DE RECUBRIMIENTO IMPERMEABILIZANTE EN POLIUREA, APLICADO EN FRÍO</t>
  </si>
  <si>
    <t>8-CUBIERTA E IMPERMEABILIZACIONES</t>
  </si>
  <si>
    <t>SUMINISTRO E INSTALACIÓN DE IMPERMEABILIZACIÓN PARA TANQUES CON MEMBRANA PVC REFORZADA DANOPOL DW HS 1.2 DE 1,2 MM O EQUIVALENTE. INCLUYE PREPARACIÓN Y RESANE DE SUPERFICIES, GEOTEXTIL PROTECTOR, PERFILES, ANCLAJES MECÁNICOS, SELLADORES, TERMOFUSIÓN, REMATES EN PASAMUROS Y PRUEBA DE ESTANQUEIDAD.</t>
  </si>
  <si>
    <t>CONSTRUCCIÓN DE MURO EN LADRILLO ESTRUCTURAL DE PERFORACIÓN VERTICAL COLOR CAPUCHINO PREHIDROFUGADO O SIMILAR, TIPO 306, DE DIMENSIONES 29 × 6 × 14,5 CM, INCLUYENDO MORTERO DE PEGA Y RELLENO, REFUERZO EN GRAFIL SEGÚN ESPECIFICACIONES ESTRUCTURALES</t>
  </si>
  <si>
    <t>CONSTRUCCIÓN DE MURO EN LADRILLO ESTRUCTURAL DE PERFORACIÓN VERTICAL COLOR CAPUCHINO O SIMILAR, TIPO 306, DE DIMENSIONES 29 × 6 × 14,5 CM, INCLUYENDO MORTERO DE PEGA Y RELLENO, REFUERZO EN GRAFIL SEGÚN ESPECIFICACIONES ESTRUCTURALES (LINEAL)</t>
  </si>
  <si>
    <t>ALFAJÍA O BORDE INFERIOR - LADRILLO PORTANTE COLOR CAPUCHINO, HILADA PARADA INCLUYE CONCRETO 2500 PSI E= 0.15 M Y REFUERZO EN ACERO 60000 PSI</t>
  </si>
  <si>
    <t>DINTEL O BORDE SUPERIOR - LADRILLO PORTANTE COLOR CAPUCHINO, HILADA PARADA INCLUYE CONCRETO 2500 PSI E= 0.15 M Y REFUERZO EN ACERO 60000 PSI</t>
  </si>
  <si>
    <t>SUMINISTRO E INSTALACION ESTUCO Y VINILO 3 MANOS MUROS (INCLUYE ESTUCO, MANOS EN PINTURA ANTIBACTERIAL, FILOS Y DILATACIONES)</t>
  </si>
  <si>
    <t>SUMINISTRO E INSTALACION DE VINILO 2 MANOS SOBRE CIELO RASO EN DRYWALL (INCLUYE PINTURA ANTIBACTERIAL, FILOS Y DILATACIONES)</t>
  </si>
  <si>
    <t>16- CARPINTERÍA EN ALUMINIO Y METÁLICA</t>
  </si>
  <si>
    <t>17- CARPINTERÍA EN MADERA</t>
  </si>
  <si>
    <t>SUMINISTRO E INSTALACIÓN DE PUERTA BATIENTE ENTAMBORADA EN FÓRMICA, CON BASTIDOR EN PERFIL COLD ROLLED CALIBRE 18 Y MONTANTE SUPERIOR CON REJILLA DE VENTILACIÓN. INCLUYE CERRADURA CON MANIJA, CERROJO INSTITUCIONAL YALE EN ACERO INOXIDABLE, LLAVE DE SIERRA Y BISAGRAS MAC-PRO DE 4,5” × 4,5”, ACABADO 26D.</t>
  </si>
  <si>
    <t>18- OBRAS EXTERIORES, URBANISMO Y CERRAMIENTO</t>
  </si>
  <si>
    <t>SUMINISTRO E INSTALACIÓN DE BORDILLO PREFABRICADO A-81 EN CONCRETO, INCLUYENDO EXCAVACIÓN, CAMA DE APOYO, ALINEACIÓN, NIVELACIÓN, JUNTAS Y LIMPIEZA FINAL.</t>
  </si>
  <si>
    <t>20- PAISAJISMO</t>
  </si>
  <si>
    <t xml:space="preserve">21- SEÑALIZACION </t>
  </si>
  <si>
    <t>SUMINISTRO E INSTALACIÓN DE SEÑAL INFORMATIVA - IDENTIFICACIÓN DE AREAS - BASE ACRÍLICO 5 MM.  -  TEXTO IMPRESO DTF UV - INCLUYE CINTA ADHESIVA ESPUMADA + VINILO FROST - 11,5 CMS X 40 CMS</t>
  </si>
  <si>
    <t>SUMINISTRO E INSTALACIÓN DE SEÑAL INFORMATIVA - DIRECTORIOS INFORMATIVOS (IDENTIFICACIÓN DE AREAS) - BASE ALOCUBOND SILVER 3 MM - TEXTO EN VINILO DE CORTE Y DTF UV - INCLUYE CINTA ADHESIVA ESPUMADA - 60 CMS X 120 CMS</t>
  </si>
  <si>
    <t>SUMINISTRO E INSTALACIÓN DE TOTEM DE PEDESTAL EN ACERO DE 1/8" + PINTURA ELECTROSTÁTICA COLOR GRIS O NEGRA + TABLERO DE PREVENCIÓN DE RIESGOS - BASE POLIESTIRENO CAL. 2 MM ECOLAM - NO FOTOLUMINISCENTE DE 140 CMS  X 40 CMS. - IMPRESIÓN FULL COLOR + LAMINADO MATE DE PROTECCIÓN  - MÓVILES.</t>
  </si>
  <si>
    <t>SUMINISTRO E INSTALACIÓN DE TABLEROS PARA DIVULGACIÓN DEL REGLAMENTO INTERNO DE TRABAJO E INFORMACIÓN VARIABLE - BASE MDF 12 MM + SUPERFICIE EN MELAMÍNICO BLANCO CUADRICULADO - MARCO EN ALUMINIO ANODIZADO DE 1" Y ESQUINEROS PLÁSTICOS - DIM. 246 X 125 CMS.</t>
  </si>
  <si>
    <t>SUMINISTRO E INSTALACIÓN DE BANDA ANTIDESLIZANTE FUNDIDA - BASE CARBURO DE SILICIO #24 INCLUYE VINILO FOTOLUMINISCENTE CLASE A</t>
  </si>
  <si>
    <t>SUMINISTRO E INSTALACIÓN DE BANDA ANTIDESLIZANTE - BASE CARBURO DE SILICIO #24 NO INCLUYE VINILO FOTOLUMINISCENTE CLASE A</t>
  </si>
  <si>
    <t xml:space="preserve">SUMINISTRO E INSTALACIÓN DE SEÑAL FOTOLUMINISCENTE BASE PVC IGNIFUGO 1 MM CLASE A/350 </t>
  </si>
  <si>
    <t>SUMINISTRO E INSTALACIÓN DE EXINTORES TIPO A-B-C-  INLUYE SOPORTE A PARED 20LBS</t>
  </si>
  <si>
    <t>SUMINISTRO E INSTALACIÓN ENCAMINAMIENTOS PODOTÁCTILES, ACCESIBILIDAD AL MEDIO FÍSICO - SEÑALIZACIÓN TÁCTIL - PATRÓN DE ALERTA - ESPIGO DE INCLUSTAR EN ACERO INOXIDABLE Ø 35 MM X 0,5 MM</t>
  </si>
  <si>
    <t>SUMINISTRO E INSTALACIÓN DE ENCAMINAMIENTOS PODOTÁCTILES  ACCESIBILIDAD AL MEDIO FÍSICO - SEÑALIZACIÓN TÁCTIL - PATRÓN GUÍA - ESPIGO DE INCLUSTAR EN ACERO INOXIDABLE  280 X 35 X 5 MM.</t>
  </si>
  <si>
    <t>EJECUCIÓN DE ASEO Y LIMPIEZA FINAL DE OBRA, INCLUYENDO RETIRO DE ESCOMBROS Y RESIDUOS, BARRIDO, LAVADO DE SUPERFICIES, PULIDO DE VIDRIOS AMBAS CARAS, DESINFECCIÓN DE ÁREAS, RECOLECCIÓN Y DISPOSICIÓN EN SITIO AUTORIZADO, ASÍ COMO ENTREGA DE ÁREAS LIBRES DE POLVO Y EN CONDICIONES ÓPTIMAS PARA SU USO. INCLUYE MANO DE OBRA, MATERIALES, EQUIPOS, HERRAMIENTAS Y DISPOSICIÓN FINAL.</t>
  </si>
  <si>
    <t xml:space="preserve">EJECUCIÓN DE ASEO Y LIMPIEZA FINAL DE OBRA EN ZONAS EXTERIORES, TALES COMO PARQUEADEROS, ANDENES, RAMPAS Y ACCESOS, INCLUYENDO BARRIDO MECÁNICO/MANUAL, HIDROLAVADO A PRESIÓN, DESENGRASE DE MANCHAS DE ACEITE, RETIRO DE RESTOS DE OBRA Y RESIDUOS, LIMPIEZA DE BORDILLOS Y REJILLAS/CAPTACIONES PLUVIALES, RECOLECCIÓN, CARGUE, TRANSPORTE Y DISPOSICIÓN EN SITIO AUTORIZADO. </t>
  </si>
  <si>
    <t>SUMINISTRO E INSTALACIÓN DE DILATACIÓN EN Z</t>
  </si>
  <si>
    <t>CIELO EN RASO EN DRYWALL CON 1 MANO DE PINTURA (LINEAL)</t>
  </si>
  <si>
    <t>CIELO RASO EN DRYWALL RH CON 1 MANO DE PINTURA</t>
  </si>
  <si>
    <t>CIELO RASO EN DRYWALL RH CON 1 MANO DE PINTURA (LINEAL)</t>
  </si>
  <si>
    <t>15- APARATOS SANITARIOS, MESONES Y ACCESORIOS</t>
  </si>
  <si>
    <t>SUMINISTRO Y TENDIDA DE POLIETILENO NEGRO CALIBRE 7, INCLUYE CORTE, TRASLAPE, FIJACIÓN</t>
  </si>
  <si>
    <t>COLUMNETAS Y VIGUETAS DE CONFINAMIENTO DE ACUERDO CON PLANOS ESTRUCTURALES DE REFERENCIA, EN CONCRETO DE 3.000 PSI CON ACERO DE REFUERZO, ANCLAJES CON RESINA EPÓXICA TIPO SIKA ANCHORFIX 3001 O SIMILAR Y ENCOFRADO EN MADERA.</t>
  </si>
  <si>
    <t xml:space="preserve">SUBTOTAL CONSTRUCCION OBRA NUEVA  + CERTIFICACIONES </t>
  </si>
  <si>
    <t>V. COSTOS INDIRECTOS</t>
  </si>
  <si>
    <t xml:space="preserve">IMPREVISTOS </t>
  </si>
  <si>
    <t>ADMINISTRACION</t>
  </si>
  <si>
    <t>2 AYUDANTE ALBAÑILERÍA</t>
  </si>
  <si>
    <t xml:space="preserve">SUBTOTAL </t>
  </si>
  <si>
    <t xml:space="preserve">TOTAL COSTO DIRECTO </t>
  </si>
  <si>
    <t xml:space="preserve">TOTAL COSTO DIRECTO + A.I.U. </t>
  </si>
  <si>
    <t>LUMINARIA REF (LED DECO DE PISO)</t>
  </si>
  <si>
    <t>SUMINISTRO E INSTALACIÓN DE TABLERO DE FABRICACION ESPECIAL TRF, CON ESPACIO PARA TOTALIZADOR Y PROTECCIONES SEGÚN DU, INCLUYE TRANSFERENCIA AUTOMATICA CONTACTORES Y ALARMAS</t>
  </si>
  <si>
    <t>SUMINISTRO E INSTALACIÓN DE CELDA DE MEDIDA AE319, CON ESPACIO PARA TOTALIZADOR Y PROTECCIONES SEGÚN DU</t>
  </si>
  <si>
    <t>SUMINISTRO E INSTALACIÓN DE CABLE NO.3X12 AWG-LSHZ-600V EN COBRE PARA SALIDAS DE CIRCUITOS RAMALES</t>
  </si>
  <si>
    <t>SUMINISTRO E INSTALACIÓN DE AVISO DE SALIDA EMERGENCIA</t>
  </si>
  <si>
    <t>SUMINISTRO E INSTALACIÓN DE LUMINARIA HERMETICA 2X18W PC</t>
  </si>
  <si>
    <t>SUMINISTRO E INSTALACIÓN DE LUMINARIA LED TIPO OJO DE BUEY ODB AVANTE CON PESTAÑA 15,8W</t>
  </si>
  <si>
    <t>SUMINISTRO E INSTALACIÓN DE LUMINARIA MINI ANTORCHA COLUMNA</t>
  </si>
  <si>
    <t>SUMINISTRO E INSTALACIÓN DE SALIDA PARA AUDIO, INCLUYE TUBERIA PVC SCH40 3/4", CAJA DE PASO METALICA 2400</t>
  </si>
  <si>
    <t>SUMINISTRO E INSTALACIÓN DE CABLE POLARIZADO PARA AUDIO 2X14</t>
  </si>
  <si>
    <t>SUMINISTRO E INSTALACIÓN DE SALIDA HDMI, INCLUYE TUBERIA PVC SCH40 1-1/4", CAJA DE PASO METALICA 2400</t>
  </si>
  <si>
    <t>SUMINISTRO E INSTALACIÓN DE CABLE HDMI 40M</t>
  </si>
  <si>
    <t>CERTIFICACION RETIE SALIDAS DE USO FINAL</t>
  </si>
  <si>
    <t>CERTIFICACION RETILAP</t>
  </si>
  <si>
    <t>CERTIFICACION DE PUNTOS DE RED</t>
  </si>
  <si>
    <t>COMISSIONING SISTEMA DE AUDIO</t>
  </si>
  <si>
    <t>INGENIERO ELECTRICO</t>
  </si>
  <si>
    <t>COORDINADOR BIM</t>
  </si>
  <si>
    <t>REMATE PERIMETRAL EN LÁMINA DE ACERO GALVANIZADO CALIBRE 26 PARA CUBIERTA TIPO SÁNDWICH DE 30 MM.</t>
  </si>
  <si>
    <t>SUMINISTRO E INSTALACIÓN DE TAPAS DE INSPECCIÓN EN CIELORASO DE 60X60 DE MARCO OCULTO Y APERTURA PUSH, CON 1 MANO DE PINTURA ANTIBACTERIAL</t>
  </si>
  <si>
    <t>SUMINISTRO E INSTALACIÓN DE PUERTA CORREDIZA ENTAMBORADA EN FÓRMICA, CON BASTIDOR EN PERFIL COLD ROLLED CALIBRE 18 Y MONTANTE SUPERIOR CON REJILLA DE VENTILACIÓN. INCLUYE CERRADURA CON MANIJA, CERROJO INSTITUCIONAL YALE EN ACERO INOXIDABLE, LLAVE DE SIERRA Y BISAGRAS MAC-PRO DE 4,5” × 4,5”, ACABADO 26D.</t>
  </si>
  <si>
    <t>SUMINISTRO E INSTALACION DE CABLE EN COBRE CALIBRE 2/0, INCLUYE EXCAVACION</t>
  </si>
  <si>
    <t>SUMINISTRO E INSTALACION DE CAJA DE PASO  INSPECCION DE TIERRAS 30X30 INCLUYE VARILLA DE PUESTA A TIERRA 5/8 CU, TAPA MARCO METALICO Y EXCAVACION</t>
  </si>
  <si>
    <t>INSTALACION DE SOLDADURA EXOTERMICA 115GR INCLUYE MOLDE EN CRUZ, CARGA DE POLVORA</t>
  </si>
  <si>
    <t>BARRAJE DE COBRE 3MM 15CM, INLCUYE AISLADOR TIPO BARRIL</t>
  </si>
  <si>
    <t>SUMINISTRO E INSTALACION DE PUNTA CAPTADORA 60CM ALUMINIO CON BASE DX, REF. 101/ALU1500-DX</t>
  </si>
  <si>
    <t>ALAMBRON DE ALUMINIO 8MM, REF. AL-ALU 8MM</t>
  </si>
  <si>
    <t>SOPORTE ANILLO OBO CLICK POLIAMIDA 30MM, REF. 177/30</t>
  </si>
  <si>
    <t>JUNTA DILATACION DE ALUMINIO OBO, REF.  172/AR</t>
  </si>
  <si>
    <t>CONECTOR VARIABLE ALUMINIO OBO, REF. 249/ALU</t>
  </si>
  <si>
    <t>CONECTOR PARA VARILLA PLATINA ACERO GALVANIZADO, REF. 5005/N</t>
  </si>
  <si>
    <t>PUNTO FIJO DE TOMA A TIERRA M10VA, REF. 205 B-M10 VA</t>
  </si>
  <si>
    <t>CONECTOR EMPALME Y TERMINAL, REF. 5011</t>
  </si>
  <si>
    <t>CONECTOR BIMETALICO AL-CU</t>
  </si>
  <si>
    <t>CONECTOR CON 1 TORNILLO VA, REF. 5001 N/VA</t>
  </si>
  <si>
    <t>SUMINISTRO E INSTALACIÓN DE CABLE FPLR 2X16 AWG. RATING/SCH: UL 1424, UL 1666, UL 910 / NFPA 262</t>
  </si>
  <si>
    <t>SUMINISTRO E INSTALACIÓN DE CABLE FPLR 2X18 AWG. RATING/SCH: UL 1424, UL 1666, UL 910 / NFPA 262</t>
  </si>
  <si>
    <t>SUMINISTRO E INSTALACIÓN DE BATERIA 10AH/12V</t>
  </si>
  <si>
    <t>SUMINISTRO E INSTALACIÓN DE PANEL DE CONTROL SISTEMA DE DETECCIÓN, ALARMA. FACP</t>
  </si>
  <si>
    <t>SUMINISTRO E INSTALACIÓN DE DHU-DETECTOR DE HUMO TIPO PUNTUAL. INCLUYE BASE DE MONTAJE, CONECTOR, TUBERÍA EMT 3/4", CAJA DE PASO METALICA 2400 Y DEMÁS ACCESORIOS DE INSTALACIÓN.</t>
  </si>
  <si>
    <t>SUMINISTRO E INSTALACIÓN DE DTE-DETECTOR DE TÉRMICO FIJO, 57 GRADOS CENTÍGRADOS. INCLUYE BASE DE MONTAJE, CONECTOR, TUBERÍA EMT 3/4", CAJA DE PASO METALICA 2400 Y DEMÁS ACCESORIOS DE INSTALACIÓN.</t>
  </si>
  <si>
    <t>SUMINISTRO E INSTALACIÓN DE DTH-DETECTOR DE HUMO/TÉRMICO TIPO PUNTUAL PARA INTERIORES. INCLUYE BASE DE MONTAJE, CONECTOR, TUBERÍA EMT 3/4", CAJA DE PASO METALICA 2400 Y DEMÁS ACCESORIOS DE INSTALACIÓN.</t>
  </si>
  <si>
    <t>SUMINISTRO E INSTALACIÓN DE EMA-ESTACIÓN MANUAL DE ALARMA. INCLUYE BASE DE MONTAJE, CONECTOR, TUBERÍA EMT 3/4", CAJA DE PASO METALICA 2400 Y DEMÁS ACCESORIOS DE INSTALACIÓN.</t>
  </si>
  <si>
    <t>SUMINISTRO E INSTALACIÓN DE AIM-MÓDULO DE MONITOREO DE ENTRADA SENCILLO. INCLUYE BASE DE MONTAJE, CONECTOR, TUBERÍA EMT 3/4", CAJA DE PASO METALICA 2400 Y DEMÁS ACCESORIOS DE INSTALACIÓN.</t>
  </si>
  <si>
    <t>SUMINISTRO E INSTALACIÓN DE MRE-MÓDULO DE RELÉ. INCLUYE BASE DE MONTAJE, CONECTOR, TUBERÍA EMT 3/4", CAJA DE PASO METALICA 2400 Y DEMÁS ACCESORIOS DE INSTALACIÓN.</t>
  </si>
  <si>
    <t>SUMINISTRO E INSTALACIÓN DE AAV-SIRENA - STROBO PARA INTERIORES. INCLUYE BASE DE MONTAJE, CONECTOR, TUBERÍA EMT 3/4", CAJA DE PASO METALICA 2400 Y DEMÁS ACCESORIOS DE INSTALACIÓN.</t>
  </si>
  <si>
    <t>SUMINISTRO E INSTALACIÓN DE DNI-DETECTOR DE NIVEL DE AGUA. INCLUYE BASE DE MONTAJE, CONECTOR, TUBERÍA EMT 3/4", CAJA DE PASO METALICA 2400 Y DEMÁS ACCESORIOS DE INSTALACIÓN.</t>
  </si>
  <si>
    <t>EQUIPOS  ELECTRICOS</t>
  </si>
  <si>
    <t>5.1</t>
  </si>
  <si>
    <t>CANALIZACIONES</t>
  </si>
  <si>
    <t>5.1.1</t>
  </si>
  <si>
    <t>5.1.2</t>
  </si>
  <si>
    <t>5.1.3</t>
  </si>
  <si>
    <t>5.1.4</t>
  </si>
  <si>
    <t>5.1.5</t>
  </si>
  <si>
    <t>5.1.6</t>
  </si>
  <si>
    <t>5.1.7</t>
  </si>
  <si>
    <t>SUMINISTRO E INSTALACION BANDEJA TIPO DUCTO CERRADO 200X100  INCLUYE SOPORTE TIPO PELDAÑO,  SOPORTE OMEGA UNIVERSAL, TORNILLO DE FIJACIÓN DUCTO, PLATINA DE UNIÓN DUCTO FORMA EN C. PERNOS EXPANSIVOS, PERNOS DE OJO ABIERTO Y DEMÁS ACCESORIOS DE MONTAJE.</t>
  </si>
  <si>
    <t>5.1.8</t>
  </si>
  <si>
    <t>SUMINISTRO E INSTALACION BANDEJA TIPO MALLA 200X100  INCLUYE SOPORTE TIPO PELDAÑO,  SOPORTE OMEGA UNIVERSAL, TORNILLO DE FIJACIÓN DUCTO, PLATINA DE UNIÓN DUCTO FORMA EN C. PERNOS EXPANSIVOS, PERNOS DE OJO ABIERTO Y DEMÁS ACCESORIOS DE MONTAJE.</t>
  </si>
  <si>
    <t>5.2</t>
  </si>
  <si>
    <t>SISTEMA ELECTRICO</t>
  </si>
  <si>
    <t>5.2.1</t>
  </si>
  <si>
    <t>TABLERO ELECTRICOS</t>
  </si>
  <si>
    <t>5.2.1.1</t>
  </si>
  <si>
    <t>5.2.1.2</t>
  </si>
  <si>
    <t>SUMINISTRO E INSTALACIÓN DE TABLERO DE FABRICACION ESPECIAL TGN, CON ESPACIO PARA TOTALIZADOR Y PROTECCIONES SEGÚN DU.</t>
  </si>
  <si>
    <t>5.2.1.3</t>
  </si>
  <si>
    <t>5.2.1.4</t>
  </si>
  <si>
    <t>5.2.1.5</t>
  </si>
  <si>
    <t>SUMINISTRO E INSTALACIÓN DE TABLERO DE FABRICACION ESPECIAL GENERAL, CON ESPACIO PARA TOTALIZADOR Y PROTECCIONES SEGÚN DU, INCLUYE PULSADORES ON-OFF Y RELES</t>
  </si>
  <si>
    <t>5.2.1.6</t>
  </si>
  <si>
    <t>5.2.2</t>
  </si>
  <si>
    <t>UPS</t>
  </si>
  <si>
    <t>5.2.2.1</t>
  </si>
  <si>
    <t>SUMINISTRO E INSTALACIÓN DE UPS BIFÁSICA 208-120V, 6KVA, AUTONOMÍA 30 MINUTOS</t>
  </si>
  <si>
    <t>5.2.3</t>
  </si>
  <si>
    <t>CABLEADO ELECTRICO</t>
  </si>
  <si>
    <t>5.2.3.1</t>
  </si>
  <si>
    <t>5.2.3.2</t>
  </si>
  <si>
    <t>SUMINISTRO E INSTALACIÓN DE ACOMETIDA DESDE PLANTA ELECTRICA HASTA TABLERO TRF EN 3X2/0F+1X2/0N+1X4T AWG CU LSHZ 600V EN TUBERIA IMC 2"</t>
  </si>
  <si>
    <t>5.2.3.3</t>
  </si>
  <si>
    <t>SUMINISTRO E INSTALACIÓN DE ACOMETIDA DESDE TRF HASTA TGN EN 3X1/0F+1X1/0N+1X6T AWG CU LSHZ 600V EN TUBERIA IMC 2"</t>
  </si>
  <si>
    <t>5.2.3.4</t>
  </si>
  <si>
    <t>SUMINISTRO E INSTALACIÓN DE ACOMETIDA DESDE TGN HASTA TILU EN 3X6F+1X6N+1X8T AWG CU LSHZ 600V EN TUBERIA IMC 1-1/4"</t>
  </si>
  <si>
    <t>5.2.3.5</t>
  </si>
  <si>
    <t>SUMINISTRO E INSTALACIÓN DE ACOMETIDA DESDE TGN HASTA UPS Y TREG EN 2X8F+1X8N+1X8T AWG CU LSHZ 600V EN TUBERIA IMC 1"</t>
  </si>
  <si>
    <t>5.2.3.6</t>
  </si>
  <si>
    <t>5.2.4</t>
  </si>
  <si>
    <t>SALIDAS ELECTRICAS</t>
  </si>
  <si>
    <t>5.2.4.1</t>
  </si>
  <si>
    <t>5.2.4.2</t>
  </si>
  <si>
    <t>5.2.4.3</t>
  </si>
  <si>
    <t>SUMINISTRO E INSTALACIÓN DETOMACORRIENTE DOBLE CON POLO A TIERRA DE 20 A - 125V PARA SISTEMA REGULADO, INCLUYE APARATO CON TAPA NARANJA,  TUBERIA PVC 3/4", CABLE 3X12 AWG LSHZ 600V CU, CAJA DE PASO METALICA 2400</t>
  </si>
  <si>
    <t>5.2.4.4</t>
  </si>
  <si>
    <t>5.2.4.5</t>
  </si>
  <si>
    <t>5.3</t>
  </si>
  <si>
    <t>SISTEMA DE ILUMINACION</t>
  </si>
  <si>
    <t>5.3.1</t>
  </si>
  <si>
    <t>LUMINARIAS</t>
  </si>
  <si>
    <t>5.3.1.1</t>
  </si>
  <si>
    <t>5.3.1.2</t>
  </si>
  <si>
    <t xml:space="preserve">SUMINISTRO E INSTALACIÓN DE LUMINARIA DE EMERGENCIA R1 2X1.6W </t>
  </si>
  <si>
    <t>5.3.1.3</t>
  </si>
  <si>
    <t>5.3.1.4</t>
  </si>
  <si>
    <t>5.3.1.5</t>
  </si>
  <si>
    <t>5.3.1.6</t>
  </si>
  <si>
    <t>SUMINISTRO E INSTALACIÓN DE LUMINARIA TIPO SPOT COX RECTO</t>
  </si>
  <si>
    <t>5.3.1.7</t>
  </si>
  <si>
    <t>SUMINISTRO E INSTALACIÓN DE RIEL MAGNÉTICO PARA LUMINARIA SPOT COX RECTO</t>
  </si>
  <si>
    <t>5.3.1.8</t>
  </si>
  <si>
    <t>SUMINISTRO E INSTALACIÓN DE LUMINARIA LED TIPO EASY EKO II PREMIUM. LONGITUD= 582MM.</t>
  </si>
  <si>
    <t>5.3.1.9</t>
  </si>
  <si>
    <t>SUMINISTRO E INSTALACIÓN DE LUMINARIA LED TIPO EASY EKO II PREMIUM. LONGITUD= 1145MM.</t>
  </si>
  <si>
    <t>5.3.1.10</t>
  </si>
  <si>
    <t>SUMINISTRO E INSTALACIÓN DE LUMINARIA LED TIPO EASY EKO II PREMIUM. LONGITUD= 2271MM.</t>
  </si>
  <si>
    <t>5.3.1.11</t>
  </si>
  <si>
    <t>5.3.1.12</t>
  </si>
  <si>
    <t>5.3.1.13</t>
  </si>
  <si>
    <t>5.3.2</t>
  </si>
  <si>
    <t>SISTEMA DE CONTROL E INTERRUPTORES</t>
  </si>
  <si>
    <t>5.3.2.1</t>
  </si>
  <si>
    <t>5.3.2.2</t>
  </si>
  <si>
    <t>5.4</t>
  </si>
  <si>
    <t>SISTEMA DE COMUNICACIONES</t>
  </si>
  <si>
    <t>5.4.1</t>
  </si>
  <si>
    <t>INFRAESTRUCTURA</t>
  </si>
  <si>
    <t>5.4.1.1</t>
  </si>
  <si>
    <t>5.4.1.2</t>
  </si>
  <si>
    <t>5.4.1.3</t>
  </si>
  <si>
    <t>5.4.2</t>
  </si>
  <si>
    <t>CABLEADO ESTRUCTURADO</t>
  </si>
  <si>
    <t>5.4.2.1</t>
  </si>
  <si>
    <t>5.4.2.2</t>
  </si>
  <si>
    <t>5.4.2.3</t>
  </si>
  <si>
    <t>5.4.2.4</t>
  </si>
  <si>
    <t>5.4.3</t>
  </si>
  <si>
    <t>SALIDAS SISTEMA DE COMUNICACIONES</t>
  </si>
  <si>
    <t>5.4.3.1</t>
  </si>
  <si>
    <t>5.4.3.2</t>
  </si>
  <si>
    <t>SUMINISTRO E INSTALACIÓN DE ACCESS POINT TECNOLOGIA DUAL U6+ DE TECHO, INCLUE DISPOSITIVO, FACEPLATE SENCILLO, JACK CAT 6A, TUBERIA PVC SCH40 3/4"</t>
  </si>
  <si>
    <t>5.4.3.3</t>
  </si>
  <si>
    <t>5.5</t>
  </si>
  <si>
    <t>SISTEMA DE AUDIO Y VIDEO</t>
  </si>
  <si>
    <t>5.5.1</t>
  </si>
  <si>
    <t>PARLANTE 15CM DIAMETRO 25W 82DB DE INCRUSTAR</t>
  </si>
  <si>
    <t>5.5.2</t>
  </si>
  <si>
    <t>5.5.3</t>
  </si>
  <si>
    <t>5.5.4</t>
  </si>
  <si>
    <t>5.5.5</t>
  </si>
  <si>
    <t>5.5.6</t>
  </si>
  <si>
    <t>5.6</t>
  </si>
  <si>
    <t>SISTEMA PUESTA A TIERRA Y APANTALLAMIENTO</t>
  </si>
  <si>
    <t>5.6.1</t>
  </si>
  <si>
    <t>5.6.2</t>
  </si>
  <si>
    <t>5.6.3</t>
  </si>
  <si>
    <t>5.6.4</t>
  </si>
  <si>
    <t>5.6.5</t>
  </si>
  <si>
    <t>5.6.6</t>
  </si>
  <si>
    <t>5.6.7</t>
  </si>
  <si>
    <t>5.6.8</t>
  </si>
  <si>
    <t>5.6.9</t>
  </si>
  <si>
    <t>5.6.10</t>
  </si>
  <si>
    <t>5.6.11</t>
  </si>
  <si>
    <t>5.6.12</t>
  </si>
  <si>
    <t>5.6.13</t>
  </si>
  <si>
    <t>5.6.14</t>
  </si>
  <si>
    <t>5.7</t>
  </si>
  <si>
    <t>DETECCIÓN DE INCENDIOS</t>
  </si>
  <si>
    <t>5.7.1</t>
  </si>
  <si>
    <t>5.7.2</t>
  </si>
  <si>
    <t>5.7.3</t>
  </si>
  <si>
    <t>5.7.4</t>
  </si>
  <si>
    <t>5.7.5</t>
  </si>
  <si>
    <t>5.7.6</t>
  </si>
  <si>
    <t>5.7.7</t>
  </si>
  <si>
    <t>5.7.8</t>
  </si>
  <si>
    <t>5.7.9</t>
  </si>
  <si>
    <t>5.7.10</t>
  </si>
  <si>
    <t>5.7.11</t>
  </si>
  <si>
    <t>5.7.12</t>
  </si>
  <si>
    <t>SUMINISTRO E INSTALACIÓN DE LUMINARIA ALUMBRADO PÚBLICO NOVA AVE</t>
  </si>
  <si>
    <t>SUMINISTRO E INSTALACIÓN DE LUMINARIA REFLECTOR 75W</t>
  </si>
  <si>
    <t>SUMINISTRO E INSTALACIÓN DE SALIDA PARA LUMINARIA EXTERIOR, INCLUYE CAJA, ACCESORIOS DE CONEXIÓN Y ROTULADO</t>
  </si>
  <si>
    <t>CAJA DE INSPECCIÓN VEHICULAR CS280 PARA REDES MT - BT, INCLUYE:  MARCO Y TAPA</t>
  </si>
  <si>
    <t>7.1</t>
  </si>
  <si>
    <t>RED HIDRÁULICA</t>
  </si>
  <si>
    <t>7.1.1</t>
  </si>
  <si>
    <t>7.1.2</t>
  </si>
  <si>
    <t>7.1.3</t>
  </si>
  <si>
    <t>7.1.4</t>
  </si>
  <si>
    <t>SUMINISTRO E INSTALACIÓN DE TUBERÍA PVC RDE 21 DE 1 1/4"</t>
  </si>
  <si>
    <t>7.1.5</t>
  </si>
  <si>
    <t>7.1.6</t>
  </si>
  <si>
    <t>7.1.7</t>
  </si>
  <si>
    <t>7.1.8</t>
  </si>
  <si>
    <t>7.1.9</t>
  </si>
  <si>
    <t>7.1.10</t>
  </si>
  <si>
    <t>7.1.11</t>
  </si>
  <si>
    <t>7.1.12</t>
  </si>
  <si>
    <t>7.1.13</t>
  </si>
  <si>
    <t>SUMINISTRO E INSTALACIÓN DE VÁLVULA DE COMPUERTA DE 1 1/4"</t>
  </si>
  <si>
    <t>7.1.14</t>
  </si>
  <si>
    <t>7.1.15</t>
  </si>
  <si>
    <t>7.1.16</t>
  </si>
  <si>
    <t>SUMINISTRO E INSTALACIÓN DE VÁLVULA DE PIE DE 1 1/2"</t>
  </si>
  <si>
    <t>7.1.17</t>
  </si>
  <si>
    <t>SUMINISTRO E INSTALACIÓN DE CHEQUE DE 1" A 1 1/2"</t>
  </si>
  <si>
    <t>7.1.18</t>
  </si>
  <si>
    <t>SUMINISTRO E INSTALACIÓN DE UNIVERSAL DE 1" A 1 1/2"</t>
  </si>
  <si>
    <t>7.1.19</t>
  </si>
  <si>
    <t>SUMINISTRO E INSTALACIÓN DE BOMBA PARA AGUA POTABLE H=41,1 MCA, Q=5,5 LPS, PRESIÓN CONSTANTE CON VARIADOR DE VELOCIDAD. INCLUYE SISTEMA ELÉCTRICO, SENSORES DE NIVEL, TANQUE HIDRONEUMÁTICO DE 75 L Y ACCESORIOS</t>
  </si>
  <si>
    <t>7.1.20</t>
  </si>
  <si>
    <t>BOMBA EYECTORA PARA DERRAME EN CUARTO DE MÁQUINAS</t>
  </si>
  <si>
    <t>7.2</t>
  </si>
  <si>
    <t>RED DE AGUAS SANITARIAS</t>
  </si>
  <si>
    <t>7.2.1</t>
  </si>
  <si>
    <t>7.2.2</t>
  </si>
  <si>
    <t>7.2.3</t>
  </si>
  <si>
    <t>7.2.4</t>
  </si>
  <si>
    <t>SUMINISTRO E INSTALACIÓN DE TUBERÍA DE VENTILACIÓN DE 2"</t>
  </si>
  <si>
    <t>7.2.5</t>
  </si>
  <si>
    <t>SUMINISTRO E INSTALACIÓN DE TUBERÍA DE VENTILACIÓN DE 3"</t>
  </si>
  <si>
    <t>7.2.6</t>
  </si>
  <si>
    <t>7.2.7</t>
  </si>
  <si>
    <t>CAJA DE INSPECCIÓN DE 60 × 60 CM. INCLUYE TAPA CON MARCO H SEGÚN DISEÑO</t>
  </si>
  <si>
    <t>7.2.8</t>
  </si>
  <si>
    <t>PUNTO SANITARIO Y ACCESORIOS DE 2"</t>
  </si>
  <si>
    <t>7.2.9</t>
  </si>
  <si>
    <t>PUNTO SANITARIO Y ACCESORIOS DE 3"</t>
  </si>
  <si>
    <t>7.2.10</t>
  </si>
  <si>
    <t>PUNTO SANITARIO Y ACCESORIOS DE 4"</t>
  </si>
  <si>
    <t>7.2.11</t>
  </si>
  <si>
    <t>7.2.12</t>
  </si>
  <si>
    <t>7.2.13</t>
  </si>
  <si>
    <t>7.2.14</t>
  </si>
  <si>
    <t>7.2.15</t>
  </si>
  <si>
    <t>7.3</t>
  </si>
  <si>
    <t>RED DE AGUAS LLUVIAS</t>
  </si>
  <si>
    <t>7.3.1</t>
  </si>
  <si>
    <t>SUMINISTRO E INSTALACIÓN DE TUBERÍA DE AGUAS LLUVIAS DE 2"</t>
  </si>
  <si>
    <t>7.3.2</t>
  </si>
  <si>
    <t>7.3.3</t>
  </si>
  <si>
    <t>7.3.4</t>
  </si>
  <si>
    <t>7.3.5</t>
  </si>
  <si>
    <t>7.3.6</t>
  </si>
  <si>
    <t>7.3.7</t>
  </si>
  <si>
    <t>7.3.8</t>
  </si>
  <si>
    <t>7.3.9</t>
  </si>
  <si>
    <t>7.3.10</t>
  </si>
  <si>
    <t>7.3.11</t>
  </si>
  <si>
    <t>SIFÓN TIPO PIÑA</t>
  </si>
  <si>
    <t>7.3.12</t>
  </si>
  <si>
    <t>7.3.13</t>
  </si>
  <si>
    <t>7.3.14</t>
  </si>
  <si>
    <t>7.4</t>
  </si>
  <si>
    <t>RED DE GAS</t>
  </si>
  <si>
    <t>7.4.1</t>
  </si>
  <si>
    <t>7.4.2</t>
  </si>
  <si>
    <t>7.4.3</t>
  </si>
  <si>
    <t>7.4.4</t>
  </si>
  <si>
    <t>SUMINISTRO E INSTALACIÓN DE REGULADOR DE PRESIÓN DE SEGUNDA ETAPA DE 1/2". INCLUYE NICHO PARA GAS. PRESIÓN DE SALIDA 23 MBAR</t>
  </si>
  <si>
    <t>7.4.5</t>
  </si>
  <si>
    <t>7.4.6</t>
  </si>
  <si>
    <t>CAJA PARA MEDIDOR DE GAS</t>
  </si>
  <si>
    <t>7.4.7</t>
  </si>
  <si>
    <t>CALENTADOR A GAS DE 20 LITROS CON ACCESORIOS</t>
  </si>
  <si>
    <t>SUMINISTRO E INSTALACIÓN DE PISO EN TABLON LISTÓN COLOR SAHARA, FORMATO 30,5 × 7,5 CM, EN ESPINA DE PESCADO, INCLUYE PREPARACIÓN DE SUPERFICIE, CORTES, ADHESIVO, BOQUILLAS Y LIMPIEZA FINAL.</t>
  </si>
  <si>
    <t>SUMINISTRO E INSTALACIÓN DE FRANJA DE CENEFAS EN TABLÓN LISTÓN LISO DE GRES COLOR MOCCA, FORMATO 30,5 × 7,5 CM, INCLUYENDO PREPARACIÓN DE SUPERFICIE, CORTES, ADHESIVO, BOQUILLAS Y LIMPIEZA FINAL.</t>
  </si>
  <si>
    <t>SUMINISTRO E INSTALACIÓN DE PISO SPC COLOR BEIGE VIC, FORMATO 1220 × 180 × 5 MM, INCLUYE PREPARACIÓN Y NIVELACIÓN DE SUPERFICIE CON MORTERO AUTONIVELANTE, CORTES, AJUSTES, INSTALACIÓN SEGÚN ESPECIFICACIÓN DEL FABRICANTE Y LIMPIEZA FINAL.</t>
  </si>
  <si>
    <t>SUMINISTRO E INSTALACIÓN DE PISO VINÍLICO HETEROGÉNEO EN ROLLO ACABADO PREMIUM COLOR GOLDEN GLOW, ARMSTRONG FLOORING, INCLUYE PREPARACIÓN Y NIVELACIÓN DE SUPERFICIE CON MORTERO AUTONIVELANTE, CORTE, EMPALMES, SELLADO DE JUNTAS Y LIMPIEZA FINAL.</t>
  </si>
  <si>
    <t>SUMINISTRO E INSTALACIÓN DE PISO VINÍLICO HOMOGÉNEO EN ROLLO ACABADO MEDIUM PURE GREY, ESPESOR 2 MM, INCLUYE PREPARACIÓN Y NIVELACIÓN DE SUPERFICIE CON MORTERO AUTONIVELANTE, CORTE, EMPALMES, SELLADO DE JUNTAS Y LIMPIEZA FINAL.</t>
  </si>
  <si>
    <t>SUMINISTRO E INSTALACIÓN DE DISEÑO EN PISO VINÍLICO HOMOGÉNEO EN ROLLO, ESPESOR 2 MM, EN COLORES MEDIUM COOL GREY, BEAN LEAF Y SKY, SEGÚN DISEÑO ARQUITECTÓNICO, INCLUYE PREPARACIÓN Y NIVELACIÓN DE SUPERFICIE, CORTES, EMPALMES, AJUSTES, SELLADO DE JUNTAS Y LIMPIEZA FINAL.</t>
  </si>
  <si>
    <t>PISO EN CONCRETO PULIDO FUNDIDO EN SITIO, INCLUYE EXTENDIDO, NIVELACIÓN, AFINADO, ALLANADO MECÁNICO, CURADO Y LIMPIEZA FINAL.</t>
  </si>
  <si>
    <t>SUMINISTRO E INSTALACION DE GUARDAESCOBA EN MADERA MACIZA 8 × 1,2 CM, BORDE REDONDO</t>
  </si>
  <si>
    <t>SUMINISTRO E INSTALACIÓN DE ENCHAPE CERÁMICO PARA MURO, REFERENCIA NATAL BLANCO CARA ÚNICA O SIMILAR, FORMATO 30 × 60 CM. INCLUYE PREPARACIÓN DE SUPERFICIE, CORTES, ADHESIVO CERÁMICO BLANCO, BOQUILLA BLANCA Y LIMPIEZA FINAL.</t>
  </si>
  <si>
    <t>SUMINISTRO E INSTALACIÓN DE ENCHAPE DE MURO EN LADRILLO PRENSADO LIVIANO COLOR CAPUCHINO H, E=6 CM, INCLUYE MALLA DE FIJACIÓN ANCLADA A LA ESTRUCTURA, MORTERO DE PEGA, CORTES, PLOMO, NIVELACIÓN, REMATES Y LIMPIEZA FINAL.</t>
  </si>
  <si>
    <t>SUMINISTRO E INSTALACIÓN DE ENCHAPE CERÁMICO PARA MURO, ESTILO PIEDRA, REFERENCIA BERLÍN MARFIL O SIMILAR, FORMATO 30 × 60 CM. INCLUYE PREPARACIÓN DE SUPERFICIE, CORTES, ADHESIVO CERÁMICO BLANCO, BOQUILLA BLANCA Y LIMPIEZA FINAL.</t>
  </si>
  <si>
    <t>SUMINISTRO E INSTALACIÓN DE PANEL ACÚSTICO EN MADERA TIPO DOMUS FONOACUSTIC CI32, MODULACIÓN ESPECIAL 600 × 1200 MM, COLOR BAMBÚ OSCURO REF. 006, INCLUYE SUBESTRUCTURA METÁLICA SEGÚN REQUERIMIENTOS DEL FABRICANTE, FIJACIONES, CORTES, AJUSTES, REMATES Y LIMPIEZA FINAL.</t>
  </si>
  <si>
    <t>SUMINISTRO E INSTALACIÓN DE PANEL EN MADERA TIPO DOMUS LISO DECORATIVO, MODULACIÓN ESPECIAL 600 × 1200 MM, COLOR BAMBÚ OSCURO REF. 006, INCLUYE SUBESTRUCTURA METÁLICA SEGÚN REQUERIMIENTOS DEL FABRICANTE, FIJACIONES, CORTES, AJUSTES, REMATES Y LIMPIEZA FINAL.</t>
  </si>
  <si>
    <t>13- PINTURAS</t>
  </si>
  <si>
    <t>14- CIELO RASOS</t>
  </si>
  <si>
    <t>SUMINISTRO E INSTALACIÓN DE CIELO RASO EN PANEL ACÚSTICO EN MADERA TIPO DOMUS LISO DECORATIVO, MODULACIÓN 600 × 600 MM, COLOR BAMBÚ OSCURO REF. 006, INCLUYE PERFILERÍA OCULTA GALVANIZADA, SISTEMA DE SUSPENSIÓN, ANCLAJES, FIJACIONES, NIVELACIÓN, CORTES, AJUSTES, REMATES Y LIMPIEZA FINAL.</t>
  </si>
  <si>
    <t>SUMINISTRO E INSTALACIÓN DE TAZA SANITARIA INSTITUCIONAL TIPO ADRIÁTICA PLUS O SIMILAR, EN PORCELANA VITRIFICADA COLOR BLANCO, CON ENTRADA POSTERIOR Y VÁLVULA PUSH DE EMPOTRAR. INCLUYE ASIENTO, CONEXIONES, ANCLAJES Y PRUEBA DE FUNCIONAMIENTO.</t>
  </si>
  <si>
    <t>SUMINISTRO E INSTALACIÓN DE ORINAL INSTITUCIONAL TIPO GOTTA O SIMILAR, EN PORCELANA VITRIFICADA COLOR BLANCO, CON ENTRADA POSTERIOR Y VÁLVULA PUSH ANTIVANDÁLICA. INCLUYE CONEXIONES, FIJACIONES, SELLADO Y PRUEBA DE FUNCIONAMIENTO.</t>
  </si>
  <si>
    <t>SUMINISTRO E INSTALACIÓN DE LAVAMANOS PMR INSTITUCIONAL DE COLGAR, TIPO AQUAJET O SIMILAR, EN PORCELANA VITRIFICADA COLOR BLANCO. INCLUYE SOPORTES TIPO PARED, ANCLAJES, DESAGÜE, SIFÓN, CONEXIONES Y SELLADO.</t>
  </si>
  <si>
    <t>SUMINISTRO E INSTALACIÓN DE GRIFERÍA INSTITUCIONAL TIPO PUSH PARA LAVAMANOS, DE MONTAJE EN MESA. INCLUYE CONEXIONES Y PRUEBA DE FUNCIONAMIENTO.</t>
  </si>
  <si>
    <t>SUMINISTRO E INSTALACIÓN DE PORTARROLLOS EN ACERO INOXIDABLE, ANCLADO A MURO. INCLUYE FIJACIONES, TORNILLERÍA Y LIMPIEZA FINAL.</t>
  </si>
  <si>
    <t>SUMINISTRO E INSTALACIÓN DE PAPELERA EN ACERO INOXIDABLE, ANCLADA A MURO. INCLUYE FIJACIONES Y LIMPIEZA FINAL.</t>
  </si>
  <si>
    <t>SUMINISTRO E INSTALACIÓN DE SECADOR DE MANOS AUTOMÁTICO TIPO FORZA O SIMILAR, ANCLADO A MURO. INCLUYE FIJACIONES, CONEXIÓN Y PRUEBA DE FUNCIONAMIENTO.</t>
  </si>
  <si>
    <t>SUMINISTRO E INSTALACIÓN DE DISPENSADOR DE JABÓN INSTITUCIONAL DE SOBREPONER A MURO, CON VÁLVULA PUSH, CAPACIDAD DE 1,2 LITROS Y CARCASA EN ACERO INOXIDABLE. INCLUYE FIJACIONES Y LIMPIEZA FINAL.</t>
  </si>
  <si>
    <t>SUMINISTRO E INSTALACIÓN DE BARRA DE SEGURIDAD PLEGABLE EN ACERO INOXIDABLE. INCLUYE SOPORTES, ANCLAJES REFORZADOS Y FIJACIONES.</t>
  </si>
  <si>
    <t>SUMINISTRO E INSTALACIÓN DE BARRA DE SEGURIDAD FIJA EN ACERO INOXIDABLE DE 18 PULGADAS. INCLUYE ANCLAJES Y FIJACIONES.</t>
  </si>
  <si>
    <t>SUMINISTRO E INSTALACIÓN DE REJILLA DE PISO CLÁSICA TIPO 3P ANTIPLAGAS O SIMILAR. INCLUYE CONEXIÓN AL DESAGÜE Y SELLADO PERIMETRAL.</t>
  </si>
  <si>
    <t>SUMINISTRO E INSTALACIÓN DE ESPEJO PARA BAÑO DE MOVILIDAD REDUCIDA EN CRISTAL DE 6 MM, CON SOPORTE OCULTO EN ALUMINIO INCLINADO SEGÚN NTC 6047, INCLUYENDO ELEMENTOS DE FIJACIÓN Y LIMPIEZA FINAL.</t>
  </si>
  <si>
    <t>SUMINISTRO E INSTALACIÓN DE LLAVE DE JARDÍN CON ACABADO SATINADO Y SISTEMA DE CIERRE TIPO BOLA, MARCA GRIVAL O SIMILAR. INCLUYE CONEXIONES Y PRUEBA DE FUNCIONAMIENTO.</t>
  </si>
  <si>
    <t>SUMINISTRO E INSTALACIÓN DE LAVAPLATOS SENCILLO DE 59 × 46 CM EN ACERO INOXIDABLE, ACABADO SATINADO, INCLUYE CANASTILLA, DESAGÜE, SIFÓN, CONEXIONES, SELLADO SANITARIO Y FIJACIONES. NO INCLUYE GRIFERÍA.</t>
  </si>
  <si>
    <t>SUMINISTRO E INSTALACIÓN DE GRIFERÍA MONOCONTROL PARA LAVAPLATOS, ACABADO CROMADO, TIPO SERRAT O SIMILAR, INCLUYE ACCESORIOS, CONEXIONES Y PRUEBA DE FUNCIONAMIENTO.</t>
  </si>
  <si>
    <t>SUMINISTRO E INSTALACIÓN DE PUERTA METÁLICA, HOJA ENTAMBORADA , MONTANTE VENTILADO CON CELOSÍA EN LÁMINA, ACABADO CON ANTICORROSIVO Y PINTURA ELECTROSTÁTICA COLOR NEGRO RAL 9011, MARCO EN LÁMINA COLD ROLLED CALIBRE 16, EQUIPADA CON CERRADURA DE EMBUTIR CON MANIJA EN ACERO INOXIDABLE, CERROJO INSTITUCIONAL EN ACERO INOXIDABLE, LLAVE DE SIERRA Y BISAGRAS DE 4.5” × 4.5” ACABADO 26D.</t>
  </si>
  <si>
    <t>SUMINISTRO E INSTALACIÓN DE PUERTA METÁLICA, HOJA ENTAMBORADA CON DILATACIONES (C 1/4 H), MONTANTE SUPERIOR FIJO EN VIDRIO TEMPLADO LAMINADO 3+3 MM, ACABADO CON ANTICORROSIVO Y PINTURA ELECTROSTÁTICA COLOR NEGRO RAL 9011, MARCO EN LÁMINA COLD ROLLED CALIBRE 16, EQUIPADA CON CERRADURA DE EMBUTIR CON MANIJA EN ACERO INOXIDABLE, CERROJO INSTITUCIONAL EN ACERO INOXIDABLE, LLAVE DE SIERRA Y BISAGRAS DE 4.5” × 4.5” ACABADO 26D.</t>
  </si>
  <si>
    <t>SUMINISTRO E INSTALACIÓN DE PUERTA EN PERFILERÍA DE ALUMINIO ANODIZADO COLOR NEGRO, TRÁFICO PESADO DE ALTA RESISTENCIA, CON HOJA, MONTANTE SUPERIOR Y MONTANTE LATERAL FIJO EN VIDRIO LAMINADO 4+4 MM. INCLUYE MANIJA EIFFEL, CERROJO INSTITUCIONAL EN ACERO INOXIDABLE CON LLAVE DE SIERRA, CIERRAPUERTAS SERIE 3005 COLOR NEGRO, BISAGRAS MAC-PRO 4.5” × 4.5” ACABADO 26D, ANCLAJES, FIJACIONES Y SELLADO.</t>
  </si>
  <si>
    <t>SUMINISTRO E INSTALACIÓN DE VENTANA EN PERFILERÍA DE ALUMINIO ANODIZADO COLOR NEGRO PARA TRÁFICO PESADO Y ALTA RESISTENCIA, CON MONTANTE SUPERIOR EN REJILLA TIPO CELOSÍA DE ALUMINIO ANODIZADO Y PAÑOS VIDRIADOS FIJOS/PROYECTANTES EN VIDRIO TEMPLADO LAMINADO 3+3 MM CON PELÍCULA DE CONTROL ACÚSTICO, INCLUYE FIJACIONES, BURLETES EPDM, SELLADO CON SILICONA NEUTRA Y LIMPIEZA FINAL.</t>
  </si>
  <si>
    <t>SUMINISTRO E INSTALACIÓN DE VENTANA TIPO REJILLA EN ALUMINIO ANODIZADO COLOR NEGRO, CON PERFILERÍA DE ALUMINIO ANODIZADO PARA TRÁFICO PESADO DE ALTA RESISTENCIA, REJILLA TIPO CELOSÍA, FIJACIONES, ANCLAJES, SELLADO Y LIMPIEZA FINAL.</t>
  </si>
  <si>
    <t>SUMINISTRO E INSTALACIÓN DE VENTANA EN PERFILERÍA DE ALUMINIO ANODIZADO COLOR NEGRO PARA TRÁFICO PESADO Y ALTA RESISTENCIA, CON PAÑOS EN VIDRIO TEMPLADO LAMINADO 3+3 MM CON PELÍCULA DE CONTROL ACÚSTICO Y MONTANTE INTERMEDIO TIPO VENTANA PROYECTANTE EN VIDRIO LAMINADO 3+3 MM CON PELÍCULA DE CONTROL ACÚSTICO. INCLUYE MANIJA DE EMBUTIR MILÁN YALE O SIMILAR, FIJACIONES, BURLETES EPDM, SELLADO CON SILICONA NEUTRA Y LIMPIEZA FINAL.</t>
  </si>
  <si>
    <t>SUMINISTRO E INSTALACIÓN DE PISO EN BLOQUE DE CEMENTO RECTANGULAR TIPO 8, COLOR GRIS, DE 10 × 20 × 8 CM, INCLUYENDO PREPARACIÓN DE BASE, CAMA DE APOYO EN ARENA, COLOCACIÓN, NIVELACIÓN, CORTES PERIMETRALES, SELLADO DE JUNTAS Y COMPACTACIÓN FINAL.</t>
  </si>
  <si>
    <t>SUMINISTRO E INSTALACIÓN DE PISO EN BLOQUE DE CEMENTO RECTANGULAR TIPO 8, COLOR BLANCO, DE 10 × 20 × 8 CM, INCLUYENDO PREPARACIÓN DE BASE, CAMA DE APOYO EN ARENA, COLOCACIÓN, NIVELACIÓN, CORTES PERIMETRALES, SELLADO DE JUNTAS Y COMPACTACIÓN FINAL.</t>
  </si>
  <si>
    <t>SUMINISTRO E INSTALACIÓN DE PISO EN BLOQUE DE CEMENTO RECTANGULAR TIPO 8, COLOR OCRE, DE 10 × 20 × 8 CM, INCLUYENDO PREPARACIÓN DE BASE, CAMA DE APOYO EN ARENA, COLOCACIÓN, NIVELACIÓN, CORTES PERIMETRALES, SELLADO DE JUNTAS Y COMPACTACIÓN FINAL.</t>
  </si>
  <si>
    <t>SUMINISTRO E INSTALACIÓN DE PISO EN BLOQUE DE CEMENTO RECTANGULAR TIPO 8, COLOR AMARILLO, DE 10 × 20 × 8 CM, INCLUYENDO PREPARACIÓN DE BASE, CAMA DE APOYO EN ARENA, COLOCACIÓN, NIVELACIÓN, CORTES PERIMETRALES, SELLADO DE JUNTAS Y COMPACTACIÓN FINAL.</t>
  </si>
  <si>
    <t>SUMINISTRO Y CONSTRUCCIÓN DE CINTA EN CONCRETO FUNDIDO EN SITIO, DE DIMENSIONES SEGÚN DISEÑO ARQUITECTÓNICO, INCLUYE PREPARACIÓN DE BASE, FORMALETA, FUNDIDA, NIVELACIÓN, AFINADO, CURADO Y LIMPIEZA FINAL.</t>
  </si>
  <si>
    <t>SUMINISTRO E INSTALACIÓN DE BLOQUE DE CEMENTO RECTANGULAR TIPO ALERTA 6, COLOR GRIS, DE 10 × 20 × 6 CM, INCLUYENDO PREPARACIÓN DE BASE, CAMA DE APOYO EN ARENA, COLOCACIÓN, NIVELACIÓN, CORTES PERIMETRALES, SELLADO DE JUNTAS Y COMPACTACIÓN FINAL.</t>
  </si>
  <si>
    <t>SUMINISTRO E INSTALACIÓN DE BLOQUE DE CEMENTO CUADRADO PARA PISO, COLOR GRIS, DE 20 × 20 × 6 CM, INCLUYENDO PREPARACIÓN DE BASE, CAMA DE APOYO EN ARENA, COLOCACIÓN, NIVELACIÓN, CORTES PERIMETRALES, SELLADO DE JUNTAS Y COMPACTACIÓN FINAL.</t>
  </si>
  <si>
    <t>SUMINISTRO E INSTALACIÓN DE TÓTEM INFORMATIVO PARA EXTERIOR, CON ESTRUCTURA EN ACERO 8 × 4 CALIBRE 16, ACABADO EN PINTURA ELECTROSTÁTICA, CUBIERTA EN ALUCOBOND SILVER DE 3 MM, TEXTOS SEPARADORES EN VINILO PRECORTADO E IMPRESIÓN DTF, DIMENSIONES APROXIMADAS 100 × 180 × 10 CM. INCLUYE ESTRUCTURA, FIJACIONES, ANCLAJES, MONTAJE Y LIMPIEZA FINAL.</t>
  </si>
  <si>
    <t>SUMINISTRO E INSTALACIÓN DE REJA METÁLICA FABRICADA EN PLATINAS DE 2” × 3/8”, CON ESTRUCTURA SOPORTE EN PERFIL METÁLICO, SOLDADA Y ACABADA CON PINTURA ELECTROSTÁTICA MATE COLOR NEGRO RAL 9011, INCLUYENDO ANCLAJES, FIJACIONES Y LIMPIEZA FINAL.</t>
  </si>
  <si>
    <t>SUMINISTRO E INSTALACIÓN DE PORTÓN BATIENTE DE DOS HOJAS ENTAMBORADAS CON DILATACIONES (C 1/4 H), FABRICADO EN LÁMINA METÁLICA, CON ACABADO ANTICORROSIVO Y PINTURA ESMALTE MATE COLOR NEGRO GRAFITO RAL 9011, INCLUYENDO MARCO, BISAGRAS REFORZADAS, CERRADURA, TOPE DE APERTURA, ANCLAJES Y LIMPIEZA FINAL.</t>
  </si>
  <si>
    <t xml:space="preserve">19-  ELEMENTOS DE IMAGEN DE FACHADA </t>
  </si>
  <si>
    <t>SUMINISTROE INSTALACIÓNDEREVESTIMIENTOENLAMINADODEALTAPRESIÓN(HPL) SÓLIDOFENÓLICO,
FABRICADOCONFIBRASCELULÓSICASIMPREGNADASENRESINASTERMOESTABLES, INCLUYENDOANCLAJES,
ESTRUCTURADEFIJACION,ADHESIVOS,FIJACIONES,EMPATES,SELLADOPERIMETRALYLIMPIEZAFINAL,CON
ACABADO DECORATIVO SEGÚN COLOR Y TEXTURA APROBADA EN OBRA.</t>
  </si>
  <si>
    <t>SUMINISTRO E INSTALACIÓN DE REVESTIMIENTO DE FACHADA EN PANEL METÁLICO GEOCLAD GEO 203 DE HUNTER DOUGLAS O SIMILAR, ACABADO Y COLOR SEGÚN DISEÑO ARQUITECTÓNICO. INCLUYE SUBESTRUCTURA, FIJACIONES, REMATES, ESQUINEROS, CORTES Y LIMPIEZA FINAL.</t>
  </si>
  <si>
    <t>SUMINISTRO E INSTALACIÓN DE REVESTIMIENTO DE FACHADA EN PANEL METÁLICO GEOCLAD GEO 203 DE HUNTER DOUGLAS O SIMILAR PARA REMATES, ACABADO Y COLOR SEGÚN DISEÑO ARQUITECTÓNICO. INCLUYE SUBESTRUCTURA, FIJACIONES, REMATES, ESQUINEROS, CORTES Y LIMPIEZA FINAL.</t>
  </si>
  <si>
    <t>22- ASEO</t>
  </si>
  <si>
    <t>23- TRAMITES Y CONEXIONES FINALES</t>
  </si>
  <si>
    <t>SUMINISTRO Y PLANTACIÓN DE ÁRBOL ESPECIE GUAYACÁN (TABEBUIA CHRYSANTHA), INCLUYENDO SUSTRATO, ABONO ORGÁNICO, RIEGO Y MANTENIMIENTO INICIAL. H=1.5M</t>
  </si>
  <si>
    <t>SUMINISTRO Y PLANTACIÓN DE ÁRBOL ESPECIE YARUMO PLATEADO (MYRCIA POPAYANENSIS), INCLUYENDO SUSTRATO, ABONO ORGÁNICO, RIEGO y MANTENIMIENTO H=1.5M</t>
  </si>
  <si>
    <t>SUMINISTRO E INSTALACIÓN DE JARDÍN EN KIKUYO, INCLUYENDO PREPARACIÓN Y NIVELACIÓN DEL TERRENO, TIERRA NEGRA, FERTILIZACIÓN, RIEGO INICIAL Y LIMPIEZA FINAL.</t>
  </si>
  <si>
    <t>SUMINISTRO Y SIEMBRA DE JARDÍN CON DIETES BICOLOR Y DRYOPTERIS WALLICHIANA, INCLUYENDO PREPARACIÓN DEL TERRENO, TIERRA NEGRA, SUSTRATO, ABONO ORGÁNICO, RIEGO INICIAL Y LIMPIEZA FINAL.</t>
  </si>
  <si>
    <t>SUMINISTRO Y SIEMBRA DE ARBUSTO EUGENIA, INCLUYENDO EXCAVACIÓN, TIERRA NEGRA, SUSTRATO, ABONO ORGÁNICO, TUTOR, RIEGO INICIAL, TRANSPORTE Y DISPOSICIÓN DE SOBRANTES.</t>
  </si>
  <si>
    <t>CONSTRUCCIÓN DE LA AMPLIACIÓN DEL CENTRO DEL ADULTO MAYOR DEL MUNICIPIO DE MOSQUERA, CUNDINAMARCA</t>
  </si>
  <si>
    <t>CONSTRUCCIÓN DE LA AMPLIACIÓN DEL CENTRO DE ATENCION A DISCAPACIDAD DEL MUNICIPIO DE MOSQUERA, CUNDINAMARCA</t>
  </si>
  <si>
    <t>SUMINISTRO E INSTALACIÓN DE PISO EN GRES TABLÓN COLOR SAHARA O SIMILAR, FORMATO 30 × 30 CM, INCLUYE PREPARACIÓN DE SUPERFICIE, CORTES, ADHESIVO, BOQUILLAS Y LIMPIEZA FINAL.</t>
  </si>
  <si>
    <t xml:space="preserve">SUBTOTAL CONSTRUCCION OBRA NUEVA CENTRO DEL ADULTO MAYOR  + CERTIFICACIONES </t>
  </si>
  <si>
    <t>TOTAL CONSTRUCCIÓN OBRA NUEVA CENTRO DEL ADULTO MAYOR Y  CENTRO DE ATENCION A DISCAPACIDAD + CERTIFICACIONES</t>
  </si>
  <si>
    <t>COTOS TRAMITES Y CONEXIONES FINALES CENTRO DEL ADULTO MAYOR</t>
  </si>
  <si>
    <t>COTOS TRAMITES Y CONEXIONES FINALES CENTRO DE ATENCIÓN A LA DISCAPACIDAD</t>
  </si>
  <si>
    <t>COSTO OBRA NUEVA CENTRO DE ATENCIÓN A LA DISCAPACIDAD (INCLUYE A.I.U.)</t>
  </si>
  <si>
    <t>COSTO OBRA NUEVA CENTRO DEL ADULTO MAYOR (INCLUYE A.I.U.)</t>
  </si>
  <si>
    <t>COSTO OBRA NUEVA CENTRO DEL ADULTO MAYOR (INCLUYE A.I.U.) + COSTO OBRA NUEVA CENTRO DE ATENCIÓN A LA DISCAPACIDAD (INCLUYE A.I.U.)</t>
  </si>
  <si>
    <t>COTOS TRAMITES Y CONEXIONES FINALES CENTRO DEL ADULTO MAYOR + COTOS TRAMITES Y CONEXIONES FINALES CENTRO DE ATENCIÓN A LA DISCAPACIDAD</t>
  </si>
  <si>
    <t xml:space="preserve">SUBTOTAL CONSTRUCCION OBRA NUEVA CENTRO DE ATENCIÓN A LA DISCAPACIDAD  + CERTIFICACIONES </t>
  </si>
  <si>
    <t>1,1 - C</t>
  </si>
  <si>
    <t>1,8 - C</t>
  </si>
  <si>
    <t>1,31 - C</t>
  </si>
  <si>
    <t>1,41 - C</t>
  </si>
  <si>
    <t>1,42 - C</t>
  </si>
  <si>
    <t>1,43 - C</t>
  </si>
  <si>
    <t>11,1 - C</t>
  </si>
  <si>
    <t>16,2 - C</t>
  </si>
  <si>
    <t>16,5 - C</t>
  </si>
  <si>
    <t>16,8 - C</t>
  </si>
  <si>
    <t>1,6 - V</t>
  </si>
  <si>
    <t>4,29 - C</t>
  </si>
  <si>
    <t>APU - 3.02</t>
  </si>
  <si>
    <t>N/A</t>
  </si>
  <si>
    <t>2,7 - C</t>
  </si>
  <si>
    <t>2,8 - C</t>
  </si>
  <si>
    <t>2,16 - C</t>
  </si>
  <si>
    <t>4,22 - C</t>
  </si>
  <si>
    <t>4,23 - C</t>
  </si>
  <si>
    <t>13,14 - C</t>
  </si>
  <si>
    <t>APU - 3.09</t>
  </si>
  <si>
    <t>APU - 3.10</t>
  </si>
  <si>
    <t>4,3 - C</t>
  </si>
  <si>
    <t>APU - 4.02</t>
  </si>
  <si>
    <t>4,27 - C</t>
  </si>
  <si>
    <t>4,26 - C</t>
  </si>
  <si>
    <t>4,28 - C</t>
  </si>
  <si>
    <t>4,16 - C</t>
  </si>
  <si>
    <t>APU - 4.08</t>
  </si>
  <si>
    <t>APU - 4.10</t>
  </si>
  <si>
    <t>10,23 - C</t>
  </si>
  <si>
    <t>12.105 - C</t>
  </si>
  <si>
    <t>12,17 - C</t>
  </si>
  <si>
    <t>21,14 - C</t>
  </si>
  <si>
    <t>12,18 - C</t>
  </si>
  <si>
    <t>21,15 - C</t>
  </si>
  <si>
    <t>12,57 - C</t>
  </si>
  <si>
    <t>12.149 - C</t>
  </si>
  <si>
    <t>APU - 5.1.7</t>
  </si>
  <si>
    <t>APU - 5.1.8</t>
  </si>
  <si>
    <t>APU - 5.2.1.1</t>
  </si>
  <si>
    <t>APU - 5.2.1.2</t>
  </si>
  <si>
    <t>12,15 - C</t>
  </si>
  <si>
    <t>12,14 - C</t>
  </si>
  <si>
    <t>APU - 5.2.1.5</t>
  </si>
  <si>
    <t>APU - 5.2.1.6</t>
  </si>
  <si>
    <t>APU - 5.2.2.1</t>
  </si>
  <si>
    <t>12,43 - C</t>
  </si>
  <si>
    <t>APU - 5.2.3.2</t>
  </si>
  <si>
    <t>APU - 5.2.3.3</t>
  </si>
  <si>
    <t>APU - 5.2.3.4</t>
  </si>
  <si>
    <t>APU - 5.2.3.5</t>
  </si>
  <si>
    <t>APU - 5.2.3.6</t>
  </si>
  <si>
    <t>12,9 - C</t>
  </si>
  <si>
    <t>12,92 - C</t>
  </si>
  <si>
    <t>APU - 5.2.4.3</t>
  </si>
  <si>
    <t>12,12 - C</t>
  </si>
  <si>
    <t>12.10 - C</t>
  </si>
  <si>
    <t>12,3 - C</t>
  </si>
  <si>
    <t>APU - 5.3.1.2</t>
  </si>
  <si>
    <t>APU - 5.3.1.3</t>
  </si>
  <si>
    <t>APU - 5.3.1.4</t>
  </si>
  <si>
    <t>APU - 5.3.1.5</t>
  </si>
  <si>
    <t>APU - 5.3.1.6</t>
  </si>
  <si>
    <t>APU - 5.3.1.7</t>
  </si>
  <si>
    <t>APU - 5.3.1.8</t>
  </si>
  <si>
    <t>APU - 5.3.1.9</t>
  </si>
  <si>
    <t>APU - 5.3.1.10</t>
  </si>
  <si>
    <t>APU - 5.3.1.11</t>
  </si>
  <si>
    <t>12.112 - C</t>
  </si>
  <si>
    <t>12.113 - C</t>
  </si>
  <si>
    <t>12,85 - C</t>
  </si>
  <si>
    <t>12,86 - C</t>
  </si>
  <si>
    <t>21,22 - C</t>
  </si>
  <si>
    <t>21,48 - C</t>
  </si>
  <si>
    <t>21,23 - C</t>
  </si>
  <si>
    <t>21,47 - C</t>
  </si>
  <si>
    <t>21,28 - C</t>
  </si>
  <si>
    <t>21,26 - C</t>
  </si>
  <si>
    <t>21,27 - C</t>
  </si>
  <si>
    <t>21,25 - C</t>
  </si>
  <si>
    <t>APU - 5.4.3.2</t>
  </si>
  <si>
    <t>21.10 - C</t>
  </si>
  <si>
    <t>APU - 5.5.1</t>
  </si>
  <si>
    <t>APU - 5.5.2</t>
  </si>
  <si>
    <t>21,7 - C</t>
  </si>
  <si>
    <t>APU - 5.5.4</t>
  </si>
  <si>
    <t>APU - 5.5.5</t>
  </si>
  <si>
    <t>APU - 5.5.6</t>
  </si>
  <si>
    <t>APU - 5.6.1</t>
  </si>
  <si>
    <t>APU - 5.6.2</t>
  </si>
  <si>
    <t>APU - 5.6.3</t>
  </si>
  <si>
    <t>APU - 5.6.4</t>
  </si>
  <si>
    <t>APU - 5.6.5</t>
  </si>
  <si>
    <t>APU - 5.6.6</t>
  </si>
  <si>
    <t>APU - 5.6.7</t>
  </si>
  <si>
    <t>APU - 5.6.8</t>
  </si>
  <si>
    <t>APU - 5.6.9</t>
  </si>
  <si>
    <t>APU - 5.6.10</t>
  </si>
  <si>
    <t>APU - 5.6.11</t>
  </si>
  <si>
    <t>APU - 5.6.12</t>
  </si>
  <si>
    <t>APU - 5.6.13</t>
  </si>
  <si>
    <t>APU - 5.6.14</t>
  </si>
  <si>
    <t>APU - 5.7.1</t>
  </si>
  <si>
    <t>APU - 5.7.2</t>
  </si>
  <si>
    <t>APU - 5.7.3</t>
  </si>
  <si>
    <t>APU - 5.7.4</t>
  </si>
  <si>
    <t>APU - 5.7.5</t>
  </si>
  <si>
    <t>APU - 5.7.6</t>
  </si>
  <si>
    <t>APU - 5.7.7</t>
  </si>
  <si>
    <t>APU - 5.7.8</t>
  </si>
  <si>
    <t>APU - 5.7.9</t>
  </si>
  <si>
    <t>APU - 5.7.10</t>
  </si>
  <si>
    <t>APU - 5.7.11</t>
  </si>
  <si>
    <t>APU - 5.7.12</t>
  </si>
  <si>
    <t>APU - 6.01</t>
  </si>
  <si>
    <t>APU - 6.02</t>
  </si>
  <si>
    <t>APU - 6.03</t>
  </si>
  <si>
    <t>APU - 6.04</t>
  </si>
  <si>
    <t>APU - 6.05</t>
  </si>
  <si>
    <t>12,97 - C</t>
  </si>
  <si>
    <t>12,58 - C</t>
  </si>
  <si>
    <t>12.100 - C</t>
  </si>
  <si>
    <t>11,27 - C</t>
  </si>
  <si>
    <t>11.30 - C</t>
  </si>
  <si>
    <t>11,26 - C</t>
  </si>
  <si>
    <t>APU - 7.1.4</t>
  </si>
  <si>
    <t>11,25 - C</t>
  </si>
  <si>
    <t>11,29 - C</t>
  </si>
  <si>
    <t>11,28 - C</t>
  </si>
  <si>
    <t>5,53 - C</t>
  </si>
  <si>
    <t>11,16 - C</t>
  </si>
  <si>
    <t>11,36 - C</t>
  </si>
  <si>
    <t>11,37 - C</t>
  </si>
  <si>
    <t>11,35 - C</t>
  </si>
  <si>
    <t>APU - 7.1.13</t>
  </si>
  <si>
    <t>11,38 - C</t>
  </si>
  <si>
    <t>11.40 - C</t>
  </si>
  <si>
    <t>APU - 7.1.16</t>
  </si>
  <si>
    <t>APU - 7.1.17</t>
  </si>
  <si>
    <t>APU - 7.1.18</t>
  </si>
  <si>
    <t>APU - 7.1.19</t>
  </si>
  <si>
    <t>APU - 7.1.20</t>
  </si>
  <si>
    <t>11,31 - C</t>
  </si>
  <si>
    <t>11,32 - C</t>
  </si>
  <si>
    <t>11,33 - C</t>
  </si>
  <si>
    <t>APU - 7.2.4</t>
  </si>
  <si>
    <t>APU - 7.2.5</t>
  </si>
  <si>
    <t>APU - 7.2.7</t>
  </si>
  <si>
    <t>APU - 7.2.8</t>
  </si>
  <si>
    <t>APU - 7.2.9</t>
  </si>
  <si>
    <t>APU - 7.2.10</t>
  </si>
  <si>
    <t>16,3 - C</t>
  </si>
  <si>
    <t>16,9 - C</t>
  </si>
  <si>
    <t>16,7 - C</t>
  </si>
  <si>
    <t>11,22 - C</t>
  </si>
  <si>
    <t>APU - 7.3.1</t>
  </si>
  <si>
    <t>11,3 - C</t>
  </si>
  <si>
    <t>11,34 - C</t>
  </si>
  <si>
    <t>3,25 - U</t>
  </si>
  <si>
    <t>APU - 7.3.11</t>
  </si>
  <si>
    <t>3,5 - C</t>
  </si>
  <si>
    <t>3,3 - C</t>
  </si>
  <si>
    <t>3,6 - C</t>
  </si>
  <si>
    <t>20,1 - C</t>
  </si>
  <si>
    <t>20,2 - C</t>
  </si>
  <si>
    <t>20,9 - C</t>
  </si>
  <si>
    <t>APU - 7.4.4</t>
  </si>
  <si>
    <t>20.10 - C</t>
  </si>
  <si>
    <t>APU - 7.4.6</t>
  </si>
  <si>
    <t>APU - 7.4.7</t>
  </si>
  <si>
    <t>7,28 - C</t>
  </si>
  <si>
    <t>7,33 - C</t>
  </si>
  <si>
    <t>APU - 8.03</t>
  </si>
  <si>
    <t>APU - 8.04</t>
  </si>
  <si>
    <t>APU - 8.05</t>
  </si>
  <si>
    <t>APU - 8.06</t>
  </si>
  <si>
    <t>APU - 8.07</t>
  </si>
  <si>
    <t>2,4 - U</t>
  </si>
  <si>
    <t>APU - 8.09</t>
  </si>
  <si>
    <t>13,4 - C</t>
  </si>
  <si>
    <t>13,2 - C</t>
  </si>
  <si>
    <t>APU - 10.01</t>
  </si>
  <si>
    <t>APU - 10.02</t>
  </si>
  <si>
    <t>APU - 10.03</t>
  </si>
  <si>
    <t>APU - 10.04</t>
  </si>
  <si>
    <t>5,52 - C</t>
  </si>
  <si>
    <t>5,54 - C</t>
  </si>
  <si>
    <t>5,17 - C</t>
  </si>
  <si>
    <t>5,18 - C</t>
  </si>
  <si>
    <t>6,15 - C</t>
  </si>
  <si>
    <t>6,16 - C</t>
  </si>
  <si>
    <t>6,17 - C</t>
  </si>
  <si>
    <t>6,18 - C</t>
  </si>
  <si>
    <t>18,1 - C</t>
  </si>
  <si>
    <t>5.50 - C</t>
  </si>
  <si>
    <t>APU - 10.16</t>
  </si>
  <si>
    <t>APU - 11.01</t>
  </si>
  <si>
    <t>APU - 11.02</t>
  </si>
  <si>
    <t>APU - 11.03</t>
  </si>
  <si>
    <t>APU - 11.04</t>
  </si>
  <si>
    <t>APU - 11.05</t>
  </si>
  <si>
    <t>APU - 11.06</t>
  </si>
  <si>
    <t>APU - 11.07</t>
  </si>
  <si>
    <t>APU - 11.08</t>
  </si>
  <si>
    <t>APU - 11.09</t>
  </si>
  <si>
    <t>APU - 12.01</t>
  </si>
  <si>
    <t>APU - 12.02</t>
  </si>
  <si>
    <t>APU - 12.03</t>
  </si>
  <si>
    <t>APU - 12.04</t>
  </si>
  <si>
    <t>APU - 12.05</t>
  </si>
  <si>
    <t>APU - 12.06</t>
  </si>
  <si>
    <t>APU - 13.01</t>
  </si>
  <si>
    <t>APU - 13.02</t>
  </si>
  <si>
    <t>APU - 13.03</t>
  </si>
  <si>
    <t>APU - 14.01</t>
  </si>
  <si>
    <t>APU - 14.02</t>
  </si>
  <si>
    <t>APU - 14.03</t>
  </si>
  <si>
    <t>15,5 - C</t>
  </si>
  <si>
    <t>APU - 14.05</t>
  </si>
  <si>
    <t>APU - 14.06</t>
  </si>
  <si>
    <t>APU - 14.07</t>
  </si>
  <si>
    <t>APU - 15.01</t>
  </si>
  <si>
    <t>APU - 15.02</t>
  </si>
  <si>
    <t>APU - 15.03</t>
  </si>
  <si>
    <t>APU - 15.04</t>
  </si>
  <si>
    <t>APU - 15.05</t>
  </si>
  <si>
    <t>APU - 15.06</t>
  </si>
  <si>
    <t>APU - 15.07</t>
  </si>
  <si>
    <t>APU - 15.08</t>
  </si>
  <si>
    <t>APU - 15.09</t>
  </si>
  <si>
    <t>APU - 15.10</t>
  </si>
  <si>
    <t>APU - 15.11</t>
  </si>
  <si>
    <t>APU - 15.12</t>
  </si>
  <si>
    <t>APU - 15.13</t>
  </si>
  <si>
    <t>APU - 15.14</t>
  </si>
  <si>
    <t>APU - 15.15</t>
  </si>
  <si>
    <t>APU - 16.01</t>
  </si>
  <si>
    <t>APU - 16.02</t>
  </si>
  <si>
    <t>APU - 16.03</t>
  </si>
  <si>
    <t>APU - 16.04</t>
  </si>
  <si>
    <t>APU - 16.05</t>
  </si>
  <si>
    <t>APU - 16.06</t>
  </si>
  <si>
    <t>APU - 17.01</t>
  </si>
  <si>
    <t>APU - 17.02</t>
  </si>
  <si>
    <t>APU - 18.01</t>
  </si>
  <si>
    <t>APU - 18.02</t>
  </si>
  <si>
    <t>APU - 18.03</t>
  </si>
  <si>
    <t>APU - 18.04</t>
  </si>
  <si>
    <t>APU - 18.05</t>
  </si>
  <si>
    <t>APU - 18.06</t>
  </si>
  <si>
    <t>APU - 18.07</t>
  </si>
  <si>
    <t>APU - 18.08</t>
  </si>
  <si>
    <t>14,9 - C</t>
  </si>
  <si>
    <t>APU - 18.10</t>
  </si>
  <si>
    <t>3,2 - V</t>
  </si>
  <si>
    <t>3,3 - V</t>
  </si>
  <si>
    <t>4,46 - V</t>
  </si>
  <si>
    <t>5,15 - U</t>
  </si>
  <si>
    <t>5,9 - U</t>
  </si>
  <si>
    <t>6.10 - U</t>
  </si>
  <si>
    <t>APU - 18.17</t>
  </si>
  <si>
    <t>APU - 18.18</t>
  </si>
  <si>
    <t>APU - 19.01</t>
  </si>
  <si>
    <t>APU - 20.01</t>
  </si>
  <si>
    <t>APU - 21.01</t>
  </si>
  <si>
    <t>6,7 - V</t>
  </si>
  <si>
    <t>APU - 20.02</t>
  </si>
  <si>
    <t>APU - 20.03</t>
  </si>
  <si>
    <t>APU - 20.04</t>
  </si>
  <si>
    <t>APU - 20.05</t>
  </si>
  <si>
    <t>APU - 20.06</t>
  </si>
  <si>
    <t>APU - 21.02</t>
  </si>
  <si>
    <t>APU - 21.03</t>
  </si>
  <si>
    <t>APU - 21.04</t>
  </si>
  <si>
    <t>APU - 21.05</t>
  </si>
  <si>
    <t>APU - 21.06</t>
  </si>
  <si>
    <t>APU - 21.07</t>
  </si>
  <si>
    <t>APU - 21.08</t>
  </si>
  <si>
    <t>APU - 21.09</t>
  </si>
  <si>
    <t>APU - 21.10</t>
  </si>
  <si>
    <t>APU - 22.01</t>
  </si>
  <si>
    <t>APU - 22.02</t>
  </si>
  <si>
    <t>APU - 23,01</t>
  </si>
  <si>
    <t>APU - 23,02</t>
  </si>
  <si>
    <t>APU - 23,03</t>
  </si>
  <si>
    <t>APU - 23,04</t>
  </si>
  <si>
    <t xml:space="preserve">Version 2 del 21 de agosto de 2025 </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</si>
  <si>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</si>
  <si>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</si>
  <si>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</si>
  <si>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</si>
  <si>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UNITARIO CON AIU O CON IVA</t>
  </si>
  <si>
    <t>VERIFICACIÓN</t>
  </si>
  <si>
    <t>VALOR UNITARIO CON AIU O CON IVA (CORREGIDO)</t>
  </si>
  <si>
    <t xml:space="preserve">VALOR TOTAL </t>
  </si>
  <si>
    <t>VALOR TOTAL (CORREGIDO)</t>
  </si>
  <si>
    <t>VALOR CORREGIDO</t>
  </si>
  <si>
    <t>CORRECIONES ARITMETICAS VALOR UNITARIO OFERTADO</t>
  </si>
  <si>
    <t>VERIFICACION DEL A.I.U. E IVA</t>
  </si>
  <si>
    <t>VERIFICACION TOTAL OFERTA ECONOMICA</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</si>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</sst>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0#.00\ \L\t"/>
    <numFmt numFmtId="173" formatCode="_ * #,##0.00_ ;_ * \-#,##0.00_ ;_ * &quot;-&quot;??_ ;_ @_ "/>
    <numFmt numFmtId="174" formatCode="_ * #,##0_ ;_ * \-#,##0_ ;_ * &quot;-&quot;??_ ;_ @_ "/>
    <numFmt numFmtId="175" formatCode="_-* #,##0.00\ _€_-;\-* #,##0.00\ _€_-;_-* &quot;-&quot;??\ _€_-;_-@_-"/>
    <numFmt numFmtId="176" formatCode="0.0"/>
    <numFmt numFmtId="177" formatCode="[$$-1009]#,##0.00"/>
    <numFmt numFmtId="178" formatCode="0.000"/>
    <numFmt numFmtId="179" formatCode="_-[$$-240A]\ * #,##0_ ;_-[$$-240A]\ * \-#,##0\ ;_-[$$-240A]\ * &quot;-&quot;??_ ;_-@_ "/>
    <numFmt numFmtId="180" formatCode="_(&quot;$&quot;\ * #,##0_);_(&quot;$&quot;\ * \(#,##0\);_(&quot;$&quot;\ * &quot;-&quot;??_);_(@_)"/>
    <numFmt numFmtId="181" formatCode="_(&quot;$&quot;\ * #,##0.00_);_(&quot;$&quot;\ * \(#,##0.00\);_(&quot;$&quot;\ * &quot;-&quot;??_);_(@_)"/>
    <numFmt numFmtId="182" formatCode="_-* #,##0.00\ &quot;€&quot;_-;\-* #,##0.00\ &quot;€&quot;_-;_-* &quot;-&quot;??\ &quot;€&quot;_-;_-@_-"/>
    <numFmt numFmtId="183" formatCode="_-&quot;$&quot;* #,##0.00_-;\-&quot;$&quot;* #,##0.00_-;_-&quot;$&quot;* &quot;-&quot;??_-;_-@_-"/>
    <numFmt numFmtId="184" formatCode="_ &quot;$&quot;\ * #,##0.00_ ;_ &quot;$&quot;\ * \-#,##0.00_ ;_ &quot;$&quot;\ * &quot;-&quot;??_ ;_ @_ "/>
    <numFmt numFmtId="185" formatCode="#,##0.000"/>
    <numFmt numFmtId="186" formatCode="#,##0.0"/>
    <numFmt numFmtId="187" formatCode="#,##0.0000"/>
    <numFmt numFmtId="188" formatCode="_-* #,##0.00\ [$€]_-;\-* #,##0.00\ [$€]_-;_-* &quot;-&quot;??\ [$€]_-;_-@_-"/>
    <numFmt numFmtId="189" formatCode="##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0&quot;.&quot;"/>
    <numFmt numFmtId="202" formatCode="0.0%;\-0.0%;&quot;&quot;"/>
    <numFmt numFmtId="203" formatCode="_ * #,##0_ ;_ * \-#,##0_ ;_ * &quot;-&quot;_ ;_ @_ "/>
  </numFmts>
  <fonts count="9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2"/>
      <name val="Arial Narrow"/>
      <family val="2"/>
    </font>
    <font>
      <sz val="10"/>
      <name val="Arial"/>
      <family val="2"/>
    </font>
    <font>
      <sz val="11"/>
      <name val="Arial Narrow"/>
      <family val="2"/>
    </font>
    <font>
      <sz val="8"/>
      <name val="Arial"/>
      <family val="2"/>
    </font>
    <font>
      <sz val="9"/>
      <name val="Arial Narrow"/>
      <family val="2"/>
    </font>
    <font>
      <b/>
      <sz val="8"/>
      <name val="Arial"/>
      <family val="2"/>
      <charset val="1"/>
    </font>
    <font>
      <sz val="8"/>
      <name val="Arial"/>
      <family val="2"/>
      <charset val="1"/>
    </font>
    <font>
      <b/>
      <sz val="11"/>
      <name val="Arial"/>
      <family val="2"/>
    </font>
    <font>
      <sz val="11"/>
      <name val="Arial"/>
      <family val="2"/>
    </font>
    <font>
      <b/>
      <sz val="16"/>
      <name val="Arial"/>
      <family val="2"/>
    </font>
    <font>
      <b/>
      <sz val="12"/>
      <name val="Arial"/>
      <family val="2"/>
    </font>
    <font>
      <sz val="8"/>
      <name val="Arial Narrow"/>
      <family val="2"/>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
      <b/>
      <sz val="9"/>
      <color indexed="8"/>
      <name val="Calibri"/>
      <family val="2"/>
    </font>
    <font>
      <b/>
      <sz val="9"/>
      <name val="Calibri"/>
      <family val="2"/>
    </font>
    <font>
      <b/>
      <sz val="9"/>
      <name val="Calibri"/>
      <family val="2"/>
      <scheme val="minor"/>
    </font>
    <font>
      <b/>
      <sz val="12"/>
      <name val="Calibri"/>
      <family val="2"/>
    </font>
    <font>
      <b/>
      <sz val="8"/>
      <name val="Calibri"/>
      <family val="2"/>
    </font>
    <font>
      <sz val="8"/>
      <color indexed="8"/>
      <name val="Calibri"/>
      <family val="2"/>
    </font>
    <font>
      <sz val="8"/>
      <name val="Calibri"/>
      <family val="2"/>
    </font>
    <font>
      <sz val="9"/>
      <color indexed="8"/>
      <name val="Calibri"/>
      <family val="2"/>
    </font>
    <font>
      <sz val="10"/>
      <color indexed="8"/>
      <name val="Calibri"/>
      <family val="2"/>
    </font>
    <font>
      <sz val="8"/>
      <color indexed="8"/>
      <name val="Arial"/>
      <family val="2"/>
    </font>
    <font>
      <b/>
      <sz val="11"/>
      <name val="Calibri"/>
      <family val="2"/>
    </font>
    <font>
      <sz val="9"/>
      <name val="Calibri"/>
      <family val="2"/>
    </font>
    <font>
      <b/>
      <sz val="9"/>
      <color theme="1"/>
      <name val="Calibri"/>
      <family val="2"/>
      <scheme val="minor"/>
    </font>
    <font>
      <b/>
      <u/>
      <sz val="9"/>
      <color theme="10"/>
      <name val="Calibri"/>
      <family val="2"/>
    </font>
    <font>
      <b/>
      <sz val="12"/>
      <name val="Calibri"/>
      <family val="2"/>
      <scheme val="minor"/>
    </font>
    <font>
      <b/>
      <sz val="8"/>
      <name val="Calibri"/>
      <family val="2"/>
      <scheme val="minor"/>
    </font>
    <font>
      <sz val="8"/>
      <name val="Calibri"/>
      <family val="2"/>
      <scheme val="minor"/>
    </font>
    <font>
      <sz val="8"/>
      <color indexed="8"/>
      <name val="Calibri"/>
      <family val="2"/>
      <scheme val="minor"/>
    </font>
    <font>
      <sz val="8"/>
      <color theme="1"/>
      <name val="Calibri"/>
      <family val="2"/>
      <scheme val="minor"/>
    </font>
    <font>
      <sz val="9"/>
      <name val="Calibri"/>
      <family val="2"/>
      <scheme val="minor"/>
    </font>
    <font>
      <b/>
      <sz val="8"/>
      <color indexed="8"/>
      <name val="Calibri"/>
      <family val="2"/>
    </font>
    <font>
      <b/>
      <sz val="11"/>
      <color theme="1"/>
      <name val="Arial"/>
      <family val="2"/>
    </font>
    <font>
      <sz val="11"/>
      <color theme="1"/>
      <name val="Arial"/>
      <family val="2"/>
    </font>
    <font>
      <sz val="8"/>
      <name val="Arial"/>
      <family val="2"/>
    </font>
    <font>
      <sz val="10"/>
      <color rgb="FF000000"/>
      <name val="Arial"/>
      <family val="2"/>
    </font>
    <font>
      <b/>
      <sz val="12"/>
      <name val="Arial Narrow"/>
      <family val="2"/>
    </font>
    <font>
      <sz val="11"/>
      <name val="Calibri"/>
      <family val="2"/>
      <scheme val="minor"/>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24"/>
      <name val="Arial"/>
      <family val="2"/>
    </font>
    <font>
      <sz val="10"/>
      <color indexed="8"/>
      <name val="MS Sans Serif"/>
      <family val="2"/>
    </font>
    <font>
      <sz val="10"/>
      <color indexed="10"/>
      <name val="Arial"/>
      <family val="2"/>
    </font>
    <font>
      <sz val="10"/>
      <name val="MS Sans Serif"/>
      <family val="2"/>
    </font>
    <font>
      <u/>
      <sz val="11"/>
      <color theme="10"/>
      <name val="Calibri"/>
      <family val="2"/>
      <scheme val="minor"/>
    </font>
    <font>
      <u/>
      <sz val="10"/>
      <color theme="10"/>
      <name val="Arial"/>
      <family val="2"/>
    </font>
    <font>
      <sz val="12"/>
      <color theme="1"/>
      <name val="Calibri"/>
      <family val="2"/>
      <scheme val="minor"/>
    </font>
    <font>
      <sz val="11"/>
      <name val="Calibri"/>
      <family val="2"/>
    </font>
    <font>
      <sz val="10"/>
      <color theme="0"/>
      <name val="Arial"/>
      <family val="2"/>
    </font>
    <font>
      <sz val="10"/>
      <name val="Aptos"/>
    </font>
    <font>
      <b/>
      <sz val="14"/>
      <name val="Arial"/>
      <family val="2"/>
    </font>
    <font>
      <sz val="11"/>
      <color rgb="FFFF0000"/>
      <name val="Arial"/>
      <family val="2"/>
    </font>
    <font>
      <b/>
      <u/>
      <sz val="11"/>
      <color rgb="FFFF0000"/>
      <name val="Arial"/>
      <family val="2"/>
    </font>
    <font>
      <b/>
      <sz val="12"/>
      <color theme="1"/>
      <name val="Arial"/>
      <family val="2"/>
    </font>
    <font>
      <sz val="12"/>
      <color theme="1"/>
      <name val="Arial"/>
      <family val="2"/>
    </font>
    <font>
      <sz val="12"/>
      <name val="Arial"/>
      <family val="2"/>
    </font>
    <font>
      <b/>
      <sz val="11"/>
      <name val="Arial Narrow"/>
      <family val="2"/>
    </font>
  </fonts>
  <fills count="3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theme="9"/>
        <bgColor indexed="64"/>
      </patternFill>
    </fill>
    <fill>
      <patternFill patternType="solid">
        <fgColor indexed="9"/>
        <bgColor indexed="64"/>
      </patternFill>
    </fill>
    <fill>
      <patternFill patternType="solid">
        <fgColor rgb="FFFFFF00"/>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4"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7F7F7F"/>
        <bgColor rgb="FF7F7F7F"/>
      </patternFill>
    </fill>
    <fill>
      <patternFill patternType="solid">
        <fgColor theme="0" tint="-4.9989318521683403E-2"/>
        <bgColor indexed="64"/>
      </patternFill>
    </fill>
  </fills>
  <borders count="114">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thin">
        <color indexed="64"/>
      </left>
      <right/>
      <top style="thin">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medium">
        <color indexed="64"/>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double">
        <color auto="1"/>
      </right>
      <top style="double">
        <color auto="1"/>
      </top>
      <bottom/>
      <diagonal/>
    </border>
    <border>
      <left style="double">
        <color auto="1"/>
      </left>
      <right style="hair">
        <color indexed="64"/>
      </right>
      <top style="hair">
        <color indexed="64"/>
      </top>
      <bottom style="hair">
        <color indexed="64"/>
      </bottom>
      <diagonal/>
    </border>
    <border>
      <left style="double">
        <color auto="1"/>
      </left>
      <right/>
      <top style="medium">
        <color indexed="64"/>
      </top>
      <bottom style="medium">
        <color indexed="64"/>
      </bottom>
      <diagonal/>
    </border>
    <border>
      <left style="double">
        <color auto="1"/>
      </left>
      <right/>
      <top style="medium">
        <color indexed="64"/>
      </top>
      <bottom style="thin">
        <color indexed="64"/>
      </bottom>
      <diagonal/>
    </border>
    <border>
      <left style="double">
        <color auto="1"/>
      </left>
      <right/>
      <top style="thin">
        <color indexed="64"/>
      </top>
      <bottom style="thin">
        <color indexed="64"/>
      </bottom>
      <diagonal/>
    </border>
    <border>
      <left style="double">
        <color auto="1"/>
      </left>
      <right style="thin">
        <color indexed="64"/>
      </right>
      <top style="medium">
        <color indexed="64"/>
      </top>
      <bottom style="thin">
        <color indexed="64"/>
      </bottom>
      <diagonal/>
    </border>
    <border>
      <left style="double">
        <color auto="1"/>
      </left>
      <right style="thin">
        <color indexed="64"/>
      </right>
      <top/>
      <bottom style="thin">
        <color indexed="64"/>
      </bottom>
      <diagonal/>
    </border>
    <border>
      <left style="double">
        <color auto="1"/>
      </left>
      <right/>
      <top/>
      <bottom style="medium">
        <color indexed="64"/>
      </bottom>
      <diagonal/>
    </border>
    <border>
      <left style="double">
        <color auto="1"/>
      </left>
      <right/>
      <top style="thin">
        <color indexed="64"/>
      </top>
      <bottom/>
      <diagonal/>
    </border>
    <border>
      <left style="thin">
        <color indexed="64"/>
      </left>
      <right style="medium">
        <color indexed="64"/>
      </right>
      <top style="medium">
        <color indexed="64"/>
      </top>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s>
  <cellStyleXfs count="20021">
    <xf numFmtId="0" fontId="0" fillId="0" borderId="0"/>
    <xf numFmtId="173" fontId="8" fillId="0" borderId="0" applyFont="0" applyFill="0" applyBorder="0" applyAlignment="0" applyProtection="0"/>
    <xf numFmtId="44" fontId="5" fillId="0" borderId="0" applyFont="0" applyFill="0" applyBorder="0" applyAlignment="0" applyProtection="0"/>
    <xf numFmtId="9" fontId="8" fillId="0" borderId="0" applyFont="0" applyFill="0" applyBorder="0" applyAlignment="0" applyProtection="0"/>
    <xf numFmtId="0" fontId="5" fillId="0" borderId="0"/>
    <xf numFmtId="0" fontId="4" fillId="0" borderId="0"/>
    <xf numFmtId="0" fontId="8" fillId="0" borderId="0"/>
    <xf numFmtId="0" fontId="8" fillId="0" borderId="0"/>
    <xf numFmtId="0" fontId="8" fillId="0" borderId="0"/>
    <xf numFmtId="164" fontId="8" fillId="0" borderId="0" applyFont="0" applyFill="0" applyBorder="0" applyAlignment="0" applyProtection="0"/>
    <xf numFmtId="165" fontId="8" fillId="0" borderId="0" applyFont="0" applyFill="0" applyBorder="0" applyAlignment="0" applyProtection="0"/>
    <xf numFmtId="0" fontId="8" fillId="0" borderId="0"/>
    <xf numFmtId="0" fontId="8" fillId="0" borderId="0"/>
    <xf numFmtId="0" fontId="8" fillId="0" borderId="0"/>
    <xf numFmtId="170" fontId="8" fillId="0" borderId="0" applyFont="0" applyFill="0" applyBorder="0" applyAlignment="0" applyProtection="0"/>
    <xf numFmtId="0" fontId="8" fillId="0" borderId="0"/>
    <xf numFmtId="172" fontId="8" fillId="0" borderId="0" applyFont="0" applyFill="0" applyBorder="0" applyAlignment="0" applyProtection="0"/>
    <xf numFmtId="0" fontId="22" fillId="0" borderId="0" applyNumberFormat="0" applyFill="0" applyBorder="0" applyAlignment="0" applyProtection="0">
      <alignment vertical="top"/>
      <protection locked="0"/>
    </xf>
    <xf numFmtId="0" fontId="24" fillId="0" borderId="0"/>
    <xf numFmtId="0" fontId="8" fillId="0" borderId="0"/>
    <xf numFmtId="44" fontId="4" fillId="0" borderId="0" applyFont="0" applyFill="0" applyBorder="0" applyAlignment="0" applyProtection="0"/>
    <xf numFmtId="9" fontId="4" fillId="0" borderId="0" applyFont="0" applyFill="0" applyBorder="0" applyAlignment="0" applyProtection="0"/>
    <xf numFmtId="44" fontId="8" fillId="0" borderId="0" applyFont="0" applyFill="0" applyBorder="0" applyAlignment="0" applyProtection="0"/>
    <xf numFmtId="0" fontId="52" fillId="0" borderId="0"/>
    <xf numFmtId="0" fontId="3" fillId="0" borderId="0"/>
    <xf numFmtId="0" fontId="2" fillId="0" borderId="0"/>
    <xf numFmtId="0" fontId="2" fillId="0" borderId="0"/>
    <xf numFmtId="0" fontId="2" fillId="0" borderId="0"/>
    <xf numFmtId="0" fontId="54" fillId="0" borderId="0"/>
    <xf numFmtId="0" fontId="8" fillId="0" borderId="0">
      <alignment vertical="top"/>
    </xf>
    <xf numFmtId="181" fontId="2" fillId="0" borderId="0" applyFont="0" applyFill="0" applyBorder="0" applyAlignment="0" applyProtection="0"/>
    <xf numFmtId="0" fontId="56" fillId="13" borderId="0" applyNumberFormat="0" applyBorder="0" applyAlignment="0" applyProtection="0"/>
    <xf numFmtId="0" fontId="56" fillId="14" borderId="0" applyNumberFormat="0" applyBorder="0" applyAlignment="0" applyProtection="0"/>
    <xf numFmtId="0" fontId="56" fillId="15"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16" borderId="0" applyNumberFormat="0" applyBorder="0" applyAlignment="0" applyProtection="0"/>
    <xf numFmtId="0" fontId="56" fillId="19" borderId="0" applyNumberFormat="0" applyBorder="0" applyAlignment="0" applyProtection="0"/>
    <xf numFmtId="0" fontId="56" fillId="22" borderId="0" applyNumberFormat="0" applyBorder="0" applyAlignment="0" applyProtection="0"/>
    <xf numFmtId="0" fontId="57" fillId="23" borderId="0" applyNumberFormat="0" applyBorder="0" applyAlignment="0" applyProtection="0"/>
    <xf numFmtId="0" fontId="57" fillId="20" borderId="0" applyNumberFormat="0" applyBorder="0" applyAlignment="0" applyProtection="0"/>
    <xf numFmtId="0" fontId="57" fillId="21" borderId="0" applyNumberFormat="0" applyBorder="0" applyAlignment="0" applyProtection="0"/>
    <xf numFmtId="0" fontId="57" fillId="24" borderId="0" applyNumberFormat="0" applyBorder="0" applyAlignment="0" applyProtection="0"/>
    <xf numFmtId="0" fontId="57" fillId="25" borderId="0" applyNumberFormat="0" applyBorder="0" applyAlignment="0" applyProtection="0"/>
    <xf numFmtId="0" fontId="57" fillId="26" borderId="0" applyNumberFormat="0" applyBorder="0" applyAlignment="0" applyProtection="0"/>
    <xf numFmtId="0" fontId="58" fillId="15" borderId="0" applyNumberFormat="0" applyBorder="0" applyAlignment="0" applyProtection="0"/>
    <xf numFmtId="0" fontId="59" fillId="27" borderId="76" applyNumberFormat="0" applyAlignment="0" applyProtection="0"/>
    <xf numFmtId="0" fontId="60" fillId="28" borderId="77" applyNumberFormat="0" applyAlignment="0" applyProtection="0"/>
    <xf numFmtId="0" fontId="61" fillId="0" borderId="78" applyNumberFormat="0" applyFill="0" applyAlignment="0" applyProtection="0"/>
    <xf numFmtId="0" fontId="62" fillId="0" borderId="0" applyNumberFormat="0" applyFill="0" applyBorder="0" applyAlignment="0" applyProtection="0"/>
    <xf numFmtId="0" fontId="57" fillId="29" borderId="0" applyNumberFormat="0" applyBorder="0" applyAlignment="0" applyProtection="0"/>
    <xf numFmtId="0" fontId="57" fillId="30" borderId="0" applyNumberFormat="0" applyBorder="0" applyAlignment="0" applyProtection="0"/>
    <xf numFmtId="0" fontId="57" fillId="31" borderId="0" applyNumberFormat="0" applyBorder="0" applyAlignment="0" applyProtection="0"/>
    <xf numFmtId="0" fontId="57" fillId="24" borderId="0" applyNumberFormat="0" applyBorder="0" applyAlignment="0" applyProtection="0"/>
    <xf numFmtId="0" fontId="57" fillId="25" borderId="0" applyNumberFormat="0" applyBorder="0" applyAlignment="0" applyProtection="0"/>
    <xf numFmtId="0" fontId="57" fillId="32" borderId="0" applyNumberFormat="0" applyBorder="0" applyAlignment="0" applyProtection="0"/>
    <xf numFmtId="0" fontId="63" fillId="18" borderId="76" applyNumberFormat="0" applyAlignment="0" applyProtection="0"/>
    <xf numFmtId="0" fontId="73" fillId="0" borderId="0">
      <alignment vertical="top"/>
    </xf>
    <xf numFmtId="188" fontId="8" fillId="0" borderId="0" applyFont="0" applyFill="0" applyBorder="0" applyAlignment="0" applyProtection="0"/>
    <xf numFmtId="0" fontId="64" fillId="14" borderId="0" applyNumberFormat="0" applyBorder="0" applyAlignment="0" applyProtection="0"/>
    <xf numFmtId="173" fontId="8" fillId="0" borderId="0" applyFont="0" applyFill="0" applyBorder="0" applyAlignment="0" applyProtection="0"/>
    <xf numFmtId="2" fontId="10" fillId="0" borderId="79" applyFont="0" applyBorder="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187"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7" fontId="8" fillId="0" borderId="0" applyFont="0" applyFill="0" applyBorder="0" applyAlignment="0" applyProtection="0"/>
    <xf numFmtId="185" fontId="8" fillId="0" borderId="0" applyFont="0" applyFill="0" applyBorder="0" applyAlignment="0" applyProtection="0"/>
    <xf numFmtId="43" fontId="56" fillId="0" borderId="0" applyFont="0" applyFill="0" applyBorder="0" applyAlignment="0" applyProtection="0"/>
    <xf numFmtId="18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1" fontId="56" fillId="0" borderId="0" applyFont="0" applyFill="0" applyBorder="0" applyAlignment="0" applyProtection="0"/>
    <xf numFmtId="165" fontId="8" fillId="0" borderId="0" applyFont="0" applyFill="0" applyBorder="0" applyAlignment="0" applyProtection="0"/>
    <xf numFmtId="170" fontId="8" fillId="0" borderId="0" applyFont="0" applyFill="0" applyBorder="0" applyAlignment="0" applyProtection="0"/>
    <xf numFmtId="182" fontId="8" fillId="0" borderId="0" applyFont="0" applyFill="0" applyBorder="0" applyAlignment="0" applyProtection="0"/>
    <xf numFmtId="170" fontId="8" fillId="0" borderId="0" applyFont="0" applyFill="0" applyBorder="0" applyAlignment="0" applyProtection="0"/>
    <xf numFmtId="182" fontId="8" fillId="0" borderId="0" applyFont="0" applyFill="0" applyBorder="0" applyAlignment="0" applyProtection="0"/>
    <xf numFmtId="182" fontId="8" fillId="0" borderId="0" applyFont="0" applyFill="0" applyBorder="0" applyAlignment="0" applyProtection="0"/>
    <xf numFmtId="165"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0" fontId="65" fillId="33" borderId="0" applyNumberFormat="0" applyBorder="0" applyAlignment="0" applyProtection="0"/>
    <xf numFmtId="0" fontId="65" fillId="33" borderId="0" applyNumberFormat="0" applyBorder="0" applyAlignment="0" applyProtection="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6" fillId="0" borderId="0"/>
    <xf numFmtId="0" fontId="2" fillId="0" borderId="0"/>
    <xf numFmtId="0" fontId="8" fillId="0" borderId="0"/>
    <xf numFmtId="0" fontId="8" fillId="0" borderId="0"/>
    <xf numFmtId="0" fontId="8" fillId="0" borderId="0"/>
    <xf numFmtId="0" fontId="8" fillId="34" borderId="80" applyNumberFormat="0" applyFont="0" applyAlignment="0" applyProtection="0"/>
    <xf numFmtId="9" fontId="56" fillId="0" borderId="0" applyFont="0" applyFill="0" applyBorder="0" applyAlignment="0" applyProtection="0"/>
    <xf numFmtId="9" fontId="8" fillId="0" borderId="0" applyFont="0" applyFill="0" applyBorder="0" applyAlignment="0" applyProtection="0"/>
    <xf numFmtId="9" fontId="2"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66" fillId="27" borderId="81" applyNumberFormat="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70" fillId="0" borderId="82" applyNumberFormat="0" applyFill="0" applyAlignment="0" applyProtection="0"/>
    <xf numFmtId="0" fontId="71" fillId="0" borderId="83" applyNumberFormat="0" applyFill="0" applyAlignment="0" applyProtection="0"/>
    <xf numFmtId="0" fontId="62" fillId="0" borderId="84" applyNumberFormat="0" applyFill="0" applyAlignment="0" applyProtection="0"/>
    <xf numFmtId="0" fontId="69" fillId="0" borderId="0" applyNumberFormat="0" applyFill="0" applyBorder="0" applyAlignment="0" applyProtection="0"/>
    <xf numFmtId="0" fontId="72" fillId="0" borderId="85" applyNumberFormat="0" applyFill="0" applyAlignment="0" applyProtection="0"/>
    <xf numFmtId="0" fontId="72" fillId="0" borderId="85" applyNumberFormat="0" applyFill="0" applyAlignment="0" applyProtection="0"/>
    <xf numFmtId="173" fontId="8" fillId="0" borderId="0" applyFont="0" applyFill="0" applyBorder="0" applyAlignment="0" applyProtection="0"/>
    <xf numFmtId="9" fontId="8" fillId="0" borderId="0" applyFont="0" applyFill="0" applyBorder="0" applyAlignment="0" applyProtection="0"/>
    <xf numFmtId="0" fontId="2" fillId="0" borderId="0"/>
    <xf numFmtId="0" fontId="8" fillId="0" borderId="0"/>
    <xf numFmtId="0" fontId="2" fillId="0" borderId="0"/>
    <xf numFmtId="43" fontId="2" fillId="0" borderId="0" applyFont="0" applyFill="0" applyBorder="0" applyAlignment="0" applyProtection="0"/>
    <xf numFmtId="0" fontId="56" fillId="13" borderId="0" applyNumberFormat="0" applyBorder="0" applyAlignment="0" applyProtection="0"/>
    <xf numFmtId="0" fontId="56" fillId="14" borderId="0" applyNumberFormat="0" applyBorder="0" applyAlignment="0" applyProtection="0"/>
    <xf numFmtId="0" fontId="56" fillId="15"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16" borderId="0" applyNumberFormat="0" applyBorder="0" applyAlignment="0" applyProtection="0"/>
    <xf numFmtId="0" fontId="56" fillId="19" borderId="0" applyNumberFormat="0" applyBorder="0" applyAlignment="0" applyProtection="0"/>
    <xf numFmtId="0" fontId="56" fillId="22" borderId="0" applyNumberFormat="0" applyBorder="0" applyAlignment="0" applyProtection="0"/>
    <xf numFmtId="0" fontId="57" fillId="23" borderId="0" applyNumberFormat="0" applyBorder="0" applyAlignment="0" applyProtection="0"/>
    <xf numFmtId="0" fontId="57" fillId="20" borderId="0" applyNumberFormat="0" applyBorder="0" applyAlignment="0" applyProtection="0"/>
    <xf numFmtId="0" fontId="57" fillId="21" borderId="0" applyNumberFormat="0" applyBorder="0" applyAlignment="0" applyProtection="0"/>
    <xf numFmtId="0" fontId="57" fillId="24" borderId="0" applyNumberFormat="0" applyBorder="0" applyAlignment="0" applyProtection="0"/>
    <xf numFmtId="0" fontId="57" fillId="25" borderId="0" applyNumberFormat="0" applyBorder="0" applyAlignment="0" applyProtection="0"/>
    <xf numFmtId="0" fontId="57" fillId="26" borderId="0" applyNumberFormat="0" applyBorder="0" applyAlignment="0" applyProtection="0"/>
    <xf numFmtId="0" fontId="58" fillId="15" borderId="0" applyNumberFormat="0" applyBorder="0" applyAlignment="0" applyProtection="0"/>
    <xf numFmtId="0" fontId="59" fillId="27" borderId="76" applyNumberFormat="0" applyAlignment="0" applyProtection="0"/>
    <xf numFmtId="0" fontId="8" fillId="0" borderId="0"/>
    <xf numFmtId="0" fontId="60" fillId="28" borderId="77" applyNumberFormat="0" applyAlignment="0" applyProtection="0"/>
    <xf numFmtId="0" fontId="61" fillId="0" borderId="78" applyNumberFormat="0" applyFill="0" applyAlignment="0" applyProtection="0"/>
    <xf numFmtId="189" fontId="10" fillId="0" borderId="61">
      <alignment horizontal="right"/>
    </xf>
    <xf numFmtId="189" fontId="10" fillId="0" borderId="61">
      <alignment horizontal="right"/>
    </xf>
    <xf numFmtId="2" fontId="10" fillId="0" borderId="0"/>
    <xf numFmtId="2" fontId="10" fillId="0" borderId="0"/>
    <xf numFmtId="2" fontId="10" fillId="0" borderId="0"/>
    <xf numFmtId="178" fontId="10" fillId="0" borderId="0"/>
    <xf numFmtId="178" fontId="10" fillId="0" borderId="0"/>
    <xf numFmtId="178" fontId="10" fillId="0" borderId="0"/>
    <xf numFmtId="190" fontId="55" fillId="0" borderId="0"/>
    <xf numFmtId="190" fontId="55" fillId="0" borderId="0"/>
    <xf numFmtId="190" fontId="55" fillId="0" borderId="0"/>
    <xf numFmtId="189" fontId="10" fillId="0" borderId="61">
      <alignment horizontal="right"/>
    </xf>
    <xf numFmtId="191" fontId="8" fillId="0" borderId="0">
      <protection locked="0"/>
    </xf>
    <xf numFmtId="3" fontId="74" fillId="0" borderId="0" applyFont="0" applyFill="0" applyBorder="0" applyAlignment="0" applyProtection="0"/>
    <xf numFmtId="192" fontId="8" fillId="0" borderId="0">
      <protection locked="0"/>
    </xf>
    <xf numFmtId="193" fontId="74" fillId="0" borderId="0" applyFont="0" applyFill="0" applyBorder="0" applyAlignment="0" applyProtection="0"/>
    <xf numFmtId="194" fontId="8" fillId="0" borderId="0">
      <protection locked="0"/>
    </xf>
    <xf numFmtId="0" fontId="62" fillId="0" borderId="0" applyNumberFormat="0" applyFill="0" applyBorder="0" applyAlignment="0" applyProtection="0"/>
    <xf numFmtId="0" fontId="57" fillId="29" borderId="0" applyNumberFormat="0" applyBorder="0" applyAlignment="0" applyProtection="0"/>
    <xf numFmtId="0" fontId="57" fillId="30" borderId="0" applyNumberFormat="0" applyBorder="0" applyAlignment="0" applyProtection="0"/>
    <xf numFmtId="0" fontId="57" fillId="31" borderId="0" applyNumberFormat="0" applyBorder="0" applyAlignment="0" applyProtection="0"/>
    <xf numFmtId="0" fontId="57" fillId="24" borderId="0" applyNumberFormat="0" applyBorder="0" applyAlignment="0" applyProtection="0"/>
    <xf numFmtId="0" fontId="57" fillId="25" borderId="0" applyNumberFormat="0" applyBorder="0" applyAlignment="0" applyProtection="0"/>
    <xf numFmtId="0" fontId="57" fillId="32" borderId="0" applyNumberFormat="0" applyBorder="0" applyAlignment="0" applyProtection="0"/>
    <xf numFmtId="0" fontId="63" fillId="18" borderId="76" applyNumberFormat="0" applyAlignment="0" applyProtection="0"/>
    <xf numFmtId="195" fontId="75" fillId="0" borderId="0">
      <protection locked="0"/>
    </xf>
    <xf numFmtId="195" fontId="75" fillId="0" borderId="0">
      <protection locked="0"/>
    </xf>
    <xf numFmtId="195" fontId="75" fillId="0" borderId="0">
      <protection locked="0"/>
    </xf>
    <xf numFmtId="195" fontId="75" fillId="0" borderId="0">
      <protection locked="0"/>
    </xf>
    <xf numFmtId="195" fontId="75" fillId="0" borderId="0">
      <protection locked="0"/>
    </xf>
    <xf numFmtId="195" fontId="75" fillId="0" borderId="0">
      <protection locked="0"/>
    </xf>
    <xf numFmtId="195" fontId="75" fillId="0" borderId="0">
      <protection locked="0"/>
    </xf>
    <xf numFmtId="196" fontId="8" fillId="0" borderId="0">
      <protection locked="0"/>
    </xf>
    <xf numFmtId="0" fontId="76" fillId="0" borderId="0" applyNumberFormat="0" applyFill="0" applyBorder="0" applyAlignment="0" applyProtection="0"/>
    <xf numFmtId="0" fontId="77" fillId="0" borderId="0" applyNumberFormat="0" applyFill="0" applyBorder="0" applyAlignment="0" applyProtection="0"/>
    <xf numFmtId="197" fontId="8" fillId="0" borderId="0">
      <protection locked="0"/>
    </xf>
    <xf numFmtId="197" fontId="8" fillId="0" borderId="0">
      <protection locked="0"/>
    </xf>
    <xf numFmtId="0" fontId="64" fillId="14" borderId="0" applyNumberFormat="0" applyBorder="0" applyAlignment="0" applyProtection="0"/>
    <xf numFmtId="198" fontId="10" fillId="0" borderId="0">
      <alignment horizontal="right"/>
    </xf>
    <xf numFmtId="198" fontId="10" fillId="0" borderId="0">
      <alignment horizontal="right"/>
    </xf>
    <xf numFmtId="198" fontId="10" fillId="0" borderId="0">
      <alignment horizontal="right"/>
    </xf>
    <xf numFmtId="199" fontId="10" fillId="0" borderId="0" applyFont="0" applyFill="0" applyBorder="0" applyAlignment="0">
      <alignment horizontal="center"/>
    </xf>
    <xf numFmtId="199" fontId="10" fillId="0" borderId="0" applyFont="0" applyFill="0" applyBorder="0" applyAlignment="0">
      <alignment horizontal="center"/>
    </xf>
    <xf numFmtId="2" fontId="10" fillId="0" borderId="79" applyFont="0" applyBorder="0"/>
    <xf numFmtId="43" fontId="56"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200" fontId="10" fillId="0" borderId="0">
      <alignment horizontal="right"/>
    </xf>
    <xf numFmtId="200" fontId="10" fillId="0" borderId="0">
      <alignment horizontal="right"/>
    </xf>
    <xf numFmtId="200" fontId="10" fillId="0" borderId="0">
      <alignment horizontal="right"/>
    </xf>
    <xf numFmtId="180" fontId="8" fillId="0" borderId="0" applyFont="0" applyFill="0" applyBorder="0" applyAlignment="0" applyProtection="0"/>
    <xf numFmtId="180" fontId="8" fillId="0" borderId="0" applyFont="0" applyFill="0" applyBorder="0" applyAlignment="0" applyProtection="0"/>
    <xf numFmtId="183" fontId="8" fillId="0" borderId="0" applyFont="0" applyFill="0" applyBorder="0" applyAlignment="0" applyProtection="0"/>
    <xf numFmtId="181" fontId="8" fillId="0" borderId="0" applyFont="0" applyFill="0" applyBorder="0" applyAlignment="0" applyProtection="0"/>
    <xf numFmtId="180" fontId="8" fillId="0" borderId="0" applyFont="0" applyFill="0" applyBorder="0" applyAlignment="0" applyProtection="0"/>
    <xf numFmtId="180" fontId="8" fillId="0" borderId="0" applyFont="0" applyFill="0" applyBorder="0" applyAlignment="0" applyProtection="0"/>
    <xf numFmtId="180" fontId="8" fillId="0" borderId="0" applyFont="0" applyFill="0" applyBorder="0" applyAlignment="0" applyProtection="0"/>
    <xf numFmtId="180" fontId="8" fillId="0" borderId="0" applyFont="0" applyFill="0" applyBorder="0" applyAlignment="0" applyProtection="0"/>
    <xf numFmtId="180" fontId="8" fillId="0" borderId="0" applyFont="0" applyFill="0" applyBorder="0" applyAlignment="0" applyProtection="0"/>
    <xf numFmtId="180" fontId="8" fillId="0" borderId="0" applyFont="0" applyFill="0" applyBorder="0" applyAlignment="0" applyProtection="0"/>
    <xf numFmtId="183" fontId="8" fillId="0" borderId="0" applyFont="0" applyFill="0" applyBorder="0" applyAlignment="0" applyProtection="0"/>
    <xf numFmtId="181" fontId="56" fillId="0" borderId="0" applyFont="0" applyFill="0" applyBorder="0" applyAlignment="0" applyProtection="0"/>
    <xf numFmtId="193" fontId="78" fillId="0" borderId="0" applyFont="0" applyFill="0" applyBorder="0" applyAlignment="0" applyProtection="0"/>
    <xf numFmtId="0" fontId="65" fillId="33" borderId="0" applyNumberFormat="0" applyBorder="0" applyAlignment="0" applyProtection="0"/>
    <xf numFmtId="201" fontId="10" fillId="0" borderId="0" applyFont="0" applyFill="0" applyBorder="0" applyAlignment="0">
      <alignment horizontal="center"/>
    </xf>
    <xf numFmtId="201" fontId="10" fillId="0" borderId="0" applyFont="0" applyFill="0" applyBorder="0" applyAlignment="0">
      <alignment horizontal="center"/>
    </xf>
    <xf numFmtId="0" fontId="8" fillId="0" borderId="0"/>
    <xf numFmtId="0" fontId="8" fillId="0" borderId="0"/>
    <xf numFmtId="0" fontId="36" fillId="0" borderId="0"/>
    <xf numFmtId="0" fontId="2" fillId="0" borderId="0"/>
    <xf numFmtId="0" fontId="36" fillId="0" borderId="0"/>
    <xf numFmtId="0" fontId="8" fillId="0" borderId="0"/>
    <xf numFmtId="0" fontId="8" fillId="0" borderId="0"/>
    <xf numFmtId="0" fontId="8" fillId="0" borderId="0"/>
    <xf numFmtId="0" fontId="8" fillId="0" borderId="0"/>
    <xf numFmtId="0" fontId="79" fillId="0" borderId="0"/>
    <xf numFmtId="0" fontId="8" fillId="0" borderId="0"/>
    <xf numFmtId="0" fontId="8" fillId="34" borderId="80" applyNumberFormat="0" applyFont="0" applyAlignment="0" applyProtection="0"/>
    <xf numFmtId="202" fontId="8" fillId="0" borderId="0">
      <protection locked="0"/>
    </xf>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0" fontId="80" fillId="0" borderId="0">
      <alignment vertical="top"/>
    </xf>
    <xf numFmtId="0" fontId="66" fillId="27" borderId="81" applyNumberFormat="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70" fillId="0" borderId="82" applyNumberFormat="0" applyFill="0" applyAlignment="0" applyProtection="0"/>
    <xf numFmtId="0" fontId="71" fillId="0" borderId="83" applyNumberFormat="0" applyFill="0" applyAlignment="0" applyProtection="0"/>
    <xf numFmtId="0" fontId="62" fillId="0" borderId="84" applyNumberFormat="0" applyFill="0" applyAlignment="0" applyProtection="0"/>
    <xf numFmtId="0" fontId="69" fillId="0" borderId="0" applyNumberFormat="0" applyFill="0" applyBorder="0" applyAlignment="0" applyProtection="0"/>
    <xf numFmtId="197" fontId="8" fillId="0" borderId="86">
      <protection locked="0"/>
    </xf>
    <xf numFmtId="0" fontId="2" fillId="0" borderId="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8"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2" fontId="2" fillId="0" borderId="0" applyFont="0" applyFill="0" applyBorder="0" applyAlignment="0" applyProtection="0"/>
    <xf numFmtId="0" fontId="2" fillId="0" borderId="0"/>
    <xf numFmtId="181" fontId="2" fillId="0" borderId="0" applyFont="0" applyFill="0" applyBorder="0" applyAlignment="0" applyProtection="0"/>
    <xf numFmtId="0" fontId="81" fillId="0" borderId="0"/>
    <xf numFmtId="181" fontId="81"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0" fontId="2" fillId="0" borderId="0"/>
    <xf numFmtId="181" fontId="2" fillId="0" borderId="0" applyFont="0" applyFill="0" applyBorder="0" applyAlignment="0" applyProtection="0"/>
    <xf numFmtId="181" fontId="2" fillId="0" borderId="0" applyFont="0" applyFill="0" applyBorder="0" applyAlignment="0" applyProtection="0"/>
    <xf numFmtId="0" fontId="8" fillId="0" borderId="0"/>
    <xf numFmtId="181" fontId="2" fillId="0" borderId="0" applyFont="0" applyFill="0" applyBorder="0" applyAlignment="0" applyProtection="0"/>
    <xf numFmtId="181" fontId="2" fillId="0" borderId="0" applyFont="0" applyFill="0" applyBorder="0" applyAlignment="0" applyProtection="0"/>
    <xf numFmtId="0" fontId="2" fillId="0" borderId="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2" fontId="2" fillId="0" borderId="0" applyFont="0" applyFill="0" applyBorder="0" applyAlignment="0" applyProtection="0"/>
    <xf numFmtId="0" fontId="2" fillId="0" borderId="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0" fontId="2" fillId="0" borderId="0"/>
    <xf numFmtId="181" fontId="2" fillId="0" borderId="0" applyFont="0" applyFill="0" applyBorder="0" applyAlignment="0" applyProtection="0"/>
    <xf numFmtId="181" fontId="2" fillId="0" borderId="0" applyFont="0" applyFill="0" applyBorder="0" applyAlignment="0" applyProtection="0"/>
    <xf numFmtId="44"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0" fontId="2" fillId="0" borderId="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82" fillId="0" borderId="0" applyNumberForma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181" fontId="2" fillId="0" borderId="0" applyFont="0" applyFill="0" applyBorder="0" applyAlignment="0" applyProtection="0"/>
    <xf numFmtId="44"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0" fontId="2" fillId="0" borderId="0"/>
    <xf numFmtId="181" fontId="2" fillId="0" borderId="0" applyFont="0" applyFill="0" applyBorder="0" applyAlignment="0" applyProtection="0"/>
    <xf numFmtId="181" fontId="2" fillId="0" borderId="0" applyFont="0" applyFill="0" applyBorder="0" applyAlignment="0" applyProtection="0"/>
    <xf numFmtId="9"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0" fontId="2" fillId="0" borderId="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0" fontId="2" fillId="0" borderId="0"/>
    <xf numFmtId="184" fontId="8" fillId="0" borderId="0" applyFont="0" applyFill="0" applyBorder="0" applyAlignment="0" applyProtection="0"/>
    <xf numFmtId="203" fontId="8" fillId="0" borderId="0" applyFont="0" applyFill="0" applyBorder="0" applyAlignment="0" applyProtection="0"/>
    <xf numFmtId="184" fontId="8" fillId="0" borderId="0" applyFont="0" applyFill="0" applyBorder="0" applyAlignment="0" applyProtection="0"/>
    <xf numFmtId="0" fontId="2" fillId="0" borderId="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12" borderId="0" applyNumberFormat="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0" fontId="8" fillId="0" borderId="0"/>
    <xf numFmtId="0" fontId="2" fillId="0" borderId="0"/>
    <xf numFmtId="0" fontId="2" fillId="1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83" fillId="0" borderId="0" applyNumberFormat="0" applyFill="0" applyBorder="0" applyAlignment="0" applyProtection="0"/>
    <xf numFmtId="184" fontId="8" fillId="0" borderId="0" applyFont="0" applyFill="0" applyBorder="0" applyAlignment="0" applyProtection="0"/>
    <xf numFmtId="0" fontId="2" fillId="0" borderId="0"/>
    <xf numFmtId="44"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0" fontId="2" fillId="0" borderId="0"/>
    <xf numFmtId="181" fontId="2" fillId="0" borderId="0" applyFont="0" applyFill="0" applyBorder="0" applyAlignment="0" applyProtection="0"/>
    <xf numFmtId="181"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84" fillId="0" borderId="0"/>
    <xf numFmtId="44" fontId="2" fillId="0" borderId="0" applyFont="0" applyFill="0" applyBorder="0" applyAlignment="0" applyProtection="0"/>
    <xf numFmtId="44" fontId="2" fillId="0" borderId="0" applyFont="0" applyFill="0" applyBorder="0" applyAlignment="0" applyProtection="0"/>
    <xf numFmtId="0" fontId="8" fillId="0" borderId="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59" fillId="27" borderId="76" applyNumberFormat="0" applyAlignment="0" applyProtection="0"/>
    <xf numFmtId="0" fontId="62" fillId="0" borderId="84"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43" fontId="2" fillId="0" borderId="0" applyFont="0" applyFill="0" applyBorder="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66" fillId="27" borderId="81" applyNumberFormat="0" applyAlignment="0" applyProtection="0"/>
    <xf numFmtId="44" fontId="2" fillId="0" borderId="0" applyFont="0" applyFill="0" applyBorder="0" applyAlignment="0" applyProtection="0"/>
    <xf numFmtId="0" fontId="62" fillId="0" borderId="84" applyNumberFormat="0" applyFill="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3" fillId="18"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0"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2" fillId="0" borderId="85"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43" fontId="2" fillId="0" borderId="0" applyFont="0" applyFill="0" applyBorder="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66" fillId="27" borderId="81"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3" fillId="18"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0"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2" fillId="0" borderId="85"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43" fontId="2" fillId="0" borderId="0" applyFont="0" applyFill="0" applyBorder="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66" fillId="27" borderId="81"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3" fillId="18"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0"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2" fillId="0" borderId="85"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43" fontId="2" fillId="0" borderId="0" applyFont="0" applyFill="0" applyBorder="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66" fillId="27" borderId="81"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3" fillId="18"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0"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2" fillId="0" borderId="85"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0" applyNumberFormat="0" applyFont="0" applyAlignment="0" applyProtection="0"/>
    <xf numFmtId="0" fontId="72" fillId="0" borderId="85" applyNumberFormat="0" applyFill="0" applyAlignment="0" applyProtection="0"/>
    <xf numFmtId="0" fontId="72" fillId="0" borderId="85" applyNumberFormat="0" applyFill="0" applyAlignment="0" applyProtection="0"/>
    <xf numFmtId="0" fontId="8" fillId="34" borderId="80" applyNumberFormat="0" applyFont="0" applyAlignment="0" applyProtection="0"/>
    <xf numFmtId="0" fontId="8" fillId="34" borderId="80" applyNumberFormat="0" applyFont="0" applyAlignment="0" applyProtection="0"/>
    <xf numFmtId="0" fontId="59" fillId="27"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43" fontId="8" fillId="0" borderId="0" applyFont="0" applyFill="0" applyBorder="0" applyAlignment="0" applyProtection="0"/>
    <xf numFmtId="0" fontId="72" fillId="0" borderId="85" applyNumberFormat="0" applyFill="0" applyAlignment="0" applyProtection="0"/>
    <xf numFmtId="0" fontId="63" fillId="18" borderId="76" applyNumberFormat="0" applyAlignment="0" applyProtection="0"/>
    <xf numFmtId="0" fontId="8" fillId="34" borderId="80" applyNumberFormat="0" applyFont="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66" fillId="27" borderId="81" applyNumberFormat="0" applyAlignment="0" applyProtection="0"/>
    <xf numFmtId="43" fontId="2" fillId="0" borderId="0" applyFont="0" applyFill="0" applyBorder="0" applyAlignment="0" applyProtection="0"/>
    <xf numFmtId="0" fontId="8" fillId="34" borderId="80" applyNumberFormat="0" applyFont="0" applyAlignment="0" applyProtection="0"/>
    <xf numFmtId="0" fontId="59" fillId="27" borderId="76" applyNumberFormat="0" applyAlignment="0" applyProtection="0"/>
    <xf numFmtId="0" fontId="59" fillId="27" borderId="76" applyNumberForma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6" fillId="27" borderId="81"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3" fillId="18"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59" fillId="27" borderId="76" applyNumberFormat="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8" fillId="34" borderId="80" applyNumberFormat="0" applyFont="0" applyAlignment="0" applyProtection="0"/>
    <xf numFmtId="0" fontId="8" fillId="34" borderId="80" applyNumberFormat="0" applyFon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6" fillId="27" borderId="81" applyNumberFormat="0" applyAlignment="0" applyProtection="0"/>
    <xf numFmtId="0" fontId="63" fillId="18" borderId="76"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66" fillId="27" borderId="81" applyNumberFormat="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63" fillId="18" borderId="76" applyNumberFormat="0" applyAlignment="0" applyProtection="0"/>
    <xf numFmtId="42"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66" fillId="27" borderId="81" applyNumberFormat="0" applyAlignment="0" applyProtection="0"/>
    <xf numFmtId="0" fontId="8" fillId="34" borderId="80" applyNumberFormat="0" applyFon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44" fontId="2" fillId="0" borderId="0" applyFont="0" applyFill="0" applyBorder="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72" fillId="0" borderId="85"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59" fillId="27" borderId="76" applyNumberFormat="0" applyAlignment="0" applyProtection="0"/>
    <xf numFmtId="0" fontId="72" fillId="0" borderId="85" applyNumberFormat="0" applyFill="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0" fontId="8" fillId="34" borderId="80" applyNumberFormat="0" applyFont="0" applyAlignment="0" applyProtection="0"/>
    <xf numFmtId="44" fontId="2" fillId="0" borderId="0" applyFont="0" applyFill="0" applyBorder="0" applyAlignment="0" applyProtection="0"/>
    <xf numFmtId="43" fontId="2" fillId="0" borderId="0" applyFont="0" applyFill="0" applyBorder="0" applyAlignment="0" applyProtection="0"/>
    <xf numFmtId="0" fontId="59" fillId="27" borderId="76" applyNumberFormat="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59" fillId="27" borderId="76"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0" fontId="8" fillId="34" borderId="80" applyNumberFormat="0" applyFont="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66" fillId="27" borderId="81" applyNumberFormat="0" applyAlignment="0" applyProtection="0"/>
    <xf numFmtId="0" fontId="8" fillId="34" borderId="80" applyNumberFormat="0" applyFont="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0" applyNumberFormat="0" applyFont="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43" fontId="2" fillId="0" borderId="0" applyFont="0" applyFill="0" applyBorder="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66" fillId="27" borderId="81"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3" fillId="18"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0"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2" fillId="0" borderId="85"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43" fontId="2" fillId="0" borderId="0" applyFont="0" applyFill="0" applyBorder="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66" fillId="27" borderId="81"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3" fillId="18"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0"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2" fillId="0" borderId="85"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72" fillId="0" borderId="85" applyNumberFormat="0" applyFill="0" applyAlignment="0" applyProtection="0"/>
    <xf numFmtId="0" fontId="63" fillId="18"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63" fillId="18" borderId="76" applyNumberForma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63" fillId="18" borderId="76" applyNumberFormat="0" applyAlignment="0" applyProtection="0"/>
    <xf numFmtId="44" fontId="2" fillId="0" borderId="0" applyFont="0" applyFill="0" applyBorder="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66" fillId="27" borderId="81" applyNumberFormat="0" applyAlignment="0" applyProtection="0"/>
    <xf numFmtId="0" fontId="59" fillId="27"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59" fillId="27"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8" fillId="34" borderId="80" applyNumberFormat="0" applyFont="0" applyAlignment="0" applyProtection="0"/>
    <xf numFmtId="0" fontId="63" fillId="18" borderId="76" applyNumberFormat="0" applyAlignment="0" applyProtection="0"/>
    <xf numFmtId="0" fontId="63" fillId="18" borderId="76" applyNumberFormat="0" applyAlignment="0" applyProtection="0"/>
    <xf numFmtId="0" fontId="63" fillId="18" borderId="76" applyNumberFormat="0" applyAlignment="0" applyProtection="0"/>
    <xf numFmtId="0" fontId="63" fillId="18"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8" fillId="34" borderId="80" applyNumberFormat="0" applyFont="0" applyAlignment="0" applyProtection="0"/>
    <xf numFmtId="0" fontId="59" fillId="27" borderId="76" applyNumberFormat="0" applyAlignment="0" applyProtection="0"/>
    <xf numFmtId="0" fontId="63" fillId="18" borderId="76" applyNumberFormat="0" applyAlignment="0" applyProtection="0"/>
    <xf numFmtId="0" fontId="8" fillId="34" borderId="80" applyNumberFormat="0" applyFont="0" applyAlignment="0" applyProtection="0"/>
    <xf numFmtId="44" fontId="2" fillId="0" borderId="0" applyFont="0" applyFill="0" applyBorder="0" applyAlignment="0" applyProtection="0"/>
    <xf numFmtId="0" fontId="63" fillId="18"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66" fillId="27" borderId="81" applyNumberFormat="0" applyAlignment="0" applyProtection="0"/>
    <xf numFmtId="0" fontId="59" fillId="27"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59" fillId="27"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8" fillId="34" borderId="80" applyNumberFormat="0" applyFont="0" applyAlignment="0" applyProtection="0"/>
    <xf numFmtId="0" fontId="59" fillId="27" borderId="76" applyNumberFormat="0" applyAlignment="0" applyProtection="0"/>
    <xf numFmtId="0" fontId="63" fillId="18"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6" fillId="27" borderId="81" applyNumberFormat="0" applyAlignment="0" applyProtection="0"/>
    <xf numFmtId="0" fontId="63" fillId="18" borderId="76" applyNumberFormat="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8" fillId="34" borderId="80" applyNumberFormat="0" applyFont="0" applyAlignment="0" applyProtection="0"/>
    <xf numFmtId="44" fontId="2" fillId="0" borderId="0" applyFont="0" applyFill="0" applyBorder="0" applyAlignment="0" applyProtection="0"/>
    <xf numFmtId="0" fontId="66" fillId="27" borderId="81" applyNumberForma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59" fillId="27" borderId="76" applyNumberFormat="0" applyAlignment="0" applyProtection="0"/>
    <xf numFmtId="0" fontId="59" fillId="27" borderId="76" applyNumberFormat="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72" fillId="0" borderId="85" applyNumberFormat="0" applyFill="0" applyAlignment="0" applyProtection="0"/>
    <xf numFmtId="0" fontId="59" fillId="27" borderId="76" applyNumberFormat="0" applyAlignment="0" applyProtection="0"/>
    <xf numFmtId="0" fontId="72" fillId="0" borderId="85" applyNumberFormat="0" applyFill="0" applyAlignment="0" applyProtection="0"/>
    <xf numFmtId="0" fontId="59" fillId="27"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59" fillId="27"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8" fillId="34" borderId="80" applyNumberFormat="0" applyFont="0" applyAlignment="0" applyProtection="0"/>
    <xf numFmtId="0" fontId="63" fillId="18" borderId="76" applyNumberFormat="0" applyAlignment="0" applyProtection="0"/>
    <xf numFmtId="0" fontId="66" fillId="27" borderId="81" applyNumberFormat="0" applyAlignment="0" applyProtection="0"/>
    <xf numFmtId="0" fontId="63" fillId="18" borderId="76" applyNumberFormat="0" applyAlignment="0" applyProtection="0"/>
    <xf numFmtId="0" fontId="63" fillId="18" borderId="76" applyNumberFormat="0" applyAlignment="0" applyProtection="0"/>
    <xf numFmtId="0" fontId="62" fillId="0" borderId="84" applyNumberFormat="0" applyFill="0" applyAlignment="0" applyProtection="0"/>
    <xf numFmtId="0" fontId="8" fillId="34" borderId="80" applyNumberFormat="0" applyFont="0" applyAlignment="0" applyProtection="0"/>
    <xf numFmtId="0" fontId="72" fillId="0" borderId="85" applyNumberFormat="0" applyFill="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72" fillId="0" borderId="85" applyNumberFormat="0" applyFill="0" applyAlignment="0" applyProtection="0"/>
    <xf numFmtId="0" fontId="63" fillId="18" borderId="76" applyNumberFormat="0" applyAlignment="0" applyProtection="0"/>
    <xf numFmtId="44" fontId="2" fillId="0" borderId="0" applyFont="0" applyFill="0" applyBorder="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59" fillId="27" borderId="76"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72" fillId="0" borderId="85" applyNumberFormat="0" applyFill="0" applyAlignment="0" applyProtection="0"/>
    <xf numFmtId="0" fontId="63" fillId="18"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72" fillId="0" borderId="85" applyNumberFormat="0" applyFill="0" applyAlignment="0" applyProtection="0"/>
    <xf numFmtId="0" fontId="72" fillId="0" borderId="85" applyNumberFormat="0" applyFill="0" applyAlignment="0" applyProtection="0"/>
    <xf numFmtId="0" fontId="8" fillId="34" borderId="80" applyNumberFormat="0" applyFont="0" applyAlignment="0" applyProtection="0"/>
    <xf numFmtId="0" fontId="8" fillId="34" borderId="80" applyNumberFormat="0" applyFont="0" applyAlignment="0" applyProtection="0"/>
    <xf numFmtId="0" fontId="63" fillId="18" borderId="76" applyNumberFormat="0" applyAlignment="0" applyProtection="0"/>
    <xf numFmtId="0" fontId="66" fillId="27" borderId="81" applyNumberFormat="0" applyAlignment="0" applyProtection="0"/>
    <xf numFmtId="0" fontId="62" fillId="0" borderId="84" applyNumberFormat="0" applyFill="0" applyAlignment="0" applyProtection="0"/>
    <xf numFmtId="0" fontId="66" fillId="27" borderId="81"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8" fillId="34" borderId="80" applyNumberFormat="0" applyFont="0" applyAlignment="0" applyProtection="0"/>
    <xf numFmtId="44" fontId="2" fillId="0" borderId="0" applyFont="0" applyFill="0" applyBorder="0" applyAlignment="0" applyProtection="0"/>
    <xf numFmtId="0" fontId="63" fillId="18"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66" fillId="27" borderId="81"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63" fillId="18"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72" fillId="0" borderId="85" applyNumberFormat="0" applyFill="0" applyAlignment="0" applyProtection="0"/>
    <xf numFmtId="0" fontId="66" fillId="27" borderId="81" applyNumberFormat="0" applyAlignment="0" applyProtection="0"/>
    <xf numFmtId="0" fontId="63" fillId="18" borderId="76" applyNumberFormat="0" applyAlignment="0" applyProtection="0"/>
    <xf numFmtId="0" fontId="63" fillId="18"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66" fillId="27" borderId="81" applyNumberFormat="0" applyAlignment="0" applyProtection="0"/>
    <xf numFmtId="0" fontId="66" fillId="27" borderId="81"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63" fillId="18"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6" fillId="27" borderId="81"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63" fillId="18"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59" fillId="27"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66" fillId="27" borderId="81" applyNumberFormat="0" applyAlignment="0" applyProtection="0"/>
    <xf numFmtId="0" fontId="8" fillId="34" borderId="80" applyNumberFormat="0" applyFont="0" applyAlignment="0" applyProtection="0"/>
    <xf numFmtId="44" fontId="2" fillId="0" borderId="0" applyFont="0" applyFill="0" applyBorder="0" applyAlignment="0" applyProtection="0"/>
    <xf numFmtId="0" fontId="66" fillId="27" borderId="81" applyNumberFormat="0" applyAlignment="0" applyProtection="0"/>
    <xf numFmtId="0" fontId="59" fillId="27" borderId="76" applyNumberFormat="0" applyAlignment="0" applyProtection="0"/>
    <xf numFmtId="0" fontId="59" fillId="27" borderId="76" applyNumberFormat="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59" fillId="27"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59" fillId="27"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66" fillId="27" borderId="81" applyNumberFormat="0" applyAlignment="0" applyProtection="0"/>
    <xf numFmtId="0" fontId="66" fillId="27" borderId="81" applyNumberFormat="0" applyAlignment="0" applyProtection="0"/>
    <xf numFmtId="0" fontId="8" fillId="34" borderId="80" applyNumberFormat="0" applyFont="0" applyAlignment="0" applyProtection="0"/>
    <xf numFmtId="0" fontId="66" fillId="27" borderId="81" applyNumberFormat="0" applyAlignment="0" applyProtection="0"/>
    <xf numFmtId="0" fontId="8" fillId="34" borderId="80" applyNumberFormat="0" applyFont="0" applyAlignment="0" applyProtection="0"/>
    <xf numFmtId="0" fontId="59" fillId="27"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59" fillId="27"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59" fillId="27"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59" fillId="27" borderId="76" applyNumberFormat="0" applyAlignment="0" applyProtection="0"/>
    <xf numFmtId="0" fontId="72" fillId="0" borderId="85" applyNumberFormat="0" applyFill="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59" fillId="27" borderId="76" applyNumberFormat="0" applyAlignment="0" applyProtection="0"/>
    <xf numFmtId="44" fontId="2" fillId="0" borderId="0" applyFont="0" applyFill="0" applyBorder="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72" fillId="0" borderId="85" applyNumberFormat="0" applyFill="0" applyAlignment="0" applyProtection="0"/>
    <xf numFmtId="0" fontId="72" fillId="0" borderId="85" applyNumberFormat="0" applyFill="0" applyAlignment="0" applyProtection="0"/>
    <xf numFmtId="0" fontId="8" fillId="34" borderId="80" applyNumberFormat="0" applyFont="0" applyAlignment="0" applyProtection="0"/>
    <xf numFmtId="0" fontId="8" fillId="34" borderId="80" applyNumberFormat="0" applyFont="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63" fillId="18" borderId="76" applyNumberFormat="0" applyAlignment="0" applyProtection="0"/>
    <xf numFmtId="0" fontId="63" fillId="18"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59" fillId="27"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66" fillId="27" borderId="81" applyNumberFormat="0" applyAlignment="0" applyProtection="0"/>
    <xf numFmtId="0" fontId="8" fillId="34" borderId="80" applyNumberFormat="0" applyFon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72" fillId="0" borderId="85" applyNumberFormat="0" applyFill="0" applyAlignment="0" applyProtection="0"/>
    <xf numFmtId="0" fontId="8" fillId="34" borderId="80" applyNumberFormat="0" applyFont="0" applyAlignment="0" applyProtection="0"/>
    <xf numFmtId="0" fontId="8" fillId="34" borderId="80" applyNumberFormat="0" applyFont="0" applyAlignment="0" applyProtection="0"/>
    <xf numFmtId="0" fontId="59" fillId="27"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59" fillId="27"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8" fillId="34" borderId="80" applyNumberFormat="0" applyFont="0" applyAlignment="0" applyProtection="0"/>
    <xf numFmtId="0" fontId="59" fillId="27" borderId="76" applyNumberFormat="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8" fillId="34" borderId="80" applyNumberFormat="0" applyFont="0" applyAlignment="0" applyProtection="0"/>
    <xf numFmtId="0" fontId="8" fillId="34" borderId="80" applyNumberFormat="0" applyFont="0" applyAlignment="0" applyProtection="0"/>
    <xf numFmtId="0" fontId="72" fillId="0" borderId="85" applyNumberFormat="0" applyFill="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63" fillId="18" borderId="76" applyNumberFormat="0" applyAlignment="0" applyProtection="0"/>
    <xf numFmtId="0" fontId="66" fillId="27" borderId="81" applyNumberFormat="0" applyAlignment="0" applyProtection="0"/>
    <xf numFmtId="0" fontId="59" fillId="27"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63" fillId="18" borderId="76" applyNumberFormat="0" applyAlignment="0" applyProtection="0"/>
    <xf numFmtId="0" fontId="59" fillId="27" borderId="76" applyNumberFormat="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3" fillId="18" borderId="76"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66" fillId="27" borderId="81"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59" fillId="27"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8" fillId="34" borderId="80" applyNumberFormat="0" applyFont="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8" fillId="34" borderId="80" applyNumberFormat="0" applyFon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63" fillId="18" borderId="76" applyNumberFormat="0" applyAlignment="0" applyProtection="0"/>
    <xf numFmtId="0" fontId="63" fillId="18" borderId="76" applyNumberFormat="0" applyAlignment="0" applyProtection="0"/>
    <xf numFmtId="0" fontId="59" fillId="27" borderId="76" applyNumberFormat="0" applyAlignment="0" applyProtection="0"/>
    <xf numFmtId="0" fontId="66" fillId="27" borderId="81" applyNumberFormat="0" applyAlignment="0" applyProtection="0"/>
    <xf numFmtId="0" fontId="59" fillId="27"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59" fillId="27"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0" fontId="72" fillId="0" borderId="85" applyNumberFormat="0" applyFill="0" applyAlignment="0" applyProtection="0"/>
    <xf numFmtId="0" fontId="8" fillId="34" borderId="80" applyNumberFormat="0" applyFont="0" applyAlignment="0" applyProtection="0"/>
    <xf numFmtId="0" fontId="72" fillId="0" borderId="85" applyNumberFormat="0" applyFill="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59" fillId="27" borderId="76" applyNumberFormat="0" applyAlignment="0" applyProtection="0"/>
    <xf numFmtId="0" fontId="72" fillId="0" borderId="85" applyNumberFormat="0" applyFill="0" applyAlignment="0" applyProtection="0"/>
    <xf numFmtId="44" fontId="2" fillId="0" borderId="0" applyFont="0" applyFill="0" applyBorder="0" applyAlignment="0" applyProtection="0"/>
    <xf numFmtId="0" fontId="72" fillId="0" borderId="85" applyNumberFormat="0" applyFill="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63" fillId="18" borderId="76" applyNumberFormat="0" applyAlignment="0" applyProtection="0"/>
    <xf numFmtId="0" fontId="59" fillId="27" borderId="76" applyNumberFormat="0" applyAlignment="0" applyProtection="0"/>
    <xf numFmtId="0" fontId="66" fillId="27" borderId="81" applyNumberFormat="0" applyAlignment="0" applyProtection="0"/>
    <xf numFmtId="0" fontId="63" fillId="18"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63" fillId="18" borderId="76" applyNumberFormat="0" applyAlignment="0" applyProtection="0"/>
    <xf numFmtId="0" fontId="66" fillId="27" borderId="81" applyNumberFormat="0" applyAlignment="0" applyProtection="0"/>
    <xf numFmtId="0" fontId="66" fillId="27" borderId="81" applyNumberFormat="0" applyAlignment="0" applyProtection="0"/>
    <xf numFmtId="0" fontId="66" fillId="27" borderId="81"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72" fillId="0" borderId="85" applyNumberFormat="0" applyFill="0" applyAlignment="0" applyProtection="0"/>
    <xf numFmtId="0" fontId="63" fillId="18" borderId="76" applyNumberFormat="0" applyAlignment="0" applyProtection="0"/>
    <xf numFmtId="0" fontId="63" fillId="18" borderId="76" applyNumberFormat="0" applyAlignment="0" applyProtection="0"/>
    <xf numFmtId="44" fontId="2" fillId="0" borderId="0" applyFont="0" applyFill="0" applyBorder="0" applyAlignment="0" applyProtection="0"/>
    <xf numFmtId="0" fontId="66" fillId="27" borderId="81" applyNumberFormat="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59" fillId="27"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59" fillId="27" borderId="76" applyNumberFormat="0" applyAlignment="0" applyProtection="0"/>
    <xf numFmtId="0" fontId="59" fillId="27" borderId="76" applyNumberFormat="0" applyAlignment="0" applyProtection="0"/>
    <xf numFmtId="0" fontId="66" fillId="27" borderId="81" applyNumberFormat="0" applyAlignment="0" applyProtection="0"/>
    <xf numFmtId="0" fontId="63" fillId="18"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8" fillId="34" borderId="80" applyNumberFormat="0" applyFont="0" applyAlignment="0" applyProtection="0"/>
    <xf numFmtId="0" fontId="59" fillId="27" borderId="76" applyNumberFormat="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63" fillId="18" borderId="76" applyNumberFormat="0" applyAlignment="0" applyProtection="0"/>
    <xf numFmtId="0" fontId="63" fillId="18"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72" fillId="0" borderId="85" applyNumberFormat="0" applyFill="0" applyAlignment="0" applyProtection="0"/>
    <xf numFmtId="0" fontId="59" fillId="27"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8" fillId="34" borderId="80" applyNumberFormat="0" applyFont="0" applyAlignment="0" applyProtection="0"/>
    <xf numFmtId="0" fontId="66" fillId="27" borderId="81"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66" fillId="27" borderId="81" applyNumberForma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59" fillId="27"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3" fillId="18" borderId="76" applyNumberFormat="0" applyAlignment="0" applyProtection="0"/>
    <xf numFmtId="0" fontId="72" fillId="0" borderId="85" applyNumberFormat="0" applyFill="0" applyAlignment="0" applyProtection="0"/>
    <xf numFmtId="44" fontId="2" fillId="0" borderId="0" applyFont="0" applyFill="0" applyBorder="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3" fillId="18"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63" fillId="18" borderId="76" applyNumberFormat="0" applyAlignment="0" applyProtection="0"/>
    <xf numFmtId="0" fontId="66" fillId="27" borderId="81"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0" fontId="63" fillId="18" borderId="76" applyNumberFormat="0" applyAlignment="0" applyProtection="0"/>
    <xf numFmtId="0" fontId="66" fillId="27" borderId="81" applyNumberFormat="0" applyAlignment="0" applyProtection="0"/>
    <xf numFmtId="0" fontId="66" fillId="27" borderId="81" applyNumberFormat="0" applyAlignment="0" applyProtection="0"/>
    <xf numFmtId="0" fontId="66" fillId="27" borderId="81"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6" fillId="27" borderId="81" applyNumberFormat="0" applyAlignment="0" applyProtection="0"/>
    <xf numFmtId="0" fontId="62" fillId="0" borderId="84" applyNumberFormat="0" applyFill="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66" fillId="27" borderId="81" applyNumberFormat="0" applyAlignment="0" applyProtection="0"/>
    <xf numFmtId="0" fontId="63" fillId="18" borderId="76" applyNumberFormat="0" applyAlignment="0" applyProtection="0"/>
    <xf numFmtId="0" fontId="59" fillId="27" borderId="76" applyNumberFormat="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63" fillId="18" borderId="76" applyNumberFormat="0" applyAlignment="0" applyProtection="0"/>
    <xf numFmtId="0" fontId="66" fillId="27" borderId="81" applyNumberFormat="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59" fillId="27" borderId="76" applyNumberFormat="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0" fontId="66" fillId="27" borderId="81" applyNumberFormat="0" applyAlignment="0" applyProtection="0"/>
    <xf numFmtId="0" fontId="63" fillId="18" borderId="76" applyNumberFormat="0" applyAlignment="0" applyProtection="0"/>
    <xf numFmtId="0" fontId="63" fillId="18" borderId="76" applyNumberFormat="0" applyAlignment="0" applyProtection="0"/>
    <xf numFmtId="0" fontId="66" fillId="27" borderId="81" applyNumberFormat="0" applyAlignment="0" applyProtection="0"/>
    <xf numFmtId="0" fontId="63" fillId="18"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63" fillId="18" borderId="76" applyNumberForma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59" fillId="27"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72" fillId="0" borderId="85" applyNumberFormat="0" applyFill="0" applyAlignment="0" applyProtection="0"/>
    <xf numFmtId="0" fontId="72" fillId="0" borderId="85" applyNumberFormat="0" applyFill="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0" fontId="66" fillId="27" borderId="81" applyNumberFormat="0" applyAlignment="0" applyProtection="0"/>
    <xf numFmtId="0" fontId="59" fillId="27" borderId="76" applyNumberFormat="0" applyAlignment="0" applyProtection="0"/>
    <xf numFmtId="0" fontId="59" fillId="27" borderId="76" applyNumberFormat="0" applyAlignment="0" applyProtection="0"/>
    <xf numFmtId="0" fontId="66" fillId="27" borderId="81" applyNumberFormat="0" applyAlignment="0" applyProtection="0"/>
    <xf numFmtId="0" fontId="66" fillId="27" borderId="81" applyNumberFormat="0" applyAlignment="0" applyProtection="0"/>
    <xf numFmtId="0" fontId="72" fillId="0" borderId="85" applyNumberFormat="0" applyFill="0" applyAlignment="0" applyProtection="0"/>
    <xf numFmtId="0" fontId="66" fillId="27" borderId="81" applyNumberFormat="0" applyAlignment="0" applyProtection="0"/>
    <xf numFmtId="0" fontId="66" fillId="27" borderId="81" applyNumberFormat="0" applyAlignment="0" applyProtection="0"/>
    <xf numFmtId="0" fontId="8" fillId="34" borderId="80" applyNumberFormat="0" applyFon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0" fontId="66" fillId="27" borderId="81" applyNumberFormat="0" applyAlignment="0" applyProtection="0"/>
    <xf numFmtId="0" fontId="66" fillId="27" borderId="81" applyNumberFormat="0" applyAlignment="0" applyProtection="0"/>
    <xf numFmtId="0" fontId="72" fillId="0" borderId="85" applyNumberFormat="0" applyFill="0" applyAlignment="0" applyProtection="0"/>
    <xf numFmtId="0" fontId="62" fillId="0" borderId="84" applyNumberFormat="0" applyFill="0" applyAlignment="0" applyProtection="0"/>
    <xf numFmtId="0" fontId="59" fillId="27" borderId="76" applyNumberFormat="0" applyAlignment="0" applyProtection="0"/>
    <xf numFmtId="0" fontId="66" fillId="27" borderId="81" applyNumberFormat="0" applyAlignment="0" applyProtection="0"/>
    <xf numFmtId="0" fontId="63" fillId="18"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66" fillId="27" borderId="81" applyNumberFormat="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66" fillId="27" borderId="81" applyNumberForma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66" fillId="27" borderId="81" applyNumberFormat="0" applyAlignment="0" applyProtection="0"/>
    <xf numFmtId="0" fontId="59" fillId="27"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63" fillId="18"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72" fillId="0" borderId="85" applyNumberFormat="0" applyFill="0" applyAlignment="0" applyProtection="0"/>
    <xf numFmtId="0" fontId="72" fillId="0" borderId="85" applyNumberFormat="0" applyFill="0" applyAlignment="0" applyProtection="0"/>
    <xf numFmtId="0" fontId="8" fillId="34" borderId="80" applyNumberFormat="0" applyFont="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6" fillId="27" borderId="81" applyNumberFormat="0" applyAlignment="0" applyProtection="0"/>
    <xf numFmtId="0" fontId="8" fillId="34" borderId="80" applyNumberFormat="0" applyFont="0" applyAlignment="0" applyProtection="0"/>
    <xf numFmtId="0" fontId="59" fillId="27"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59" fillId="27"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72" fillId="0" borderId="85" applyNumberFormat="0" applyFill="0" applyAlignment="0" applyProtection="0"/>
    <xf numFmtId="0" fontId="72" fillId="0" borderId="85" applyNumberFormat="0" applyFill="0" applyAlignment="0" applyProtection="0"/>
    <xf numFmtId="0" fontId="63" fillId="18" borderId="76" applyNumberFormat="0" applyAlignment="0" applyProtection="0"/>
    <xf numFmtId="44" fontId="2" fillId="0" borderId="0" applyFont="0" applyFill="0" applyBorder="0" applyAlignment="0" applyProtection="0"/>
    <xf numFmtId="0" fontId="72" fillId="0" borderId="85" applyNumberFormat="0" applyFill="0" applyAlignment="0" applyProtection="0"/>
    <xf numFmtId="0" fontId="59" fillId="27"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63" fillId="18" borderId="76" applyNumberFormat="0" applyAlignment="0" applyProtection="0"/>
    <xf numFmtId="0" fontId="59" fillId="27"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72" fillId="0" borderId="85" applyNumberFormat="0" applyFill="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59" fillId="27" borderId="76" applyNumberFormat="0" applyAlignment="0" applyProtection="0"/>
    <xf numFmtId="0" fontId="59" fillId="27"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72" fillId="0" borderId="85" applyNumberFormat="0" applyFill="0" applyAlignment="0" applyProtection="0"/>
    <xf numFmtId="0" fontId="63" fillId="18" borderId="76" applyNumberFormat="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0" fontId="66" fillId="27" borderId="81" applyNumberFormat="0" applyAlignment="0" applyProtection="0"/>
    <xf numFmtId="0" fontId="63" fillId="18"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63" fillId="18" borderId="76" applyNumberFormat="0" applyAlignment="0" applyProtection="0"/>
    <xf numFmtId="0" fontId="72" fillId="0" borderId="85" applyNumberFormat="0" applyFill="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0" fontId="72" fillId="0" borderId="85" applyNumberFormat="0" applyFill="0" applyAlignment="0" applyProtection="0"/>
    <xf numFmtId="0" fontId="72" fillId="0" borderId="85" applyNumberFormat="0" applyFill="0" applyAlignment="0" applyProtection="0"/>
    <xf numFmtId="0" fontId="72" fillId="0" borderId="85" applyNumberFormat="0" applyFill="0" applyAlignment="0" applyProtection="0"/>
    <xf numFmtId="0" fontId="72" fillId="0" borderId="85" applyNumberFormat="0" applyFill="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0" fontId="66" fillId="27" borderId="81" applyNumberFormat="0" applyAlignment="0" applyProtection="0"/>
    <xf numFmtId="0" fontId="59" fillId="27" borderId="76" applyNumberFormat="0" applyAlignment="0" applyProtection="0"/>
    <xf numFmtId="0" fontId="72" fillId="0" borderId="85" applyNumberFormat="0" applyFill="0" applyAlignment="0" applyProtection="0"/>
    <xf numFmtId="0" fontId="8" fillId="34" borderId="80" applyNumberFormat="0" applyFon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72" fillId="0" borderId="85" applyNumberFormat="0" applyFill="0" applyAlignment="0" applyProtection="0"/>
    <xf numFmtId="0" fontId="66" fillId="27" borderId="81" applyNumberFormat="0" applyAlignment="0" applyProtection="0"/>
    <xf numFmtId="0" fontId="66" fillId="27" borderId="81" applyNumberForma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171" fontId="2" fillId="0" borderId="0"/>
    <xf numFmtId="0" fontId="59" fillId="27" borderId="76" applyNumberFormat="0" applyAlignment="0" applyProtection="0"/>
    <xf numFmtId="0" fontId="63" fillId="18" borderId="76" applyNumberFormat="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34" borderId="80" applyNumberFormat="0" applyFont="0" applyAlignment="0" applyProtection="0"/>
    <xf numFmtId="0" fontId="66" fillId="27" borderId="81" applyNumberFormat="0" applyAlignment="0" applyProtection="0"/>
    <xf numFmtId="0" fontId="72" fillId="0" borderId="85" applyNumberFormat="0" applyFill="0" applyAlignment="0" applyProtection="0"/>
    <xf numFmtId="0" fontId="72" fillId="0" borderId="85" applyNumberFormat="0" applyFill="0" applyAlignment="0" applyProtection="0"/>
    <xf numFmtId="43" fontId="2" fillId="0" borderId="0" applyFont="0" applyFill="0" applyBorder="0" applyAlignment="0" applyProtection="0"/>
    <xf numFmtId="0" fontId="59" fillId="27" borderId="76" applyNumberFormat="0" applyAlignment="0" applyProtection="0"/>
    <xf numFmtId="0" fontId="63" fillId="18" borderId="76" applyNumberFormat="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8" fillId="34" borderId="80" applyNumberFormat="0" applyFont="0" applyAlignment="0" applyProtection="0"/>
    <xf numFmtId="0" fontId="66" fillId="27" borderId="81" applyNumberFormat="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43" fontId="2" fillId="0" borderId="0" applyFont="0" applyFill="0" applyBorder="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66" fillId="27" borderId="81"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3" fillId="18"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0"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2" fillId="0" borderId="85"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59" fillId="27" borderId="76" applyNumberFormat="0" applyAlignment="0" applyProtection="0"/>
    <xf numFmtId="0" fontId="66" fillId="27" borderId="81" applyNumberFormat="0" applyAlignment="0" applyProtection="0"/>
    <xf numFmtId="0" fontId="72" fillId="0" borderId="85" applyNumberFormat="0" applyFill="0" applyAlignment="0" applyProtection="0"/>
    <xf numFmtId="0" fontId="63" fillId="18" borderId="76" applyNumberFormat="0" applyAlignment="0" applyProtection="0"/>
    <xf numFmtId="43" fontId="2" fillId="0" borderId="0" applyFont="0" applyFill="0" applyBorder="0" applyAlignment="0" applyProtection="0"/>
    <xf numFmtId="0" fontId="59" fillId="27" borderId="76" applyNumberFormat="0" applyAlignment="0" applyProtection="0"/>
    <xf numFmtId="0" fontId="8" fillId="34" borderId="80" applyNumberFormat="0" applyFont="0" applyAlignment="0" applyProtection="0"/>
    <xf numFmtId="0" fontId="72" fillId="0" borderId="85" applyNumberFormat="0" applyFill="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66" fillId="27" borderId="81"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3" fillId="18"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0"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2" fillId="0" borderId="85"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66" fillId="27" borderId="81" applyNumberForma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2" fillId="0" borderId="85" applyNumberFormat="0" applyFill="0" applyAlignment="0" applyProtection="0"/>
    <xf numFmtId="0" fontId="66" fillId="27" borderId="81" applyNumberFormat="0" applyAlignment="0" applyProtection="0"/>
    <xf numFmtId="0" fontId="72" fillId="0" borderId="85" applyNumberFormat="0" applyFill="0" applyAlignment="0" applyProtection="0"/>
    <xf numFmtId="43" fontId="2"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18" borderId="76" applyNumberFormat="0" applyAlignment="0" applyProtection="0"/>
    <xf numFmtId="0" fontId="8" fillId="34" borderId="80" applyNumberFormat="0" applyFont="0" applyAlignment="0" applyProtection="0"/>
    <xf numFmtId="0" fontId="59" fillId="27" borderId="76" applyNumberFormat="0" applyAlignment="0" applyProtection="0"/>
    <xf numFmtId="0" fontId="66" fillId="27" borderId="81" applyNumberFormat="0" applyAlignment="0" applyProtection="0"/>
    <xf numFmtId="0" fontId="8" fillId="34" borderId="80" applyNumberFormat="0" applyFont="0" applyAlignment="0" applyProtection="0"/>
    <xf numFmtId="0" fontId="63" fillId="18" borderId="76" applyNumberFormat="0" applyAlignment="0" applyProtection="0"/>
    <xf numFmtId="0" fontId="59" fillId="27" borderId="76"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5" fillId="0" borderId="0"/>
    <xf numFmtId="42" fontId="2" fillId="0" borderId="0" applyFont="0" applyFill="0" applyBorder="0" applyAlignment="0" applyProtection="0"/>
    <xf numFmtId="0" fontId="22" fillId="0" borderId="0" applyNumberFormat="0" applyFill="0" applyBorder="0" applyAlignment="0" applyProtection="0">
      <alignment vertical="top"/>
      <protection locked="0"/>
    </xf>
    <xf numFmtId="4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8" fillId="0" borderId="0"/>
    <xf numFmtId="0" fontId="2" fillId="0" borderId="0"/>
    <xf numFmtId="43" fontId="2" fillId="0" borderId="0" applyFont="0" applyFill="0" applyBorder="0" applyAlignment="0" applyProtection="0"/>
    <xf numFmtId="0" fontId="8" fillId="0" borderId="0"/>
    <xf numFmtId="0" fontId="8"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181"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0" fontId="1" fillId="0" borderId="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0" fontId="1" fillId="0" borderId="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0" fontId="1" fillId="0" borderId="0"/>
    <xf numFmtId="181" fontId="1" fillId="0" borderId="0" applyFont="0" applyFill="0" applyBorder="0" applyAlignment="0" applyProtection="0"/>
    <xf numFmtId="181" fontId="1" fillId="0" borderId="0" applyFont="0" applyFill="0" applyBorder="0" applyAlignment="0" applyProtection="0"/>
    <xf numFmtId="44"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0" fontId="1" fillId="0" borderId="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81" fontId="1" fillId="0" borderId="0" applyFont="0" applyFill="0" applyBorder="0" applyAlignment="0" applyProtection="0"/>
    <xf numFmtId="44"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0" fontId="1" fillId="0" borderId="0"/>
    <xf numFmtId="181" fontId="1" fillId="0" borderId="0" applyFont="0" applyFill="0" applyBorder="0" applyAlignment="0" applyProtection="0"/>
    <xf numFmtId="181" fontId="1" fillId="0" borderId="0" applyFont="0" applyFill="0" applyBorder="0" applyAlignment="0" applyProtection="0"/>
    <xf numFmtId="9"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0" fontId="1" fillId="0" borderId="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12"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0" fontId="1" fillId="0" borderId="0"/>
    <xf numFmtId="0" fontId="1" fillId="12" borderId="0" applyNumberFormat="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0" fontId="1" fillId="0" borderId="0"/>
    <xf numFmtId="181" fontId="1" fillId="0" borderId="0" applyFont="0" applyFill="0" applyBorder="0" applyAlignment="0" applyProtection="0"/>
    <xf numFmtId="18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1" fontId="1" fillId="0" borderId="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87" fillId="0" borderId="0"/>
  </cellStyleXfs>
  <cellXfs count="685">
    <xf numFmtId="0" fontId="0" fillId="0" borderId="0" xfId="0"/>
    <xf numFmtId="0" fontId="14" fillId="0" borderId="26" xfId="7" applyFont="1" applyBorder="1" applyAlignment="1">
      <alignment horizontal="center" vertical="center" wrapText="1"/>
    </xf>
    <xf numFmtId="0" fontId="14" fillId="4" borderId="20" xfId="6" applyFont="1" applyFill="1" applyBorder="1" applyAlignment="1">
      <alignment vertical="center"/>
    </xf>
    <xf numFmtId="0" fontId="14" fillId="4" borderId="21" xfId="6" applyFont="1" applyFill="1" applyBorder="1" applyAlignment="1">
      <alignment vertical="center"/>
    </xf>
    <xf numFmtId="0" fontId="15" fillId="0" borderId="23" xfId="8" applyFont="1" applyBorder="1" applyAlignment="1">
      <alignment horizontal="center" vertical="center"/>
    </xf>
    <xf numFmtId="0" fontId="15" fillId="0" borderId="23" xfId="8" applyFont="1" applyBorder="1" applyAlignment="1">
      <alignment horizontal="left" vertical="center" wrapText="1"/>
    </xf>
    <xf numFmtId="166" fontId="15" fillId="0" borderId="24" xfId="10" applyNumberFormat="1" applyFont="1" applyFill="1" applyBorder="1" applyAlignment="1">
      <alignment horizontal="right" vertical="center" wrapText="1"/>
    </xf>
    <xf numFmtId="0" fontId="15" fillId="0" borderId="13" xfId="8" applyFont="1" applyBorder="1" applyAlignment="1">
      <alignment horizontal="center" vertical="center"/>
    </xf>
    <xf numFmtId="167" fontId="15" fillId="0" borderId="30" xfId="9" applyNumberFormat="1" applyFont="1" applyBorder="1" applyAlignment="1">
      <alignment horizontal="right" vertical="center"/>
    </xf>
    <xf numFmtId="0" fontId="14" fillId="4" borderId="31" xfId="6" applyFont="1" applyFill="1" applyBorder="1" applyAlignment="1">
      <alignment vertical="center"/>
    </xf>
    <xf numFmtId="168" fontId="14" fillId="4" borderId="21" xfId="6" applyNumberFormat="1" applyFont="1" applyFill="1" applyBorder="1" applyAlignment="1">
      <alignment vertical="center"/>
    </xf>
    <xf numFmtId="171" fontId="15" fillId="0" borderId="24" xfId="14" applyNumberFormat="1" applyFont="1" applyBorder="1" applyAlignment="1">
      <alignment vertical="center"/>
    </xf>
    <xf numFmtId="169" fontId="14" fillId="0" borderId="11" xfId="16" applyNumberFormat="1" applyFont="1" applyFill="1" applyBorder="1" applyAlignment="1">
      <alignment horizontal="center" vertical="center"/>
    </xf>
    <xf numFmtId="169" fontId="14" fillId="0" borderId="13" xfId="16" applyNumberFormat="1" applyFont="1" applyFill="1" applyBorder="1" applyAlignment="1">
      <alignment horizontal="center" vertical="center"/>
    </xf>
    <xf numFmtId="9" fontId="15" fillId="0" borderId="15" xfId="3" applyFont="1" applyFill="1" applyBorder="1" applyAlignment="1">
      <alignment horizontal="center" vertical="center"/>
    </xf>
    <xf numFmtId="0" fontId="15" fillId="0" borderId="7" xfId="0" applyFont="1" applyBorder="1" applyAlignment="1">
      <alignment vertical="center" wrapText="1"/>
    </xf>
    <xf numFmtId="0" fontId="15" fillId="0" borderId="29" xfId="0" applyFont="1" applyBorder="1" applyAlignment="1">
      <alignment vertical="center" wrapText="1"/>
    </xf>
    <xf numFmtId="0" fontId="19" fillId="0" borderId="0" xfId="0" applyFont="1"/>
    <xf numFmtId="0" fontId="19" fillId="0" borderId="1" xfId="0" applyFont="1" applyBorder="1"/>
    <xf numFmtId="0" fontId="19" fillId="0" borderId="2" xfId="0" applyFont="1" applyBorder="1"/>
    <xf numFmtId="0" fontId="19" fillId="0" borderId="3" xfId="0" applyFont="1" applyBorder="1"/>
    <xf numFmtId="0" fontId="19" fillId="0" borderId="4" xfId="0" applyFont="1" applyBorder="1"/>
    <xf numFmtId="0" fontId="19" fillId="0" borderId="6" xfId="0" applyFont="1" applyBorder="1"/>
    <xf numFmtId="0" fontId="12" fillId="0" borderId="5" xfId="0" applyFont="1" applyBorder="1" applyAlignment="1">
      <alignment horizontal="left" vertical="center"/>
    </xf>
    <xf numFmtId="0" fontId="10" fillId="0" borderId="5" xfId="0" applyFont="1" applyBorder="1" applyAlignment="1">
      <alignment horizontal="left" vertical="center"/>
    </xf>
    <xf numFmtId="0" fontId="13" fillId="0" borderId="5" xfId="0" applyFont="1" applyBorder="1" applyAlignment="1">
      <alignment horizontal="left" vertical="center"/>
    </xf>
    <xf numFmtId="0" fontId="20" fillId="0" borderId="0" xfId="0" applyFont="1"/>
    <xf numFmtId="0" fontId="21" fillId="0" borderId="0" xfId="0" applyFont="1"/>
    <xf numFmtId="0" fontId="7" fillId="0" borderId="6" xfId="0" applyFont="1" applyBorder="1" applyAlignment="1">
      <alignment horizontal="center" wrapText="1"/>
    </xf>
    <xf numFmtId="0" fontId="15" fillId="0" borderId="0" xfId="0" applyFont="1"/>
    <xf numFmtId="0" fontId="11" fillId="0" borderId="6" xfId="18" applyFont="1" applyBorder="1" applyAlignment="1">
      <alignment horizontal="center" vertical="center"/>
    </xf>
    <xf numFmtId="0" fontId="15" fillId="0" borderId="58" xfId="18" applyFont="1" applyBorder="1" applyAlignment="1">
      <alignment horizontal="center" vertical="center"/>
    </xf>
    <xf numFmtId="0" fontId="11" fillId="0" borderId="6" xfId="0" applyFont="1" applyBorder="1" applyAlignment="1">
      <alignment horizontal="center" vertical="center"/>
    </xf>
    <xf numFmtId="0" fontId="15" fillId="0" borderId="16" xfId="0" applyFont="1" applyBorder="1" applyAlignment="1">
      <alignment horizontal="center"/>
    </xf>
    <xf numFmtId="0" fontId="14" fillId="0" borderId="17" xfId="0" applyFont="1" applyBorder="1" applyAlignment="1">
      <alignment horizontal="center"/>
    </xf>
    <xf numFmtId="0" fontId="15" fillId="0" borderId="17" xfId="0" applyFont="1" applyBorder="1" applyAlignment="1">
      <alignment vertical="center"/>
    </xf>
    <xf numFmtId="0" fontId="15" fillId="0" borderId="18" xfId="0" applyFont="1" applyBorder="1" applyAlignment="1">
      <alignment vertical="center"/>
    </xf>
    <xf numFmtId="0" fontId="11" fillId="0" borderId="6" xfId="0" applyFont="1" applyBorder="1" applyAlignment="1">
      <alignment vertical="center"/>
    </xf>
    <xf numFmtId="0" fontId="15" fillId="0" borderId="63" xfId="0" applyFont="1" applyBorder="1" applyAlignment="1">
      <alignment horizontal="center"/>
    </xf>
    <xf numFmtId="0" fontId="14" fillId="0" borderId="51" xfId="0" applyFont="1" applyBorder="1" applyAlignment="1">
      <alignment horizontal="center"/>
    </xf>
    <xf numFmtId="0" fontId="15" fillId="0" borderId="51" xfId="0" applyFont="1" applyBorder="1" applyAlignment="1">
      <alignment horizontal="right" vertical="center"/>
    </xf>
    <xf numFmtId="0" fontId="15" fillId="0" borderId="23" xfId="0" applyFont="1" applyBorder="1" applyAlignment="1">
      <alignment horizontal="center" vertical="center"/>
    </xf>
    <xf numFmtId="0" fontId="15" fillId="0" borderId="24" xfId="0" applyFont="1" applyBorder="1" applyAlignment="1">
      <alignment horizontal="center" vertical="center"/>
    </xf>
    <xf numFmtId="1" fontId="15" fillId="0" borderId="13" xfId="0" applyNumberFormat="1" applyFont="1" applyBorder="1" applyAlignment="1">
      <alignment horizontal="center" vertical="center"/>
    </xf>
    <xf numFmtId="1" fontId="15" fillId="0" borderId="15" xfId="0" applyNumberFormat="1" applyFont="1" applyBorder="1" applyAlignment="1">
      <alignment horizontal="center" vertical="center"/>
    </xf>
    <xf numFmtId="1" fontId="11" fillId="0" borderId="6" xfId="0" applyNumberFormat="1" applyFont="1" applyBorder="1" applyAlignment="1">
      <alignment horizontal="center" vertical="center"/>
    </xf>
    <xf numFmtId="0" fontId="14" fillId="0" borderId="7" xfId="0" applyFont="1" applyBorder="1" applyAlignment="1">
      <alignment horizontal="center"/>
    </xf>
    <xf numFmtId="0" fontId="15" fillId="0" borderId="7" xfId="0" applyFont="1" applyBorder="1"/>
    <xf numFmtId="0" fontId="15" fillId="0" borderId="7" xfId="0" applyFont="1" applyBorder="1" applyAlignment="1">
      <alignment horizontal="right" vertical="center"/>
    </xf>
    <xf numFmtId="1" fontId="15" fillId="0" borderId="64" xfId="0" applyNumberFormat="1" applyFont="1" applyBorder="1" applyAlignment="1">
      <alignment horizontal="center" vertical="center"/>
    </xf>
    <xf numFmtId="0" fontId="15" fillId="0" borderId="43" xfId="0" applyFont="1" applyBorder="1"/>
    <xf numFmtId="0" fontId="15" fillId="0" borderId="65" xfId="0" applyFont="1" applyBorder="1"/>
    <xf numFmtId="0" fontId="25" fillId="0" borderId="6" xfId="0" applyFont="1" applyBorder="1" applyAlignment="1" applyProtection="1">
      <alignment horizontal="center"/>
      <protection locked="0"/>
    </xf>
    <xf numFmtId="0" fontId="14" fillId="4" borderId="66" xfId="0" applyFont="1" applyFill="1" applyBorder="1" applyAlignment="1">
      <alignment horizontal="center" vertical="center"/>
    </xf>
    <xf numFmtId="0" fontId="25" fillId="0" borderId="6" xfId="0" applyFont="1" applyBorder="1" applyAlignment="1">
      <alignment horizontal="center" vertical="center"/>
    </xf>
    <xf numFmtId="0" fontId="15" fillId="4" borderId="67" xfId="0" applyFont="1" applyFill="1" applyBorder="1" applyAlignment="1">
      <alignment horizontal="center" vertical="center"/>
    </xf>
    <xf numFmtId="4" fontId="19" fillId="0" borderId="6" xfId="0" applyNumberFormat="1" applyFont="1" applyBorder="1" applyAlignment="1">
      <alignment horizontal="center" vertical="center"/>
    </xf>
    <xf numFmtId="0" fontId="25" fillId="0" borderId="6" xfId="0" applyFont="1" applyBorder="1" applyAlignment="1">
      <alignment horizontal="left" vertical="center"/>
    </xf>
    <xf numFmtId="0" fontId="14" fillId="4" borderId="69" xfId="0" applyFont="1" applyFill="1" applyBorder="1" applyAlignment="1">
      <alignment horizontal="center"/>
    </xf>
    <xf numFmtId="0" fontId="14" fillId="4" borderId="23" xfId="0" applyFont="1" applyFill="1" applyBorder="1" applyAlignment="1">
      <alignment horizontal="center"/>
    </xf>
    <xf numFmtId="0" fontId="14" fillId="4" borderId="24" xfId="0" applyFont="1" applyFill="1" applyBorder="1" applyAlignment="1">
      <alignment horizontal="center"/>
    </xf>
    <xf numFmtId="0" fontId="25" fillId="0" borderId="6" xfId="0" applyFont="1" applyBorder="1" applyAlignment="1">
      <alignment horizontal="center"/>
    </xf>
    <xf numFmtId="173" fontId="19" fillId="0" borderId="6" xfId="1" applyFont="1" applyFill="1" applyBorder="1"/>
    <xf numFmtId="173" fontId="19" fillId="0" borderId="6" xfId="0" applyNumberFormat="1" applyFont="1" applyBorder="1"/>
    <xf numFmtId="0" fontId="14" fillId="4" borderId="33" xfId="0" applyFont="1" applyFill="1" applyBorder="1" applyAlignment="1">
      <alignment horizontal="center"/>
    </xf>
    <xf numFmtId="0" fontId="15" fillId="0" borderId="36" xfId="0" applyFont="1" applyBorder="1" applyAlignment="1">
      <alignment horizontal="center"/>
    </xf>
    <xf numFmtId="2" fontId="15" fillId="0" borderId="13" xfId="0" applyNumberFormat="1" applyFont="1" applyBorder="1"/>
    <xf numFmtId="0" fontId="15" fillId="0" borderId="26" xfId="0" applyFont="1" applyBorder="1"/>
    <xf numFmtId="0" fontId="14" fillId="4" borderId="23" xfId="0" applyFont="1" applyFill="1" applyBorder="1"/>
    <xf numFmtId="2" fontId="15" fillId="0" borderId="13" xfId="0" applyNumberFormat="1" applyFont="1" applyBorder="1" applyAlignment="1">
      <alignment horizontal="center"/>
    </xf>
    <xf numFmtId="2" fontId="15" fillId="0" borderId="36" xfId="0" applyNumberFormat="1" applyFont="1" applyBorder="1" applyAlignment="1">
      <alignment horizontal="center"/>
    </xf>
    <xf numFmtId="0" fontId="15" fillId="0" borderId="71" xfId="0" applyFont="1" applyBorder="1"/>
    <xf numFmtId="0" fontId="14" fillId="4" borderId="33" xfId="0" applyFont="1" applyFill="1" applyBorder="1" applyAlignment="1">
      <alignment horizontal="center" wrapText="1"/>
    </xf>
    <xf numFmtId="0" fontId="14" fillId="4" borderId="23" xfId="0" applyFont="1" applyFill="1" applyBorder="1" applyAlignment="1">
      <alignment horizontal="center" wrapText="1"/>
    </xf>
    <xf numFmtId="0" fontId="14" fillId="4" borderId="24" xfId="0" applyFont="1" applyFill="1" applyBorder="1" applyAlignment="1">
      <alignment horizontal="center" wrapText="1"/>
    </xf>
    <xf numFmtId="0" fontId="25" fillId="0" borderId="6" xfId="0" applyFont="1" applyBorder="1" applyAlignment="1">
      <alignment horizontal="center" wrapText="1"/>
    </xf>
    <xf numFmtId="173" fontId="19" fillId="0" borderId="6" xfId="1" applyFont="1" applyFill="1" applyBorder="1" applyAlignment="1">
      <alignment horizontal="center" wrapText="1"/>
    </xf>
    <xf numFmtId="175" fontId="19" fillId="0" borderId="6" xfId="0" applyNumberFormat="1" applyFont="1" applyBorder="1"/>
    <xf numFmtId="0" fontId="7" fillId="0" borderId="6" xfId="0" applyFont="1" applyBorder="1" applyAlignment="1">
      <alignment horizontal="right"/>
    </xf>
    <xf numFmtId="0" fontId="19" fillId="0" borderId="46" xfId="0" applyFont="1" applyBorder="1"/>
    <xf numFmtId="0" fontId="19" fillId="0" borderId="47" xfId="0" applyFont="1" applyBorder="1"/>
    <xf numFmtId="0" fontId="19" fillId="0" borderId="48" xfId="0" applyFont="1" applyBorder="1"/>
    <xf numFmtId="0" fontId="28" fillId="5" borderId="31" xfId="0" applyFont="1" applyFill="1" applyBorder="1" applyAlignment="1">
      <alignment vertical="center" wrapText="1"/>
    </xf>
    <xf numFmtId="49" fontId="29" fillId="5" borderId="73" xfId="0" applyNumberFormat="1" applyFont="1" applyFill="1" applyBorder="1" applyAlignment="1">
      <alignment horizontal="center" vertical="center" wrapText="1"/>
    </xf>
    <xf numFmtId="4" fontId="30" fillId="5" borderId="74" xfId="2" applyNumberFormat="1" applyFont="1" applyFill="1" applyBorder="1" applyAlignment="1">
      <alignment horizontal="center" vertical="center" wrapText="1"/>
    </xf>
    <xf numFmtId="0" fontId="31" fillId="6" borderId="20" xfId="0" applyFont="1" applyFill="1" applyBorder="1" applyAlignment="1">
      <alignment vertical="center" wrapText="1"/>
    </xf>
    <xf numFmtId="0" fontId="29" fillId="6" borderId="34" xfId="0" applyFont="1" applyFill="1" applyBorder="1" applyAlignment="1">
      <alignment vertical="center" wrapText="1"/>
    </xf>
    <xf numFmtId="0" fontId="32" fillId="6" borderId="23" xfId="0" applyFont="1" applyFill="1" applyBorder="1" applyAlignment="1">
      <alignment horizontal="left" vertical="center" wrapText="1"/>
    </xf>
    <xf numFmtId="0" fontId="32" fillId="6" borderId="23" xfId="0" applyFont="1" applyFill="1" applyBorder="1" applyAlignment="1">
      <alignment horizontal="left" vertical="center"/>
    </xf>
    <xf numFmtId="3" fontId="29" fillId="6" borderId="10" xfId="0" applyNumberFormat="1" applyFont="1" applyFill="1" applyBorder="1" applyAlignment="1">
      <alignment horizontal="right" vertical="center" wrapText="1"/>
    </xf>
    <xf numFmtId="0" fontId="28" fillId="7" borderId="37" xfId="0" applyFont="1" applyFill="1" applyBorder="1" applyAlignment="1">
      <alignment vertical="center" wrapText="1"/>
    </xf>
    <xf numFmtId="0" fontId="33" fillId="7" borderId="13" xfId="0" applyFont="1" applyFill="1" applyBorder="1" applyAlignment="1">
      <alignment vertical="center" wrapText="1"/>
    </xf>
    <xf numFmtId="0" fontId="34" fillId="7" borderId="13" xfId="0" applyFont="1" applyFill="1" applyBorder="1" applyAlignment="1">
      <alignment horizontal="center" vertical="center"/>
    </xf>
    <xf numFmtId="3" fontId="35" fillId="7" borderId="10" xfId="2" applyNumberFormat="1" applyFont="1" applyFill="1" applyBorder="1" applyAlignment="1">
      <alignment horizontal="right" vertical="center" wrapText="1"/>
    </xf>
    <xf numFmtId="0" fontId="33" fillId="7" borderId="13" xfId="0" applyFont="1" applyFill="1" applyBorder="1" applyAlignment="1">
      <alignment vertical="top" wrapText="1"/>
    </xf>
    <xf numFmtId="0" fontId="34" fillId="7" borderId="13" xfId="0" applyFont="1" applyFill="1" applyBorder="1" applyAlignment="1">
      <alignment vertical="center" wrapText="1"/>
    </xf>
    <xf numFmtId="0" fontId="33" fillId="7" borderId="13" xfId="0" applyFont="1" applyFill="1" applyBorder="1" applyAlignment="1">
      <alignment horizontal="center" vertical="center"/>
    </xf>
    <xf numFmtId="2" fontId="28" fillId="7" borderId="37" xfId="0" applyNumberFormat="1" applyFont="1" applyFill="1" applyBorder="1" applyAlignment="1">
      <alignment vertical="center" wrapText="1"/>
    </xf>
    <xf numFmtId="0" fontId="34" fillId="0" borderId="13" xfId="0" applyFont="1" applyBorder="1" applyAlignment="1">
      <alignment vertical="center" wrapText="1"/>
    </xf>
    <xf numFmtId="0" fontId="33" fillId="0" borderId="13" xfId="0" applyFont="1" applyBorder="1" applyAlignment="1">
      <alignment vertical="center" wrapText="1"/>
    </xf>
    <xf numFmtId="0" fontId="29" fillId="6" borderId="37" xfId="0" applyFont="1" applyFill="1" applyBorder="1" applyAlignment="1">
      <alignment vertical="center" wrapText="1"/>
    </xf>
    <xf numFmtId="0" fontId="32" fillId="6" borderId="13" xfId="0" applyFont="1" applyFill="1" applyBorder="1" applyAlignment="1">
      <alignment horizontal="left" vertical="center" wrapText="1"/>
    </xf>
    <xf numFmtId="0" fontId="32" fillId="6" borderId="13" xfId="0" applyFont="1" applyFill="1" applyBorder="1" applyAlignment="1">
      <alignment horizontal="left" vertical="center"/>
    </xf>
    <xf numFmtId="3" fontId="29" fillId="6" borderId="14" xfId="0" applyNumberFormat="1" applyFont="1" applyFill="1" applyBorder="1" applyAlignment="1">
      <alignment horizontal="right" vertical="center" wrapText="1"/>
    </xf>
    <xf numFmtId="0" fontId="36" fillId="7" borderId="13" xfId="0" applyFont="1" applyFill="1" applyBorder="1" applyAlignment="1">
      <alignment vertical="center" wrapText="1"/>
    </xf>
    <xf numFmtId="0" fontId="36" fillId="3" borderId="13" xfId="0" applyFont="1" applyFill="1" applyBorder="1" applyAlignment="1">
      <alignment vertical="center" wrapText="1"/>
    </xf>
    <xf numFmtId="0" fontId="36" fillId="0" borderId="13" xfId="0" applyFont="1" applyBorder="1" applyAlignment="1">
      <alignment vertical="center" wrapText="1"/>
    </xf>
    <xf numFmtId="0" fontId="33" fillId="2" borderId="13" xfId="0" applyFont="1" applyFill="1" applyBorder="1" applyAlignment="1">
      <alignment vertical="center" wrapText="1"/>
    </xf>
    <xf numFmtId="0" fontId="33" fillId="0" borderId="13" xfId="0" applyFont="1" applyBorder="1" applyAlignment="1">
      <alignment horizontal="center" vertical="center"/>
    </xf>
    <xf numFmtId="3" fontId="35" fillId="7" borderId="14" xfId="0" applyNumberFormat="1" applyFont="1" applyFill="1" applyBorder="1" applyAlignment="1">
      <alignment horizontal="right" vertical="center" wrapText="1"/>
    </xf>
    <xf numFmtId="0" fontId="33" fillId="2" borderId="13" xfId="0" applyFont="1" applyFill="1" applyBorder="1" applyAlignment="1">
      <alignment horizontal="center" vertical="center"/>
    </xf>
    <xf numFmtId="0" fontId="33" fillId="0" borderId="13" xfId="0" applyFont="1" applyBorder="1" applyAlignment="1">
      <alignment vertical="top" wrapText="1"/>
    </xf>
    <xf numFmtId="176" fontId="28" fillId="7" borderId="37" xfId="0" applyNumberFormat="1" applyFont="1" applyFill="1" applyBorder="1" applyAlignment="1">
      <alignment vertical="center" wrapText="1"/>
    </xf>
    <xf numFmtId="3" fontId="35" fillId="7" borderId="9" xfId="2" applyNumberFormat="1" applyFont="1" applyFill="1" applyBorder="1" applyAlignment="1">
      <alignment horizontal="right" vertical="center" wrapText="1"/>
    </xf>
    <xf numFmtId="177" fontId="33" fillId="7" borderId="13" xfId="0" applyNumberFormat="1" applyFont="1" applyFill="1" applyBorder="1" applyAlignment="1">
      <alignment horizontal="center" vertical="center"/>
    </xf>
    <xf numFmtId="0" fontId="33" fillId="7" borderId="13" xfId="0" applyFont="1" applyFill="1" applyBorder="1" applyAlignment="1">
      <alignment vertical="center"/>
    </xf>
    <xf numFmtId="3" fontId="35" fillId="0" borderId="10" xfId="2" applyNumberFormat="1" applyFont="1" applyFill="1" applyBorder="1" applyAlignment="1">
      <alignment horizontal="right" vertical="center" wrapText="1"/>
    </xf>
    <xf numFmtId="178" fontId="28" fillId="7" borderId="37" xfId="0" applyNumberFormat="1" applyFont="1" applyFill="1" applyBorder="1" applyAlignment="1">
      <alignment vertical="center" wrapText="1"/>
    </xf>
    <xf numFmtId="0" fontId="34" fillId="0" borderId="13" xfId="0" applyFont="1" applyBorder="1" applyAlignment="1">
      <alignment horizontal="center" vertical="center"/>
    </xf>
    <xf numFmtId="0" fontId="33" fillId="0" borderId="0" xfId="0" applyFont="1" applyAlignment="1">
      <alignment vertical="center" wrapText="1"/>
    </xf>
    <xf numFmtId="0" fontId="33" fillId="0" borderId="13" xfId="0" applyFont="1" applyBorder="1" applyAlignment="1">
      <alignment vertical="center"/>
    </xf>
    <xf numFmtId="3" fontId="35" fillId="7" borderId="14" xfId="2" applyNumberFormat="1" applyFont="1" applyFill="1" applyBorder="1" applyAlignment="1">
      <alignment horizontal="right" vertical="center" wrapText="1"/>
    </xf>
    <xf numFmtId="3" fontId="29" fillId="6" borderId="13" xfId="0" applyNumberFormat="1" applyFont="1" applyFill="1" applyBorder="1" applyAlignment="1">
      <alignment horizontal="right" vertical="center" wrapText="1"/>
    </xf>
    <xf numFmtId="2" fontId="28" fillId="7" borderId="40" xfId="0" applyNumberFormat="1" applyFont="1" applyFill="1" applyBorder="1" applyAlignment="1">
      <alignment vertical="center" wrapText="1"/>
    </xf>
    <xf numFmtId="0" fontId="33" fillId="7" borderId="26" xfId="0" applyFont="1" applyFill="1" applyBorder="1" applyAlignment="1">
      <alignment vertical="center" wrapText="1"/>
    </xf>
    <xf numFmtId="0" fontId="33" fillId="7" borderId="26" xfId="0" applyFont="1" applyFill="1" applyBorder="1" applyAlignment="1">
      <alignment horizontal="center" vertical="center"/>
    </xf>
    <xf numFmtId="3" fontId="35" fillId="7" borderId="45" xfId="0" applyNumberFormat="1" applyFont="1" applyFill="1" applyBorder="1" applyAlignment="1">
      <alignment horizontal="right" vertical="center" wrapText="1"/>
    </xf>
    <xf numFmtId="49" fontId="38" fillId="8" borderId="20" xfId="0" applyNumberFormat="1" applyFont="1" applyFill="1" applyBorder="1" applyAlignment="1">
      <alignment horizontal="center" vertical="center" wrapText="1"/>
    </xf>
    <xf numFmtId="0" fontId="29" fillId="8" borderId="34" xfId="0" applyFont="1" applyFill="1" applyBorder="1" applyAlignment="1">
      <alignment vertical="center" wrapText="1"/>
    </xf>
    <xf numFmtId="0" fontId="32" fillId="8" borderId="23" xfId="0" applyFont="1" applyFill="1" applyBorder="1" applyAlignment="1">
      <alignment horizontal="left" vertical="center" wrapText="1"/>
    </xf>
    <xf numFmtId="0" fontId="32" fillId="8" borderId="23" xfId="0" applyFont="1" applyFill="1" applyBorder="1" applyAlignment="1">
      <alignment horizontal="left" vertical="center"/>
    </xf>
    <xf numFmtId="3" fontId="29" fillId="8" borderId="10" xfId="0" applyNumberFormat="1" applyFont="1" applyFill="1" applyBorder="1" applyAlignment="1">
      <alignment horizontal="right" vertical="center" wrapText="1"/>
    </xf>
    <xf numFmtId="0" fontId="29" fillId="8" borderId="37" xfId="0" applyFont="1" applyFill="1" applyBorder="1" applyAlignment="1">
      <alignment vertical="center" wrapText="1"/>
    </xf>
    <xf numFmtId="0" fontId="32" fillId="8" borderId="13" xfId="0" applyFont="1" applyFill="1" applyBorder="1" applyAlignment="1">
      <alignment horizontal="left" vertical="center" wrapText="1"/>
    </xf>
    <xf numFmtId="0" fontId="32" fillId="8" borderId="13" xfId="0" applyFont="1" applyFill="1" applyBorder="1" applyAlignment="1">
      <alignment horizontal="left" vertical="center"/>
    </xf>
    <xf numFmtId="3" fontId="29" fillId="8" borderId="14" xfId="0" applyNumberFormat="1" applyFont="1" applyFill="1" applyBorder="1" applyAlignment="1">
      <alignment horizontal="right" vertical="center" wrapText="1"/>
    </xf>
    <xf numFmtId="3" fontId="39" fillId="7" borderId="14" xfId="0" applyNumberFormat="1" applyFont="1" applyFill="1" applyBorder="1" applyAlignment="1">
      <alignment horizontal="right" vertical="center" wrapText="1"/>
    </xf>
    <xf numFmtId="0" fontId="40" fillId="8" borderId="37" xfId="0" applyFont="1" applyFill="1" applyBorder="1" applyAlignment="1">
      <alignment vertical="center" wrapText="1"/>
    </xf>
    <xf numFmtId="2" fontId="41" fillId="7" borderId="37" xfId="17" applyNumberFormat="1" applyFont="1" applyFill="1" applyBorder="1" applyAlignment="1" applyProtection="1">
      <alignment vertical="center" wrapText="1"/>
    </xf>
    <xf numFmtId="0" fontId="28" fillId="7" borderId="40" xfId="0" applyFont="1" applyFill="1" applyBorder="1" applyAlignment="1">
      <alignment vertical="center" wrapText="1"/>
    </xf>
    <xf numFmtId="0" fontId="33" fillId="7" borderId="71" xfId="0" applyFont="1" applyFill="1" applyBorder="1" applyAlignment="1">
      <alignment horizontal="left" vertical="center" wrapText="1"/>
    </xf>
    <xf numFmtId="0" fontId="33" fillId="7" borderId="71" xfId="0" applyFont="1" applyFill="1" applyBorder="1" applyAlignment="1">
      <alignment horizontal="center" vertical="center" wrapText="1"/>
    </xf>
    <xf numFmtId="3" fontId="35" fillId="0" borderId="45" xfId="0" applyNumberFormat="1" applyFont="1" applyBorder="1" applyAlignment="1">
      <alignment horizontal="right" vertical="center" wrapText="1"/>
    </xf>
    <xf numFmtId="0" fontId="42" fillId="9" borderId="20" xfId="0" applyFont="1" applyFill="1" applyBorder="1" applyAlignment="1">
      <alignment horizontal="center" vertical="center" wrapText="1"/>
    </xf>
    <xf numFmtId="0" fontId="43" fillId="9" borderId="70" xfId="0" applyFont="1" applyFill="1" applyBorder="1" applyAlignment="1">
      <alignment horizontal="center" vertical="center" wrapText="1"/>
    </xf>
    <xf numFmtId="0" fontId="43" fillId="9" borderId="23" xfId="0" applyFont="1" applyFill="1" applyBorder="1" applyAlignment="1">
      <alignment vertical="center"/>
    </xf>
    <xf numFmtId="0" fontId="30" fillId="9" borderId="10" xfId="0" applyFont="1" applyFill="1" applyBorder="1" applyAlignment="1">
      <alignment horizontal="right" vertical="center" wrapText="1"/>
    </xf>
    <xf numFmtId="0" fontId="28" fillId="7" borderId="37" xfId="0" applyFont="1" applyFill="1" applyBorder="1" applyAlignment="1">
      <alignment horizontal="center" vertical="center" wrapText="1"/>
    </xf>
    <xf numFmtId="0" fontId="44" fillId="2" borderId="13" xfId="0" applyFont="1" applyFill="1" applyBorder="1" applyAlignment="1">
      <alignment vertical="center" wrapText="1"/>
    </xf>
    <xf numFmtId="0" fontId="44" fillId="2" borderId="13" xfId="0" applyFont="1" applyFill="1" applyBorder="1" applyAlignment="1">
      <alignment horizontal="center" vertical="center"/>
    </xf>
    <xf numFmtId="0" fontId="45" fillId="0" borderId="13" xfId="0" applyFont="1" applyBorder="1" applyAlignment="1">
      <alignment horizontal="left" vertical="center" wrapText="1"/>
    </xf>
    <xf numFmtId="0" fontId="44" fillId="0" borderId="13" xfId="0" applyFont="1" applyBorder="1" applyAlignment="1">
      <alignment horizontal="center" vertical="center"/>
    </xf>
    <xf numFmtId="0" fontId="45" fillId="0" borderId="13" xfId="0" applyFont="1" applyBorder="1" applyAlignment="1">
      <alignment horizontal="center" vertical="center" wrapText="1"/>
    </xf>
    <xf numFmtId="0" fontId="30" fillId="2" borderId="37" xfId="0" applyFont="1" applyFill="1" applyBorder="1" applyAlignment="1">
      <alignment horizontal="center" vertical="center" wrapText="1"/>
    </xf>
    <xf numFmtId="0" fontId="46" fillId="2" borderId="13" xfId="0" applyFont="1" applyFill="1" applyBorder="1" applyAlignment="1">
      <alignment vertical="center"/>
    </xf>
    <xf numFmtId="0" fontId="46" fillId="2" borderId="13" xfId="0" applyFont="1" applyFill="1" applyBorder="1" applyAlignment="1">
      <alignment horizontal="center" vertical="center"/>
    </xf>
    <xf numFmtId="179" fontId="47" fillId="0" borderId="14" xfId="0" applyNumberFormat="1" applyFont="1" applyBorder="1" applyAlignment="1">
      <alignment horizontal="right" vertical="center" wrapText="1"/>
    </xf>
    <xf numFmtId="0" fontId="43" fillId="9" borderId="13" xfId="0" applyFont="1" applyFill="1" applyBorder="1" applyAlignment="1">
      <alignment vertical="center"/>
    </xf>
    <xf numFmtId="0" fontId="30" fillId="9" borderId="14" xfId="0" applyFont="1" applyFill="1" applyBorder="1" applyAlignment="1">
      <alignment horizontal="right" vertical="center" wrapText="1"/>
    </xf>
    <xf numFmtId="0" fontId="44" fillId="0" borderId="13" xfId="0" applyFont="1" applyBorder="1" applyAlignment="1">
      <alignment vertical="center" wrapText="1"/>
    </xf>
    <xf numFmtId="0" fontId="44" fillId="2" borderId="13" xfId="0" applyFont="1" applyFill="1" applyBorder="1" applyAlignment="1">
      <alignment horizontal="center" vertical="center" wrapText="1"/>
    </xf>
    <xf numFmtId="0" fontId="45" fillId="2" borderId="13" xfId="0" applyFont="1" applyFill="1" applyBorder="1" applyAlignment="1">
      <alignment horizontal="center" vertical="center" wrapText="1"/>
    </xf>
    <xf numFmtId="0" fontId="45" fillId="2" borderId="13" xfId="0" applyFont="1" applyFill="1" applyBorder="1" applyAlignment="1">
      <alignment horizontal="left" vertical="center" wrapText="1"/>
    </xf>
    <xf numFmtId="0" fontId="46" fillId="0" borderId="13" xfId="0" applyFont="1" applyBorder="1" applyAlignment="1">
      <alignment vertical="center" wrapText="1"/>
    </xf>
    <xf numFmtId="0" fontId="46" fillId="0" borderId="13" xfId="0" applyFont="1" applyBorder="1" applyAlignment="1">
      <alignment horizontal="center" vertical="center" wrapText="1"/>
    </xf>
    <xf numFmtId="0" fontId="46" fillId="2" borderId="13" xfId="0" applyFont="1" applyFill="1" applyBorder="1" applyAlignment="1">
      <alignment vertical="center" wrapText="1"/>
    </xf>
    <xf numFmtId="2" fontId="28" fillId="7" borderId="37" xfId="0" applyNumberFormat="1" applyFont="1" applyFill="1" applyBorder="1" applyAlignment="1">
      <alignment horizontal="center" vertical="center" wrapText="1"/>
    </xf>
    <xf numFmtId="49" fontId="46" fillId="0" borderId="13" xfId="0" applyNumberFormat="1" applyFont="1" applyBorder="1" applyAlignment="1">
      <alignment vertical="center"/>
    </xf>
    <xf numFmtId="49" fontId="46" fillId="0" borderId="13" xfId="0" applyNumberFormat="1" applyFont="1" applyBorder="1" applyAlignment="1">
      <alignment horizontal="center" vertical="center"/>
    </xf>
    <xf numFmtId="49" fontId="46" fillId="0" borderId="13" xfId="0" applyNumberFormat="1" applyFont="1" applyBorder="1" applyAlignment="1">
      <alignment vertical="center" wrapText="1"/>
    </xf>
    <xf numFmtId="49" fontId="46" fillId="0" borderId="13" xfId="0" applyNumberFormat="1" applyFont="1" applyBorder="1" applyAlignment="1">
      <alignment horizontal="center" vertical="center" wrapText="1"/>
    </xf>
    <xf numFmtId="49" fontId="46" fillId="2" borderId="13" xfId="0" applyNumberFormat="1" applyFont="1" applyFill="1" applyBorder="1" applyAlignment="1">
      <alignment vertical="center" wrapText="1"/>
    </xf>
    <xf numFmtId="3" fontId="35" fillId="7" borderId="13" xfId="0" applyNumberFormat="1" applyFont="1" applyFill="1" applyBorder="1" applyAlignment="1">
      <alignment horizontal="right" vertical="center" wrapText="1"/>
    </xf>
    <xf numFmtId="0" fontId="46" fillId="0" borderId="13" xfId="0" applyFont="1" applyBorder="1" applyAlignment="1">
      <alignment vertical="center"/>
    </xf>
    <xf numFmtId="0" fontId="28" fillId="7" borderId="13" xfId="0" applyFont="1" applyFill="1" applyBorder="1" applyAlignment="1">
      <alignment horizontal="center" vertical="center" wrapText="1"/>
    </xf>
    <xf numFmtId="2" fontId="41" fillId="2" borderId="37" xfId="17" applyNumberFormat="1" applyFont="1" applyFill="1" applyBorder="1" applyAlignment="1" applyProtection="1">
      <alignment horizontal="center" vertical="center" wrapText="1"/>
    </xf>
    <xf numFmtId="179" fontId="47" fillId="2" borderId="14" xfId="0" applyNumberFormat="1" applyFont="1" applyFill="1" applyBorder="1" applyAlignment="1">
      <alignment horizontal="right" vertical="center" wrapText="1"/>
    </xf>
    <xf numFmtId="0" fontId="44" fillId="2" borderId="13" xfId="0" applyFont="1" applyFill="1" applyBorder="1" applyAlignment="1">
      <alignment vertical="center"/>
    </xf>
    <xf numFmtId="0" fontId="28" fillId="7" borderId="40" xfId="0" applyFont="1" applyFill="1" applyBorder="1" applyAlignment="1">
      <alignment horizontal="center" vertical="center" wrapText="1"/>
    </xf>
    <xf numFmtId="0" fontId="46" fillId="0" borderId="26" xfId="0" applyFont="1" applyBorder="1" applyAlignment="1">
      <alignment vertical="center"/>
    </xf>
    <xf numFmtId="0" fontId="45" fillId="0" borderId="26" xfId="0" applyFont="1" applyBorder="1" applyAlignment="1">
      <alignment horizontal="center" vertical="center" wrapText="1"/>
    </xf>
    <xf numFmtId="0" fontId="28" fillId="7" borderId="0" xfId="0" applyFont="1" applyFill="1" applyAlignment="1">
      <alignment horizontal="left" vertical="center"/>
    </xf>
    <xf numFmtId="0" fontId="33" fillId="7" borderId="0" xfId="0" applyFont="1" applyFill="1" applyAlignment="1">
      <alignment horizontal="left" vertical="center" wrapText="1"/>
    </xf>
    <xf numFmtId="0" fontId="33" fillId="7" borderId="0" xfId="0" applyFont="1" applyFill="1" applyAlignment="1">
      <alignment vertical="center"/>
    </xf>
    <xf numFmtId="3" fontId="35" fillId="7" borderId="51" xfId="0" applyNumberFormat="1" applyFont="1" applyFill="1" applyBorder="1" applyAlignment="1">
      <alignment vertical="center"/>
    </xf>
    <xf numFmtId="3" fontId="35" fillId="7" borderId="0" xfId="0" applyNumberFormat="1" applyFont="1" applyFill="1" applyAlignment="1">
      <alignment vertical="center"/>
    </xf>
    <xf numFmtId="0" fontId="33" fillId="7" borderId="0" xfId="0" applyFont="1" applyFill="1" applyAlignment="1">
      <alignment vertical="center" wrapText="1"/>
    </xf>
    <xf numFmtId="0" fontId="31" fillId="6" borderId="19" xfId="0" applyFont="1" applyFill="1" applyBorder="1" applyAlignment="1">
      <alignment vertical="center"/>
    </xf>
    <xf numFmtId="0" fontId="28" fillId="5" borderId="19" xfId="0" applyFont="1" applyFill="1" applyBorder="1" applyAlignment="1">
      <alignment vertical="center"/>
    </xf>
    <xf numFmtId="0" fontId="29" fillId="6" borderId="32" xfId="0" applyFont="1" applyFill="1" applyBorder="1" applyAlignment="1">
      <alignment vertical="center"/>
    </xf>
    <xf numFmtId="0" fontId="28" fillId="7" borderId="35" xfId="0" applyFont="1" applyFill="1" applyBorder="1" applyAlignment="1">
      <alignment vertical="center"/>
    </xf>
    <xf numFmtId="2" fontId="28" fillId="7" borderId="35" xfId="0" applyNumberFormat="1" applyFont="1" applyFill="1" applyBorder="1" applyAlignment="1">
      <alignment vertical="center"/>
    </xf>
    <xf numFmtId="0" fontId="29" fillId="6" borderId="35" xfId="0" applyFont="1" applyFill="1" applyBorder="1" applyAlignment="1">
      <alignment vertical="center"/>
    </xf>
    <xf numFmtId="176" fontId="28" fillId="7" borderId="35" xfId="0" applyNumberFormat="1" applyFont="1" applyFill="1" applyBorder="1" applyAlignment="1">
      <alignment vertical="center"/>
    </xf>
    <xf numFmtId="178" fontId="28" fillId="7" borderId="35" xfId="0" applyNumberFormat="1" applyFont="1" applyFill="1" applyBorder="1" applyAlignment="1">
      <alignment vertical="center"/>
    </xf>
    <xf numFmtId="2" fontId="28" fillId="7" borderId="38" xfId="0" applyNumberFormat="1" applyFont="1" applyFill="1" applyBorder="1" applyAlignment="1">
      <alignment vertical="center"/>
    </xf>
    <xf numFmtId="49" fontId="38" fillId="8" borderId="19" xfId="0" applyNumberFormat="1" applyFont="1" applyFill="1" applyBorder="1" applyAlignment="1">
      <alignment horizontal="center" vertical="center"/>
    </xf>
    <xf numFmtId="0" fontId="29" fillId="8" borderId="32" xfId="0" applyFont="1" applyFill="1" applyBorder="1" applyAlignment="1">
      <alignment vertical="center"/>
    </xf>
    <xf numFmtId="0" fontId="29" fillId="8" borderId="35" xfId="0" applyFont="1" applyFill="1" applyBorder="1" applyAlignment="1">
      <alignment vertical="center"/>
    </xf>
    <xf numFmtId="0" fontId="40" fillId="8" borderId="35" xfId="0" applyFont="1" applyFill="1" applyBorder="1" applyAlignment="1">
      <alignment vertical="center"/>
    </xf>
    <xf numFmtId="2" fontId="41" fillId="7" borderId="35" xfId="17" applyNumberFormat="1" applyFont="1" applyFill="1" applyBorder="1" applyAlignment="1" applyProtection="1">
      <alignment vertical="center"/>
    </xf>
    <xf numFmtId="0" fontId="28" fillId="7" borderId="38" xfId="0" applyFont="1" applyFill="1" applyBorder="1" applyAlignment="1">
      <alignment vertical="center"/>
    </xf>
    <xf numFmtId="0" fontId="42" fillId="9" borderId="19" xfId="0" applyFont="1" applyFill="1" applyBorder="1" applyAlignment="1">
      <alignment horizontal="center" vertical="center"/>
    </xf>
    <xf numFmtId="0" fontId="30" fillId="9" borderId="8" xfId="0" applyFont="1" applyFill="1" applyBorder="1" applyAlignment="1">
      <alignment horizontal="left" vertical="center"/>
    </xf>
    <xf numFmtId="0" fontId="28" fillId="7" borderId="12" xfId="0" applyFont="1" applyFill="1" applyBorder="1" applyAlignment="1">
      <alignment horizontal="left" vertical="center"/>
    </xf>
    <xf numFmtId="0" fontId="30" fillId="2" borderId="12" xfId="0" applyFont="1" applyFill="1" applyBorder="1" applyAlignment="1">
      <alignment horizontal="left" vertical="center"/>
    </xf>
    <xf numFmtId="0" fontId="30" fillId="9" borderId="12" xfId="0" applyFont="1" applyFill="1" applyBorder="1" applyAlignment="1">
      <alignment horizontal="left" vertical="center"/>
    </xf>
    <xf numFmtId="2" fontId="28" fillId="7" borderId="12" xfId="0" applyNumberFormat="1" applyFont="1" applyFill="1" applyBorder="1" applyAlignment="1">
      <alignment horizontal="left" vertical="center"/>
    </xf>
    <xf numFmtId="2" fontId="41" fillId="2" borderId="12" xfId="17" applyNumberFormat="1" applyFont="1" applyFill="1" applyBorder="1" applyAlignment="1" applyProtection="1">
      <alignment horizontal="left" vertical="center"/>
    </xf>
    <xf numFmtId="0" fontId="28" fillId="7" borderId="25" xfId="0" applyFont="1" applyFill="1" applyBorder="1" applyAlignment="1">
      <alignment horizontal="left" vertical="center"/>
    </xf>
    <xf numFmtId="0" fontId="15" fillId="0" borderId="9" xfId="8" applyFont="1" applyBorder="1" applyAlignment="1">
      <alignment horizontal="center" vertical="center"/>
    </xf>
    <xf numFmtId="0" fontId="15" fillId="0" borderId="9" xfId="8" applyFont="1" applyBorder="1" applyAlignment="1">
      <alignment horizontal="left" vertical="center" wrapText="1"/>
    </xf>
    <xf numFmtId="166" fontId="15" fillId="0" borderId="11" xfId="10" applyNumberFormat="1" applyFont="1" applyFill="1" applyBorder="1" applyAlignment="1">
      <alignment horizontal="right" vertical="center" wrapText="1"/>
    </xf>
    <xf numFmtId="0" fontId="27" fillId="0" borderId="0" xfId="0" applyFont="1"/>
    <xf numFmtId="0" fontId="27" fillId="0" borderId="0" xfId="0" applyFont="1" applyAlignment="1">
      <alignment horizontal="center"/>
    </xf>
    <xf numFmtId="0" fontId="27" fillId="0" borderId="0" xfId="0" applyFont="1" applyAlignment="1">
      <alignment horizontal="center" vertical="center"/>
    </xf>
    <xf numFmtId="0" fontId="27" fillId="0" borderId="22" xfId="0" applyFont="1" applyBorder="1"/>
    <xf numFmtId="0" fontId="27" fillId="0" borderId="23" xfId="0" applyFont="1" applyBorder="1"/>
    <xf numFmtId="0" fontId="27" fillId="0" borderId="24" xfId="0" applyFont="1" applyBorder="1"/>
    <xf numFmtId="0" fontId="15" fillId="0" borderId="6" xfId="18" applyFont="1" applyBorder="1" applyAlignment="1">
      <alignment horizontal="center" vertical="center"/>
    </xf>
    <xf numFmtId="0" fontId="50" fillId="0" borderId="0" xfId="5" applyFont="1"/>
    <xf numFmtId="49" fontId="4" fillId="0" borderId="72" xfId="5" applyNumberFormat="1" applyBorder="1" applyAlignment="1">
      <alignment horizontal="center" vertical="center" wrapText="1"/>
    </xf>
    <xf numFmtId="44" fontId="4" fillId="0" borderId="72" xfId="20" applyFont="1" applyFill="1" applyBorder="1" applyAlignment="1">
      <alignment horizontal="center" vertical="center"/>
    </xf>
    <xf numFmtId="9" fontId="4" fillId="0" borderId="72" xfId="21" applyFont="1" applyBorder="1" applyAlignment="1">
      <alignment horizontal="center" vertical="center" wrapText="1"/>
    </xf>
    <xf numFmtId="2" fontId="49" fillId="10" borderId="72" xfId="5" applyNumberFormat="1" applyFont="1" applyFill="1" applyBorder="1" applyAlignment="1">
      <alignment horizontal="center" vertical="center"/>
    </xf>
    <xf numFmtId="0" fontId="50" fillId="0" borderId="72" xfId="5" applyFont="1" applyBorder="1"/>
    <xf numFmtId="9" fontId="4" fillId="0" borderId="72" xfId="21" applyFont="1" applyFill="1" applyBorder="1" applyAlignment="1">
      <alignment horizontal="center" vertical="center"/>
    </xf>
    <xf numFmtId="44" fontId="4" fillId="0" borderId="72" xfId="20" applyFont="1" applyFill="1" applyBorder="1" applyAlignment="1">
      <alignment horizontal="center" vertical="center" wrapText="1"/>
    </xf>
    <xf numFmtId="2" fontId="6" fillId="11" borderId="72" xfId="5" applyNumberFormat="1" applyFont="1" applyFill="1" applyBorder="1" applyAlignment="1">
      <alignment horizontal="center" vertical="center"/>
    </xf>
    <xf numFmtId="2" fontId="6" fillId="11" borderId="72" xfId="5" applyNumberFormat="1" applyFont="1" applyFill="1" applyBorder="1" applyAlignment="1">
      <alignment horizontal="center" vertical="center" wrapText="1"/>
    </xf>
    <xf numFmtId="49" fontId="6" fillId="11" borderId="72" xfId="5" applyNumberFormat="1" applyFont="1" applyFill="1" applyBorder="1" applyAlignment="1">
      <alignment horizontal="center" vertical="center" wrapText="1"/>
    </xf>
    <xf numFmtId="0" fontId="6" fillId="11" borderId="72" xfId="5" applyFont="1" applyFill="1" applyBorder="1" applyAlignment="1">
      <alignment horizontal="center" vertical="center"/>
    </xf>
    <xf numFmtId="1" fontId="6" fillId="0" borderId="72" xfId="5" applyNumberFormat="1" applyFont="1" applyBorder="1" applyAlignment="1">
      <alignment horizontal="center" vertical="center"/>
    </xf>
    <xf numFmtId="0" fontId="14" fillId="0" borderId="55" xfId="0" applyFont="1" applyBorder="1" applyAlignment="1">
      <alignment vertical="center" wrapText="1"/>
    </xf>
    <xf numFmtId="0" fontId="14" fillId="0" borderId="0" xfId="0" applyFont="1" applyAlignment="1">
      <alignment vertical="center" wrapText="1"/>
    </xf>
    <xf numFmtId="0" fontId="14" fillId="0" borderId="44" xfId="0" applyFont="1" applyBorder="1" applyAlignment="1">
      <alignment vertical="center" wrapText="1"/>
    </xf>
    <xf numFmtId="0" fontId="14" fillId="0" borderId="50" xfId="0" applyFont="1" applyBorder="1"/>
    <xf numFmtId="0" fontId="14" fillId="0" borderId="51" xfId="0" applyFont="1" applyBorder="1"/>
    <xf numFmtId="0" fontId="14" fillId="0" borderId="52" xfId="0" applyFont="1" applyBorder="1"/>
    <xf numFmtId="2" fontId="15" fillId="4" borderId="67" xfId="0" applyNumberFormat="1" applyFont="1" applyFill="1" applyBorder="1" applyAlignment="1">
      <alignment horizontal="center" vertical="center"/>
    </xf>
    <xf numFmtId="0" fontId="15" fillId="0" borderId="33" xfId="15" applyFont="1" applyBorder="1" applyAlignment="1">
      <alignment horizontal="center" vertical="center"/>
    </xf>
    <xf numFmtId="3" fontId="14" fillId="0" borderId="9" xfId="5" applyNumberFormat="1" applyFont="1" applyBorder="1" applyAlignment="1">
      <alignment horizontal="center" vertical="center" wrapText="1"/>
    </xf>
    <xf numFmtId="0" fontId="14" fillId="4" borderId="20" xfId="6" applyFont="1" applyFill="1" applyBorder="1" applyAlignment="1">
      <alignment horizontal="center" vertical="center"/>
    </xf>
    <xf numFmtId="0" fontId="17" fillId="0" borderId="7" xfId="6" applyFont="1" applyBorder="1" applyAlignment="1">
      <alignment horizontal="right" vertical="center"/>
    </xf>
    <xf numFmtId="0" fontId="17" fillId="0" borderId="29" xfId="6" applyFont="1" applyBorder="1" applyAlignment="1">
      <alignment horizontal="right" vertical="center"/>
    </xf>
    <xf numFmtId="0" fontId="14" fillId="4" borderId="20" xfId="6" applyFont="1" applyFill="1" applyBorder="1" applyAlignment="1">
      <alignment horizontal="left" vertical="center"/>
    </xf>
    <xf numFmtId="0" fontId="0" fillId="0" borderId="12" xfId="0" applyBorder="1" applyAlignment="1">
      <alignment horizontal="center" vertical="center"/>
    </xf>
    <xf numFmtId="0" fontId="0" fillId="0" borderId="13" xfId="0" applyBorder="1" applyAlignment="1">
      <alignment horizontal="center" vertical="center"/>
    </xf>
    <xf numFmtId="44" fontId="0" fillId="0" borderId="13" xfId="2" applyFont="1" applyBorder="1" applyAlignment="1">
      <alignment horizontal="center" vertical="center"/>
    </xf>
    <xf numFmtId="44" fontId="0" fillId="0" borderId="13" xfId="0" applyNumberFormat="1" applyBorder="1" applyAlignment="1">
      <alignment horizontal="center" vertical="center"/>
    </xf>
    <xf numFmtId="0" fontId="0" fillId="0" borderId="15" xfId="0" applyBorder="1" applyAlignment="1">
      <alignment horizontal="center" vertical="center"/>
    </xf>
    <xf numFmtId="0" fontId="0" fillId="0" borderId="0" xfId="0"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27" fillId="11" borderId="22" xfId="0" applyFont="1" applyFill="1" applyBorder="1" applyAlignment="1">
      <alignment horizontal="center" vertical="center"/>
    </xf>
    <xf numFmtId="0" fontId="27" fillId="11" borderId="23" xfId="0" applyFont="1" applyFill="1" applyBorder="1" applyAlignment="1">
      <alignment horizontal="center" vertical="center"/>
    </xf>
    <xf numFmtId="0" fontId="27" fillId="11" borderId="24" xfId="0" applyFont="1" applyFill="1" applyBorder="1" applyAlignment="1">
      <alignment horizontal="center" vertical="center"/>
    </xf>
    <xf numFmtId="44" fontId="0" fillId="0" borderId="26" xfId="2" applyFont="1" applyBorder="1" applyAlignment="1">
      <alignment horizontal="center" vertical="center"/>
    </xf>
    <xf numFmtId="44" fontId="0" fillId="0" borderId="26" xfId="0" applyNumberFormat="1" applyBorder="1" applyAlignment="1">
      <alignment horizontal="center" vertical="center"/>
    </xf>
    <xf numFmtId="0" fontId="0" fillId="0" borderId="0" xfId="0" applyAlignment="1">
      <alignment horizontal="left" wrapText="1"/>
    </xf>
    <xf numFmtId="0" fontId="27" fillId="0" borderId="0" xfId="0" applyFont="1" applyAlignment="1">
      <alignment horizontal="left" vertical="center" wrapText="1"/>
    </xf>
    <xf numFmtId="0" fontId="27" fillId="0" borderId="0" xfId="0" applyFont="1" applyAlignment="1">
      <alignment horizontal="left" wrapText="1"/>
    </xf>
    <xf numFmtId="0" fontId="27" fillId="11" borderId="23" xfId="0" applyFont="1" applyFill="1" applyBorder="1" applyAlignment="1">
      <alignment horizontal="left" vertical="center" wrapText="1"/>
    </xf>
    <xf numFmtId="0" fontId="0" fillId="0" borderId="13" xfId="0" applyBorder="1" applyAlignment="1">
      <alignment horizontal="left" vertical="center" wrapText="1"/>
    </xf>
    <xf numFmtId="0" fontId="0" fillId="0" borderId="26" xfId="0"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center" vertical="center"/>
    </xf>
    <xf numFmtId="8" fontId="0" fillId="0" borderId="13" xfId="0" applyNumberFormat="1" applyBorder="1" applyAlignment="1">
      <alignment horizontal="center" vertical="center"/>
    </xf>
    <xf numFmtId="44" fontId="8" fillId="0" borderId="13" xfId="22" applyFont="1" applyBorder="1" applyAlignment="1">
      <alignment horizontal="center" vertical="center"/>
    </xf>
    <xf numFmtId="0" fontId="14" fillId="4" borderId="20" xfId="6" applyFont="1" applyFill="1" applyBorder="1" applyAlignment="1">
      <alignment vertical="center" wrapText="1"/>
    </xf>
    <xf numFmtId="0" fontId="50" fillId="0" borderId="0" xfId="5" applyFont="1" applyAlignment="1">
      <alignment wrapText="1"/>
    </xf>
    <xf numFmtId="0" fontId="8" fillId="0" borderId="13" xfId="0" applyFont="1" applyBorder="1" applyAlignment="1">
      <alignment horizontal="center" vertical="center"/>
    </xf>
    <xf numFmtId="0" fontId="14" fillId="0" borderId="43" xfId="0" applyFont="1" applyBorder="1" applyAlignment="1">
      <alignment vertical="center"/>
    </xf>
    <xf numFmtId="0" fontId="14" fillId="0" borderId="0" xfId="0" applyFont="1" applyAlignment="1">
      <alignment vertical="center"/>
    </xf>
    <xf numFmtId="0" fontId="14" fillId="0" borderId="65" xfId="0" applyFont="1" applyBorder="1" applyAlignment="1">
      <alignment vertical="center"/>
    </xf>
    <xf numFmtId="0" fontId="14" fillId="0" borderId="28" xfId="0" applyFont="1" applyBorder="1" applyAlignment="1">
      <alignment vertical="center"/>
    </xf>
    <xf numFmtId="0" fontId="14" fillId="0" borderId="7" xfId="0" applyFont="1" applyBorder="1" applyAlignment="1">
      <alignment vertical="center"/>
    </xf>
    <xf numFmtId="0" fontId="14" fillId="0" borderId="64" xfId="0" applyFont="1" applyBorder="1" applyAlignment="1">
      <alignment vertical="center"/>
    </xf>
    <xf numFmtId="9" fontId="50" fillId="0" borderId="88" xfId="0" applyNumberFormat="1" applyFont="1" applyBorder="1" applyAlignment="1">
      <alignment horizontal="center"/>
    </xf>
    <xf numFmtId="0" fontId="49" fillId="35" borderId="90" xfId="0" applyFont="1" applyFill="1" applyBorder="1" applyAlignment="1">
      <alignment horizontal="center" wrapText="1"/>
    </xf>
    <xf numFmtId="0" fontId="49" fillId="35" borderId="91" xfId="0" applyFont="1" applyFill="1" applyBorder="1" applyAlignment="1">
      <alignment wrapText="1"/>
    </xf>
    <xf numFmtId="9" fontId="50" fillId="0" borderId="87" xfId="0" applyNumberFormat="1" applyFont="1" applyBorder="1" applyAlignment="1">
      <alignment horizontal="center"/>
    </xf>
    <xf numFmtId="9" fontId="50" fillId="0" borderId="97" xfId="0" applyNumberFormat="1" applyFont="1" applyBorder="1" applyAlignment="1">
      <alignment horizontal="center"/>
    </xf>
    <xf numFmtId="44" fontId="15" fillId="0" borderId="15" xfId="2" applyFont="1" applyBorder="1"/>
    <xf numFmtId="44" fontId="15" fillId="0" borderId="13" xfId="2" applyFont="1" applyBorder="1"/>
    <xf numFmtId="44" fontId="15" fillId="0" borderId="72" xfId="2" applyFont="1" applyBorder="1"/>
    <xf numFmtId="44" fontId="15" fillId="0" borderId="13" xfId="2" applyFont="1" applyBorder="1" applyAlignment="1">
      <alignment horizontal="center"/>
    </xf>
    <xf numFmtId="44" fontId="15" fillId="0" borderId="9" xfId="2" applyFont="1" applyBorder="1" applyAlignment="1">
      <alignment horizontal="center" wrapText="1"/>
    </xf>
    <xf numFmtId="44" fontId="15" fillId="0" borderId="11" xfId="2" applyFont="1" applyBorder="1" applyAlignment="1">
      <alignment horizontal="center" wrapText="1"/>
    </xf>
    <xf numFmtId="44" fontId="15" fillId="4" borderId="72" xfId="2" applyFont="1" applyFill="1" applyBorder="1"/>
    <xf numFmtId="44" fontId="85" fillId="0" borderId="93" xfId="2" applyFont="1" applyBorder="1" applyAlignment="1"/>
    <xf numFmtId="44" fontId="85" fillId="0" borderId="95" xfId="2" applyFont="1" applyBorder="1" applyAlignment="1"/>
    <xf numFmtId="44" fontId="85" fillId="0" borderId="98" xfId="2" applyFont="1" applyBorder="1" applyAlignment="1"/>
    <xf numFmtId="49" fontId="2" fillId="0" borderId="72" xfId="10763" applyNumberFormat="1" applyBorder="1" applyAlignment="1">
      <alignment horizontal="left" vertical="top"/>
    </xf>
    <xf numFmtId="9" fontId="15" fillId="0" borderId="36" xfId="3" applyFont="1" applyBorder="1" applyAlignment="1">
      <alignment horizontal="center"/>
    </xf>
    <xf numFmtId="2" fontId="14" fillId="0" borderId="26" xfId="7" applyNumberFormat="1" applyFont="1" applyBorder="1" applyAlignment="1">
      <alignment horizontal="center" vertical="center" wrapText="1"/>
    </xf>
    <xf numFmtId="2" fontId="15" fillId="0" borderId="7" xfId="0" applyNumberFormat="1" applyFont="1" applyBorder="1" applyAlignment="1">
      <alignment vertical="center" wrapText="1"/>
    </xf>
    <xf numFmtId="2" fontId="14" fillId="4" borderId="19" xfId="6" applyNumberFormat="1" applyFont="1" applyFill="1" applyBorder="1" applyAlignment="1">
      <alignment horizontal="left" vertical="center"/>
    </xf>
    <xf numFmtId="2" fontId="14" fillId="4" borderId="20" xfId="6" applyNumberFormat="1" applyFont="1" applyFill="1" applyBorder="1" applyAlignment="1">
      <alignment horizontal="left" vertical="center"/>
    </xf>
    <xf numFmtId="2" fontId="14" fillId="4" borderId="20" xfId="6" applyNumberFormat="1" applyFont="1" applyFill="1" applyBorder="1" applyAlignment="1">
      <alignment horizontal="center" vertical="center"/>
    </xf>
    <xf numFmtId="2" fontId="15" fillId="0" borderId="33" xfId="15" applyNumberFormat="1" applyFont="1" applyBorder="1" applyAlignment="1">
      <alignment horizontal="center" vertical="center"/>
    </xf>
    <xf numFmtId="2" fontId="14" fillId="4" borderId="20" xfId="6" applyNumberFormat="1" applyFont="1" applyFill="1" applyBorder="1" applyAlignment="1">
      <alignment vertical="center"/>
    </xf>
    <xf numFmtId="2" fontId="17" fillId="0" borderId="7" xfId="6" applyNumberFormat="1" applyFont="1" applyBorder="1" applyAlignment="1">
      <alignment horizontal="right" vertical="center"/>
    </xf>
    <xf numFmtId="2" fontId="15" fillId="0" borderId="9" xfId="8" applyNumberFormat="1" applyFont="1" applyBorder="1" applyAlignment="1">
      <alignment horizontal="center" vertical="center"/>
    </xf>
    <xf numFmtId="0" fontId="15" fillId="36" borderId="23" xfId="8" applyFont="1" applyFill="1" applyBorder="1" applyAlignment="1">
      <alignment horizontal="center" vertical="center"/>
    </xf>
    <xf numFmtId="0" fontId="14" fillId="36" borderId="23" xfId="8" applyFont="1" applyFill="1" applyBorder="1" applyAlignment="1">
      <alignment horizontal="justify" vertical="center" wrapText="1"/>
    </xf>
    <xf numFmtId="44" fontId="8" fillId="36" borderId="13" xfId="22" applyFont="1" applyFill="1" applyBorder="1" applyAlignment="1">
      <alignment horizontal="center" vertical="center"/>
    </xf>
    <xf numFmtId="0" fontId="15" fillId="0" borderId="9" xfId="8" applyFont="1" applyBorder="1" applyAlignment="1">
      <alignment horizontal="justify" vertical="center" wrapText="1"/>
    </xf>
    <xf numFmtId="0" fontId="15" fillId="36" borderId="9" xfId="8" applyFont="1" applyFill="1" applyBorder="1" applyAlignment="1">
      <alignment horizontal="center" vertical="center"/>
    </xf>
    <xf numFmtId="2" fontId="15" fillId="36" borderId="9" xfId="8" applyNumberFormat="1" applyFont="1" applyFill="1" applyBorder="1" applyAlignment="1">
      <alignment horizontal="center" vertical="center"/>
    </xf>
    <xf numFmtId="0" fontId="14" fillId="36" borderId="9" xfId="8" applyFont="1" applyFill="1" applyBorder="1" applyAlignment="1">
      <alignment horizontal="justify" vertical="center" wrapText="1"/>
    </xf>
    <xf numFmtId="0" fontId="15" fillId="36" borderId="13" xfId="8" applyFont="1" applyFill="1" applyBorder="1" applyAlignment="1">
      <alignment horizontal="center" vertical="center"/>
    </xf>
    <xf numFmtId="0" fontId="86" fillId="0" borderId="0" xfId="0" applyFont="1"/>
    <xf numFmtId="2" fontId="86" fillId="0" borderId="0" xfId="0" applyNumberFormat="1" applyFont="1"/>
    <xf numFmtId="2" fontId="15" fillId="36" borderId="9" xfId="9" applyNumberFormat="1" applyFont="1" applyFill="1" applyBorder="1" applyAlignment="1">
      <alignment horizontal="right" vertical="center" wrapText="1"/>
    </xf>
    <xf numFmtId="0" fontId="14" fillId="0" borderId="28" xfId="13" applyFont="1" applyBorder="1" applyAlignment="1">
      <alignment horizontal="right" vertical="center"/>
    </xf>
    <xf numFmtId="0" fontId="14" fillId="0" borderId="7" xfId="13" applyFont="1" applyBorder="1" applyAlignment="1">
      <alignment horizontal="right" vertical="center"/>
    </xf>
    <xf numFmtId="0" fontId="14" fillId="0" borderId="29" xfId="13" applyFont="1" applyBorder="1" applyAlignment="1">
      <alignment horizontal="right" vertical="center"/>
    </xf>
    <xf numFmtId="168" fontId="14" fillId="4" borderId="64" xfId="6" applyNumberFormat="1" applyFont="1" applyFill="1" applyBorder="1" applyAlignment="1">
      <alignment vertical="center"/>
    </xf>
    <xf numFmtId="9" fontId="14" fillId="0" borderId="13" xfId="3" applyFont="1" applyBorder="1" applyAlignment="1">
      <alignment horizontal="right" vertical="center"/>
    </xf>
    <xf numFmtId="9" fontId="14" fillId="0" borderId="23" xfId="3" applyFont="1" applyBorder="1" applyAlignment="1">
      <alignment horizontal="right" vertical="center" wrapText="1"/>
    </xf>
    <xf numFmtId="171" fontId="15" fillId="0" borderId="15" xfId="14" applyNumberFormat="1" applyFont="1" applyBorder="1" applyAlignment="1">
      <alignment vertical="center"/>
    </xf>
    <xf numFmtId="9" fontId="14" fillId="0" borderId="26" xfId="3" applyFont="1" applyBorder="1" applyAlignment="1">
      <alignment horizontal="right" vertical="center"/>
    </xf>
    <xf numFmtId="171" fontId="15" fillId="0" borderId="27" xfId="14" applyNumberFormat="1" applyFont="1" applyBorder="1" applyAlignment="1">
      <alignment vertical="center"/>
    </xf>
    <xf numFmtId="168" fontId="14" fillId="0" borderId="24" xfId="6" applyNumberFormat="1" applyFont="1" applyFill="1" applyBorder="1" applyAlignment="1">
      <alignment vertical="center"/>
    </xf>
    <xf numFmtId="168" fontId="14" fillId="0" borderId="15" xfId="6" applyNumberFormat="1" applyFont="1" applyFill="1" applyBorder="1" applyAlignment="1">
      <alignment vertical="center"/>
    </xf>
    <xf numFmtId="169" fontId="14" fillId="0" borderId="27" xfId="12" applyNumberFormat="1" applyFont="1" applyFill="1" applyBorder="1" applyAlignment="1">
      <alignment vertical="center"/>
    </xf>
    <xf numFmtId="169" fontId="14" fillId="3" borderId="72" xfId="12" applyNumberFormat="1" applyFont="1" applyFill="1" applyBorder="1" applyAlignment="1">
      <alignment vertical="center"/>
    </xf>
    <xf numFmtId="169" fontId="14" fillId="0" borderId="72" xfId="12" applyNumberFormat="1" applyFont="1" applyFill="1" applyBorder="1" applyAlignment="1">
      <alignment vertical="center"/>
    </xf>
    <xf numFmtId="2" fontId="14" fillId="0" borderId="0" xfId="12" applyNumberFormat="1" applyFont="1" applyBorder="1" applyAlignment="1">
      <alignment horizontal="right" vertical="center"/>
    </xf>
    <xf numFmtId="49" fontId="14" fillId="0" borderId="0" xfId="12" applyNumberFormat="1" applyFont="1" applyBorder="1" applyAlignment="1">
      <alignment horizontal="right" vertical="center"/>
    </xf>
    <xf numFmtId="49" fontId="14" fillId="0" borderId="0" xfId="12" applyNumberFormat="1" applyFont="1" applyFill="1" applyBorder="1" applyAlignment="1">
      <alignment horizontal="right" vertical="center" wrapText="1"/>
    </xf>
    <xf numFmtId="169" fontId="14" fillId="0" borderId="0" xfId="12" applyNumberFormat="1" applyFont="1" applyFill="1" applyBorder="1" applyAlignment="1">
      <alignment vertical="center"/>
    </xf>
    <xf numFmtId="169" fontId="14" fillId="3" borderId="15" xfId="12" applyNumberFormat="1" applyFont="1" applyFill="1" applyBorder="1" applyAlignment="1">
      <alignment vertical="center"/>
    </xf>
    <xf numFmtId="169" fontId="14" fillId="3" borderId="21" xfId="12" applyNumberFormat="1" applyFont="1" applyFill="1" applyBorder="1" applyAlignment="1">
      <alignment vertical="center"/>
    </xf>
    <xf numFmtId="0" fontId="15" fillId="0" borderId="41" xfId="15" applyFont="1" applyBorder="1" applyAlignment="1">
      <alignment horizontal="center" vertical="center"/>
    </xf>
    <xf numFmtId="2" fontId="14" fillId="4" borderId="104" xfId="6" applyNumberFormat="1" applyFont="1" applyFill="1" applyBorder="1" applyAlignment="1">
      <alignment horizontal="left" vertical="center"/>
    </xf>
    <xf numFmtId="2" fontId="15" fillId="0" borderId="107" xfId="6" applyNumberFormat="1" applyFont="1" applyBorder="1" applyAlignment="1">
      <alignment horizontal="center" vertical="center"/>
    </xf>
    <xf numFmtId="2" fontId="15" fillId="0" borderId="108" xfId="6" applyNumberFormat="1" applyFont="1" applyBorder="1" applyAlignment="1">
      <alignment horizontal="center" vertical="center"/>
    </xf>
    <xf numFmtId="2" fontId="17" fillId="0" borderId="109" xfId="6" applyNumberFormat="1" applyFont="1" applyBorder="1" applyAlignment="1">
      <alignment horizontal="right" vertical="center"/>
    </xf>
    <xf numFmtId="0" fontId="15" fillId="36" borderId="107" xfId="6" applyFont="1" applyFill="1" applyBorder="1" applyAlignment="1">
      <alignment horizontal="center" vertical="center"/>
    </xf>
    <xf numFmtId="2" fontId="15" fillId="36" borderId="108" xfId="6" applyNumberFormat="1" applyFont="1" applyFill="1" applyBorder="1" applyAlignment="1">
      <alignment horizontal="center" vertical="center"/>
    </xf>
    <xf numFmtId="0" fontId="15" fillId="0" borderId="108" xfId="6" applyFont="1" applyBorder="1" applyAlignment="1">
      <alignment horizontal="center" vertical="center"/>
    </xf>
    <xf numFmtId="2" fontId="14" fillId="4" borderId="104" xfId="6" applyNumberFormat="1" applyFont="1" applyFill="1" applyBorder="1" applyAlignment="1">
      <alignment horizontal="center" vertical="center"/>
    </xf>
    <xf numFmtId="2" fontId="14" fillId="4" borderId="104" xfId="6" applyNumberFormat="1" applyFont="1" applyFill="1" applyBorder="1" applyAlignment="1">
      <alignment vertical="center"/>
    </xf>
    <xf numFmtId="2" fontId="14" fillId="0" borderId="4" xfId="12" applyNumberFormat="1" applyFont="1" applyBorder="1" applyAlignment="1">
      <alignment horizontal="right" vertical="center"/>
    </xf>
    <xf numFmtId="49" fontId="14" fillId="0" borderId="0" xfId="12" applyNumberFormat="1" applyFont="1" applyBorder="1" applyAlignment="1">
      <alignment horizontal="right" vertical="center" wrapText="1"/>
    </xf>
    <xf numFmtId="169" fontId="14" fillId="0" borderId="0" xfId="12" applyNumberFormat="1" applyFont="1" applyBorder="1" applyAlignment="1">
      <alignment vertical="center"/>
    </xf>
    <xf numFmtId="0" fontId="15" fillId="0" borderId="0" xfId="7" applyFont="1" applyBorder="1" applyAlignment="1">
      <alignment horizontal="center" vertical="center"/>
    </xf>
    <xf numFmtId="2" fontId="15" fillId="0" borderId="0" xfId="7" applyNumberFormat="1" applyFont="1" applyBorder="1" applyAlignment="1">
      <alignment horizontal="center" vertical="center"/>
    </xf>
    <xf numFmtId="39" fontId="14" fillId="0" borderId="0" xfId="14" applyNumberFormat="1" applyFont="1" applyBorder="1" applyAlignment="1">
      <alignment vertical="center"/>
    </xf>
    <xf numFmtId="2" fontId="14" fillId="0" borderId="105" xfId="15" applyNumberFormat="1" applyFont="1" applyBorder="1" applyAlignment="1">
      <alignment vertical="center"/>
    </xf>
    <xf numFmtId="2" fontId="15" fillId="0" borderId="109" xfId="0" applyNumberFormat="1" applyFont="1" applyBorder="1" applyAlignment="1">
      <alignment vertical="center" wrapText="1"/>
    </xf>
    <xf numFmtId="0" fontId="14" fillId="4" borderId="21" xfId="6" applyFont="1" applyFill="1" applyBorder="1" applyAlignment="1">
      <alignment horizontal="left" vertical="center"/>
    </xf>
    <xf numFmtId="49" fontId="14" fillId="0" borderId="19" xfId="12" applyNumberFormat="1" applyFont="1" applyFill="1" applyBorder="1" applyAlignment="1">
      <alignment horizontal="right" vertical="center" wrapText="1"/>
    </xf>
    <xf numFmtId="49" fontId="14" fillId="0" borderId="20" xfId="12" applyNumberFormat="1" applyFont="1" applyFill="1" applyBorder="1" applyAlignment="1">
      <alignment horizontal="right" vertical="center" wrapText="1"/>
    </xf>
    <xf numFmtId="49" fontId="14" fillId="3" borderId="101" xfId="12" applyNumberFormat="1" applyFont="1" applyFill="1" applyBorder="1" applyAlignment="1">
      <alignment horizontal="right" vertical="center" wrapText="1"/>
    </xf>
    <xf numFmtId="49" fontId="14" fillId="3" borderId="73" xfId="12" applyNumberFormat="1" applyFont="1" applyFill="1" applyBorder="1" applyAlignment="1">
      <alignment horizontal="right" vertical="center" wrapText="1"/>
    </xf>
    <xf numFmtId="49" fontId="14" fillId="0" borderId="12" xfId="12" applyNumberFormat="1" applyFont="1" applyFill="1" applyBorder="1" applyAlignment="1">
      <alignment horizontal="right" vertical="center" wrapText="1"/>
    </xf>
    <xf numFmtId="49" fontId="14" fillId="0" borderId="13" xfId="12" applyNumberFormat="1" applyFont="1" applyFill="1" applyBorder="1" applyAlignment="1">
      <alignment horizontal="right" vertical="center" wrapText="1"/>
    </xf>
    <xf numFmtId="49" fontId="14" fillId="0" borderId="25" xfId="12" applyNumberFormat="1" applyFont="1" applyFill="1" applyBorder="1" applyAlignment="1">
      <alignment horizontal="right" vertical="center" wrapText="1"/>
    </xf>
    <xf numFmtId="49" fontId="14" fillId="0" borderId="26" xfId="12" applyNumberFormat="1" applyFont="1" applyFill="1" applyBorder="1" applyAlignment="1">
      <alignment horizontal="right" vertical="center" wrapText="1"/>
    </xf>
    <xf numFmtId="0" fontId="15" fillId="0" borderId="106" xfId="5" applyFont="1" applyBorder="1" applyAlignment="1">
      <alignment horizontal="left" vertical="center" wrapText="1"/>
    </xf>
    <xf numFmtId="0" fontId="15" fillId="0" borderId="36" xfId="5" applyFont="1" applyBorder="1" applyAlignment="1">
      <alignment horizontal="left" vertical="center" wrapText="1"/>
    </xf>
    <xf numFmtId="0" fontId="15" fillId="0" borderId="37" xfId="5" applyFont="1" applyBorder="1" applyAlignment="1">
      <alignment horizontal="left" vertical="center" wrapText="1"/>
    </xf>
    <xf numFmtId="3" fontId="14" fillId="0" borderId="14" xfId="5" applyNumberFormat="1" applyFont="1" applyBorder="1" applyAlignment="1">
      <alignment horizontal="center" vertical="center" wrapText="1"/>
    </xf>
    <xf numFmtId="3" fontId="14" fillId="0" borderId="37" xfId="5" applyNumberFormat="1" applyFont="1" applyBorder="1" applyAlignment="1">
      <alignment horizontal="center" vertical="center" wrapText="1"/>
    </xf>
    <xf numFmtId="0" fontId="15" fillId="2" borderId="26" xfId="5" applyFont="1" applyFill="1" applyBorder="1" applyAlignment="1">
      <alignment horizontal="center" vertical="center" wrapText="1"/>
    </xf>
    <xf numFmtId="0" fontId="15" fillId="2" borderId="27" xfId="5" applyFont="1" applyFill="1" applyBorder="1" applyAlignment="1">
      <alignment horizontal="center" vertical="center" wrapText="1"/>
    </xf>
    <xf numFmtId="0" fontId="16" fillId="4" borderId="104" xfId="6" applyFont="1" applyFill="1" applyBorder="1" applyAlignment="1">
      <alignment horizontal="center" vertical="center" wrapText="1"/>
    </xf>
    <xf numFmtId="0" fontId="16" fillId="4" borderId="20" xfId="6" applyFont="1" applyFill="1" applyBorder="1" applyAlignment="1">
      <alignment horizontal="center" vertical="center"/>
    </xf>
    <xf numFmtId="49" fontId="88" fillId="3" borderId="19" xfId="12" applyNumberFormat="1" applyFont="1" applyFill="1" applyBorder="1" applyAlignment="1">
      <alignment horizontal="right" vertical="center" wrapText="1"/>
    </xf>
    <xf numFmtId="49" fontId="88" fillId="3" borderId="20" xfId="12" applyNumberFormat="1" applyFont="1" applyFill="1" applyBorder="1" applyAlignment="1">
      <alignment horizontal="right" vertical="center" wrapText="1"/>
    </xf>
    <xf numFmtId="49" fontId="88" fillId="3" borderId="21" xfId="12" applyNumberFormat="1" applyFont="1" applyFill="1" applyBorder="1" applyAlignment="1">
      <alignment horizontal="right" vertical="center" wrapText="1"/>
    </xf>
    <xf numFmtId="49" fontId="14" fillId="3" borderId="12" xfId="12" applyNumberFormat="1" applyFont="1" applyFill="1" applyBorder="1" applyAlignment="1">
      <alignment horizontal="right" vertical="center" wrapText="1"/>
    </xf>
    <xf numFmtId="49" fontId="14" fillId="3" borderId="13" xfId="12" applyNumberFormat="1" applyFont="1" applyFill="1" applyBorder="1" applyAlignment="1">
      <alignment horizontal="right" vertical="center" wrapText="1"/>
    </xf>
    <xf numFmtId="0" fontId="14" fillId="0" borderId="32" xfId="13" applyFont="1" applyBorder="1" applyAlignment="1">
      <alignment horizontal="right" vertical="center" wrapText="1"/>
    </xf>
    <xf numFmtId="0" fontId="14" fillId="0" borderId="33" xfId="13" applyFont="1" applyBorder="1" applyAlignment="1">
      <alignment horizontal="right" vertical="center" wrapText="1"/>
    </xf>
    <xf numFmtId="0" fontId="14" fillId="0" borderId="34" xfId="13" applyFont="1" applyBorder="1" applyAlignment="1">
      <alignment horizontal="right" vertical="center" wrapText="1"/>
    </xf>
    <xf numFmtId="0" fontId="14" fillId="2" borderId="100" xfId="6" applyFont="1" applyFill="1" applyBorder="1" applyAlignment="1">
      <alignment horizontal="center" vertical="center" wrapText="1"/>
    </xf>
    <xf numFmtId="0" fontId="14" fillId="2" borderId="71" xfId="6" applyFont="1" applyFill="1" applyBorder="1" applyAlignment="1">
      <alignment horizontal="center" vertical="center" wrapText="1"/>
    </xf>
    <xf numFmtId="0" fontId="14" fillId="2" borderId="111" xfId="6" applyFont="1" applyFill="1" applyBorder="1" applyAlignment="1">
      <alignment horizontal="center" vertical="center" wrapText="1"/>
    </xf>
    <xf numFmtId="0" fontId="14" fillId="2" borderId="30" xfId="6" applyFont="1" applyFill="1" applyBorder="1" applyAlignment="1">
      <alignment horizontal="center" vertical="center" wrapText="1"/>
    </xf>
    <xf numFmtId="0" fontId="16" fillId="4" borderId="19" xfId="6" applyFont="1" applyFill="1" applyBorder="1" applyAlignment="1">
      <alignment horizontal="center" vertical="center" wrapText="1"/>
    </xf>
    <xf numFmtId="0" fontId="16" fillId="4" borderId="21" xfId="6" applyFont="1" applyFill="1" applyBorder="1" applyAlignment="1">
      <alignment horizontal="center" vertical="center"/>
    </xf>
    <xf numFmtId="0" fontId="15" fillId="0" borderId="106" xfId="5" applyFont="1" applyBorder="1" applyAlignment="1">
      <alignment horizontal="left" vertical="center"/>
    </xf>
    <xf numFmtId="0" fontId="15" fillId="0" borderId="36" xfId="5" applyFont="1" applyBorder="1" applyAlignment="1">
      <alignment horizontal="left" vertical="center"/>
    </xf>
    <xf numFmtId="0" fontId="15" fillId="0" borderId="37" xfId="5" applyFont="1" applyBorder="1" applyAlignment="1">
      <alignment horizontal="left" vertical="center"/>
    </xf>
    <xf numFmtId="0" fontId="14" fillId="0" borderId="35" xfId="13" applyFont="1" applyBorder="1" applyAlignment="1">
      <alignment horizontal="right" vertical="center"/>
    </xf>
    <xf numFmtId="0" fontId="14" fillId="0" borderId="36" xfId="13" applyFont="1" applyBorder="1" applyAlignment="1">
      <alignment horizontal="right" vertical="center"/>
    </xf>
    <xf numFmtId="0" fontId="14" fillId="0" borderId="37" xfId="13" applyFont="1" applyBorder="1" applyAlignment="1">
      <alignment horizontal="right" vertical="center"/>
    </xf>
    <xf numFmtId="0" fontId="14" fillId="0" borderId="38" xfId="13" applyFont="1" applyBorder="1" applyAlignment="1">
      <alignment horizontal="right" vertical="center"/>
    </xf>
    <xf numFmtId="0" fontId="14" fillId="0" borderId="39" xfId="13" applyFont="1" applyBorder="1" applyAlignment="1">
      <alignment horizontal="right" vertical="center"/>
    </xf>
    <xf numFmtId="0" fontId="14" fillId="0" borderId="40" xfId="13" applyFont="1" applyBorder="1" applyAlignment="1">
      <alignment horizontal="right" vertical="center"/>
    </xf>
    <xf numFmtId="49" fontId="14" fillId="0" borderId="22" xfId="12" applyNumberFormat="1" applyFont="1" applyFill="1" applyBorder="1" applyAlignment="1">
      <alignment horizontal="right" vertical="center" wrapText="1"/>
    </xf>
    <xf numFmtId="49" fontId="14" fillId="0" borderId="23" xfId="12" applyNumberFormat="1" applyFont="1" applyFill="1" applyBorder="1" applyAlignment="1">
      <alignment horizontal="right" vertical="center" wrapText="1"/>
    </xf>
    <xf numFmtId="2" fontId="14" fillId="2" borderId="49" xfId="6" applyNumberFormat="1" applyFont="1" applyFill="1" applyBorder="1" applyAlignment="1">
      <alignment horizontal="center" vertical="center" wrapText="1"/>
    </xf>
    <xf numFmtId="2" fontId="14" fillId="2" borderId="99" xfId="6" applyNumberFormat="1" applyFont="1" applyFill="1" applyBorder="1" applyAlignment="1">
      <alignment horizontal="center" vertical="center" wrapText="1"/>
    </xf>
    <xf numFmtId="0" fontId="14" fillId="0" borderId="69" xfId="7" applyFont="1" applyBorder="1" applyAlignment="1">
      <alignment horizontal="center" vertical="center" wrapText="1"/>
    </xf>
    <xf numFmtId="0" fontId="14" fillId="0" borderId="41" xfId="7" applyFont="1" applyBorder="1" applyAlignment="1">
      <alignment horizontal="center" vertical="center" wrapText="1"/>
    </xf>
    <xf numFmtId="2" fontId="14" fillId="2" borderId="100" xfId="6" applyNumberFormat="1" applyFont="1" applyFill="1" applyBorder="1" applyAlignment="1">
      <alignment horizontal="center" vertical="center" wrapText="1"/>
    </xf>
    <xf numFmtId="2" fontId="14" fillId="2" borderId="71" xfId="6" applyNumberFormat="1" applyFont="1" applyFill="1" applyBorder="1" applyAlignment="1">
      <alignment horizontal="center" vertical="center" wrapText="1"/>
    </xf>
    <xf numFmtId="0" fontId="14" fillId="4" borderId="19" xfId="0" applyFont="1" applyFill="1" applyBorder="1" applyAlignment="1">
      <alignment horizontal="right"/>
    </xf>
    <xf numFmtId="0" fontId="14" fillId="4" borderId="20" xfId="0" applyFont="1" applyFill="1" applyBorder="1" applyAlignment="1">
      <alignment horizontal="right"/>
    </xf>
    <xf numFmtId="0" fontId="14" fillId="4" borderId="21" xfId="0" applyFont="1" applyFill="1" applyBorder="1" applyAlignment="1">
      <alignment horizontal="right"/>
    </xf>
    <xf numFmtId="2" fontId="15" fillId="0" borderId="14" xfId="0" applyNumberFormat="1" applyFont="1" applyBorder="1" applyAlignment="1">
      <alignment horizontal="center" wrapText="1"/>
    </xf>
    <xf numFmtId="2" fontId="15" fillId="0" borderId="37" xfId="0" applyNumberFormat="1" applyFont="1" applyBorder="1" applyAlignment="1">
      <alignment horizontal="center" wrapText="1"/>
    </xf>
    <xf numFmtId="2" fontId="15" fillId="0" borderId="14" xfId="0" applyNumberFormat="1" applyFont="1" applyBorder="1" applyAlignment="1">
      <alignment horizontal="center"/>
    </xf>
    <xf numFmtId="2" fontId="15" fillId="0" borderId="37" xfId="0" applyNumberFormat="1" applyFont="1" applyBorder="1" applyAlignment="1">
      <alignment horizontal="center"/>
    </xf>
    <xf numFmtId="0" fontId="15" fillId="0" borderId="35" xfId="0" applyFont="1" applyBorder="1" applyAlignment="1">
      <alignment horizontal="center"/>
    </xf>
    <xf numFmtId="0" fontId="15" fillId="0" borderId="36" xfId="0" applyFont="1" applyBorder="1" applyAlignment="1">
      <alignment horizontal="center"/>
    </xf>
    <xf numFmtId="0" fontId="15" fillId="0" borderId="37" xfId="0" applyFont="1" applyBorder="1" applyAlignment="1">
      <alignment horizontal="center"/>
    </xf>
    <xf numFmtId="0" fontId="15" fillId="0" borderId="35" xfId="0" applyFont="1" applyBorder="1"/>
    <xf numFmtId="0" fontId="15" fillId="0" borderId="36" xfId="0" applyFont="1" applyBorder="1"/>
    <xf numFmtId="44" fontId="15" fillId="0" borderId="14" xfId="2" applyFont="1" applyBorder="1" applyAlignment="1">
      <alignment horizontal="center"/>
    </xf>
    <xf numFmtId="44" fontId="15" fillId="0" borderId="37" xfId="2" applyFont="1" applyBorder="1" applyAlignment="1">
      <alignment horizontal="center"/>
    </xf>
    <xf numFmtId="0" fontId="15" fillId="0" borderId="38" xfId="0" applyFont="1" applyBorder="1"/>
    <xf numFmtId="0" fontId="15" fillId="0" borderId="39" xfId="0" applyFont="1" applyBorder="1"/>
    <xf numFmtId="44" fontId="15" fillId="0" borderId="45" xfId="2" applyFont="1" applyBorder="1" applyAlignment="1">
      <alignment horizontal="center"/>
    </xf>
    <xf numFmtId="44" fontId="15" fillId="0" borderId="40" xfId="2" applyFont="1" applyBorder="1" applyAlignment="1">
      <alignment horizontal="center"/>
    </xf>
    <xf numFmtId="0" fontId="14" fillId="0" borderId="19" xfId="0" applyFont="1" applyBorder="1" applyAlignment="1">
      <alignment horizontal="right"/>
    </xf>
    <xf numFmtId="0" fontId="14" fillId="0" borderId="20" xfId="0" applyFont="1" applyBorder="1" applyAlignment="1">
      <alignment horizontal="right"/>
    </xf>
    <xf numFmtId="0" fontId="14" fillId="0" borderId="21" xfId="0" applyFont="1" applyBorder="1" applyAlignment="1">
      <alignment horizontal="right"/>
    </xf>
    <xf numFmtId="0" fontId="14" fillId="0" borderId="63" xfId="0" applyFont="1" applyBorder="1" applyAlignment="1">
      <alignment horizontal="left" vertical="center"/>
    </xf>
    <xf numFmtId="0" fontId="14" fillId="0" borderId="51" xfId="0" applyFont="1" applyBorder="1" applyAlignment="1">
      <alignment horizontal="left" vertical="center"/>
    </xf>
    <xf numFmtId="0" fontId="14" fillId="0" borderId="53" xfId="0" applyFont="1" applyBorder="1" applyAlignment="1">
      <alignment horizontal="left" vertical="center"/>
    </xf>
    <xf numFmtId="0" fontId="14" fillId="0" borderId="43" xfId="0" applyFont="1" applyBorder="1" applyAlignment="1">
      <alignment horizontal="left" vertical="center"/>
    </xf>
    <xf numFmtId="0" fontId="14" fillId="0" borderId="0" xfId="0" applyFont="1" applyAlignment="1">
      <alignment horizontal="left" vertical="center"/>
    </xf>
    <xf numFmtId="0" fontId="14" fillId="0" borderId="65" xfId="0" applyFont="1" applyBorder="1" applyAlignment="1">
      <alignment horizontal="left" vertical="center"/>
    </xf>
    <xf numFmtId="0" fontId="14" fillId="0" borderId="28" xfId="0" applyFont="1" applyBorder="1" applyAlignment="1">
      <alignment horizontal="left" vertical="center"/>
    </xf>
    <xf numFmtId="0" fontId="14" fillId="0" borderId="7" xfId="0" applyFont="1" applyBorder="1" applyAlignment="1">
      <alignment horizontal="left" vertical="center"/>
    </xf>
    <xf numFmtId="0" fontId="14" fillId="0" borderId="64" xfId="0" applyFont="1" applyBorder="1" applyAlignment="1">
      <alignment horizontal="left" vertical="center"/>
    </xf>
    <xf numFmtId="0" fontId="14" fillId="4" borderId="63" xfId="0" applyFont="1" applyFill="1" applyBorder="1" applyAlignment="1">
      <alignment horizontal="center"/>
    </xf>
    <xf numFmtId="0" fontId="14" fillId="4" borderId="51" xfId="0" applyFont="1" applyFill="1" applyBorder="1" applyAlignment="1">
      <alignment horizontal="center"/>
    </xf>
    <xf numFmtId="0" fontId="14" fillId="4" borderId="89" xfId="0" applyFont="1" applyFill="1" applyBorder="1" applyAlignment="1">
      <alignment horizontal="center"/>
    </xf>
    <xf numFmtId="0" fontId="50" fillId="0" borderId="92" xfId="0" applyFont="1" applyBorder="1" applyAlignment="1">
      <alignment horizontal="left"/>
    </xf>
    <xf numFmtId="0" fontId="50" fillId="0" borderId="87" xfId="0" applyFont="1" applyBorder="1" applyAlignment="1">
      <alignment horizontal="left"/>
    </xf>
    <xf numFmtId="0" fontId="50" fillId="0" borderId="94" xfId="0" applyFont="1" applyBorder="1" applyAlignment="1">
      <alignment horizontal="left"/>
    </xf>
    <xf numFmtId="0" fontId="50" fillId="0" borderId="88" xfId="0" applyFont="1" applyBorder="1" applyAlignment="1">
      <alignment horizontal="left"/>
    </xf>
    <xf numFmtId="0" fontId="50" fillId="0" borderId="96" xfId="0" applyFont="1" applyBorder="1" applyAlignment="1">
      <alignment horizontal="left"/>
    </xf>
    <xf numFmtId="0" fontId="50" fillId="0" borderId="97" xfId="0" applyFont="1" applyBorder="1" applyAlignment="1">
      <alignment horizontal="left"/>
    </xf>
    <xf numFmtId="0" fontId="14" fillId="4" borderId="32" xfId="0" applyFont="1" applyFill="1" applyBorder="1" applyAlignment="1">
      <alignment horizontal="center"/>
    </xf>
    <xf numFmtId="0" fontId="14" fillId="4" borderId="33" xfId="0" applyFont="1" applyFill="1" applyBorder="1" applyAlignment="1">
      <alignment horizontal="center"/>
    </xf>
    <xf numFmtId="0" fontId="14" fillId="4" borderId="69" xfId="0" applyFont="1" applyFill="1" applyBorder="1" applyAlignment="1">
      <alignment horizontal="center"/>
    </xf>
    <xf numFmtId="0" fontId="14" fillId="4" borderId="34" xfId="0" applyFont="1" applyFill="1" applyBorder="1" applyAlignment="1">
      <alignment horizontal="center"/>
    </xf>
    <xf numFmtId="0" fontId="15" fillId="0" borderId="28" xfId="0" applyFont="1" applyBorder="1" applyAlignment="1">
      <alignment horizontal="left"/>
    </xf>
    <xf numFmtId="0" fontId="15" fillId="0" borderId="7" xfId="0" applyFont="1" applyBorder="1" applyAlignment="1">
      <alignment horizontal="left"/>
    </xf>
    <xf numFmtId="0" fontId="15" fillId="0" borderId="7" xfId="0" applyFont="1" applyBorder="1" applyAlignment="1">
      <alignment horizontal="right"/>
    </xf>
    <xf numFmtId="0" fontId="15" fillId="0" borderId="64" xfId="0" applyFont="1" applyBorder="1" applyAlignment="1">
      <alignment horizontal="right"/>
    </xf>
    <xf numFmtId="0" fontId="27" fillId="0" borderId="55" xfId="0" applyFont="1" applyBorder="1" applyAlignment="1">
      <alignment horizontal="center"/>
    </xf>
    <xf numFmtId="0" fontId="27" fillId="0" borderId="0" xfId="0" applyFont="1" applyAlignment="1">
      <alignment horizontal="center"/>
    </xf>
    <xf numFmtId="0" fontId="27" fillId="0" borderId="44" xfId="0" applyFont="1" applyBorder="1" applyAlignment="1">
      <alignment horizontal="center"/>
    </xf>
    <xf numFmtId="0" fontId="53" fillId="0" borderId="55" xfId="0" applyFont="1" applyBorder="1" applyAlignment="1">
      <alignment horizontal="center" vertical="center" wrapText="1"/>
    </xf>
    <xf numFmtId="0" fontId="53" fillId="0" borderId="0" xfId="0" applyFont="1" applyAlignment="1">
      <alignment horizontal="center" vertical="center" wrapText="1"/>
    </xf>
    <xf numFmtId="0" fontId="53" fillId="0" borderId="44" xfId="0" applyFont="1" applyBorder="1" applyAlignment="1">
      <alignment horizontal="center" vertical="center" wrapText="1"/>
    </xf>
    <xf numFmtId="0" fontId="15" fillId="0" borderId="37" xfId="0" applyFont="1" applyBorder="1"/>
    <xf numFmtId="0" fontId="19" fillId="0" borderId="13" xfId="0" applyFont="1" applyBorder="1" applyAlignment="1">
      <alignment horizontal="center"/>
    </xf>
    <xf numFmtId="0" fontId="14" fillId="4" borderId="69" xfId="0" applyFont="1" applyFill="1" applyBorder="1" applyAlignment="1">
      <alignment horizontal="center" wrapText="1"/>
    </xf>
    <xf numFmtId="0" fontId="14" fillId="4" borderId="34" xfId="0" applyFont="1" applyFill="1" applyBorder="1" applyAlignment="1">
      <alignment horizontal="center" wrapText="1"/>
    </xf>
    <xf numFmtId="0" fontId="15" fillId="0" borderId="14" xfId="0" applyFont="1" applyBorder="1" applyAlignment="1">
      <alignment horizontal="center"/>
    </xf>
    <xf numFmtId="0" fontId="14" fillId="0" borderId="75" xfId="0" applyFont="1" applyBorder="1" applyAlignment="1">
      <alignment horizontal="center" vertical="center" wrapText="1"/>
    </xf>
    <xf numFmtId="0" fontId="14" fillId="0" borderId="56" xfId="0" applyFont="1" applyBorder="1" applyAlignment="1">
      <alignment horizontal="center" vertical="center" wrapText="1"/>
    </xf>
    <xf numFmtId="0" fontId="14" fillId="0" borderId="70" xfId="0" applyFont="1" applyBorder="1" applyAlignment="1">
      <alignment horizontal="center" vertical="center" wrapText="1"/>
    </xf>
    <xf numFmtId="9" fontId="15" fillId="0" borderId="14" xfId="0" applyNumberFormat="1" applyFont="1" applyBorder="1" applyAlignment="1">
      <alignment horizontal="center"/>
    </xf>
    <xf numFmtId="0" fontId="14" fillId="0" borderId="28" xfId="0" applyFont="1" applyBorder="1" applyAlignment="1">
      <alignment horizontal="right" vertical="center"/>
    </xf>
    <xf numFmtId="0" fontId="14" fillId="0" borderId="7" xfId="0" applyFont="1" applyBorder="1" applyAlignment="1">
      <alignment horizontal="right" vertical="center"/>
    </xf>
    <xf numFmtId="0" fontId="14" fillId="0" borderId="63" xfId="0" applyFont="1" applyBorder="1" applyAlignment="1" applyProtection="1">
      <alignment horizontal="center"/>
      <protection locked="0"/>
    </xf>
    <xf numFmtId="0" fontId="14" fillId="0" borderId="51" xfId="0" applyFont="1" applyBorder="1" applyAlignment="1" applyProtection="1">
      <alignment horizontal="center"/>
      <protection locked="0"/>
    </xf>
    <xf numFmtId="0" fontId="14" fillId="0" borderId="53" xfId="0" applyFont="1" applyBorder="1" applyAlignment="1" applyProtection="1">
      <alignment horizontal="center"/>
      <protection locked="0"/>
    </xf>
    <xf numFmtId="0" fontId="10" fillId="0" borderId="5" xfId="0" applyFont="1" applyBorder="1" applyAlignment="1">
      <alignment horizontal="center" wrapText="1"/>
    </xf>
    <xf numFmtId="0" fontId="11" fillId="0" borderId="5" xfId="0" applyFont="1" applyBorder="1" applyAlignment="1">
      <alignment horizontal="center" wrapText="1"/>
    </xf>
    <xf numFmtId="0" fontId="15" fillId="3" borderId="13" xfId="0" applyFont="1" applyFill="1" applyBorder="1" applyAlignment="1">
      <alignment horizontal="left" vertical="center" wrapText="1"/>
    </xf>
    <xf numFmtId="0" fontId="23" fillId="0" borderId="49" xfId="17" applyFont="1" applyBorder="1" applyAlignment="1" applyProtection="1">
      <alignment horizontal="center"/>
    </xf>
    <xf numFmtId="0" fontId="23" fillId="0" borderId="54" xfId="17" applyFont="1" applyBorder="1" applyAlignment="1" applyProtection="1">
      <alignment horizontal="center"/>
    </xf>
    <xf numFmtId="0" fontId="15" fillId="0" borderId="50" xfId="18" applyFont="1" applyBorder="1" applyAlignment="1">
      <alignment horizontal="center" vertical="center"/>
    </xf>
    <xf numFmtId="0" fontId="15" fillId="0" borderId="51" xfId="18" applyFont="1" applyBorder="1" applyAlignment="1">
      <alignment horizontal="center" vertical="center"/>
    </xf>
    <xf numFmtId="0" fontId="15" fillId="0" borderId="53" xfId="18" applyFont="1" applyBorder="1" applyAlignment="1">
      <alignment horizontal="center" vertical="center"/>
    </xf>
    <xf numFmtId="0" fontId="15" fillId="0" borderId="10" xfId="18" applyFont="1" applyBorder="1" applyAlignment="1">
      <alignment horizontal="center" vertical="center"/>
    </xf>
    <xf numFmtId="0" fontId="15" fillId="0" borderId="56" xfId="18" applyFont="1" applyBorder="1" applyAlignment="1">
      <alignment horizontal="center" vertical="center"/>
    </xf>
    <xf numFmtId="0" fontId="15" fillId="0" borderId="57" xfId="18" applyFont="1" applyBorder="1" applyAlignment="1">
      <alignment horizontal="center" vertical="center"/>
    </xf>
    <xf numFmtId="0" fontId="15" fillId="0" borderId="59" xfId="18" applyFont="1" applyBorder="1" applyAlignment="1">
      <alignment horizontal="center" vertical="center"/>
    </xf>
    <xf numFmtId="0" fontId="15" fillId="0" borderId="17" xfId="18" applyFont="1" applyBorder="1" applyAlignment="1">
      <alignment horizontal="center" vertical="center"/>
    </xf>
    <xf numFmtId="0" fontId="15" fillId="0" borderId="18" xfId="18" applyFont="1" applyBorder="1" applyAlignment="1">
      <alignment horizontal="center" vertical="center"/>
    </xf>
    <xf numFmtId="0" fontId="15" fillId="0" borderId="58" xfId="18" applyFont="1" applyBorder="1" applyAlignment="1">
      <alignment horizontal="center" vertical="center"/>
    </xf>
    <xf numFmtId="0" fontId="15" fillId="0" borderId="61" xfId="18" applyFont="1" applyBorder="1" applyAlignment="1">
      <alignment horizontal="center" vertical="center"/>
    </xf>
    <xf numFmtId="0" fontId="15" fillId="0" borderId="60" xfId="18" applyFont="1" applyBorder="1" applyAlignment="1">
      <alignment horizontal="center" vertical="center"/>
    </xf>
    <xf numFmtId="0" fontId="15" fillId="0" borderId="62" xfId="18" applyFont="1" applyBorder="1" applyAlignment="1">
      <alignment horizontal="center" vertical="center"/>
    </xf>
    <xf numFmtId="0" fontId="14" fillId="4" borderId="32"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4" fillId="4" borderId="41" xfId="0" applyFont="1" applyFill="1" applyBorder="1" applyAlignment="1">
      <alignment horizontal="center" vertical="center" wrapText="1"/>
    </xf>
    <xf numFmtId="0" fontId="14" fillId="4" borderId="32" xfId="0" applyFont="1" applyFill="1" applyBorder="1" applyAlignment="1">
      <alignment horizontal="center" vertical="center"/>
    </xf>
    <xf numFmtId="0" fontId="14" fillId="4" borderId="41" xfId="0" applyFont="1" applyFill="1" applyBorder="1" applyAlignment="1">
      <alignment horizontal="center" vertical="center"/>
    </xf>
    <xf numFmtId="0" fontId="15" fillId="4" borderId="38" xfId="0" applyFont="1" applyFill="1" applyBorder="1" applyAlignment="1">
      <alignment horizontal="center" vertical="center"/>
    </xf>
    <xf numFmtId="0" fontId="15" fillId="4" borderId="39" xfId="0" applyFont="1" applyFill="1" applyBorder="1" applyAlignment="1">
      <alignment horizontal="center" vertical="center"/>
    </xf>
    <xf numFmtId="0" fontId="15" fillId="4" borderId="68" xfId="0" applyFont="1" applyFill="1" applyBorder="1" applyAlignment="1">
      <alignment horizontal="center" vertical="center"/>
    </xf>
    <xf numFmtId="0" fontId="15" fillId="4" borderId="33" xfId="0" applyFont="1" applyFill="1" applyBorder="1" applyAlignment="1">
      <alignment horizontal="center"/>
    </xf>
    <xf numFmtId="0" fontId="15" fillId="4" borderId="34" xfId="0" applyFont="1" applyFill="1" applyBorder="1" applyAlignment="1">
      <alignment horizontal="center"/>
    </xf>
    <xf numFmtId="0" fontId="14" fillId="4" borderId="10" xfId="0" applyFont="1" applyFill="1" applyBorder="1" applyAlignment="1">
      <alignment horizontal="center"/>
    </xf>
    <xf numFmtId="0" fontId="14" fillId="4" borderId="70" xfId="0" applyFont="1" applyFill="1" applyBorder="1" applyAlignment="1">
      <alignment horizontal="center"/>
    </xf>
    <xf numFmtId="0" fontId="27" fillId="0" borderId="19" xfId="0" applyFont="1" applyBorder="1" applyAlignment="1">
      <alignment horizontal="center"/>
    </xf>
    <xf numFmtId="0" fontId="27" fillId="0" borderId="20" xfId="0" applyFont="1" applyBorder="1" applyAlignment="1">
      <alignment horizontal="center"/>
    </xf>
    <xf numFmtId="0" fontId="27" fillId="0" borderId="21" xfId="0" applyFont="1" applyBorder="1" applyAlignment="1">
      <alignment horizontal="center"/>
    </xf>
    <xf numFmtId="0" fontId="27" fillId="0" borderId="72" xfId="0" applyFont="1" applyBorder="1" applyAlignment="1">
      <alignment horizontal="center"/>
    </xf>
    <xf numFmtId="0" fontId="17" fillId="0" borderId="72" xfId="0" applyFont="1" applyBorder="1" applyAlignment="1">
      <alignment horizontal="center" vertical="center" wrapText="1"/>
    </xf>
    <xf numFmtId="0" fontId="27" fillId="0" borderId="72" xfId="0" applyFont="1" applyBorder="1" applyAlignment="1">
      <alignment horizontal="center" vertical="center"/>
    </xf>
    <xf numFmtId="0" fontId="27" fillId="11" borderId="19" xfId="0" applyFont="1" applyFill="1" applyBorder="1" applyAlignment="1">
      <alignment horizontal="center"/>
    </xf>
    <xf numFmtId="0" fontId="27" fillId="11" borderId="20" xfId="0" applyFont="1" applyFill="1" applyBorder="1" applyAlignment="1">
      <alignment horizontal="center"/>
    </xf>
    <xf numFmtId="0" fontId="27" fillId="11" borderId="21" xfId="0" applyFont="1" applyFill="1" applyBorder="1" applyAlignment="1">
      <alignment horizontal="center"/>
    </xf>
    <xf numFmtId="0" fontId="27" fillId="0" borderId="19" xfId="0" applyFont="1" applyBorder="1" applyAlignment="1">
      <alignment horizontal="center" vertical="center"/>
    </xf>
    <xf numFmtId="0" fontId="27" fillId="0" borderId="20" xfId="0" applyFont="1" applyBorder="1" applyAlignment="1">
      <alignment horizontal="center" vertical="center"/>
    </xf>
    <xf numFmtId="0" fontId="27" fillId="0" borderId="21" xfId="0" applyFont="1" applyBorder="1" applyAlignment="1">
      <alignment horizontal="center" vertical="center"/>
    </xf>
    <xf numFmtId="0" fontId="17" fillId="0" borderId="19" xfId="0" applyFont="1" applyBorder="1" applyAlignment="1">
      <alignment horizontal="center" vertical="center"/>
    </xf>
    <xf numFmtId="0" fontId="17" fillId="0" borderId="20" xfId="0" applyFont="1" applyBorder="1" applyAlignment="1">
      <alignment horizontal="center" vertical="center"/>
    </xf>
    <xf numFmtId="0" fontId="17" fillId="0" borderId="21" xfId="0" applyFont="1" applyBorder="1" applyAlignment="1">
      <alignment horizontal="center" vertical="center"/>
    </xf>
    <xf numFmtId="0" fontId="50" fillId="0" borderId="72" xfId="5" applyFont="1" applyBorder="1"/>
    <xf numFmtId="44" fontId="1" fillId="0" borderId="19" xfId="10761" applyFont="1" applyFill="1" applyBorder="1" applyAlignment="1">
      <alignment vertical="center"/>
    </xf>
    <xf numFmtId="44" fontId="1" fillId="0" borderId="21" xfId="10761" applyFont="1" applyFill="1" applyBorder="1" applyAlignment="1">
      <alignment vertical="center"/>
    </xf>
    <xf numFmtId="2" fontId="49" fillId="10" borderId="72" xfId="5" applyNumberFormat="1" applyFont="1" applyFill="1" applyBorder="1" applyAlignment="1">
      <alignment horizontal="center" vertical="center"/>
    </xf>
    <xf numFmtId="2" fontId="6" fillId="11" borderId="72" xfId="5" applyNumberFormat="1" applyFont="1" applyFill="1" applyBorder="1" applyAlignment="1">
      <alignment horizontal="center" vertical="center"/>
    </xf>
    <xf numFmtId="0" fontId="6" fillId="11" borderId="72" xfId="5" applyFont="1" applyFill="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wrapText="1"/>
    </xf>
    <xf numFmtId="0" fontId="12" fillId="0" borderId="103" xfId="0" applyFont="1" applyBorder="1" applyAlignment="1">
      <alignment horizontal="left" vertical="center"/>
    </xf>
    <xf numFmtId="0" fontId="12" fillId="0" borderId="4" xfId="0" applyFont="1" applyBorder="1" applyAlignment="1">
      <alignment horizontal="left" vertical="center"/>
    </xf>
    <xf numFmtId="0" fontId="10" fillId="0" borderId="0" xfId="0" applyFont="1" applyBorder="1" applyAlignment="1">
      <alignment horizontal="left" vertical="center"/>
    </xf>
    <xf numFmtId="0" fontId="12" fillId="0" borderId="0" xfId="0" applyFont="1" applyBorder="1" applyAlignment="1">
      <alignment horizontal="left" vertical="center"/>
    </xf>
    <xf numFmtId="0" fontId="13" fillId="0" borderId="0" xfId="0" applyFont="1" applyBorder="1" applyAlignment="1">
      <alignment horizontal="left" vertical="center"/>
    </xf>
    <xf numFmtId="0" fontId="14" fillId="0" borderId="0" xfId="5" applyFont="1" applyAlignment="1">
      <alignment horizontal="center" vertical="center"/>
    </xf>
    <xf numFmtId="0" fontId="15" fillId="8" borderId="75" xfId="4" applyFont="1" applyFill="1" applyBorder="1" applyAlignment="1">
      <alignment horizontal="center" vertical="center" wrapText="1"/>
    </xf>
    <xf numFmtId="0" fontId="15" fillId="8" borderId="56" xfId="4" applyFont="1" applyFill="1" applyBorder="1" applyAlignment="1">
      <alignment horizontal="center" vertical="center" wrapText="1"/>
    </xf>
    <xf numFmtId="0" fontId="15" fillId="8" borderId="57" xfId="4" applyFont="1" applyFill="1" applyBorder="1" applyAlignment="1">
      <alignment horizontal="center" vertical="center" wrapText="1"/>
    </xf>
    <xf numFmtId="44" fontId="7" fillId="0" borderId="13" xfId="484" applyFont="1" applyBorder="1" applyAlignment="1">
      <alignment horizontal="center" vertical="center"/>
    </xf>
    <xf numFmtId="44" fontId="91" fillId="0" borderId="15" xfId="484" applyFont="1" applyBorder="1" applyAlignment="1">
      <alignment horizontal="center" vertical="center" wrapText="1"/>
    </xf>
    <xf numFmtId="167" fontId="14" fillId="0" borderId="30" xfId="9" applyNumberFormat="1" applyFont="1" applyBorder="1" applyAlignment="1">
      <alignment horizontal="right" vertical="center"/>
    </xf>
    <xf numFmtId="44" fontId="91" fillId="0" borderId="13" xfId="484" applyFont="1" applyBorder="1" applyAlignment="1">
      <alignment horizontal="center" vertical="center" wrapText="1"/>
    </xf>
    <xf numFmtId="167" fontId="14" fillId="0" borderId="13" xfId="9" applyNumberFormat="1" applyFont="1" applyBorder="1" applyAlignment="1">
      <alignment horizontal="right" vertical="center"/>
    </xf>
    <xf numFmtId="44" fontId="17" fillId="2" borderId="13" xfId="484" applyFont="1" applyFill="1" applyBorder="1" applyAlignment="1">
      <alignment horizontal="center" vertical="center" wrapText="1"/>
    </xf>
    <xf numFmtId="44" fontId="7" fillId="0" borderId="13" xfId="2" applyFont="1" applyBorder="1" applyAlignment="1">
      <alignment horizontal="center" vertical="center"/>
    </xf>
    <xf numFmtId="44" fontId="17" fillId="2" borderId="13" xfId="2" applyFont="1" applyFill="1" applyBorder="1" applyAlignment="1">
      <alignment horizontal="center" vertical="center" wrapText="1"/>
    </xf>
    <xf numFmtId="44" fontId="7" fillId="4" borderId="13" xfId="2" applyFont="1" applyFill="1" applyBorder="1" applyAlignment="1">
      <alignment horizontal="center" vertical="center"/>
    </xf>
    <xf numFmtId="44" fontId="7" fillId="4" borderId="13" xfId="484" applyFont="1" applyFill="1" applyBorder="1" applyAlignment="1">
      <alignment horizontal="center" vertical="center"/>
    </xf>
    <xf numFmtId="0" fontId="7" fillId="4" borderId="13" xfId="4" applyFont="1" applyFill="1" applyBorder="1" applyAlignment="1">
      <alignment horizontal="center" vertical="center"/>
    </xf>
    <xf numFmtId="4" fontId="17" fillId="2" borderId="13" xfId="6" applyNumberFormat="1" applyFont="1" applyFill="1" applyBorder="1" applyAlignment="1">
      <alignment horizontal="center" vertical="center" wrapText="1"/>
    </xf>
    <xf numFmtId="0" fontId="7" fillId="0" borderId="0" xfId="4" applyFont="1" applyAlignment="1">
      <alignment vertical="center"/>
    </xf>
    <xf numFmtId="2" fontId="7" fillId="0" borderId="0" xfId="4" applyNumberFormat="1" applyFont="1" applyAlignment="1">
      <alignment vertical="center"/>
    </xf>
    <xf numFmtId="2" fontId="7" fillId="0" borderId="0" xfId="4" applyNumberFormat="1" applyFont="1" applyAlignment="1">
      <alignment horizontal="center" vertical="center"/>
    </xf>
    <xf numFmtId="0" fontId="7" fillId="0" borderId="0" xfId="4" applyFont="1" applyAlignment="1">
      <alignment vertical="center" wrapText="1"/>
    </xf>
    <xf numFmtId="10" fontId="7" fillId="0" borderId="0" xfId="3" applyNumberFormat="1" applyFont="1" applyAlignment="1">
      <alignment vertical="center"/>
    </xf>
    <xf numFmtId="44" fontId="7" fillId="0" borderId="0" xfId="2" applyFont="1" applyAlignment="1">
      <alignment vertical="center"/>
    </xf>
    <xf numFmtId="0" fontId="9" fillId="0" borderId="0" xfId="4" applyFont="1" applyAlignment="1">
      <alignment vertical="center"/>
    </xf>
    <xf numFmtId="0" fontId="7" fillId="0" borderId="1" xfId="4" applyFont="1" applyBorder="1" applyAlignment="1">
      <alignment vertical="center"/>
    </xf>
    <xf numFmtId="2" fontId="7" fillId="0" borderId="1" xfId="4" applyNumberFormat="1" applyFont="1" applyBorder="1" applyAlignment="1">
      <alignment vertical="center"/>
    </xf>
    <xf numFmtId="0" fontId="7" fillId="0" borderId="112" xfId="4" applyFont="1" applyBorder="1" applyAlignment="1">
      <alignment vertical="center"/>
    </xf>
    <xf numFmtId="2" fontId="7" fillId="0" borderId="112" xfId="4" applyNumberFormat="1" applyFont="1" applyBorder="1" applyAlignment="1">
      <alignment horizontal="center" vertical="center"/>
    </xf>
    <xf numFmtId="0" fontId="7" fillId="0" borderId="2" xfId="4" applyFont="1" applyBorder="1" applyAlignment="1">
      <alignment vertical="center" wrapText="1"/>
    </xf>
    <xf numFmtId="0" fontId="7" fillId="0" borderId="2" xfId="4" applyFont="1" applyBorder="1" applyAlignment="1">
      <alignment vertical="center"/>
    </xf>
    <xf numFmtId="10" fontId="7" fillId="0" borderId="102" xfId="3" applyNumberFormat="1" applyFont="1" applyBorder="1" applyAlignment="1">
      <alignment vertical="center"/>
    </xf>
    <xf numFmtId="10" fontId="7" fillId="0" borderId="0" xfId="3" applyNumberFormat="1" applyFont="1" applyBorder="1" applyAlignment="1">
      <alignment vertical="center"/>
    </xf>
    <xf numFmtId="44" fontId="7" fillId="0" borderId="0" xfId="2" applyFont="1" applyBorder="1" applyAlignment="1">
      <alignment vertical="center"/>
    </xf>
    <xf numFmtId="0" fontId="7" fillId="0" borderId="4" xfId="4" applyFont="1" applyBorder="1" applyAlignment="1">
      <alignment vertical="center"/>
    </xf>
    <xf numFmtId="0" fontId="10" fillId="0" borderId="103" xfId="0" applyFont="1" applyBorder="1" applyAlignment="1">
      <alignment horizontal="center" vertical="center" wrapText="1"/>
    </xf>
    <xf numFmtId="0" fontId="11" fillId="0" borderId="5" xfId="0" applyFont="1" applyBorder="1" applyAlignment="1">
      <alignment horizontal="center" vertical="center" wrapText="1"/>
    </xf>
    <xf numFmtId="0" fontId="7" fillId="0" borderId="0" xfId="4" applyFont="1" applyBorder="1" applyAlignment="1">
      <alignment vertical="center" wrapText="1"/>
    </xf>
    <xf numFmtId="0" fontId="7" fillId="0" borderId="0" xfId="4" applyFont="1" applyBorder="1" applyAlignment="1">
      <alignment vertical="center"/>
    </xf>
    <xf numFmtId="10" fontId="7" fillId="0" borderId="6" xfId="3" applyNumberFormat="1" applyFont="1" applyBorder="1" applyAlignment="1">
      <alignment vertical="center"/>
    </xf>
    <xf numFmtId="0" fontId="14" fillId="0" borderId="7" xfId="5" applyFont="1" applyBorder="1" applyAlignment="1">
      <alignment horizontal="center" vertical="center"/>
    </xf>
    <xf numFmtId="0" fontId="7" fillId="2" borderId="0" xfId="4" applyFont="1" applyFill="1" applyAlignment="1">
      <alignment vertical="center"/>
    </xf>
    <xf numFmtId="0" fontId="7" fillId="2" borderId="4" xfId="4" applyFont="1" applyFill="1" applyBorder="1" applyAlignment="1">
      <alignment vertical="center"/>
    </xf>
    <xf numFmtId="0" fontId="89" fillId="3" borderId="22" xfId="4" applyFont="1" applyFill="1" applyBorder="1" applyAlignment="1">
      <alignment horizontal="justify" vertical="center" wrapText="1"/>
    </xf>
    <xf numFmtId="0" fontId="89" fillId="3" borderId="23" xfId="4" applyFont="1" applyFill="1" applyBorder="1" applyAlignment="1">
      <alignment horizontal="justify" vertical="center" wrapText="1"/>
    </xf>
    <xf numFmtId="0" fontId="89" fillId="3" borderId="24" xfId="4" applyFont="1" applyFill="1" applyBorder="1" applyAlignment="1">
      <alignment horizontal="justify" vertical="center" wrapText="1"/>
    </xf>
    <xf numFmtId="10" fontId="7" fillId="2" borderId="6" xfId="3" applyNumberFormat="1" applyFont="1" applyFill="1" applyBorder="1" applyAlignment="1">
      <alignment vertical="center"/>
    </xf>
    <xf numFmtId="10" fontId="7" fillId="2" borderId="0" xfId="3" applyNumberFormat="1" applyFont="1" applyFill="1" applyBorder="1" applyAlignment="1">
      <alignment vertical="center"/>
    </xf>
    <xf numFmtId="44" fontId="7" fillId="2" borderId="0" xfId="2" applyFont="1" applyFill="1" applyBorder="1" applyAlignment="1">
      <alignment vertical="center"/>
    </xf>
    <xf numFmtId="0" fontId="9" fillId="2" borderId="0" xfId="4" applyFont="1" applyFill="1" applyAlignment="1">
      <alignment vertical="center"/>
    </xf>
    <xf numFmtId="0" fontId="89" fillId="3" borderId="25" xfId="4" applyFont="1" applyFill="1" applyBorder="1" applyAlignment="1">
      <alignment horizontal="justify" vertical="center" wrapText="1"/>
    </xf>
    <xf numFmtId="0" fontId="89" fillId="3" borderId="26" xfId="4" applyFont="1" applyFill="1" applyBorder="1" applyAlignment="1">
      <alignment horizontal="justify" vertical="center" wrapText="1"/>
    </xf>
    <xf numFmtId="0" fontId="89" fillId="3" borderId="27" xfId="4" applyFont="1" applyFill="1" applyBorder="1" applyAlignment="1">
      <alignment horizontal="justify" vertical="center" wrapText="1"/>
    </xf>
    <xf numFmtId="0" fontId="9" fillId="3" borderId="13" xfId="4" applyFont="1" applyFill="1" applyBorder="1" applyAlignment="1">
      <alignment vertical="center"/>
    </xf>
    <xf numFmtId="44" fontId="7" fillId="0" borderId="13" xfId="2" applyFont="1" applyBorder="1" applyAlignment="1">
      <alignment vertical="center"/>
    </xf>
    <xf numFmtId="4" fontId="9" fillId="0" borderId="0" xfId="4" applyNumberFormat="1" applyFont="1" applyAlignment="1">
      <alignment vertical="center"/>
    </xf>
    <xf numFmtId="44" fontId="9" fillId="0" borderId="0" xfId="4" applyNumberFormat="1" applyFont="1" applyAlignment="1">
      <alignment vertical="center"/>
    </xf>
    <xf numFmtId="0" fontId="7" fillId="0" borderId="0" xfId="11" applyFont="1" applyAlignment="1">
      <alignment vertical="center"/>
    </xf>
    <xf numFmtId="0" fontId="7" fillId="0" borderId="4" xfId="11" applyFont="1" applyBorder="1" applyAlignment="1">
      <alignment vertical="center"/>
    </xf>
    <xf numFmtId="0" fontId="18" fillId="0" borderId="0" xfId="11" applyFont="1" applyAlignment="1">
      <alignment vertical="center"/>
    </xf>
    <xf numFmtId="167" fontId="18" fillId="0" borderId="0" xfId="11" applyNumberFormat="1" applyFont="1" applyAlignment="1">
      <alignment vertical="center"/>
    </xf>
    <xf numFmtId="44" fontId="18" fillId="0" borderId="0" xfId="2" applyFont="1" applyAlignment="1">
      <alignment vertical="center"/>
    </xf>
    <xf numFmtId="44" fontId="18" fillId="0" borderId="0" xfId="11" applyNumberFormat="1" applyFont="1" applyAlignment="1">
      <alignment vertical="center"/>
    </xf>
    <xf numFmtId="0" fontId="7" fillId="0" borderId="0" xfId="11" applyFont="1" applyBorder="1" applyAlignment="1">
      <alignment vertical="center"/>
    </xf>
    <xf numFmtId="0" fontId="18" fillId="0" borderId="0" xfId="11" applyFont="1" applyBorder="1" applyAlignment="1">
      <alignment vertical="center"/>
    </xf>
    <xf numFmtId="167" fontId="18" fillId="0" borderId="0" xfId="11" applyNumberFormat="1" applyFont="1" applyBorder="1" applyAlignment="1">
      <alignment vertical="center"/>
    </xf>
    <xf numFmtId="44" fontId="18" fillId="0" borderId="0" xfId="11" applyNumberFormat="1" applyFont="1" applyBorder="1" applyAlignment="1">
      <alignment vertical="center"/>
    </xf>
    <xf numFmtId="2" fontId="15" fillId="0" borderId="4" xfId="13" applyNumberFormat="1" applyFont="1" applyBorder="1" applyAlignment="1">
      <alignment vertical="center"/>
    </xf>
    <xf numFmtId="0" fontId="15" fillId="0" borderId="0" xfId="13" applyFont="1" applyBorder="1" applyAlignment="1">
      <alignment horizontal="center" vertical="center"/>
    </xf>
    <xf numFmtId="2" fontId="15" fillId="0" borderId="0" xfId="13" applyNumberFormat="1" applyFont="1" applyBorder="1" applyAlignment="1">
      <alignment vertical="center"/>
    </xf>
    <xf numFmtId="0" fontId="15" fillId="0" borderId="0" xfId="13" applyFont="1" applyBorder="1" applyAlignment="1">
      <alignment vertical="center"/>
    </xf>
    <xf numFmtId="44" fontId="7" fillId="0" borderId="6" xfId="2" applyFont="1" applyBorder="1" applyAlignment="1">
      <alignment vertical="center"/>
    </xf>
    <xf numFmtId="2" fontId="18" fillId="0" borderId="0" xfId="11" applyNumberFormat="1" applyFont="1" applyAlignment="1">
      <alignment vertical="center"/>
    </xf>
    <xf numFmtId="2" fontId="15" fillId="0" borderId="0" xfId="13" applyNumberFormat="1" applyFont="1" applyBorder="1" applyAlignment="1">
      <alignment horizontal="center" vertical="center"/>
    </xf>
    <xf numFmtId="0" fontId="15" fillId="0" borderId="0" xfId="13" applyFont="1" applyBorder="1" applyAlignment="1">
      <alignment vertical="center" wrapText="1"/>
    </xf>
    <xf numFmtId="171" fontId="15" fillId="0" borderId="0" xfId="14" applyNumberFormat="1" applyFont="1" applyBorder="1" applyAlignment="1">
      <alignment vertical="center"/>
    </xf>
    <xf numFmtId="2" fontId="15" fillId="0" borderId="110" xfId="0" applyNumberFormat="1" applyFont="1" applyBorder="1" applyAlignment="1">
      <alignment vertical="center" wrapText="1"/>
    </xf>
    <xf numFmtId="0" fontId="19" fillId="0" borderId="0" xfId="11" applyFont="1" applyBorder="1" applyAlignment="1">
      <alignment vertical="center"/>
    </xf>
    <xf numFmtId="2" fontId="15" fillId="0" borderId="17" xfId="0" applyNumberFormat="1" applyFont="1" applyBorder="1" applyAlignment="1">
      <alignment vertical="center" wrapText="1"/>
    </xf>
    <xf numFmtId="0" fontId="15" fillId="0" borderId="17" xfId="0" applyFont="1" applyBorder="1" applyAlignment="1">
      <alignment vertical="center" wrapText="1"/>
    </xf>
    <xf numFmtId="0" fontId="15" fillId="0" borderId="42" xfId="0" applyFont="1" applyBorder="1" applyAlignment="1">
      <alignment vertical="center" wrapText="1"/>
    </xf>
    <xf numFmtId="0" fontId="19" fillId="0" borderId="0" xfId="11" applyFont="1" applyAlignment="1">
      <alignment vertical="center"/>
    </xf>
    <xf numFmtId="2" fontId="15" fillId="0" borderId="4" xfId="0" applyNumberFormat="1" applyFont="1" applyBorder="1" applyAlignment="1">
      <alignment vertical="center" wrapText="1"/>
    </xf>
    <xf numFmtId="0" fontId="15" fillId="0" borderId="0" xfId="0" applyFont="1" applyBorder="1" applyAlignment="1">
      <alignment vertical="center" wrapText="1"/>
    </xf>
    <xf numFmtId="2" fontId="15" fillId="0" borderId="0" xfId="0" applyNumberFormat="1" applyFont="1" applyBorder="1" applyAlignment="1">
      <alignment vertical="center" wrapText="1"/>
    </xf>
    <xf numFmtId="0" fontId="15" fillId="0" borderId="44" xfId="0" applyFont="1" applyBorder="1" applyAlignment="1">
      <alignment vertical="center" wrapText="1"/>
    </xf>
    <xf numFmtId="0" fontId="7" fillId="0" borderId="46" xfId="11" applyFont="1" applyBorder="1" applyAlignment="1">
      <alignment vertical="center"/>
    </xf>
    <xf numFmtId="2" fontId="7" fillId="0" borderId="46" xfId="4" applyNumberFormat="1" applyFont="1" applyBorder="1" applyAlignment="1">
      <alignment vertical="center"/>
    </xf>
    <xf numFmtId="0" fontId="7" fillId="0" borderId="47" xfId="4" applyFont="1" applyBorder="1" applyAlignment="1">
      <alignment vertical="center"/>
    </xf>
    <xf numFmtId="2" fontId="7" fillId="0" borderId="47" xfId="4" applyNumberFormat="1" applyFont="1" applyBorder="1" applyAlignment="1">
      <alignment horizontal="center" vertical="center"/>
    </xf>
    <xf numFmtId="174" fontId="7" fillId="0" borderId="47" xfId="1" applyNumberFormat="1" applyFont="1" applyBorder="1" applyAlignment="1">
      <alignment vertical="center" wrapText="1"/>
    </xf>
    <xf numFmtId="10" fontId="7" fillId="0" borderId="48" xfId="3" applyNumberFormat="1" applyFont="1" applyBorder="1" applyAlignment="1">
      <alignment vertical="center"/>
    </xf>
    <xf numFmtId="2" fontId="9" fillId="0" borderId="0" xfId="4" applyNumberFormat="1" applyFont="1" applyAlignment="1">
      <alignment vertical="center"/>
    </xf>
    <xf numFmtId="2" fontId="9" fillId="0" borderId="0" xfId="4" applyNumberFormat="1" applyFont="1" applyAlignment="1">
      <alignment horizontal="center" vertical="center"/>
    </xf>
    <xf numFmtId="0" fontId="9" fillId="0" borderId="0" xfId="4" applyFont="1" applyAlignment="1">
      <alignment vertical="center" wrapText="1"/>
    </xf>
    <xf numFmtId="44" fontId="9" fillId="0" borderId="0" xfId="2" applyFont="1" applyAlignment="1">
      <alignment vertical="center"/>
    </xf>
    <xf numFmtId="10" fontId="9" fillId="0" borderId="0" xfId="3" applyNumberFormat="1" applyFont="1" applyAlignment="1">
      <alignment vertical="center"/>
    </xf>
    <xf numFmtId="44" fontId="17" fillId="0" borderId="22" xfId="484" applyFont="1" applyBorder="1" applyAlignment="1">
      <alignment horizontal="center" vertical="center"/>
    </xf>
    <xf numFmtId="44" fontId="92" fillId="0" borderId="34" xfId="484" applyFont="1" applyBorder="1" applyAlignment="1">
      <alignment horizontal="center" vertical="center"/>
    </xf>
    <xf numFmtId="44" fontId="93" fillId="0" borderId="23" xfId="484" applyFont="1" applyBorder="1" applyAlignment="1">
      <alignment horizontal="center" vertical="center"/>
    </xf>
    <xf numFmtId="44" fontId="91" fillId="0" borderId="24" xfId="484" applyFont="1" applyBorder="1" applyAlignment="1">
      <alignment horizontal="center" vertical="center" wrapText="1"/>
    </xf>
    <xf numFmtId="44" fontId="17" fillId="0" borderId="12" xfId="484" applyFont="1" applyBorder="1" applyAlignment="1">
      <alignment horizontal="center" vertical="center" wrapText="1"/>
    </xf>
    <xf numFmtId="44" fontId="92" fillId="0" borderId="36" xfId="484" applyFont="1" applyBorder="1" applyAlignment="1">
      <alignment horizontal="center" vertical="center"/>
    </xf>
    <xf numFmtId="44" fontId="92" fillId="0" borderId="37" xfId="484" applyFont="1" applyBorder="1" applyAlignment="1">
      <alignment horizontal="center" vertical="center"/>
    </xf>
    <xf numFmtId="44" fontId="17" fillId="0" borderId="25" xfId="484" applyFont="1" applyBorder="1" applyAlignment="1">
      <alignment horizontal="center" vertical="center"/>
    </xf>
    <xf numFmtId="44" fontId="92" fillId="0" borderId="39" xfId="484" applyFont="1" applyBorder="1" applyAlignment="1">
      <alignment horizontal="center" vertical="center"/>
    </xf>
    <xf numFmtId="44" fontId="92" fillId="0" borderId="40" xfId="484" applyFont="1" applyBorder="1" applyAlignment="1">
      <alignment horizontal="center" vertical="center"/>
    </xf>
    <xf numFmtId="44" fontId="91" fillId="0" borderId="27" xfId="484" applyFont="1" applyBorder="1" applyAlignment="1">
      <alignment horizontal="center" vertical="center" wrapText="1"/>
    </xf>
    <xf numFmtId="44" fontId="93" fillId="0" borderId="0" xfId="484" applyFont="1" applyBorder="1" applyAlignment="1">
      <alignment horizontal="center" vertical="center"/>
    </xf>
    <xf numFmtId="44" fontId="17" fillId="0" borderId="101" xfId="484" applyFont="1" applyBorder="1" applyAlignment="1">
      <alignment horizontal="center" vertical="center"/>
    </xf>
    <xf numFmtId="44" fontId="92" fillId="0" borderId="20" xfId="484" applyFont="1" applyBorder="1" applyAlignment="1">
      <alignment horizontal="center" vertical="center"/>
    </xf>
    <xf numFmtId="44" fontId="92" fillId="0" borderId="31" xfId="484" applyFont="1" applyBorder="1" applyAlignment="1">
      <alignment horizontal="center" vertical="center"/>
    </xf>
    <xf numFmtId="44" fontId="91" fillId="0" borderId="113" xfId="484" applyFont="1" applyBorder="1" applyAlignment="1">
      <alignment horizontal="center" vertical="center" wrapText="1"/>
    </xf>
    <xf numFmtId="2" fontId="7" fillId="0" borderId="2" xfId="4" applyNumberFormat="1" applyFont="1" applyBorder="1" applyAlignment="1">
      <alignment horizontal="center" vertical="center"/>
    </xf>
    <xf numFmtId="2" fontId="7" fillId="0" borderId="0" xfId="4" applyNumberFormat="1" applyFont="1" applyBorder="1" applyAlignment="1">
      <alignment horizontal="center" vertical="center"/>
    </xf>
    <xf numFmtId="2" fontId="15" fillId="0" borderId="23" xfId="9" applyNumberFormat="1" applyFont="1" applyFill="1" applyBorder="1" applyAlignment="1">
      <alignment horizontal="center" vertical="center" wrapText="1"/>
    </xf>
    <xf numFmtId="2" fontId="15" fillId="0" borderId="9" xfId="9" applyNumberFormat="1" applyFont="1" applyFill="1" applyBorder="1" applyAlignment="1">
      <alignment horizontal="center" vertical="center" wrapText="1"/>
    </xf>
    <xf numFmtId="2" fontId="17" fillId="0" borderId="7" xfId="6" applyNumberFormat="1" applyFont="1" applyBorder="1" applyAlignment="1">
      <alignment horizontal="center" vertical="center"/>
    </xf>
    <xf numFmtId="2" fontId="15" fillId="36" borderId="23" xfId="9" applyNumberFormat="1" applyFont="1" applyFill="1" applyBorder="1" applyAlignment="1">
      <alignment horizontal="center" vertical="center" wrapText="1"/>
    </xf>
    <xf numFmtId="2" fontId="15" fillId="36" borderId="9" xfId="9" applyNumberFormat="1" applyFont="1" applyFill="1" applyBorder="1" applyAlignment="1">
      <alignment horizontal="center" vertical="center" wrapText="1"/>
    </xf>
    <xf numFmtId="0" fontId="15" fillId="0" borderId="9" xfId="9" applyNumberFormat="1" applyFont="1" applyFill="1" applyBorder="1" applyAlignment="1">
      <alignment horizontal="center" vertical="center" wrapText="1"/>
    </xf>
    <xf numFmtId="2" fontId="14" fillId="0" borderId="0" xfId="12" applyNumberFormat="1" applyFont="1" applyBorder="1" applyAlignment="1">
      <alignment horizontal="center" vertical="center"/>
    </xf>
    <xf numFmtId="49" fontId="14" fillId="0" borderId="0" xfId="12" applyNumberFormat="1" applyFont="1" applyFill="1" applyBorder="1" applyAlignment="1">
      <alignment horizontal="center" vertical="center" wrapText="1"/>
    </xf>
    <xf numFmtId="2" fontId="14" fillId="0" borderId="7" xfId="13" applyNumberFormat="1" applyFont="1" applyBorder="1" applyAlignment="1">
      <alignment horizontal="center" vertical="center"/>
    </xf>
    <xf numFmtId="44" fontId="7" fillId="11" borderId="13" xfId="2" applyFont="1" applyFill="1" applyBorder="1" applyAlignment="1">
      <alignment horizontal="center" vertical="center"/>
    </xf>
    <xf numFmtId="44" fontId="7" fillId="11" borderId="13" xfId="484" applyFont="1" applyFill="1" applyBorder="1" applyAlignment="1">
      <alignment horizontal="center" vertical="center"/>
    </xf>
    <xf numFmtId="44" fontId="91" fillId="11" borderId="13" xfId="484" applyFont="1" applyFill="1" applyBorder="1" applyAlignment="1">
      <alignment horizontal="center" vertical="center" wrapText="1"/>
    </xf>
    <xf numFmtId="0" fontId="9" fillId="0" borderId="13" xfId="4" applyFont="1" applyBorder="1" applyAlignment="1">
      <alignment vertical="center"/>
    </xf>
    <xf numFmtId="44" fontId="7" fillId="11" borderId="13" xfId="2" applyFont="1" applyFill="1" applyBorder="1" applyAlignment="1">
      <alignment vertical="center"/>
    </xf>
    <xf numFmtId="0" fontId="9" fillId="11" borderId="13" xfId="4" applyFont="1" applyFill="1" applyBorder="1" applyAlignment="1">
      <alignment vertical="center"/>
    </xf>
    <xf numFmtId="44" fontId="94" fillId="0" borderId="13" xfId="2" applyFont="1" applyBorder="1" applyAlignment="1">
      <alignment vertical="center"/>
    </xf>
    <xf numFmtId="0" fontId="18" fillId="0" borderId="13" xfId="11" applyFont="1" applyBorder="1" applyAlignment="1">
      <alignment vertical="center"/>
    </xf>
    <xf numFmtId="44" fontId="18" fillId="0" borderId="13" xfId="11" applyNumberFormat="1" applyFont="1" applyBorder="1" applyAlignment="1">
      <alignment vertical="center"/>
    </xf>
    <xf numFmtId="44" fontId="7" fillId="0" borderId="13" xfId="484" applyFont="1" applyFill="1" applyBorder="1" applyAlignment="1">
      <alignment horizontal="center" vertical="center"/>
    </xf>
    <xf numFmtId="44" fontId="53" fillId="0" borderId="13" xfId="2" applyFont="1" applyBorder="1" applyAlignment="1">
      <alignment horizontal="right" vertical="center"/>
    </xf>
    <xf numFmtId="168" fontId="14" fillId="0" borderId="13" xfId="6" applyNumberFormat="1" applyFont="1" applyFill="1" applyBorder="1" applyAlignment="1">
      <alignment vertical="center"/>
    </xf>
    <xf numFmtId="169" fontId="14" fillId="3" borderId="13" xfId="12" applyNumberFormat="1" applyFont="1" applyFill="1" applyBorder="1" applyAlignment="1">
      <alignment vertical="center"/>
    </xf>
    <xf numFmtId="169" fontId="14" fillId="0" borderId="13" xfId="12" applyNumberFormat="1" applyFont="1" applyFill="1" applyBorder="1" applyAlignment="1">
      <alignment vertical="center"/>
    </xf>
    <xf numFmtId="44" fontId="7" fillId="0" borderId="0" xfId="2" applyFont="1" applyBorder="1" applyAlignment="1">
      <alignment horizontal="right" vertical="center"/>
    </xf>
    <xf numFmtId="0" fontId="18" fillId="0" borderId="0" xfId="11" applyFont="1" applyAlignment="1">
      <alignment horizontal="right" vertical="center"/>
    </xf>
    <xf numFmtId="168" fontId="14" fillId="4" borderId="72" xfId="6" applyNumberFormat="1" applyFont="1" applyFill="1" applyBorder="1" applyAlignment="1">
      <alignment vertical="center"/>
    </xf>
    <xf numFmtId="3" fontId="14" fillId="0" borderId="36" xfId="5" applyNumberFormat="1" applyFont="1" applyBorder="1" applyAlignment="1">
      <alignment horizontal="right" vertical="center" wrapText="1"/>
    </xf>
    <xf numFmtId="3" fontId="14" fillId="0" borderId="37" xfId="5" applyNumberFormat="1" applyFont="1" applyBorder="1" applyAlignment="1">
      <alignment horizontal="right" vertical="center" wrapText="1"/>
    </xf>
    <xf numFmtId="3" fontId="14" fillId="0" borderId="19" xfId="5" applyNumberFormat="1" applyFont="1" applyBorder="1" applyAlignment="1">
      <alignment horizontal="right" vertical="center" wrapText="1"/>
    </xf>
    <xf numFmtId="3" fontId="14" fillId="0" borderId="20" xfId="5" applyNumberFormat="1" applyFont="1" applyBorder="1" applyAlignment="1">
      <alignment horizontal="right" vertical="center" wrapText="1"/>
    </xf>
    <xf numFmtId="3" fontId="14" fillId="0" borderId="31" xfId="5" applyNumberFormat="1" applyFont="1" applyBorder="1" applyAlignment="1">
      <alignment horizontal="right" vertical="center" wrapText="1"/>
    </xf>
    <xf numFmtId="169" fontId="14" fillId="0" borderId="73" xfId="16" applyNumberFormat="1" applyFont="1" applyFill="1" applyBorder="1" applyAlignment="1">
      <alignment horizontal="center" vertical="center"/>
    </xf>
    <xf numFmtId="9" fontId="15" fillId="0" borderId="113" xfId="3" applyFont="1" applyFill="1" applyBorder="1" applyAlignment="1">
      <alignment horizontal="center" vertical="center"/>
    </xf>
    <xf numFmtId="3" fontId="14" fillId="0" borderId="32" xfId="5" applyNumberFormat="1" applyFont="1" applyBorder="1" applyAlignment="1">
      <alignment horizontal="right" vertical="center" wrapText="1"/>
    </xf>
    <xf numFmtId="3" fontId="14" fillId="0" borderId="33" xfId="5" applyNumberFormat="1" applyFont="1" applyBorder="1" applyAlignment="1">
      <alignment horizontal="right" vertical="center" wrapText="1"/>
    </xf>
    <xf numFmtId="3" fontId="14" fillId="0" borderId="34" xfId="5" applyNumberFormat="1" applyFont="1" applyBorder="1" applyAlignment="1">
      <alignment horizontal="right" vertical="center" wrapText="1"/>
    </xf>
    <xf numFmtId="3" fontId="14" fillId="0" borderId="23" xfId="5" applyNumberFormat="1" applyFont="1" applyBorder="1" applyAlignment="1">
      <alignment horizontal="center" vertical="center" wrapText="1"/>
    </xf>
    <xf numFmtId="169" fontId="14" fillId="0" borderId="24" xfId="16" applyNumberFormat="1" applyFont="1" applyFill="1" applyBorder="1" applyAlignment="1">
      <alignment horizontal="center" vertical="center"/>
    </xf>
    <xf numFmtId="3" fontId="14" fillId="0" borderId="35" xfId="5" applyNumberFormat="1" applyFont="1" applyBorder="1" applyAlignment="1">
      <alignment horizontal="right" vertical="center" wrapText="1"/>
    </xf>
    <xf numFmtId="3" fontId="14" fillId="0" borderId="38" xfId="5" applyNumberFormat="1" applyFont="1" applyBorder="1" applyAlignment="1">
      <alignment horizontal="right" vertical="center" wrapText="1"/>
    </xf>
    <xf numFmtId="3" fontId="14" fillId="0" borderId="39" xfId="5" applyNumberFormat="1" applyFont="1" applyBorder="1" applyAlignment="1">
      <alignment horizontal="right" vertical="center" wrapText="1"/>
    </xf>
    <xf numFmtId="3" fontId="14" fillId="0" borderId="40" xfId="5" applyNumberFormat="1" applyFont="1" applyBorder="1" applyAlignment="1">
      <alignment horizontal="right" vertical="center" wrapText="1"/>
    </xf>
    <xf numFmtId="169" fontId="14" fillId="0" borderId="26" xfId="16" applyNumberFormat="1" applyFont="1" applyFill="1" applyBorder="1" applyAlignment="1">
      <alignment horizontal="center" vertical="center"/>
    </xf>
    <xf numFmtId="9" fontId="15" fillId="0" borderId="27" xfId="3" applyFont="1" applyFill="1" applyBorder="1" applyAlignment="1">
      <alignment horizontal="center" vertical="center"/>
    </xf>
  </cellXfs>
  <cellStyles count="20021">
    <cellStyle name="20% - Énfasis1 2" xfId="31" xr:uid="{50BD3EF5-C1EF-4C36-9EF4-1F4066E513C3}"/>
    <cellStyle name="20% - Énfasis1 3" xfId="156" xr:uid="{8178B5BE-E686-40B2-8477-3887E4DAAFC8}"/>
    <cellStyle name="20% - Énfasis2 2" xfId="32" xr:uid="{73B3EA1B-9016-4D87-9CF1-2FCBEE5ED714}"/>
    <cellStyle name="20% - Énfasis2 3" xfId="157" xr:uid="{ACE523BB-B655-458D-AA29-A96D16BF55F6}"/>
    <cellStyle name="20% - Énfasis3 2" xfId="33" xr:uid="{15675B90-2D64-4717-AC5D-BC042A4A25B2}"/>
    <cellStyle name="20% - Énfasis3 3" xfId="158" xr:uid="{86714390-ABAA-4875-A98C-BBC9BDC322B3}"/>
    <cellStyle name="20% - Énfasis4 2" xfId="34" xr:uid="{955674BF-FBC8-4391-BB18-6BEEFAB97391}"/>
    <cellStyle name="20% - Énfasis4 3" xfId="159" xr:uid="{669234F2-9A75-4206-9F9E-E12928C7C28B}"/>
    <cellStyle name="20% - Énfasis5 2" xfId="35" xr:uid="{B26E3CE1-D176-4D7F-85C3-B9AD2DAD61F2}"/>
    <cellStyle name="20% - Énfasis5 3" xfId="160" xr:uid="{6CECB81D-A74C-4D1B-AB5C-4F7140CD7DED}"/>
    <cellStyle name="20% - Énfasis6 2" xfId="36" xr:uid="{89802756-B7FE-49F0-B3EF-AD1A0D094702}"/>
    <cellStyle name="20% - Énfasis6 3" xfId="161" xr:uid="{B91510DA-4FC8-4624-B2C0-10011F42C539}"/>
    <cellStyle name="40% - Énfasis1 2" xfId="37" xr:uid="{B606048E-8260-4A70-BFBE-6EF208A3C251}"/>
    <cellStyle name="40% - Énfasis1 2 2" xfId="622" xr:uid="{B038D073-941E-453B-85A3-0A9969C0A743}"/>
    <cellStyle name="40% - Énfasis1 2 2 2" xfId="11131" xr:uid="{D80F134C-402C-497B-A8A2-3843AB3627B7}"/>
    <cellStyle name="40% - Énfasis1 3" xfId="162" xr:uid="{99910E02-B30B-4848-8E97-A2105A8ED528}"/>
    <cellStyle name="40% - Énfasis1 3 2" xfId="633" xr:uid="{65C0FDEA-F1D7-4E37-939B-4026B3B63471}"/>
    <cellStyle name="40% - Énfasis1 3 2 2" xfId="11141" xr:uid="{E2E2668B-B6D4-4976-A624-683FA148C08D}"/>
    <cellStyle name="40% - Énfasis2 2" xfId="38" xr:uid="{560E37ED-C58F-4D32-85BC-96A686EAE042}"/>
    <cellStyle name="40% - Énfasis2 3" xfId="163" xr:uid="{B91361C0-B046-4FF6-BE7C-54FC4B0E8187}"/>
    <cellStyle name="40% - Énfasis3 2" xfId="39" xr:uid="{92CE4F95-2902-427F-9D95-7B093F737EC0}"/>
    <cellStyle name="40% - Énfasis3 3" xfId="164" xr:uid="{888E0A93-6C10-461C-A035-7CC7C6631213}"/>
    <cellStyle name="40% - Énfasis4 2" xfId="40" xr:uid="{B425B3EE-79D8-4429-9377-884EC5984225}"/>
    <cellStyle name="40% - Énfasis4 3" xfId="165" xr:uid="{7C7D9EF1-B87F-4962-888A-98177B17FE20}"/>
    <cellStyle name="40% - Énfasis5 2" xfId="41" xr:uid="{DE6D28F0-069C-4EB1-AE01-55EF8E6DB4C6}"/>
    <cellStyle name="40% - Énfasis5 3" xfId="166" xr:uid="{9BB6B940-7666-4BBD-96DF-CFF78B2545DB}"/>
    <cellStyle name="40% - Énfasis6 2" xfId="42" xr:uid="{493CD2CD-27B6-421D-82F2-D38174EAF738}"/>
    <cellStyle name="40% - Énfasis6 3" xfId="167" xr:uid="{897786B2-B905-4D73-9F1B-0E25C089B228}"/>
    <cellStyle name="60% - Énfasis1 2" xfId="43" xr:uid="{0F5F6BF7-7E97-4524-B9CD-3C92A8318BB2}"/>
    <cellStyle name="60% - Énfasis1 3" xfId="168" xr:uid="{20A26068-5FA3-416D-A9E7-9DF99471149A}"/>
    <cellStyle name="60% - Énfasis2 2" xfId="44" xr:uid="{050569DF-0D1A-439C-A02F-F2ADBC1CE33D}"/>
    <cellStyle name="60% - Énfasis2 3" xfId="169" xr:uid="{0926D5F9-5333-4BBF-AFB2-91DAD1F39C5B}"/>
    <cellStyle name="60% - Énfasis3 2" xfId="45" xr:uid="{78DCF916-662E-4748-BDE7-512A66EDF59D}"/>
    <cellStyle name="60% - Énfasis3 3" xfId="170" xr:uid="{6CBF3FE2-F7B3-4A99-8A5B-3D6F9540B1AE}"/>
    <cellStyle name="60% - Énfasis4 2" xfId="46" xr:uid="{8DC44AD2-6031-434C-9E0F-725A08674456}"/>
    <cellStyle name="60% - Énfasis4 3" xfId="171" xr:uid="{9B6D4369-FF62-4F8A-B3AD-620ECF1CAE4D}"/>
    <cellStyle name="60% - Énfasis5 2" xfId="47" xr:uid="{F3742D0E-B283-4023-9D6E-5BD8D5379882}"/>
    <cellStyle name="60% - Énfasis5 3" xfId="172" xr:uid="{451EDCE2-5915-40C2-BE4E-8C01CC6496B3}"/>
    <cellStyle name="60% - Énfasis6 2" xfId="48" xr:uid="{F0964530-1813-4047-A0CA-35B5BC5059A6}"/>
    <cellStyle name="60% - Énfasis6 3" xfId="173" xr:uid="{ABE594EB-CABB-4AA7-BD33-81C1E038807D}"/>
    <cellStyle name="Buena 2" xfId="49" xr:uid="{52A73395-A4FD-40A8-AED7-1226A02064BA}"/>
    <cellStyle name="Buena 3" xfId="174" xr:uid="{F6008349-55FA-49C3-8DC3-62324D2BF860}"/>
    <cellStyle name="Cálculo 2" xfId="50" xr:uid="{D0FD78A1-5646-45D6-B682-997BC2FBD8D8}"/>
    <cellStyle name="Cálculo 2 10" xfId="8231" xr:uid="{7BBF3FBA-F002-48E8-A2CD-CD4FE7AFED9F}"/>
    <cellStyle name="Cálculo 2 11" xfId="7893" xr:uid="{7A8429CE-59C5-48EC-AA8B-44BD2604B686}"/>
    <cellStyle name="Cálculo 2 12" xfId="8166" xr:uid="{0E736FE0-818E-4AA8-ABCD-20994309929D}"/>
    <cellStyle name="Cálculo 2 13" xfId="8316" xr:uid="{591B146B-D461-444D-9990-7BF5ACE7EF09}"/>
    <cellStyle name="Cálculo 2 14" xfId="8408" xr:uid="{11338B50-AD27-4408-98A3-D90E9CACBD3F}"/>
    <cellStyle name="Cálculo 2 2" xfId="962" xr:uid="{6AF93029-CB2D-425E-B65C-7AF4DCC590DF}"/>
    <cellStyle name="Cálculo 2 2 10" xfId="7731" xr:uid="{FC8AB0AD-056A-4C2D-833A-4186F2ED41C0}"/>
    <cellStyle name="Cálculo 2 2 11" xfId="7843" xr:uid="{3909924C-4681-4981-B342-CA919F5841AB}"/>
    <cellStyle name="Cálculo 2 2 12" xfId="7707" xr:uid="{CE73F52C-2AB4-4A41-B804-D813ED8BBBC8}"/>
    <cellStyle name="Cálculo 2 2 13" xfId="7556" xr:uid="{DE2102E6-9401-477C-893B-BC31E8CDD0EC}"/>
    <cellStyle name="Cálculo 2 2 14" xfId="7598" xr:uid="{23EFF9BB-3EBE-4FF0-9DB7-1E56033BE0E1}"/>
    <cellStyle name="Cálculo 2 2 15" xfId="5087" xr:uid="{6B243C5B-3A07-445D-BC15-0D0C96285DB5}"/>
    <cellStyle name="Cálculo 2 2 16" xfId="7710" xr:uid="{DCD75F9C-78D4-4979-8E0E-6DEB05C2ADB6}"/>
    <cellStyle name="Cálculo 2 2 17" xfId="7934" xr:uid="{E39FD233-69A2-46CC-971F-C299DD39EF7B}"/>
    <cellStyle name="Cálculo 2 2 18" xfId="5077" xr:uid="{4EC02022-31B7-4EDF-91BC-AB42B9AA9434}"/>
    <cellStyle name="Cálculo 2 2 19" xfId="8259" xr:uid="{5D0AC8AA-C6BD-4C57-ABF9-AC4AF9E56DB0}"/>
    <cellStyle name="Cálculo 2 2 2" xfId="1541" xr:uid="{86864765-B730-4CD8-B49C-DFF05FF79EF6}"/>
    <cellStyle name="Cálculo 2 2 2 10" xfId="7880" xr:uid="{282CD8F5-468F-48B3-AE14-8EA07B60B291}"/>
    <cellStyle name="Cálculo 2 2 2 11" xfId="8035" xr:uid="{94E725D5-DACF-4C07-A5F0-056CF5CB1AC2}"/>
    <cellStyle name="Cálculo 2 2 2 12" xfId="8069" xr:uid="{88BEFAAA-436E-4070-8EC3-F7FA837E86E0}"/>
    <cellStyle name="Cálculo 2 2 2 13" xfId="8119" xr:uid="{AF988E4A-F3AB-49F5-9F95-58AD79EDCF53}"/>
    <cellStyle name="Cálculo 2 2 2 14" xfId="8190" xr:uid="{089F6B30-5F7E-46EC-8629-35D2C4C3CF5C}"/>
    <cellStyle name="Cálculo 2 2 2 15" xfId="7936" xr:uid="{C9296CC8-3B8C-4EC2-9CBE-9CCA9D777F48}"/>
    <cellStyle name="Cálculo 2 2 2 16" xfId="8356" xr:uid="{93E8152F-CF0F-4A96-A7E6-78A7614A13A8}"/>
    <cellStyle name="Cálculo 2 2 2 17" xfId="8148" xr:uid="{1CACB1CE-F5F7-41D8-A15C-47351ECD429E}"/>
    <cellStyle name="Cálculo 2 2 2 18" xfId="7754" xr:uid="{106CDD4C-0C37-412B-B483-9F44814E4B1D}"/>
    <cellStyle name="Cálculo 2 2 2 19" xfId="7513" xr:uid="{F046472E-2BFC-48F3-8FD0-17664D4AD498}"/>
    <cellStyle name="Cálculo 2 2 2 2" xfId="2709" xr:uid="{6538E17A-F6C5-4AA6-81AA-35C6E70BFCFD}"/>
    <cellStyle name="Cálculo 2 2 2 2 10" xfId="8306" xr:uid="{51D8927A-0295-45B4-B3DA-CE97785EF425}"/>
    <cellStyle name="Cálculo 2 2 2 2 11" xfId="8329" xr:uid="{B02CDCDA-350E-494A-A398-F42B4718362B}"/>
    <cellStyle name="Cálculo 2 2 2 2 12" xfId="8340" xr:uid="{D4153B68-19DA-42D0-88B6-9FFE7ACDA646}"/>
    <cellStyle name="Cálculo 2 2 2 2 13" xfId="8353" xr:uid="{017DEEB2-D673-43DD-A67A-3F8C2AA03DF0}"/>
    <cellStyle name="Cálculo 2 2 2 2 14" xfId="8365" xr:uid="{0C7498AD-56A4-440A-B89B-F11D7735E233}"/>
    <cellStyle name="Cálculo 2 2 2 2 15" xfId="8377" xr:uid="{EBD31DA7-A3DD-4B41-A341-AA45BB03C5A0}"/>
    <cellStyle name="Cálculo 2 2 2 2 16" xfId="8389" xr:uid="{C4EE2A28-21CC-4F00-85B8-8079644D9E8C}"/>
    <cellStyle name="Cálculo 2 2 2 2 17" xfId="8399" xr:uid="{C80EA2B0-B5A9-4CE5-90A3-80B7A877519F}"/>
    <cellStyle name="Cálculo 2 2 2 2 18" xfId="8406" xr:uid="{824772D8-6B04-497E-8C1D-528E63F09EE0}"/>
    <cellStyle name="Cálculo 2 2 2 2 19" xfId="10751" xr:uid="{99A76E61-D3F8-44FD-AEA7-BD0F0CC89C1E}"/>
    <cellStyle name="Cálculo 2 2 2 2 2" xfId="5045" xr:uid="{BC035039-4867-46D3-9DB3-FEC698C32E24}"/>
    <cellStyle name="Cálculo 2 2 2 2 3" xfId="7472" xr:uid="{22309903-20BB-4C0C-9DC3-AB3385A0A8C3}"/>
    <cellStyle name="Cálculo 2 2 2 2 4" xfId="8181" xr:uid="{9A31C571-6E5C-4B23-B531-28E6E925E888}"/>
    <cellStyle name="Cálculo 2 2 2 2 5" xfId="8206" xr:uid="{EA73BF29-49CB-4495-A775-864244A4CB85}"/>
    <cellStyle name="Cálculo 2 2 2 2 6" xfId="8225" xr:uid="{FF588E14-C677-4F89-8143-E128BFF2EE6A}"/>
    <cellStyle name="Cálculo 2 2 2 2 7" xfId="8241" xr:uid="{5CA1EB0F-2E00-4325-BD47-F428811258DD}"/>
    <cellStyle name="Cálculo 2 2 2 2 8" xfId="8266" xr:uid="{A1D84F7D-3E21-4557-B784-F6E9A19AB09D}"/>
    <cellStyle name="Cálculo 2 2 2 2 9" xfId="8287" xr:uid="{7ADDF8A2-E1D0-4969-BF24-A9908ED23E0F}"/>
    <cellStyle name="Cálculo 2 2 2 20" xfId="9583" xr:uid="{9D5910C4-85F0-4E27-875B-9F9D91AC905A}"/>
    <cellStyle name="Cálculo 2 2 2 3" xfId="3877" xr:uid="{D0018298-9CD1-40D0-8209-DDE2C1EDEEA4}"/>
    <cellStyle name="Cálculo 2 2 2 4" xfId="6304" xr:uid="{EE487E5D-228E-45C7-81AA-37998ABC33D9}"/>
    <cellStyle name="Cálculo 2 2 2 5" xfId="7826" xr:uid="{19487445-43BB-4D98-AFCF-DB3F02C76671}"/>
    <cellStyle name="Cálculo 2 2 2 6" xfId="8055" xr:uid="{C76A1249-A140-4A4E-8F17-4BA2847DD07C}"/>
    <cellStyle name="Cálculo 2 2 2 7" xfId="8007" xr:uid="{AFE40C8F-B58D-4C89-840F-65286D8D0D04}"/>
    <cellStyle name="Cálculo 2 2 2 8" xfId="7708" xr:uid="{4585B396-602D-48A0-AAD9-5870CB1E89D1}"/>
    <cellStyle name="Cálculo 2 2 2 9" xfId="8036" xr:uid="{3B2153A2-C9A7-4238-BD55-3C3C734496E0}"/>
    <cellStyle name="Cálculo 2 2 20" xfId="8380" xr:uid="{B235F690-8038-41D2-86A3-6FBCB8516BB3}"/>
    <cellStyle name="Cálculo 2 2 21" xfId="9004" xr:uid="{147D0335-5DC4-46E5-B587-BF8C8BE744B0}"/>
    <cellStyle name="Cálculo 2 2 3" xfId="2130" xr:uid="{488A06E2-901A-4AA9-977D-8B386EDF8E41}"/>
    <cellStyle name="Cálculo 2 2 3 10" xfId="7927" xr:uid="{BCB183A2-D781-4E5F-BD5D-E697491CCC58}"/>
    <cellStyle name="Cálculo 2 2 3 11" xfId="7946" xr:uid="{DF02659E-3592-420D-9660-888D06CBE34A}"/>
    <cellStyle name="Cálculo 2 2 3 12" xfId="7501" xr:uid="{8AEA89EB-C08F-4F62-A35B-29F3195A87AD}"/>
    <cellStyle name="Cálculo 2 2 3 13" xfId="7813" xr:uid="{BF6C394B-817D-4F41-AB2E-25C387496123}"/>
    <cellStyle name="Cálculo 2 2 3 14" xfId="5319" xr:uid="{B90478E3-D705-4F11-9D89-9CA5877FF760}"/>
    <cellStyle name="Cálculo 2 2 3 15" xfId="8059" xr:uid="{F9234E45-68F8-4DA2-A0B3-D691760875BD}"/>
    <cellStyle name="Cálculo 2 2 3 16" xfId="7854" xr:uid="{A494CA63-377A-4526-BCAB-8E37C44A9921}"/>
    <cellStyle name="Cálculo 2 2 3 17" xfId="7943" xr:uid="{A73090EB-EF5C-4866-8623-5913B406273A}"/>
    <cellStyle name="Cálculo 2 2 3 18" xfId="8061" xr:uid="{71519D30-B2C8-4B92-9CC4-6B99C684AA6B}"/>
    <cellStyle name="Cálculo 2 2 3 19" xfId="10172" xr:uid="{0364C70A-36D9-47B7-9BB5-34F830F52B2E}"/>
    <cellStyle name="Cálculo 2 2 3 2" xfId="4466" xr:uid="{85374378-9758-406F-805E-D833E5097FA6}"/>
    <cellStyle name="Cálculo 2 2 3 3" xfId="6893" xr:uid="{B92F3B2E-6F6D-419C-9BC9-6701A4758690}"/>
    <cellStyle name="Cálculo 2 2 3 4" xfId="8002" xr:uid="{7486CE61-7979-4693-B1DB-1826707B4DDC}"/>
    <cellStyle name="Cálculo 2 2 3 5" xfId="7942" xr:uid="{E537B49C-103D-46E6-8AE6-9BCC8A4EA869}"/>
    <cellStyle name="Cálculo 2 2 3 6" xfId="8131" xr:uid="{3825885A-BB81-4628-AB94-87AFAE463349}"/>
    <cellStyle name="Cálculo 2 2 3 7" xfId="7939" xr:uid="{0437F5CE-2114-40B0-831C-E32D740D29FF}"/>
    <cellStyle name="Cálculo 2 2 3 8" xfId="8022" xr:uid="{B4FB9931-3B37-4C1C-AC9B-2CBC7F1D5F6E}"/>
    <cellStyle name="Cálculo 2 2 3 9" xfId="7993" xr:uid="{57045556-5D70-4D7F-946A-F5CF61355881}"/>
    <cellStyle name="Cálculo 2 2 4" xfId="3298" xr:uid="{6FDA1FE3-A1F2-4272-8CCE-915F9B700A6E}"/>
    <cellStyle name="Cálculo 2 2 5" xfId="5725" xr:uid="{68BA9035-351D-42D2-B74B-E54DDD0FCEF7}"/>
    <cellStyle name="Cálculo 2 2 6" xfId="7661" xr:uid="{8051D418-0EAB-4F22-97A8-9EAD4138B595}"/>
    <cellStyle name="Cálculo 2 2 7" xfId="8019" xr:uid="{095DE9EF-FBC8-45A6-8357-5F72E7C28A19}"/>
    <cellStyle name="Cálculo 2 2 8" xfId="7758" xr:uid="{34F1CAF4-42BA-452D-8362-9EF261DB6ABE}"/>
    <cellStyle name="Cálculo 2 2 9" xfId="7580" xr:uid="{C3F287D1-9C36-46E7-BF71-39727FCA8FEB}"/>
    <cellStyle name="Cálculo 2 3" xfId="662" xr:uid="{E0EF16D9-6CCB-4408-A557-4D5B67BC1814}"/>
    <cellStyle name="Cálculo 2 3 10" xfId="7536" xr:uid="{B4356D45-3FF1-4284-8CE6-9746CF2B9F4A}"/>
    <cellStyle name="Cálculo 2 3 11" xfId="7841" xr:uid="{419127E0-82E7-428C-B605-84956956A2D1}"/>
    <cellStyle name="Cálculo 2 3 12" xfId="7740" xr:uid="{A8FE4C69-6082-4A30-B6F8-6432517B9C1E}"/>
    <cellStyle name="Cálculo 2 3 13" xfId="7572" xr:uid="{F7C384C2-AE8E-4802-A436-9BE288880BDF}"/>
    <cellStyle name="Cálculo 2 3 14" xfId="7733" xr:uid="{73A58BB5-248B-4CFA-8C4A-58D390D31D88}"/>
    <cellStyle name="Cálculo 2 3 15" xfId="7762" xr:uid="{EFD4FA3F-8335-4973-8DFA-3FBE757163DE}"/>
    <cellStyle name="Cálculo 2 3 16" xfId="8110" xr:uid="{CC835F49-64D5-4C82-BAC4-FEFC7A18AFDB}"/>
    <cellStyle name="Cálculo 2 3 17" xfId="8062" xr:uid="{CAE8CF73-28E5-42D9-AC26-B337CA5C9350}"/>
    <cellStyle name="Cálculo 2 3 18" xfId="8018" xr:uid="{DD624942-79AA-4797-9AA6-EF1D1F924DF7}"/>
    <cellStyle name="Cálculo 2 3 19" xfId="7967" xr:uid="{9D5D8BEA-D1B5-4B23-B838-171FD6A075C0}"/>
    <cellStyle name="Cálculo 2 3 2" xfId="1832" xr:uid="{32994E2D-995B-46DA-A219-08CE28FCAEA9}"/>
    <cellStyle name="Cálculo 2 3 2 10" xfId="7554" xr:uid="{B4B582FE-4946-4315-9578-B710D21D9BFE}"/>
    <cellStyle name="Cálculo 2 3 2 11" xfId="8254" xr:uid="{A55E9029-5E15-4A48-9DDB-CCE4998FE078}"/>
    <cellStyle name="Cálculo 2 3 2 12" xfId="8151" xr:uid="{5F3A3EC6-F91F-493F-B08A-478B81516E37}"/>
    <cellStyle name="Cálculo 2 3 2 13" xfId="7583" xr:uid="{1CFCD12D-74A6-426F-8DC7-245BCB73E06A}"/>
    <cellStyle name="Cálculo 2 3 2 14" xfId="7493" xr:uid="{560FEBB4-1382-4C8A-81AE-E0002366F011}"/>
    <cellStyle name="Cálculo 2 3 2 15" xfId="7500" xr:uid="{74829FB3-7D8C-4075-AECA-9D1C6DFFFD67}"/>
    <cellStyle name="Cálculo 2 3 2 16" xfId="7987" xr:uid="{8B266781-658C-4713-BDD1-6D535BB1ADB7}"/>
    <cellStyle name="Cálculo 2 3 2 17" xfId="7770" xr:uid="{2EB08C8C-9841-47EE-9B2B-0078E9C84754}"/>
    <cellStyle name="Cálculo 2 3 2 18" xfId="8288" xr:uid="{DD5CE414-F5B3-482E-89F0-2FB44C252583}"/>
    <cellStyle name="Cálculo 2 3 2 19" xfId="9874" xr:uid="{F9D6BEFC-9748-4BDA-A7BF-6100EF74363E}"/>
    <cellStyle name="Cálculo 2 3 2 2" xfId="4168" xr:uid="{6872A310-11D1-4E7B-9114-6FD3F2FEAB72}"/>
    <cellStyle name="Cálculo 2 3 2 3" xfId="6595" xr:uid="{F35225A8-4B19-4E44-ADA4-C682CB637D3C}"/>
    <cellStyle name="Cálculo 2 3 2 4" xfId="7902" xr:uid="{689E3B98-93C7-41A8-BFAA-C45D79DB9053}"/>
    <cellStyle name="Cálculo 2 3 2 5" xfId="8006" xr:uid="{9F156E82-378F-407A-9247-55B91BC63D63}"/>
    <cellStyle name="Cálculo 2 3 2 6" xfId="7768" xr:uid="{D5FAC90D-271D-411F-A28A-7FA1931C3CBD}"/>
    <cellStyle name="Cálculo 2 3 2 7" xfId="8189" xr:uid="{2E6DF4AB-4B68-45C0-AA02-D56F1CCB4D0C}"/>
    <cellStyle name="Cálculo 2 3 2 8" xfId="7929" xr:uid="{44006825-DBEA-4809-B548-AEB6CB761D54}"/>
    <cellStyle name="Cálculo 2 3 2 9" xfId="5388" xr:uid="{FFE1B096-DD42-4610-BC49-C5B665486F4C}"/>
    <cellStyle name="Cálculo 2 3 20" xfId="8706" xr:uid="{65C71416-2D7F-4C7B-BFBB-31C45782880A}"/>
    <cellStyle name="Cálculo 2 3 3" xfId="3000" xr:uid="{CE3B5A0D-68DD-43E0-A91C-7CEA8DDFD669}"/>
    <cellStyle name="Cálculo 2 3 4" xfId="5427" xr:uid="{EC988841-968D-4CE1-9BC3-97D41E699C5A}"/>
    <cellStyle name="Cálculo 2 3 5" xfId="7565" xr:uid="{192BB517-1B27-4B40-B794-608E5C178411}"/>
    <cellStyle name="Cálculo 2 3 6" xfId="7691" xr:uid="{5EAF2BF3-B147-4173-B851-A6975831A36E}"/>
    <cellStyle name="Cálculo 2 3 7" xfId="7559" xr:uid="{CE600933-5FD4-4BBF-ADD0-FA65238964F9}"/>
    <cellStyle name="Cálculo 2 3 8" xfId="7514" xr:uid="{75696CDB-837B-4EBE-8E50-9A453261E797}"/>
    <cellStyle name="Cálculo 2 3 9" xfId="7723" xr:uid="{1CD5DCFF-C43E-4CC4-B862-09C08389C694}"/>
    <cellStyle name="Cálculo 2 4" xfId="5054" xr:uid="{17B14199-C8B4-4F79-B12D-E3800D45BCC0}"/>
    <cellStyle name="Cálculo 2 5" xfId="5396" xr:uid="{26B3FC63-0AAD-4A1A-8364-3997CFEC872E}"/>
    <cellStyle name="Cálculo 2 6" xfId="5053" xr:uid="{ECF94369-3924-43C1-92FC-42E37FA43955}"/>
    <cellStyle name="Cálculo 2 7" xfId="5073" xr:uid="{BA9FCD66-37BC-4E4D-AFC6-82714AA2A87C}"/>
    <cellStyle name="Cálculo 2 8" xfId="8121" xr:uid="{B9EC8DED-2E87-40A2-9F2B-744533B6FB11}"/>
    <cellStyle name="Cálculo 2 9" xfId="5104" xr:uid="{5CAA21C9-A1B4-4FA1-B76F-8BC7A693E11B}"/>
    <cellStyle name="Cálculo 3" xfId="175" xr:uid="{BAFA9F35-7FEF-4CC0-BCEB-42D8D19BAE90}"/>
    <cellStyle name="Cálculo 3 10" xfId="8014" xr:uid="{EC70984B-2477-4A70-902C-3E1EE2E453DF}"/>
    <cellStyle name="Cálculo 3 11" xfId="7832" xr:uid="{6C617CAA-F4DB-4B4B-8501-7C52D219F39A}"/>
    <cellStyle name="Cálculo 3 12" xfId="7944" xr:uid="{64E36B81-7185-4D0B-9153-5E4905745437}"/>
    <cellStyle name="Cálculo 3 13" xfId="8368" xr:uid="{8ABC3850-8F83-442B-980F-EA932BE776DE}"/>
    <cellStyle name="Cálculo 3 14" xfId="8419" xr:uid="{33E89D4B-2275-43D4-93CD-6967F8AB8227}"/>
    <cellStyle name="Cálculo 3 2" xfId="958" xr:uid="{9CCD76E8-B8AA-4129-8C42-CBFA380F52FA}"/>
    <cellStyle name="Cálculo 3 2 10" xfId="7519" xr:uid="{6C275B23-9C8B-4EFB-B885-981582B6D487}"/>
    <cellStyle name="Cálculo 3 2 11" xfId="7790" xr:uid="{7390A3E9-051E-46FD-ACAA-37B6D5C8C908}"/>
    <cellStyle name="Cálculo 3 2 12" xfId="5072" xr:uid="{D2CA02D6-F8C0-4F22-8682-577787B02937}"/>
    <cellStyle name="Cálculo 3 2 13" xfId="7578" xr:uid="{8AF41B0C-FC46-4DC9-972B-E740A7B41190}"/>
    <cellStyle name="Cálculo 3 2 14" xfId="8152" xr:uid="{B4B424B0-471A-4132-B2E5-6B3E4AAD0F64}"/>
    <cellStyle name="Cálculo 3 2 15" xfId="7837" xr:uid="{2838A6A1-701B-40EB-A0E4-3C765FA0AF6B}"/>
    <cellStyle name="Cálculo 3 2 16" xfId="7924" xr:uid="{80960E04-8E23-4D8D-A396-3C588B89859A}"/>
    <cellStyle name="Cálculo 3 2 17" xfId="7717" xr:uid="{684200EA-9511-4C24-8EC3-AF21502CD6C3}"/>
    <cellStyle name="Cálculo 3 2 18" xfId="7485" xr:uid="{08C60B34-5DAB-4405-98CC-2A9F48A72F87}"/>
    <cellStyle name="Cálculo 3 2 19" xfId="8195" xr:uid="{DE0F8AE9-7A2A-46BF-810D-0BA9A779CD22}"/>
    <cellStyle name="Cálculo 3 2 2" xfId="1537" xr:uid="{F615BF74-90F5-4854-8917-A4CF0E14EF45}"/>
    <cellStyle name="Cálculo 3 2 2 10" xfId="5057" xr:uid="{4B38045A-E976-41F3-89BE-94AAE37771FD}"/>
    <cellStyle name="Cálculo 3 2 2 11" xfId="7751" xr:uid="{D9D68096-3E34-4DDE-839C-894D0B4E8206}"/>
    <cellStyle name="Cálculo 3 2 2 12" xfId="8037" xr:uid="{36C35CAA-F2F0-4017-BEB5-0CFE128F7A35}"/>
    <cellStyle name="Cálculo 3 2 2 13" xfId="7882" xr:uid="{B604BE6D-14EE-417F-91BD-BCF4610DBBF3}"/>
    <cellStyle name="Cálculo 3 2 2 14" xfId="8295" xr:uid="{AFF97546-AAA2-488E-9A41-68C295502E32}"/>
    <cellStyle name="Cálculo 3 2 2 15" xfId="5400" xr:uid="{3E4C0A86-AA0C-4E83-834C-D0F696906E6D}"/>
    <cellStyle name="Cálculo 3 2 2 16" xfId="7737" xr:uid="{5E3FB79F-9792-438A-A265-A3E788916BBA}"/>
    <cellStyle name="Cálculo 3 2 2 17" xfId="8008" xr:uid="{475A3256-F7CC-40CC-80D9-CA1CA27FF0A8}"/>
    <cellStyle name="Cálculo 3 2 2 18" xfId="7629" xr:uid="{327EE503-63DC-4A45-9DBF-509AA2FEA908}"/>
    <cellStyle name="Cálculo 3 2 2 19" xfId="8309" xr:uid="{903B535C-B2AF-4029-B93C-8849CF797A0D}"/>
    <cellStyle name="Cálculo 3 2 2 2" xfId="2705" xr:uid="{179E0FDB-625E-4BC3-B4BE-01EA514228E3}"/>
    <cellStyle name="Cálculo 3 2 2 2 10" xfId="8302" xr:uid="{4C4EEAD3-F0BA-4D4C-86B9-499022CEE5BF}"/>
    <cellStyle name="Cálculo 3 2 2 2 11" xfId="8325" xr:uid="{B0EB2A0F-DDFC-4CA7-AE84-591B8149F526}"/>
    <cellStyle name="Cálculo 3 2 2 2 12" xfId="8336" xr:uid="{22304486-C89D-4A23-98E3-B19E97B9E25A}"/>
    <cellStyle name="Cálculo 3 2 2 2 13" xfId="8349" xr:uid="{3653D291-6878-4CFB-81F0-63B747658516}"/>
    <cellStyle name="Cálculo 3 2 2 2 14" xfId="8361" xr:uid="{C3878C94-D949-44A9-9521-BA452A3BCD0E}"/>
    <cellStyle name="Cálculo 3 2 2 2 15" xfId="8373" xr:uid="{C434F805-6705-4007-90B6-E9B640CC8ADC}"/>
    <cellStyle name="Cálculo 3 2 2 2 16" xfId="8385" xr:uid="{29411AE2-D725-4650-A7A9-C141D827126A}"/>
    <cellStyle name="Cálculo 3 2 2 2 17" xfId="8395" xr:uid="{C08EEFCA-2179-447D-8526-97D44D32E94D}"/>
    <cellStyle name="Cálculo 3 2 2 2 18" xfId="8402" xr:uid="{C2E7AB72-C408-49FE-83E1-C7EF0D8BE393}"/>
    <cellStyle name="Cálculo 3 2 2 2 19" xfId="10747" xr:uid="{FEA1FFDA-7B3D-4543-9483-C6D2EB6F1D0A}"/>
    <cellStyle name="Cálculo 3 2 2 2 2" xfId="5041" xr:uid="{89F5D3D6-6FBB-4DC3-A1E9-28AB89EBB10E}"/>
    <cellStyle name="Cálculo 3 2 2 2 3" xfId="7468" xr:uid="{BA99A644-E080-4F7D-8AC7-52FC0DFC2DF1}"/>
    <cellStyle name="Cálculo 3 2 2 2 4" xfId="8177" xr:uid="{22736EF7-C362-4980-AA54-B468D75A29E8}"/>
    <cellStyle name="Cálculo 3 2 2 2 5" xfId="8202" xr:uid="{8471DC4C-1CDE-4A4B-A47F-A4DAFB7A95C0}"/>
    <cellStyle name="Cálculo 3 2 2 2 6" xfId="8221" xr:uid="{AB20AF1F-7F2D-4400-AEBB-7ED8CDEFA192}"/>
    <cellStyle name="Cálculo 3 2 2 2 7" xfId="8237" xr:uid="{D161F9D9-49D1-462A-8891-22297A9539F2}"/>
    <cellStyle name="Cálculo 3 2 2 2 8" xfId="8262" xr:uid="{C5D77EA8-BB21-4623-AFE4-15A7D59719B2}"/>
    <cellStyle name="Cálculo 3 2 2 2 9" xfId="8283" xr:uid="{C2F7DC53-1B61-418F-A64E-8995DD44385E}"/>
    <cellStyle name="Cálculo 3 2 2 20" xfId="9579" xr:uid="{D593651A-7BA7-4D8B-A01B-DAF7BCA4DAE3}"/>
    <cellStyle name="Cálculo 3 2 2 3" xfId="3873" xr:uid="{972A1053-232D-412D-9587-13F251C0F276}"/>
    <cellStyle name="Cálculo 3 2 2 4" xfId="6300" xr:uid="{266537CA-F162-485A-B5FF-5BBF76FF2F3B}"/>
    <cellStyle name="Cálculo 3 2 2 5" xfId="7822" xr:uid="{145450F1-E849-41E3-8446-9FA5537FAAAB}"/>
    <cellStyle name="Cálculo 3 2 2 6" xfId="7794" xr:uid="{2D9E1910-32B7-4AD4-886B-72C7287061E2}"/>
    <cellStyle name="Cálculo 3 2 2 7" xfId="8142" xr:uid="{A21E9E3D-AB7B-464B-BA2C-AF470BD5DA76}"/>
    <cellStyle name="Cálculo 3 2 2 8" xfId="8191" xr:uid="{0E9F0753-8160-445F-8376-40CBC58B5683}"/>
    <cellStyle name="Cálculo 3 2 2 9" xfId="7775" xr:uid="{D90A5744-5AF4-4676-86DC-1056CDD23A12}"/>
    <cellStyle name="Cálculo 3 2 20" xfId="7724" xr:uid="{A4E4D3AE-1508-4CD2-BD44-8D5769F66130}"/>
    <cellStyle name="Cálculo 3 2 21" xfId="9000" xr:uid="{D6B22D1F-D5A5-4E36-A46F-3E719A7FEA86}"/>
    <cellStyle name="Cálculo 3 2 3" xfId="2126" xr:uid="{6779D6D2-D6A4-4895-AB6C-22BDE0020778}"/>
    <cellStyle name="Cálculo 3 2 3 10" xfId="7488" xr:uid="{B5D9417D-6F29-4ACB-BF98-A44CAD0BEEA4}"/>
    <cellStyle name="Cálculo 3 2 3 11" xfId="7992" xr:uid="{B7046356-B521-4639-A7BF-C9CD9DAA3127}"/>
    <cellStyle name="Cálculo 3 2 3 12" xfId="8044" xr:uid="{823F4C12-FD91-4A29-8465-5EC274D77D0B}"/>
    <cellStyle name="Cálculo 3 2 3 13" xfId="8054" xr:uid="{C78ADCE3-59C7-4EFE-A372-54211C1C3803}"/>
    <cellStyle name="Cálculo 3 2 3 14" xfId="8310" xr:uid="{C33FCCFA-4BBC-4736-994F-EA25446E0C91}"/>
    <cellStyle name="Cálculo 3 2 3 15" xfId="7867" xr:uid="{39888088-C79B-4C37-B0D7-1D786A89E817}"/>
    <cellStyle name="Cálculo 3 2 3 16" xfId="8210" xr:uid="{46219305-BDDA-4083-9247-5F7FFB2187F9}"/>
    <cellStyle name="Cálculo 3 2 3 17" xfId="7950" xr:uid="{557F267B-361E-4C3F-BA16-64C34536827A}"/>
    <cellStyle name="Cálculo 3 2 3 18" xfId="8296" xr:uid="{F7824072-6126-43CB-B631-04806992EAB5}"/>
    <cellStyle name="Cálculo 3 2 3 19" xfId="10168" xr:uid="{503F9856-6378-414B-8FD0-E4C70CA59CEC}"/>
    <cellStyle name="Cálculo 3 2 3 2" xfId="4462" xr:uid="{D1D136AD-1FB2-4072-A18D-33DCF341DDFA}"/>
    <cellStyle name="Cálculo 3 2 3 3" xfId="6889" xr:uid="{DFFD1282-29A8-4F05-AC21-F89860E9CCAA}"/>
    <cellStyle name="Cálculo 3 2 3 4" xfId="7998" xr:uid="{E545B426-560E-4D4F-9C18-0CA58D27B4B5}"/>
    <cellStyle name="Cálculo 3 2 3 5" xfId="7496" xr:uid="{D236384F-7707-489F-9F3C-C09F39221506}"/>
    <cellStyle name="Cálculo 3 2 3 6" xfId="7919" xr:uid="{85C5F165-B0CC-4FC5-BE6B-822B0A8E63AA}"/>
    <cellStyle name="Cálculo 3 2 3 7" xfId="7779" xr:uid="{5ED54C6B-3EBF-48CB-9594-BC24EAAD2643}"/>
    <cellStyle name="Cálculo 3 2 3 8" xfId="5094" xr:uid="{19DBD07D-5127-4A03-B954-859E08901852}"/>
    <cellStyle name="Cálculo 3 2 3 9" xfId="8016" xr:uid="{9DEEE073-7019-4D5C-8180-45E2D97D8C95}"/>
    <cellStyle name="Cálculo 3 2 4" xfId="3294" xr:uid="{6CF48B5D-E232-4A4F-B625-981DFFC1D75F}"/>
    <cellStyle name="Cálculo 3 2 5" xfId="5721" xr:uid="{7B5CE779-8CDA-466F-A906-9A5034986EC2}"/>
    <cellStyle name="Cálculo 3 2 6" xfId="7657" xr:uid="{8C19C0C2-C131-4326-96AF-1B02EEC3F26C}"/>
    <cellStyle name="Cálculo 3 2 7" xfId="7546" xr:uid="{4CE3B2ED-87B1-45F5-8C0D-59C0D791F286}"/>
    <cellStyle name="Cálculo 3 2 8" xfId="7776" xr:uid="{9EA8236F-AA31-4FCA-9222-0A2449E32A4D}"/>
    <cellStyle name="Cálculo 3 2 9" xfId="7806" xr:uid="{1FEFECA7-BF3D-4E55-856B-A715D6ECAF81}"/>
    <cellStyle name="Cálculo 3 3" xfId="668" xr:uid="{161B0CB1-8068-415E-94AB-DA29B8D77567}"/>
    <cellStyle name="Cálculo 3 3 10" xfId="7959" xr:uid="{DBB2BDFD-4D34-41EF-99D6-B8F74ECD36ED}"/>
    <cellStyle name="Cálculo 3 3 11" xfId="8248" xr:uid="{7FCA9A9B-BE21-446D-A6A0-56314721D556}"/>
    <cellStyle name="Cálculo 3 3 12" xfId="8030" xr:uid="{C8C9F487-0B4C-429D-AE5C-E0F1161F252E}"/>
    <cellStyle name="Cálculo 3 3 13" xfId="8276" xr:uid="{B14A9BCD-3BA7-4251-94BC-B02103C094F0}"/>
    <cellStyle name="Cálculo 3 3 14" xfId="7612" xr:uid="{C0233FAD-8522-4CB4-A8D9-25F2474E010D}"/>
    <cellStyle name="Cálculo 3 3 15" xfId="8057" xr:uid="{F19A5350-B729-4D07-A514-C5D0E56DDC21}"/>
    <cellStyle name="Cálculo 3 3 16" xfId="5112" xr:uid="{896F5080-A214-4A1D-AFAA-BCA2BEC0C12A}"/>
    <cellStyle name="Cálculo 3 3 17" xfId="8182" xr:uid="{FF8CE36F-CAB3-4800-91DF-6FE9C74D7BC5}"/>
    <cellStyle name="Cálculo 3 3 18" xfId="7757" xr:uid="{2A659A06-F39B-4212-9753-D3A9E8CE412D}"/>
    <cellStyle name="Cálculo 3 3 19" xfId="5101" xr:uid="{0D4447BA-108A-43C0-A5A4-A60C68A26F1E}"/>
    <cellStyle name="Cálculo 3 3 2" xfId="1837" xr:uid="{2017B0CF-D59F-4FC0-BA2E-A708D287880A}"/>
    <cellStyle name="Cálculo 3 3 2 10" xfId="7695" xr:uid="{95397CDE-64C8-4E79-A554-B291FA9ECEB9}"/>
    <cellStyle name="Cálculo 3 3 2 11" xfId="7863" xr:uid="{B4A5A803-FA5E-4829-A679-49E8F0925768}"/>
    <cellStyle name="Cálculo 3 3 2 12" xfId="8249" xr:uid="{8B041A68-C1D0-4F52-9D4D-721D0D1FEC00}"/>
    <cellStyle name="Cálculo 3 3 2 13" xfId="8277" xr:uid="{5F1342E9-5367-4F89-AAED-D838046756D2}"/>
    <cellStyle name="Cálculo 3 3 2 14" xfId="7534" xr:uid="{74C80416-7042-4C3A-8CD6-24695AC46CAD}"/>
    <cellStyle name="Cálculo 3 3 2 15" xfId="7610" xr:uid="{0528491D-390E-4F5D-BBBE-830C483EAE6C}"/>
    <cellStyle name="Cálculo 3 3 2 16" xfId="8370" xr:uid="{3861D55C-BBB6-4EE1-BA2C-8EDD2BD117DA}"/>
    <cellStyle name="Cálculo 3 3 2 17" xfId="7782" xr:uid="{76D402E4-C6F6-4AFA-97D7-EE38F139F543}"/>
    <cellStyle name="Cálculo 3 3 2 18" xfId="8227" xr:uid="{B8242D37-ED3B-4937-8ABD-88F5A98B9BD2}"/>
    <cellStyle name="Cálculo 3 3 2 19" xfId="9879" xr:uid="{1E89EF03-3C91-436B-AC3C-CBC3EF526FE5}"/>
    <cellStyle name="Cálculo 3 3 2 2" xfId="4173" xr:uid="{F361522F-4757-4A73-A7BE-58E2F52E8424}"/>
    <cellStyle name="Cálculo 3 3 2 3" xfId="6600" xr:uid="{3015F4D2-6351-43A7-9B75-CF2C5F2C3636}"/>
    <cellStyle name="Cálculo 3 3 2 4" xfId="7907" xr:uid="{F837A7FD-DB74-4B78-ADA3-1FDE126ADF1F}"/>
    <cellStyle name="Cálculo 3 3 2 5" xfId="7573" xr:uid="{853714A6-2C7E-41D3-8F79-35593988F5B9}"/>
    <cellStyle name="Cálculo 3 3 2 6" xfId="7772" xr:uid="{39FCC950-D471-49F6-A02C-8CAC9B08707A}"/>
    <cellStyle name="Cálculo 3 3 2 7" xfId="7541" xr:uid="{D2D4F468-4821-48A2-862E-011B550BE9E7}"/>
    <cellStyle name="Cálculo 3 3 2 8" xfId="7915" xr:uid="{B3B63393-6881-4659-9F04-98D219E3D08A}"/>
    <cellStyle name="Cálculo 3 3 2 9" xfId="7527" xr:uid="{8324AC2A-FFD3-4B54-AD02-0F852BF3951F}"/>
    <cellStyle name="Cálculo 3 3 20" xfId="8711" xr:uid="{FC855271-6014-4DBB-8993-7EA2AC685BA2}"/>
    <cellStyle name="Cálculo 3 3 3" xfId="3005" xr:uid="{EC57AC74-FBFA-49A8-887D-373C0271F703}"/>
    <cellStyle name="Cálculo 3 3 4" xfId="5432" xr:uid="{3A15980A-1C88-4AA5-95E1-6B295B45864B}"/>
    <cellStyle name="Cálculo 3 3 5" xfId="7569" xr:uid="{293D86D0-9CE3-421D-AA8B-1F067DFA2A1A}"/>
    <cellStyle name="Cálculo 3 3 6" xfId="7858" xr:uid="{592F1216-10DC-4B7A-88E4-78E1DC187054}"/>
    <cellStyle name="Cálculo 3 3 7" xfId="7503" xr:uid="{8C22EEA3-62D6-4C43-9B2F-720CE92F989C}"/>
    <cellStyle name="Cálculo 3 3 8" xfId="7686" xr:uid="{66FD1326-CB6C-443C-8CFF-8982E3B1A4AF}"/>
    <cellStyle name="Cálculo 3 3 9" xfId="5086" xr:uid="{C1070BB3-4F7F-4E74-A9FA-F7624242DE97}"/>
    <cellStyle name="Cálculo 3 4" xfId="5089" xr:uid="{D89B417E-2B78-43B7-A817-3C21D82FDD22}"/>
    <cellStyle name="Cálculo 3 5" xfId="5131" xr:uid="{4748887A-4B8E-43A4-B0FB-17E924DE4230}"/>
    <cellStyle name="Cálculo 3 6" xfId="7795" xr:uid="{3A6F1B67-556A-4F4E-972A-67FFB9592915}"/>
    <cellStyle name="Cálculo 3 7" xfId="8134" xr:uid="{CAEA6E7D-5054-462C-A936-B2D10D3CB336}"/>
    <cellStyle name="Cálculo 3 8" xfId="7750" xr:uid="{B9119273-2CD3-442A-A09E-9DFC7D038744}"/>
    <cellStyle name="Cálculo 3 9" xfId="8267" xr:uid="{9105E423-B0C1-4987-8FBF-991E3E5F2C26}"/>
    <cellStyle name="Cancel" xfId="176" xr:uid="{9E9014C2-2ABD-4BEA-8D86-705EAC135FC9}"/>
    <cellStyle name="Celda de comprobación 2" xfId="51" xr:uid="{026850A0-23C4-449B-B4D9-C0F732A1D567}"/>
    <cellStyle name="Celda de comprobación 3" xfId="177" xr:uid="{0E7A96AE-C0D0-48A2-92C2-CD204EC8BE8A}"/>
    <cellStyle name="Celda vinculada 2" xfId="52" xr:uid="{F7737B0C-9DDA-434A-B9EE-6C0285CFAEAF}"/>
    <cellStyle name="Celda vinculada 3" xfId="178" xr:uid="{980B253A-E66A-4D8F-BF9C-3C1F309B3D98}"/>
    <cellStyle name="CIENTOS" xfId="179" xr:uid="{A8AC5972-E42A-48AF-B1A8-7F32641F0D99}"/>
    <cellStyle name="CIENTOS 2" xfId="180" xr:uid="{1D4FEA5B-E8E7-463A-9B32-5DD90F1BAD45}"/>
    <cellStyle name="CIENTOS 2D" xfId="181" xr:uid="{6ED82EC1-F41A-4101-9254-E0CA69A7FDB4}"/>
    <cellStyle name="CIENTOS 2D 2" xfId="182" xr:uid="{BC3E6EC3-A24F-41B0-B8F4-001EA1FB49E1}"/>
    <cellStyle name="CIENTOS 2D_PRESUPUESTO FASE III ABR-2015 Rev3" xfId="183" xr:uid="{ABE20A8E-592A-4033-8098-4DB1CF9D4A4F}"/>
    <cellStyle name="CIENTOS 3D" xfId="184" xr:uid="{8058A64E-7D6C-44FF-86D5-43D69B4E80DF}"/>
    <cellStyle name="CIENTOS 3D 2" xfId="185" xr:uid="{57F32486-FA35-4C1E-898E-A77F037CA359}"/>
    <cellStyle name="CIENTOS 3D_PRESUPUESTO FASE III ABR-2015 Rev3" xfId="186" xr:uid="{E1520A78-7E4C-4B88-88D3-47AAA3E35C22}"/>
    <cellStyle name="CIENTOS 4D" xfId="187" xr:uid="{D0D97555-C3B2-437E-B1D8-D13AAA2E5F9B}"/>
    <cellStyle name="CIENTOS 4D 2" xfId="188" xr:uid="{1DCB0D16-474E-4D5D-A365-EC7E2228646D}"/>
    <cellStyle name="CIENTOS 4D_PRESUPUESTO FASE III ABR-2015 Rev3" xfId="189" xr:uid="{AC252352-E687-4399-8490-40E3198F0612}"/>
    <cellStyle name="CIENTOS_CantidadesGirardota" xfId="190" xr:uid="{7224E3E1-0FAB-475C-804E-3B663FACB152}"/>
    <cellStyle name="Comma" xfId="191" xr:uid="{E9F98035-11AF-495A-97B3-1CA98217D7D2}"/>
    <cellStyle name="Comma 6" xfId="10764" xr:uid="{80A8EAE9-B1F7-42AA-82A5-435B5792848D}"/>
    <cellStyle name="Comma 6 2" xfId="20008" xr:uid="{B49FE7E0-0BEB-4794-B7E1-9D22B776372E}"/>
    <cellStyle name="Comma0" xfId="192" xr:uid="{52D81C7D-1617-45C0-95F8-037FDE5C3D70}"/>
    <cellStyle name="Currency" xfId="22" xr:uid="{09BE0359-ADB9-430F-BEAE-F5BE9CC53D80}"/>
    <cellStyle name="Currency [0] 2" xfId="10756" xr:uid="{3E107653-37C3-4BDE-BF52-79BDA06F6B31}"/>
    <cellStyle name="Currency [0] 2 2" xfId="20002" xr:uid="{8D54586A-56D7-4F22-9F59-3554C669BD05}"/>
    <cellStyle name="Currency 10" xfId="20011" xr:uid="{04B8F432-2D72-480F-A1D4-F9D7CB99424F}"/>
    <cellStyle name="Currency 11" xfId="20013" xr:uid="{A9C0E340-07F5-4436-A331-3552A72DEF19}"/>
    <cellStyle name="Currency 2" xfId="193" xr:uid="{661A6841-13FE-47F0-8FDA-F0B06CB899BE}"/>
    <cellStyle name="Currency 22" xfId="10761" xr:uid="{6A02D9C4-06BE-4351-9599-9E0B34D8D42D}"/>
    <cellStyle name="Currency 22 2" xfId="20006" xr:uid="{C758FAD1-26F3-42DE-965D-B64E6B47C2D1}"/>
    <cellStyle name="Currency 3" xfId="10758" xr:uid="{792394CD-4916-4C58-9518-7AA131D2DEBF}"/>
    <cellStyle name="Currency 3 2" xfId="20003" xr:uid="{D7CC1276-44C1-494A-9E2F-CE5864C841E6}"/>
    <cellStyle name="Currency 4" xfId="10772" xr:uid="{EAB6042D-6A56-4E65-8F88-4F8BD5E3B353}"/>
    <cellStyle name="Currency 5" xfId="19415" xr:uid="{927E8044-D50A-476A-8441-3CA311423EBF}"/>
    <cellStyle name="Currency 6" xfId="20019" xr:uid="{2FC56CF4-C1BC-440D-8E2F-1D69F2732AFA}"/>
    <cellStyle name="Currency 7" xfId="17716" xr:uid="{7101540E-2215-4635-B218-C9968AC06720}"/>
    <cellStyle name="Currency 8" xfId="20012" xr:uid="{8A61B6FB-7EC9-436B-BB93-2E5013E07A00}"/>
    <cellStyle name="Currency 9" xfId="20018" xr:uid="{49672167-8B73-4080-B2D8-FE71707F28FC}"/>
    <cellStyle name="Currency0" xfId="194" xr:uid="{EC2830FF-538C-4626-8DBA-4118DB200D7F}"/>
    <cellStyle name="Date" xfId="195" xr:uid="{2FFA916C-7A88-4174-92AE-6479721B012D}"/>
    <cellStyle name="Encabezado 4 2" xfId="53" xr:uid="{7F2BDE57-35A4-49DC-A373-9013E4E522B5}"/>
    <cellStyle name="Encabezado 4 3" xfId="196" xr:uid="{0FE0C4A7-B8BD-469F-8BD9-85DB4487706F}"/>
    <cellStyle name="Énfasis1 2" xfId="54" xr:uid="{7783D736-064C-4453-9499-3A349274CE17}"/>
    <cellStyle name="Énfasis1 3" xfId="197" xr:uid="{541EE50C-50E1-4E65-853C-98A603488052}"/>
    <cellStyle name="Énfasis2 2" xfId="55" xr:uid="{5AD85D39-B7D7-4513-A072-9818C2D6B87F}"/>
    <cellStyle name="Énfasis2 3" xfId="198" xr:uid="{FDF67157-1521-4871-96E6-F29EA7E4BC08}"/>
    <cellStyle name="Énfasis3 2" xfId="56" xr:uid="{37307ED2-23FA-45ED-B11A-49A24186B606}"/>
    <cellStyle name="Énfasis3 3" xfId="199" xr:uid="{0026B18A-5CD6-4490-9B3F-82FE3BE0B5BC}"/>
    <cellStyle name="Énfasis4 2" xfId="57" xr:uid="{401B164D-2F24-4021-8BC1-701D1C955011}"/>
    <cellStyle name="Énfasis4 3" xfId="200" xr:uid="{6E8AEB41-9B04-449E-9BE5-61BC7A6CEC1B}"/>
    <cellStyle name="Énfasis5 2" xfId="58" xr:uid="{5A0140E2-1ECD-4919-9D5F-7EED7A210204}"/>
    <cellStyle name="Énfasis5 3" xfId="201" xr:uid="{A66A512D-8EFF-446A-8F26-6F07166F5788}"/>
    <cellStyle name="Énfasis6 2" xfId="59" xr:uid="{43B4F9C6-8C6F-4FE6-B98A-8BFCFA52A534}"/>
    <cellStyle name="Énfasis6 3" xfId="202" xr:uid="{D90C767B-2012-4BE7-9883-C5C8ECA0AE08}"/>
    <cellStyle name="Entrada 2" xfId="60" xr:uid="{BC76CD85-6903-463C-8972-58908EFE2A76}"/>
    <cellStyle name="Entrada 2 10" xfId="5116" xr:uid="{234210D0-70D2-4A2D-861A-51633DAB259A}"/>
    <cellStyle name="Entrada 2 11" xfId="7483" xr:uid="{A428E221-165E-4E0D-8C88-FDD4F5C0BEBB}"/>
    <cellStyle name="Entrada 2 12" xfId="7802" xr:uid="{64514DE4-6B75-4BB9-82EF-7B3CF3C5D099}"/>
    <cellStyle name="Entrada 2 13" xfId="7587" xr:uid="{73890A17-6C0E-4F3E-B36C-7DCE55D51F99}"/>
    <cellStyle name="Entrada 2 14" xfId="8409" xr:uid="{9B50F49B-DE48-471F-B440-1C64FF25BE50}"/>
    <cellStyle name="Entrada 2 2" xfId="961" xr:uid="{2D6DDBF6-CA06-43F7-A277-FC831511FD97}"/>
    <cellStyle name="Entrada 2 2 10" xfId="5056" xr:uid="{CDDD54EF-623C-458C-9BE4-D21759723F03}"/>
    <cellStyle name="Entrada 2 2 11" xfId="8161" xr:uid="{B0E85C1F-5D18-4B5E-B5B9-B42A4BB06EBE}"/>
    <cellStyle name="Entrada 2 2 12" xfId="7647" xr:uid="{AF1D1E38-AEC3-441B-AA5E-1409DC593F38}"/>
    <cellStyle name="Entrada 2 2 13" xfId="5070" xr:uid="{57F85775-E54B-4346-8A87-623B961AEE20}"/>
    <cellStyle name="Entrada 2 2 14" xfId="7712" xr:uid="{4E5B3025-BC81-4E76-95E6-5522B062022D}"/>
    <cellStyle name="Entrada 2 2 15" xfId="8314" xr:uid="{DDE30BF2-1606-4CFB-930D-B43148DD0C46}"/>
    <cellStyle name="Entrada 2 2 16" xfId="8034" xr:uid="{C51C9477-B8E4-44FD-A059-5854BB3C56B9}"/>
    <cellStyle name="Entrada 2 2 17" xfId="8332" xr:uid="{F94A856C-5084-47E7-BFEF-01A7CE93FBED}"/>
    <cellStyle name="Entrada 2 2 18" xfId="8085" xr:uid="{CBAECAF3-84E5-4625-96A4-1A2B2A8990C3}"/>
    <cellStyle name="Entrada 2 2 19" xfId="7870" xr:uid="{9E50A7B7-67A0-4DCE-A864-BFF98FFB04A8}"/>
    <cellStyle name="Entrada 2 2 2" xfId="1540" xr:uid="{9D0B8A10-B9DB-403E-9B70-1F2E08BDF893}"/>
    <cellStyle name="Entrada 2 2 2 10" xfId="7591" xr:uid="{CC546D8D-5643-4A87-B2BE-C59135AD6B95}"/>
    <cellStyle name="Entrada 2 2 2 11" xfId="7774" xr:uid="{D7E7C68E-3800-4074-8C16-225F316A0D8F}"/>
    <cellStyle name="Entrada 2 2 2 12" xfId="7866" xr:uid="{D555ADF4-1C38-46CC-BCDB-E3594367F6D3}"/>
    <cellStyle name="Entrada 2 2 2 13" xfId="8294" xr:uid="{2DA303DB-BDB9-44FA-A6F4-41286291F8E4}"/>
    <cellStyle name="Entrada 2 2 2 14" xfId="7480" xr:uid="{5FD509AA-3CC7-44F0-A4DF-77C73E012EE8}"/>
    <cellStyle name="Entrada 2 2 2 15" xfId="7542" xr:uid="{0F4E823E-775C-405B-8AF5-CD2954F4084A}"/>
    <cellStyle name="Entrada 2 2 2 16" xfId="8020" xr:uid="{EC07879F-BD9F-4279-8509-3C36F1794005}"/>
    <cellStyle name="Entrada 2 2 2 17" xfId="7801" xr:uid="{496B7D09-4FDF-41C9-A546-4A78FA4E6280}"/>
    <cellStyle name="Entrada 2 2 2 18" xfId="5318" xr:uid="{468A42C1-4175-42FE-BDF4-0E600559E720}"/>
    <cellStyle name="Entrada 2 2 2 19" xfId="7906" xr:uid="{DB65EAD8-370F-4038-BC98-F33CB1398164}"/>
    <cellStyle name="Entrada 2 2 2 2" xfId="2708" xr:uid="{968122E6-81CE-4E35-B01E-EA250DD9207E}"/>
    <cellStyle name="Entrada 2 2 2 2 10" xfId="8305" xr:uid="{0ABBCAF4-97EB-4912-ADA3-BE5223A362CE}"/>
    <cellStyle name="Entrada 2 2 2 2 11" xfId="8328" xr:uid="{298B1BDD-A7E4-400E-B188-A2AE9398DDF3}"/>
    <cellStyle name="Entrada 2 2 2 2 12" xfId="8339" xr:uid="{B8166832-5638-4626-9BBD-EA71FB0D3F25}"/>
    <cellStyle name="Entrada 2 2 2 2 13" xfId="8352" xr:uid="{1FA6AC31-AA93-470C-A7B6-BC52961B2036}"/>
    <cellStyle name="Entrada 2 2 2 2 14" xfId="8364" xr:uid="{B5A544E0-2983-43DB-92F0-0A4220F9DE75}"/>
    <cellStyle name="Entrada 2 2 2 2 15" xfId="8376" xr:uid="{DC59B87A-ED3D-495E-AF35-68A07C8C2DD5}"/>
    <cellStyle name="Entrada 2 2 2 2 16" xfId="8388" xr:uid="{52530139-6955-4FC4-AE1D-AAFC6113BF11}"/>
    <cellStyle name="Entrada 2 2 2 2 17" xfId="8398" xr:uid="{5C4A2DAC-372F-47F0-AE8F-DA6616B68B07}"/>
    <cellStyle name="Entrada 2 2 2 2 18" xfId="8405" xr:uid="{2715E244-9D31-439E-A699-C16C878D9BA1}"/>
    <cellStyle name="Entrada 2 2 2 2 19" xfId="10750" xr:uid="{2DDA2101-1AE2-4348-8FEE-615942B4B560}"/>
    <cellStyle name="Entrada 2 2 2 2 2" xfId="5044" xr:uid="{9F26FFB1-77FE-4C50-A7C5-3ECB7D2D1099}"/>
    <cellStyle name="Entrada 2 2 2 2 3" xfId="7471" xr:uid="{78485AEC-F650-4292-8C3F-EEDD2E2AFF2D}"/>
    <cellStyle name="Entrada 2 2 2 2 4" xfId="8180" xr:uid="{26C0B54F-1EEE-445E-BEC3-403D893593A8}"/>
    <cellStyle name="Entrada 2 2 2 2 5" xfId="8205" xr:uid="{2C2E9683-244C-4399-B34F-FA4D15DE359F}"/>
    <cellStyle name="Entrada 2 2 2 2 6" xfId="8224" xr:uid="{DD9FCB79-566C-4B31-8D5D-F76E13774C07}"/>
    <cellStyle name="Entrada 2 2 2 2 7" xfId="8240" xr:uid="{0F416EE0-6AC8-41A7-87D0-AE2FA241CDA2}"/>
    <cellStyle name="Entrada 2 2 2 2 8" xfId="8265" xr:uid="{138474C9-BB14-4FD9-B641-CB2F54D44509}"/>
    <cellStyle name="Entrada 2 2 2 2 9" xfId="8286" xr:uid="{EED3415F-7DAD-4079-81B5-4A3ED0B57BC0}"/>
    <cellStyle name="Entrada 2 2 2 20" xfId="9582" xr:uid="{111BC2C1-649B-46F0-8533-FEE6CAD4C11B}"/>
    <cellStyle name="Entrada 2 2 2 3" xfId="3876" xr:uid="{C5BA91CC-43F6-4923-9924-AC7AF94360A5}"/>
    <cellStyle name="Entrada 2 2 2 4" xfId="6303" xr:uid="{DA2040B7-21F1-43B7-95A1-5AF714E58DBF}"/>
    <cellStyle name="Entrada 2 2 2 5" xfId="7825" xr:uid="{63D6A372-934B-47B8-A6D8-7D02E734B10C}"/>
    <cellStyle name="Entrada 2 2 2 6" xfId="7874" xr:uid="{EC7221CF-0F15-4686-A17C-594CC1E07E86}"/>
    <cellStyle name="Entrada 2 2 2 7" xfId="7984" xr:uid="{E90BEDB5-202B-4D9C-9DA5-8091A6C075C7}"/>
    <cellStyle name="Entrada 2 2 2 8" xfId="8026" xr:uid="{C8148F4A-D357-4B9E-A0DE-3EFD4E152CB8}"/>
    <cellStyle name="Entrada 2 2 2 9" xfId="7932" xr:uid="{9959E8A0-612E-48F8-ADB8-93D320834356}"/>
    <cellStyle name="Entrada 2 2 20" xfId="7481" xr:uid="{42480A8C-DA16-40A3-BCC0-8FDC7A5E2913}"/>
    <cellStyle name="Entrada 2 2 21" xfId="9003" xr:uid="{90E4A198-916F-4050-93B7-16054ED9811F}"/>
    <cellStyle name="Entrada 2 2 3" xfId="2129" xr:uid="{6590A73D-65D0-40DF-9E2F-5C5D12553C41}"/>
    <cellStyle name="Entrada 2 2 3 10" xfId="7682" xr:uid="{EF371FED-4D55-4D78-97D5-A2EEDB29F680}"/>
    <cellStyle name="Entrada 2 2 3 11" xfId="7702" xr:uid="{C897E7C9-F02E-41A1-9A5A-D5649D7078FC}"/>
    <cellStyle name="Entrada 2 2 3 12" xfId="8251" xr:uid="{0D878E92-AEA3-410C-AAD5-C8F8DB227754}"/>
    <cellStyle name="Entrada 2 2 3 13" xfId="7976" xr:uid="{EBCFBBA8-DD75-4769-935B-50456B45B1D5}"/>
    <cellStyle name="Entrada 2 2 3 14" xfId="8315" xr:uid="{391A2C30-CB77-4821-B919-7B2F1B7318A8}"/>
    <cellStyle name="Entrada 2 2 3 15" xfId="8311" xr:uid="{81FA12B4-9EDE-4093-9380-3773D571DAF2}"/>
    <cellStyle name="Entrada 2 2 3 16" xfId="8082" xr:uid="{11A88D34-D9E9-4745-AFF1-80DC96F3C7CF}"/>
    <cellStyle name="Entrada 2 2 3 17" xfId="7969" xr:uid="{C3FD4172-5505-4BC1-8901-A71BA4155518}"/>
    <cellStyle name="Entrada 2 2 3 18" xfId="8331" xr:uid="{A9E38780-992A-43A0-BF98-5353A103BFBC}"/>
    <cellStyle name="Entrada 2 2 3 19" xfId="10171" xr:uid="{91CF64F3-FFC7-4F36-BAA1-EB1BDC260549}"/>
    <cellStyle name="Entrada 2 2 3 2" xfId="4465" xr:uid="{D1AB3579-6A82-43E4-BCBF-75D1A576B4BA}"/>
    <cellStyle name="Entrada 2 2 3 3" xfId="6892" xr:uid="{D1B03525-259D-4E5D-9E53-0ECBC713FBFA}"/>
    <cellStyle name="Entrada 2 2 3 4" xfId="8001" xr:uid="{1476B6DB-2911-4A82-840F-D2C70CFE250C}"/>
    <cellStyle name="Entrada 2 2 3 5" xfId="7683" xr:uid="{F8416727-ACAB-4567-8F40-620468333F53}"/>
    <cellStyle name="Entrada 2 2 3 6" xfId="8010" xr:uid="{7510A47E-85CE-4557-A753-AF67381F8D74}"/>
    <cellStyle name="Entrada 2 2 3 7" xfId="5130" xr:uid="{ECD2B84E-A1C7-425A-B612-F29EDC140E1A}"/>
    <cellStyle name="Entrada 2 2 3 8" xfId="7531" xr:uid="{BB0C8C1F-7BC7-4B0D-BCA5-FFD39910BDE4}"/>
    <cellStyle name="Entrada 2 2 3 9" xfId="7675" xr:uid="{52AB3EB1-A3C9-46CF-B003-159BDA194F27}"/>
    <cellStyle name="Entrada 2 2 4" xfId="3297" xr:uid="{30CF9442-2B9A-40DE-9D07-5EB5B84EFE64}"/>
    <cellStyle name="Entrada 2 2 5" xfId="5724" xr:uid="{A48BBE71-9B16-4BB0-948F-DD5FFD6C7DBB}"/>
    <cellStyle name="Entrada 2 2 6" xfId="7660" xr:uid="{A5A1B27C-A681-48ED-9152-EBAE46104223}"/>
    <cellStyle name="Entrada 2 2 7" xfId="7845" xr:uid="{6F41906D-B693-41A8-9F4B-B6C50D546BDA}"/>
    <cellStyle name="Entrada 2 2 8" xfId="7871" xr:uid="{3CDCB41D-2B7B-4E4C-A7ED-58568F1C549D}"/>
    <cellStyle name="Entrada 2 2 9" xfId="8017" xr:uid="{02D101F2-4113-468E-983B-D47D7894087F}"/>
    <cellStyle name="Entrada 2 3" xfId="666" xr:uid="{4BB95EC9-F1CD-425A-98A0-00B3288BA26A}"/>
    <cellStyle name="Entrada 2 3 10" xfId="8127" xr:uid="{7798C38F-A923-45B8-8A5C-00ABBA147E38}"/>
    <cellStyle name="Entrada 2 3 11" xfId="8120" xr:uid="{2BE31172-7755-41D8-ABF9-79AE2114F1C7}"/>
    <cellStyle name="Entrada 2 3 12" xfId="7966" xr:uid="{A2B11B8C-49E6-43B0-8498-89CEF015EC3E}"/>
    <cellStyle name="Entrada 2 3 13" xfId="8031" xr:uid="{E1FBBB56-27D3-4AC0-B4B0-7BDFBFBD39FB}"/>
    <cellStyle name="Entrada 2 3 14" xfId="7766" xr:uid="{0F895B5C-155B-4D7B-9678-2583B4833557}"/>
    <cellStyle name="Entrada 2 3 15" xfId="8289" xr:uid="{C4AA1421-526D-4CAD-ACA6-57E206556196}"/>
    <cellStyle name="Entrada 2 3 16" xfId="8078" xr:uid="{F019E8AD-7E43-4B41-B3A7-240B87E849EE}"/>
    <cellStyle name="Entrada 2 3 17" xfId="7670" xr:uid="{F3F037AE-4309-4757-BCD0-E5CBF9150590}"/>
    <cellStyle name="Entrada 2 3 18" xfId="8051" xr:uid="{2188D24B-CF47-479C-AAB0-FE48B7FF88EE}"/>
    <cellStyle name="Entrada 2 3 19" xfId="7520" xr:uid="{4B97F929-906F-4E55-B27A-15FD8089E661}"/>
    <cellStyle name="Entrada 2 3 2" xfId="1835" xr:uid="{DC0871A6-9238-4571-9B8B-886E0D36388C}"/>
    <cellStyle name="Entrada 2 3 2 10" xfId="5074" xr:uid="{03CD74BF-9150-4C53-BDD3-9CE787034583}"/>
    <cellStyle name="Entrada 2 3 2 11" xfId="8065" xr:uid="{C30A8CC9-B806-4868-8C7C-492F2C337A67}"/>
    <cellStyle name="Entrada 2 3 2 12" xfId="7983" xr:uid="{EDA23A59-55A4-462B-8A2D-3651DCB509A7}"/>
    <cellStyle name="Entrada 2 3 2 13" xfId="7921" xr:uid="{EF4D53AC-29AE-42C4-B042-591770481190}"/>
    <cellStyle name="Entrada 2 3 2 14" xfId="8268" xr:uid="{5BCA731E-EA53-44D3-A98C-EF14123957ED}"/>
    <cellStyle name="Entrada 2 3 2 15" xfId="7856" xr:uid="{9561DD63-1B68-4DF3-937D-AF5D3C1DF311}"/>
    <cellStyle name="Entrada 2 3 2 16" xfId="7925" xr:uid="{A3AA19B7-768B-4112-9B08-509E8D5BE5B6}"/>
    <cellStyle name="Entrada 2 3 2 17" xfId="8378" xr:uid="{7EAB9314-3479-4765-A2EC-476CE6BB84CB}"/>
    <cellStyle name="Entrada 2 3 2 18" xfId="8367" xr:uid="{4C1D8006-F091-4C15-AF60-04E753907844}"/>
    <cellStyle name="Entrada 2 3 2 19" xfId="9877" xr:uid="{2A3BD47F-3BDF-499C-8DD4-9BF7757FEB5F}"/>
    <cellStyle name="Entrada 2 3 2 2" xfId="4171" xr:uid="{47BD4A30-B216-4BA5-B1F4-5DD788515ECC}"/>
    <cellStyle name="Entrada 2 3 2 3" xfId="6598" xr:uid="{7CF9F542-999D-4EAF-B827-7D06088F5A54}"/>
    <cellStyle name="Entrada 2 3 2 4" xfId="7905" xr:uid="{7B948F13-0A03-4B9B-A505-529AFD6FC5E7}"/>
    <cellStyle name="Entrada 2 3 2 5" xfId="8097" xr:uid="{5525C201-4B38-4AB5-AB81-98EAD0CD5C05}"/>
    <cellStyle name="Entrada 2 3 2 6" xfId="7652" xr:uid="{5849D45B-ED1B-4983-8E26-2C4B2E5D311A}"/>
    <cellStyle name="Entrada 2 3 2 7" xfId="8107" xr:uid="{8EF44518-7257-4563-9EFE-B82BD4D6E7E0}"/>
    <cellStyle name="Entrada 2 3 2 8" xfId="8089" xr:uid="{0C99B25A-ADDD-4937-A2A7-FE0595FC7DCB}"/>
    <cellStyle name="Entrada 2 3 2 9" xfId="7941" xr:uid="{F6DDA475-63B5-4231-A4DB-AAFDAE7ABF5D}"/>
    <cellStyle name="Entrada 2 3 20" xfId="8709" xr:uid="{3AEB48A3-EE06-4260-8879-BB7C320320E0}"/>
    <cellStyle name="Entrada 2 3 3" xfId="3003" xr:uid="{C563DD54-97B8-4209-AAE9-2F2132BCDECC}"/>
    <cellStyle name="Entrada 2 3 4" xfId="5430" xr:uid="{FB7AFD38-792C-484A-98EB-245824E4D3DF}"/>
    <cellStyle name="Entrada 2 3 5" xfId="7568" xr:uid="{B92BC22C-C7CB-4D0C-9AB0-3C3441C9485C}"/>
    <cellStyle name="Entrada 2 3 6" xfId="7607" xr:uid="{A7277CD1-F981-4638-98FD-3B538475D4D2}"/>
    <cellStyle name="Entrada 2 3 7" xfId="7729" xr:uid="{0F04F4C6-C6DA-43AC-AA2B-E090BE8E1C21}"/>
    <cellStyle name="Entrada 2 3 8" xfId="8171" xr:uid="{13070DC4-04F1-45BC-BEA5-77B84CF50D65}"/>
    <cellStyle name="Entrada 2 3 9" xfId="8124" xr:uid="{6048C063-4EDE-4956-8299-18447A5DF699}"/>
    <cellStyle name="Entrada 2 4" xfId="5058" xr:uid="{20E7EDA0-E64B-43B6-82FA-57CEBBFC3577}"/>
    <cellStyle name="Entrada 2 5" xfId="5324" xr:uid="{685879A6-AC5A-4393-B71E-8CCCDD331822}"/>
    <cellStyle name="Entrada 2 6" xfId="5071" xr:uid="{B74A8113-CE4C-44A8-A09B-BEEAF0E36B92}"/>
    <cellStyle name="Entrada 2 7" xfId="7484" xr:uid="{F8929BC3-5073-4644-A253-5F1A4C4BA677}"/>
    <cellStyle name="Entrada 2 8" xfId="7508" xr:uid="{9677A1E9-38B7-4FB2-B448-8F23AD38634C}"/>
    <cellStyle name="Entrada 2 9" xfId="7973" xr:uid="{DC7D725B-C7E9-4EEA-9681-367F8FEF8B2B}"/>
    <cellStyle name="Entrada 3" xfId="203" xr:uid="{515210D6-FB23-45C9-9DB6-DBF354D8A14E}"/>
    <cellStyle name="Entrada 3 10" xfId="7653" xr:uid="{427B9DCC-F8E9-43E7-B99F-4A8AC4A006EF}"/>
    <cellStyle name="Entrada 3 11" xfId="5063" xr:uid="{CC2EFFA8-3566-4CB0-A2D6-ABD0C5FD52C7}"/>
    <cellStyle name="Entrada 3 12" xfId="8291" xr:uid="{5746900E-8380-4590-B34F-BAE12FAEE0AC}"/>
    <cellStyle name="Entrada 3 13" xfId="7616" xr:uid="{3989505A-9622-4A21-981B-F7E0AA526BD3}"/>
    <cellStyle name="Entrada 3 14" xfId="8420" xr:uid="{C7F29B44-7ADC-4BC7-B9B5-8CAD4A7BB7EF}"/>
    <cellStyle name="Entrada 3 2" xfId="955" xr:uid="{6D361DF1-408B-43C9-AB69-E34A56FAC18E}"/>
    <cellStyle name="Entrada 3 2 10" xfId="7510" xr:uid="{FA1EABE7-3FA0-4F53-8C39-1FC53AE00868}"/>
    <cellStyle name="Entrada 3 2 11" xfId="8047" xr:uid="{8FF3860F-A010-4B99-9AEC-38B908AFC71C}"/>
    <cellStyle name="Entrada 3 2 12" xfId="8258" xr:uid="{469BB611-FFDE-46A5-8ECE-23D20D1EB404}"/>
    <cellStyle name="Entrada 3 2 13" xfId="8133" xr:uid="{538A7B78-BB56-486E-B457-94F9E38A634C}"/>
    <cellStyle name="Entrada 3 2 14" xfId="8188" xr:uid="{D603B14C-1FBA-4517-83E4-A88F7B1C6385}"/>
    <cellStyle name="Entrada 3 2 15" xfId="7736" xr:uid="{45A215D6-FC7A-46CB-91AA-8E18CD225F8C}"/>
    <cellStyle name="Entrada 3 2 16" xfId="7759" xr:uid="{18759EBA-22BF-439F-8384-BBBC3BFC5058}"/>
    <cellStyle name="Entrada 3 2 17" xfId="8317" xr:uid="{136E4DF3-F23D-461E-89E4-E9992139597F}"/>
    <cellStyle name="Entrada 3 2 18" xfId="7489" xr:uid="{2B06BF46-4B7C-4414-9DA3-CDB24BE8E012}"/>
    <cellStyle name="Entrada 3 2 19" xfId="7930" xr:uid="{3FCFFABE-9C24-4A50-BBCE-74B035F91CEC}"/>
    <cellStyle name="Entrada 3 2 2" xfId="1535" xr:uid="{07799C8B-2198-49CE-96C8-36D632D6F2E3}"/>
    <cellStyle name="Entrada 3 2 2 10" xfId="7666" xr:uid="{AA7F0425-B395-4367-A0C4-B9C0F0187884}"/>
    <cellStyle name="Entrada 3 2 2 11" xfId="8079" xr:uid="{9731E900-E2AC-42D6-9A68-A3A2327AD581}"/>
    <cellStyle name="Entrada 3 2 2 12" xfId="7926" xr:uid="{CAC4210E-D9A0-48D4-8AD7-C35021CCEF9F}"/>
    <cellStyle name="Entrada 3 2 2 13" xfId="7523" xr:uid="{C54190D0-2CC1-4420-9D06-95486A3DA2AE}"/>
    <cellStyle name="Entrada 3 2 2 14" xfId="7917" xr:uid="{EA3E3D38-725F-404F-811C-26C26A7BF166}"/>
    <cellStyle name="Entrada 3 2 2 15" xfId="8116" xr:uid="{A709866A-2EEF-4E05-B1A1-01155FD1AFA9}"/>
    <cellStyle name="Entrada 3 2 2 16" xfId="7793" xr:uid="{F5E8601B-D67C-4F91-AC36-DC1924BB71AE}"/>
    <cellStyle name="Entrada 3 2 2 17" xfId="7709" xr:uid="{C30933E9-50F4-4865-884F-DCF19FB7720F}"/>
    <cellStyle name="Entrada 3 2 2 18" xfId="7727" xr:uid="{E2108CF0-37B9-466C-82AF-61E47A506049}"/>
    <cellStyle name="Entrada 3 2 2 19" xfId="8273" xr:uid="{6002A22A-EAA9-483D-8190-A4DEC8F0D144}"/>
    <cellStyle name="Entrada 3 2 2 2" xfId="2703" xr:uid="{073391D7-1A23-4968-9F57-1E4326DC7616}"/>
    <cellStyle name="Entrada 3 2 2 2 10" xfId="8300" xr:uid="{135D844F-188E-408D-AADA-015D8F6C161F}"/>
    <cellStyle name="Entrada 3 2 2 2 11" xfId="8323" xr:uid="{3801E428-A8C2-4F80-A2DB-3C0EC4EF63D1}"/>
    <cellStyle name="Entrada 3 2 2 2 12" xfId="8334" xr:uid="{B453BE25-705B-4F6D-8F1F-507424168A44}"/>
    <cellStyle name="Entrada 3 2 2 2 13" xfId="8347" xr:uid="{D75B254D-B4A6-4634-91AC-A7261416D70A}"/>
    <cellStyle name="Entrada 3 2 2 2 14" xfId="8359" xr:uid="{1167C090-3017-47A1-9D18-D2830AB604C0}"/>
    <cellStyle name="Entrada 3 2 2 2 15" xfId="8371" xr:uid="{20DB86C9-E3F0-433E-A73D-C479AE3E2766}"/>
    <cellStyle name="Entrada 3 2 2 2 16" xfId="8383" xr:uid="{9782D103-00FD-48D9-B507-9194686051D4}"/>
    <cellStyle name="Entrada 3 2 2 2 17" xfId="8393" xr:uid="{EAFBD224-1BDE-4308-AC6C-94EA9EF60D00}"/>
    <cellStyle name="Entrada 3 2 2 2 18" xfId="8400" xr:uid="{93333F6A-A197-48D6-99E5-CE67BBE2769D}"/>
    <cellStyle name="Entrada 3 2 2 2 19" xfId="10745" xr:uid="{39E9CE1D-5D99-4D8C-B963-8A9EBEB1A6C9}"/>
    <cellStyle name="Entrada 3 2 2 2 2" xfId="5039" xr:uid="{3518278D-9857-48B8-B337-1F0E42CF4104}"/>
    <cellStyle name="Entrada 3 2 2 2 3" xfId="7466" xr:uid="{2F453A5C-879C-4D91-982B-6126B485E137}"/>
    <cellStyle name="Entrada 3 2 2 2 4" xfId="8175" xr:uid="{A30E8D0D-6053-4542-B222-CC8DD65E7856}"/>
    <cellStyle name="Entrada 3 2 2 2 5" xfId="8200" xr:uid="{3E25B68F-0B0B-491B-90AB-70A44096C8FC}"/>
    <cellStyle name="Entrada 3 2 2 2 6" xfId="8219" xr:uid="{DB57D7D1-349B-4A23-862F-8D2FE6872881}"/>
    <cellStyle name="Entrada 3 2 2 2 7" xfId="8235" xr:uid="{8895A87A-AF2F-43F9-AF74-732DC052E5B6}"/>
    <cellStyle name="Entrada 3 2 2 2 8" xfId="8260" xr:uid="{9E2929C0-DC74-4070-AABC-13E497A84A80}"/>
    <cellStyle name="Entrada 3 2 2 2 9" xfId="8281" xr:uid="{23B22817-9D5B-498D-B932-7CFC59AFB16D}"/>
    <cellStyle name="Entrada 3 2 2 20" xfId="9577" xr:uid="{9278FD08-E754-4C0E-8289-B595D691FCFD}"/>
    <cellStyle name="Entrada 3 2 2 3" xfId="3871" xr:uid="{5CC03A7E-67ED-4C47-8B13-8DC3C2D1BC6A}"/>
    <cellStyle name="Entrada 3 2 2 4" xfId="6298" xr:uid="{57440360-2531-4AFE-85A4-9C7247EDA812}"/>
    <cellStyle name="Entrada 3 2 2 5" xfId="7820" xr:uid="{111B0126-36DF-41EA-BEF8-C1244C4B14F9}"/>
    <cellStyle name="Entrada 3 2 2 6" xfId="7963" xr:uid="{0114AB27-C8C8-485A-8B62-BE29A88E2C0F}"/>
    <cellStyle name="Entrada 3 2 2 7" xfId="7600" xr:uid="{E6849001-B5CE-418D-BDDA-91CE6DF2EA18}"/>
    <cellStyle name="Entrada 3 2 2 8" xfId="8139" xr:uid="{06ABD208-E65C-4B74-9128-A3626AB683CF}"/>
    <cellStyle name="Entrada 3 2 2 9" xfId="7797" xr:uid="{274BABB9-0679-463A-B8BD-BC4CD80B4A9D}"/>
    <cellStyle name="Entrada 3 2 20" xfId="7634" xr:uid="{C2DDCB7E-F26E-43EA-9E24-C6120CA5BE64}"/>
    <cellStyle name="Entrada 3 2 21" xfId="8997" xr:uid="{A0B6A5F4-4153-45B0-93B7-86E197EA1E4E}"/>
    <cellStyle name="Entrada 3 2 3" xfId="2123" xr:uid="{7E796B05-BD28-4230-ABB4-1B5D0EB6799B}"/>
    <cellStyle name="Entrada 3 2 3 10" xfId="7533" xr:uid="{6157262F-B0EF-4162-B98F-F504A551D21C}"/>
    <cellStyle name="Entrada 3 2 3 11" xfId="7623" xr:uid="{C334A4E8-0F16-487C-BB8F-78AC56EBE453}"/>
    <cellStyle name="Entrada 3 2 3 12" xfId="7970" xr:uid="{B0FFE4EB-7F69-4852-9A1B-DD120AD3A023}"/>
    <cellStyle name="Entrada 3 2 3 13" xfId="5127" xr:uid="{F2163033-8462-42F9-9CA7-626EB2613CFF}"/>
    <cellStyle name="Entrada 3 2 3 14" xfId="7497" xr:uid="{A72648D2-EF7C-44D7-BE0E-7A9EFC027323}"/>
    <cellStyle name="Entrada 3 2 3 15" xfId="7645" xr:uid="{B3622C93-E2D1-4515-B308-B3AEE9F8C484}"/>
    <cellStyle name="Entrada 3 2 3 16" xfId="8319" xr:uid="{2D570EFB-B921-4A25-9D23-85A76D444917}"/>
    <cellStyle name="Entrada 3 2 3 17" xfId="7792" xr:uid="{CD0CA248-B90C-4346-8966-567A0D2215B0}"/>
    <cellStyle name="Entrada 3 2 3 18" xfId="8021" xr:uid="{979F5E55-3CD0-40E8-A187-0E186BFA8B80}"/>
    <cellStyle name="Entrada 3 2 3 19" xfId="10165" xr:uid="{A2DAC817-8C96-4520-A56A-0466FCE63BC8}"/>
    <cellStyle name="Entrada 3 2 3 2" xfId="4459" xr:uid="{AD35C2F2-EBE4-45E0-A253-9010B73B2F6A}"/>
    <cellStyle name="Entrada 3 2 3 3" xfId="6886" xr:uid="{7920D1B7-C540-4F7C-8566-CFAADD3B2FEE}"/>
    <cellStyle name="Entrada 3 2 3 4" xfId="7995" xr:uid="{4A04E52D-AF69-4A18-9264-1681E4BC8FD8}"/>
    <cellStyle name="Entrada 3 2 3 5" xfId="8122" xr:uid="{F464856F-E8D8-4252-A6C5-8163BBFFE3AA}"/>
    <cellStyle name="Entrada 3 2 3 6" xfId="7726" xr:uid="{B5F14620-30F8-4AE0-A138-CADF4E935DB0}"/>
    <cellStyle name="Entrada 3 2 3 7" xfId="7949" xr:uid="{93CF93E8-0E58-442F-A5C4-2DAA939E20C7}"/>
    <cellStyle name="Entrada 3 2 3 8" xfId="7509" xr:uid="{F163D47F-E3BF-4C56-B3DC-71AADD045043}"/>
    <cellStyle name="Entrada 3 2 3 9" xfId="7631" xr:uid="{3CBDF877-E715-429C-81E5-CF00FBC18FA1}"/>
    <cellStyle name="Entrada 3 2 4" xfId="3291" xr:uid="{85329AD7-63DC-43D2-B98D-E267BFC6F294}"/>
    <cellStyle name="Entrada 3 2 5" xfId="5718" xr:uid="{EDD3A7CD-9007-427B-B1E8-C4FD164C4987}"/>
    <cellStyle name="Entrada 3 2 6" xfId="7654" xr:uid="{2A1ED0BC-37F8-48BD-95FD-05ADBA0EBB18}"/>
    <cellStyle name="Entrada 3 2 7" xfId="7547" xr:uid="{A571F003-2F37-4AD7-B03A-50D0F2B23083}"/>
    <cellStyle name="Entrada 3 2 8" xfId="7605" xr:uid="{C3F5DBD6-83F9-445B-8C97-851B2C007F17}"/>
    <cellStyle name="Entrada 3 2 9" xfId="7636" xr:uid="{38662D46-86E9-44EE-ACC6-F1F39D4E9F18}"/>
    <cellStyle name="Entrada 3 3" xfId="682" xr:uid="{36ED39A5-6688-4642-ACC8-B99EC28F60A4}"/>
    <cellStyle name="Entrada 3 3 10" xfId="7842" xr:uid="{ABE6FFB0-E76B-4173-A991-0F37127B90C9}"/>
    <cellStyle name="Entrada 3 3 11" xfId="8028" xr:uid="{4998EC37-2D07-4F63-BC13-766841ACD9AF}"/>
    <cellStyle name="Entrada 3 3 12" xfId="8242" xr:uid="{FFDF155A-611D-4F54-89A4-8A82278387BC}"/>
    <cellStyle name="Entrada 3 3 13" xfId="7763" xr:uid="{C5EC8AE3-C457-4C65-91E8-25412F756FA3}"/>
    <cellStyle name="Entrada 3 3 14" xfId="7552" xr:uid="{3F416556-CD58-4D32-B45C-B45ECEFC1421}"/>
    <cellStyle name="Entrada 3 3 15" xfId="8217" xr:uid="{4653FBF2-9DDE-47A0-9C37-BADE0ABD5841}"/>
    <cellStyle name="Entrada 3 3 16" xfId="8113" xr:uid="{BAFF349A-026E-40CA-A692-CD9BE599B9BF}"/>
    <cellStyle name="Entrada 3 3 17" xfId="7507" xr:uid="{90CB6226-40BD-4D9E-9BC5-5A9B08B36EF9}"/>
    <cellStyle name="Entrada 3 3 18" xfId="8125" xr:uid="{B103740B-9B91-4622-BD17-1BA2E25E8292}"/>
    <cellStyle name="Entrada 3 3 19" xfId="8209" xr:uid="{0A0C24A9-A665-4240-A001-C716B730923D}"/>
    <cellStyle name="Entrada 3 3 2" xfId="1850" xr:uid="{5503A032-5249-4FB9-8745-299DF5132642}"/>
    <cellStyle name="Entrada 3 3 2 10" xfId="7972" xr:uid="{1697A041-F9C3-4542-BFE3-4983B8CBC717}"/>
    <cellStyle name="Entrada 3 3 2 11" xfId="8168" xr:uid="{E228F407-1FD3-44DA-962C-A0ACD0A9DD14}"/>
    <cellStyle name="Entrada 3 3 2 12" xfId="7593" xr:uid="{B0DB3EA5-82CA-4F25-A7EE-20BB4A70E6DC}"/>
    <cellStyle name="Entrada 3 3 2 13" xfId="8198" xr:uid="{E4B70A91-BF30-42B0-ABAF-44107DA5D0A6}"/>
    <cellStyle name="Entrada 3 3 2 14" xfId="7956" xr:uid="{CD616F8B-23F8-4F42-9D8B-AEFF3BABF12E}"/>
    <cellStyle name="Entrada 3 3 2 15" xfId="7720" xr:uid="{331CB0D8-2511-4AEE-B8FD-F70F9BA8EC1A}"/>
    <cellStyle name="Entrada 3 3 2 16" xfId="8015" xr:uid="{821E4DFF-7CE8-40C9-948E-96C0C4F2D482}"/>
    <cellStyle name="Entrada 3 3 2 17" xfId="8369" xr:uid="{C96952A3-C738-47F0-8401-FCFAEEBDE453}"/>
    <cellStyle name="Entrada 3 3 2 18" xfId="8243" xr:uid="{C88573DE-7928-4C55-9FF0-601061C40B70}"/>
    <cellStyle name="Entrada 3 3 2 19" xfId="9892" xr:uid="{9CF2F1D8-E658-4004-800A-5EBDA46B7B95}"/>
    <cellStyle name="Entrada 3 3 2 2" xfId="4186" xr:uid="{E7C32FCB-1ADD-4489-8F8C-985571A494D3}"/>
    <cellStyle name="Entrada 3 3 2 3" xfId="6613" xr:uid="{CB38F183-9404-44F7-A243-C0ED86BA056B}"/>
    <cellStyle name="Entrada 3 3 2 4" xfId="7914" xr:uid="{A2E30D16-4F7E-4876-9F4B-C9FED9906BB4}"/>
    <cellStyle name="Entrada 3 3 2 5" xfId="8109" xr:uid="{432ECEDD-2B5D-42BB-800F-28DF978A011E}"/>
    <cellStyle name="Entrada 3 3 2 6" xfId="8096" xr:uid="{231D0F0F-9D20-472D-A815-F5B1DB3986E1}"/>
    <cellStyle name="Entrada 3 3 2 7" xfId="7669" xr:uid="{9344592C-088E-4E14-B986-2400F60599DE}"/>
    <cellStyle name="Entrada 3 3 2 8" xfId="8114" xr:uid="{B656BBED-70F7-40F4-9631-DA3E5A2E2389}"/>
    <cellStyle name="Entrada 3 3 2 9" xfId="7887" xr:uid="{04F742F7-4FA4-4D94-A79A-4F18DF51AF77}"/>
    <cellStyle name="Entrada 3 3 20" xfId="8724" xr:uid="{029ED52B-A78F-4FB3-9735-C7A6977CDB28}"/>
    <cellStyle name="Entrada 3 3 3" xfId="3018" xr:uid="{055E0F77-31EC-4E1C-BD7E-E91A3D7998D7}"/>
    <cellStyle name="Entrada 3 3 4" xfId="5445" xr:uid="{4FCA3F60-A408-454F-9420-2D08DA95C35B}"/>
    <cellStyle name="Entrada 3 3 5" xfId="7576" xr:uid="{73C30E92-4B9F-4519-ABFD-9CD5FFE34D9D}"/>
    <cellStyle name="Entrada 3 3 6" xfId="7594" xr:uid="{C60A7E46-7A92-46C4-A484-1D31648ABA34}"/>
    <cellStyle name="Entrada 3 3 7" xfId="7672" xr:uid="{FD694195-AD89-4908-9C35-E7EB7C0A2999}"/>
    <cellStyle name="Entrada 3 3 8" xfId="7538" xr:uid="{174AC9F6-DFE1-4379-BDC2-B8EC8463D5B9}"/>
    <cellStyle name="Entrada 3 3 9" xfId="7810" xr:uid="{02D15EC9-40A4-44BA-B25E-5C788A5A936B}"/>
    <cellStyle name="Entrada 3 4" xfId="5098" xr:uid="{CBB487B0-5140-40F0-A76B-ED1F593CBC54}"/>
    <cellStyle name="Entrada 3 5" xfId="5320" xr:uid="{3CD9C115-5782-45F8-842A-2EDF1C3DA06B}"/>
    <cellStyle name="Entrada 3 6" xfId="8053" xr:uid="{AE110EB2-B35F-4353-9BFB-DA36DD11859A}"/>
    <cellStyle name="Entrada 3 7" xfId="8147" xr:uid="{58A1B465-931D-4A86-8D1D-71A8C9521323}"/>
    <cellStyle name="Entrada 3 8" xfId="8046" xr:uid="{F2CFC070-D1CF-479D-9354-C0BE1329D62B}"/>
    <cellStyle name="Entrada 3 9" xfId="7809" xr:uid="{C01BB795-CF37-488C-8B81-798F4A40FBD2}"/>
    <cellStyle name="Estilo 1" xfId="61" xr:uid="{D34F15DF-2F7F-4130-8BAB-12D66B095F93}"/>
    <cellStyle name="Euro" xfId="62" xr:uid="{F1AAF80D-D3D7-473C-AC1F-3DAD5B01F0E3}"/>
    <cellStyle name="F2" xfId="204" xr:uid="{35E4B951-14DF-4B46-AF62-7A06E56DC723}"/>
    <cellStyle name="F3" xfId="205" xr:uid="{8951C80D-5A61-4BAA-9A54-0C65AEC3B616}"/>
    <cellStyle name="F4" xfId="206" xr:uid="{91B8B9AD-5711-4937-BA20-85A5D148C3F1}"/>
    <cellStyle name="F5" xfId="207" xr:uid="{633C5AF6-332B-4045-B83D-0017C12D99AF}"/>
    <cellStyle name="F6" xfId="208" xr:uid="{C39C178E-F9C3-4D5B-B561-215FE89F204E}"/>
    <cellStyle name="F7" xfId="209" xr:uid="{132795D7-A63B-4FBB-9979-370503FECEC8}"/>
    <cellStyle name="F8" xfId="210" xr:uid="{6913E456-99A7-47B6-AF53-C02BC287C306}"/>
    <cellStyle name="Fixed" xfId="211" xr:uid="{5FC5E4E1-3033-4F31-AB59-62B32130E512}"/>
    <cellStyle name="Heading 1" xfId="212" xr:uid="{6F18DE84-1797-47EE-BEE0-1607B21302D3}"/>
    <cellStyle name="Heading 2" xfId="213" xr:uid="{12195EAB-DE28-4A8C-A590-4866E6B41B16}"/>
    <cellStyle name="Heading1" xfId="214" xr:uid="{DC75A43E-AE76-4165-868C-5DA9BC5C4D1D}"/>
    <cellStyle name="Heading2" xfId="215" xr:uid="{366F6CFC-B6AD-4795-AA6E-447E2F9CE9BE}"/>
    <cellStyle name="Hipervínculo" xfId="17" builtinId="8"/>
    <cellStyle name="Hipervínculo 2" xfId="569" xr:uid="{F8BF958A-CB41-4A9F-860A-6F80511665AF}"/>
    <cellStyle name="Hipervínculo 3" xfId="638" xr:uid="{3DC0F332-0A01-46C8-827F-8F05EDA74B4A}"/>
    <cellStyle name="Hyperlink 3" xfId="10757" xr:uid="{F4B57D99-8541-4E56-98DF-A309BF583F0E}"/>
    <cellStyle name="Incorrecto 2" xfId="63" xr:uid="{19A8FEB7-5D8A-4E1F-B53C-114CF242A3E5}"/>
    <cellStyle name="Incorrecto 3" xfId="216" xr:uid="{7C9B7DAD-149C-4829-920F-F5E66C69AD89}"/>
    <cellStyle name="MILE DE MILLONES" xfId="217" xr:uid="{6DF508A8-408C-4919-9C2F-CBAAF5084B0E}"/>
    <cellStyle name="MILE DE MILLONES 2" xfId="218" xr:uid="{ECCCF13E-349C-497E-AE49-6C47D3ACC7DB}"/>
    <cellStyle name="MILE DE MILLONES_PRESUPUESTO FASE III ABR-2015 Rev3" xfId="219" xr:uid="{12BF2B7A-2448-45E1-AAC2-CC222E0CB097}"/>
    <cellStyle name="MILES" xfId="220" xr:uid="{C4487BB0-F798-46B6-A8BE-E0C92A47F617}"/>
    <cellStyle name="MILES 2" xfId="221" xr:uid="{761EE64B-C835-487B-BF96-D39DC7D17370}"/>
    <cellStyle name="Millares" xfId="1" builtinId="3"/>
    <cellStyle name="Millares [0] 2" xfId="315" xr:uid="{6670C213-432D-4D76-991B-13FFE22804B6}"/>
    <cellStyle name="Millares [0] 2 10" xfId="10828" xr:uid="{30BCE886-3C50-46CD-A97B-33F5462EB4F5}"/>
    <cellStyle name="Millares [0] 2 2" xfId="346" xr:uid="{2D493F6A-980D-480C-9082-085BA777B660}"/>
    <cellStyle name="Millares [0] 2 2 2" xfId="554" xr:uid="{EB056EBA-928F-4765-9855-8A35711E2821}"/>
    <cellStyle name="Millares [0] 2 2 2 2" xfId="903" xr:uid="{25A08AF5-4BA5-40FD-A84E-CC89C2F5822F}"/>
    <cellStyle name="Millares [0] 2 2 2 2 2" xfId="1485" xr:uid="{7138D93F-513E-477E-A7BB-CD0B424105CE}"/>
    <cellStyle name="Millares [0] 2 2 2 2 2 2" xfId="2653" xr:uid="{02D2E5F3-E214-4BC6-8E50-2124E8D53E65}"/>
    <cellStyle name="Millares [0] 2 2 2 2 2 2 2" xfId="4989" xr:uid="{6C8A1282-944A-44E0-9DDC-4FA494FDC973}"/>
    <cellStyle name="Millares [0] 2 2 2 2 2 2 2 2" xfId="15378" xr:uid="{6C90C11C-0C28-443B-A819-F00E485E48F4}"/>
    <cellStyle name="Millares [0] 2 2 2 2 2 2 3" xfId="7416" xr:uid="{91AA01AB-3F73-4C20-B3B9-799B2040FD51}"/>
    <cellStyle name="Millares [0] 2 2 2 2 2 2 3 2" xfId="17655" xr:uid="{09E3EC42-26DB-41FF-8BC2-C357BFE7F5B9}"/>
    <cellStyle name="Millares [0] 2 2 2 2 2 2 4" xfId="10695" xr:uid="{AEBF5DCE-69CD-4048-B1AB-203EE42E7431}"/>
    <cellStyle name="Millares [0] 2 2 2 2 2 2 4 2" xfId="19949" xr:uid="{6CD857CC-1448-4AF3-87BB-AF853B99F94E}"/>
    <cellStyle name="Millares [0] 2 2 2 2 2 2 5" xfId="13102" xr:uid="{A99D4AE8-C0F2-46D6-A695-D05F78795C6D}"/>
    <cellStyle name="Millares [0] 2 2 2 2 2 3" xfId="3821" xr:uid="{7E2BAFC6-B1CA-4380-95FD-38261C61E139}"/>
    <cellStyle name="Millares [0] 2 2 2 2 2 3 2" xfId="14240" xr:uid="{D63CDABB-FE1E-415C-806C-1E05C029FE03}"/>
    <cellStyle name="Millares [0] 2 2 2 2 2 4" xfId="6248" xr:uid="{A4D0AE03-237B-4182-89EF-A98C96D4A810}"/>
    <cellStyle name="Millares [0] 2 2 2 2 2 4 2" xfId="16517" xr:uid="{42D039E9-28B1-4290-8914-9C7730AF906F}"/>
    <cellStyle name="Millares [0] 2 2 2 2 2 5" xfId="9527" xr:uid="{248A425A-40EA-4967-9904-5858B65D7E59}"/>
    <cellStyle name="Millares [0] 2 2 2 2 2 5 2" xfId="18810" xr:uid="{075A7C89-0619-496D-AEF3-6837EC3BC6C0}"/>
    <cellStyle name="Millares [0] 2 2 2 2 2 6" xfId="11964" xr:uid="{E1AC7781-BB2B-4903-8987-D85536FC6371}"/>
    <cellStyle name="Millares [0] 2 2 2 2 3" xfId="2071" xr:uid="{21072D0A-6979-4FC9-8BCD-54A1EB458C06}"/>
    <cellStyle name="Millares [0] 2 2 2 2 3 2" xfId="4407" xr:uid="{EF41A96D-EDE9-45B2-A7CF-95460BFE2D5E}"/>
    <cellStyle name="Millares [0] 2 2 2 2 3 2 2" xfId="14809" xr:uid="{E9D6079B-0ABF-4683-9D75-ED1FDB4A6902}"/>
    <cellStyle name="Millares [0] 2 2 2 2 3 3" xfId="6834" xr:uid="{814E9C52-EE30-46D6-B542-6181A6558010}"/>
    <cellStyle name="Millares [0] 2 2 2 2 3 3 2" xfId="17086" xr:uid="{FD72B4FF-F016-4E9C-8C53-852C158C96C3}"/>
    <cellStyle name="Millares [0] 2 2 2 2 3 4" xfId="10113" xr:uid="{C4271A9D-2622-4171-866C-10D721F92E28}"/>
    <cellStyle name="Millares [0] 2 2 2 2 3 4 2" xfId="19379" xr:uid="{C49965CF-33BC-4E09-AD49-CC852B0ECBAF}"/>
    <cellStyle name="Millares [0] 2 2 2 2 3 5" xfId="12533" xr:uid="{18543066-7C2F-4300-BCC0-29624DBBBDB1}"/>
    <cellStyle name="Millares [0] 2 2 2 2 4" xfId="3239" xr:uid="{FAE8FBB8-D13B-474E-88E0-3031DB859F28}"/>
    <cellStyle name="Millares [0] 2 2 2 2 4 2" xfId="13671" xr:uid="{AF7E4EFA-392B-4E57-8018-A3F0918CE373}"/>
    <cellStyle name="Millares [0] 2 2 2 2 5" xfId="5666" xr:uid="{26367F30-F322-4EA7-8143-2402846F1E22}"/>
    <cellStyle name="Millares [0] 2 2 2 2 5 2" xfId="15948" xr:uid="{EED5DDA9-156F-4A11-8050-C94D5CD7B780}"/>
    <cellStyle name="Millares [0] 2 2 2 2 6" xfId="8945" xr:uid="{0E873E7A-A4C7-42F3-A430-EC55F7F8DA41}"/>
    <cellStyle name="Millares [0] 2 2 2 2 6 2" xfId="18241" xr:uid="{EA49B5E5-64DA-4A6A-AD61-5DAF5E923CD9}"/>
    <cellStyle name="Millares [0] 2 2 2 2 7" xfId="11395" xr:uid="{1DCC7C05-E8E8-4188-823B-2EE980A32EE2}"/>
    <cellStyle name="Millares [0] 2 2 2 3" xfId="1198" xr:uid="{22EABA76-087D-4CB1-BD1F-A34AE9F7B40F}"/>
    <cellStyle name="Millares [0] 2 2 2 3 2" xfId="2366" xr:uid="{3F022FD1-9AEE-4FFF-8C9D-DAE85B6669A3}"/>
    <cellStyle name="Millares [0] 2 2 2 3 2 2" xfId="4702" xr:uid="{F091B6CA-FF19-4A0F-A1B2-A9C95424AA64}"/>
    <cellStyle name="Millares [0] 2 2 2 3 2 2 2" xfId="15094" xr:uid="{B397486E-4699-49A3-B03D-4637DC8BED70}"/>
    <cellStyle name="Millares [0] 2 2 2 3 2 3" xfId="7129" xr:uid="{DB2ABBCC-7029-421D-B364-AAE27F92DBB5}"/>
    <cellStyle name="Millares [0] 2 2 2 3 2 3 2" xfId="17371" xr:uid="{57E81326-AC22-4023-9CA5-CE45CE17663B}"/>
    <cellStyle name="Millares [0] 2 2 2 3 2 4" xfId="10408" xr:uid="{6107193F-1AE0-40D3-9749-A6C4FF2AF3EA}"/>
    <cellStyle name="Millares [0] 2 2 2 3 2 4 2" xfId="19665" xr:uid="{C98B5248-B993-467F-9A22-D24AF81D852C}"/>
    <cellStyle name="Millares [0] 2 2 2 3 2 5" xfId="12818" xr:uid="{B6BECD60-F69D-4C81-B344-B06EDBEFBA4B}"/>
    <cellStyle name="Millares [0] 2 2 2 3 3" xfId="3534" xr:uid="{A9B9FBFB-C388-4054-82C8-E71605BC63B9}"/>
    <cellStyle name="Millares [0] 2 2 2 3 3 2" xfId="13956" xr:uid="{9ACD563E-0A09-4591-94A8-EFD0555F007B}"/>
    <cellStyle name="Millares [0] 2 2 2 3 4" xfId="5961" xr:uid="{0624AD8C-75CB-4CCB-9BC5-8F48CBFDF645}"/>
    <cellStyle name="Millares [0] 2 2 2 3 4 2" xfId="16233" xr:uid="{E2D66E5A-908C-4136-906D-F6B6D86EC8F8}"/>
    <cellStyle name="Millares [0] 2 2 2 3 5" xfId="9240" xr:uid="{A2BDC757-3742-41E0-96A1-026D0C850A32}"/>
    <cellStyle name="Millares [0] 2 2 2 3 5 2" xfId="18526" xr:uid="{CCD526B1-9F0E-43C8-BF57-2FD1AEE04C44}"/>
    <cellStyle name="Millares [0] 2 2 2 3 6" xfId="11680" xr:uid="{FDDCC0F0-5D9D-4A2B-B96A-E314E2A22009}"/>
    <cellStyle name="Millares [0] 2 2 2 4" xfId="1777" xr:uid="{872441D5-6692-485D-AA4F-6AE4FA3BCCDB}"/>
    <cellStyle name="Millares [0] 2 2 2 4 2" xfId="4113" xr:uid="{A185B4F2-B35F-4157-B34F-188B93C1B4E7}"/>
    <cellStyle name="Millares [0] 2 2 2 4 2 2" xfId="14525" xr:uid="{DAE62E84-E8C9-4D31-B925-D76BBC3D9926}"/>
    <cellStyle name="Millares [0] 2 2 2 4 3" xfId="6540" xr:uid="{1C95E8F5-E71D-4CD8-A525-64CFB10EEC26}"/>
    <cellStyle name="Millares [0] 2 2 2 4 3 2" xfId="16802" xr:uid="{64C03B8A-6772-4406-B69F-E001FE5AAFA1}"/>
    <cellStyle name="Millares [0] 2 2 2 4 4" xfId="9819" xr:uid="{DD01F94A-9383-45B9-9717-88D3A89C5900}"/>
    <cellStyle name="Millares [0] 2 2 2 4 4 2" xfId="19095" xr:uid="{EB27E4E5-7843-4499-B092-2C7153A6405E}"/>
    <cellStyle name="Millares [0] 2 2 2 4 5" xfId="12249" xr:uid="{FEC6AF7D-E075-4FB9-B00E-62DDF708370D}"/>
    <cellStyle name="Millares [0] 2 2 2 5" xfId="2945" xr:uid="{5A14ACCC-EF2B-45BA-AE8C-F9D80638DF0C}"/>
    <cellStyle name="Millares [0] 2 2 2 5 2" xfId="13387" xr:uid="{C4EBC4F9-D65B-4426-8956-A6B6DEBB3251}"/>
    <cellStyle name="Millares [0] 2 2 2 6" xfId="5362" xr:uid="{97A687A5-7ED8-49B9-A469-636259EE1339}"/>
    <cellStyle name="Millares [0] 2 2 2 6 2" xfId="15664" xr:uid="{C1FD1F95-977C-4790-8778-603236E9C90A}"/>
    <cellStyle name="Millares [0] 2 2 2 7" xfId="8651" xr:uid="{EB983500-4D7F-4B39-A0DB-F3017E105A47}"/>
    <cellStyle name="Millares [0] 2 2 2 7 2" xfId="17957" xr:uid="{3F319D13-2085-4B0D-ABC1-2F8538D1BF77}"/>
    <cellStyle name="Millares [0] 2 2 2 8" xfId="11067" xr:uid="{6D199BD2-A897-4246-91BE-4C9F740951C2}"/>
    <cellStyle name="Millares [0] 2 2 3" xfId="720" xr:uid="{7225BFED-4FB4-4F64-8DAC-B8C89BFB6E1E}"/>
    <cellStyle name="Millares [0] 2 2 3 2" xfId="1302" xr:uid="{E74D277F-705C-45EA-BDD4-C3640C850EAA}"/>
    <cellStyle name="Millares [0] 2 2 3 2 2" xfId="2470" xr:uid="{B38BACD4-00FD-4A1D-9259-8F0DA466E875}"/>
    <cellStyle name="Millares [0] 2 2 3 2 2 2" xfId="4806" xr:uid="{0B05DF9F-3899-4A49-BE6B-A94924AB4EFB}"/>
    <cellStyle name="Millares [0] 2 2 3 2 2 2 2" xfId="15195" xr:uid="{1CBBE181-68D0-4B14-BFA4-AC8A1331CFC4}"/>
    <cellStyle name="Millares [0] 2 2 3 2 2 3" xfId="7233" xr:uid="{8D68C4E7-AC60-4EF8-8214-2ED5CA60B856}"/>
    <cellStyle name="Millares [0] 2 2 3 2 2 3 2" xfId="17472" xr:uid="{330BF6EC-73FD-4CBE-8ACA-BF4581E280A8}"/>
    <cellStyle name="Millares [0] 2 2 3 2 2 4" xfId="10512" xr:uid="{38F48715-DD46-4868-BF47-739A7942C7FE}"/>
    <cellStyle name="Millares [0] 2 2 3 2 2 4 2" xfId="19766" xr:uid="{BC76018E-B058-4434-B5A3-6484AFEEF301}"/>
    <cellStyle name="Millares [0] 2 2 3 2 2 5" xfId="12919" xr:uid="{B06B6423-341C-4A4C-9A75-6525F281F503}"/>
    <cellStyle name="Millares [0] 2 2 3 2 3" xfId="3638" xr:uid="{54B77CCF-1694-44BE-9523-7CA4B8238114}"/>
    <cellStyle name="Millares [0] 2 2 3 2 3 2" xfId="14057" xr:uid="{631A795A-730E-48B4-88E5-F004E9D39DA7}"/>
    <cellStyle name="Millares [0] 2 2 3 2 4" xfId="6065" xr:uid="{7DCFBE1B-FCE6-49AE-AB1D-CFED67B2478A}"/>
    <cellStyle name="Millares [0] 2 2 3 2 4 2" xfId="16334" xr:uid="{17E4719C-AE2F-4915-996C-9381E4117DB6}"/>
    <cellStyle name="Millares [0] 2 2 3 2 5" xfId="9344" xr:uid="{89C9DCB8-CEFB-42F6-9DEF-6D699A42AB16}"/>
    <cellStyle name="Millares [0] 2 2 3 2 5 2" xfId="18627" xr:uid="{5EB02F6F-CFEA-4A08-BAEB-4995ACB65528}"/>
    <cellStyle name="Millares [0] 2 2 3 2 6" xfId="11781" xr:uid="{86F5B06D-8531-4FEC-A3A5-C305226D4950}"/>
    <cellStyle name="Millares [0] 2 2 3 3" xfId="1888" xr:uid="{E6EADA04-81EF-423F-8422-B27276C828F3}"/>
    <cellStyle name="Millares [0] 2 2 3 3 2" xfId="4224" xr:uid="{E2DDE01A-43CB-42FC-9132-2B79C7742985}"/>
    <cellStyle name="Millares [0] 2 2 3 3 2 2" xfId="14626" xr:uid="{71B91DFA-1577-4718-8186-C3007DFC8D6E}"/>
    <cellStyle name="Millares [0] 2 2 3 3 3" xfId="6651" xr:uid="{DDAA7972-FBBB-45E0-983F-5A6D8DC12DAA}"/>
    <cellStyle name="Millares [0] 2 2 3 3 3 2" xfId="16903" xr:uid="{7E2F2111-5CA4-41E7-BD37-86BFD8C4086E}"/>
    <cellStyle name="Millares [0] 2 2 3 3 4" xfId="9930" xr:uid="{6CEDD307-83EC-4B16-AB82-3EF770B5E0E4}"/>
    <cellStyle name="Millares [0] 2 2 3 3 4 2" xfId="19196" xr:uid="{4518389A-3730-4B9A-93C4-915F8ABBBB6A}"/>
    <cellStyle name="Millares [0] 2 2 3 3 5" xfId="12350" xr:uid="{C911E97D-8DF5-4B91-8FB3-80C8E80D6C97}"/>
    <cellStyle name="Millares [0] 2 2 3 4" xfId="3056" xr:uid="{4449E598-FC5F-412D-BAB4-BF1010D1F6E5}"/>
    <cellStyle name="Millares [0] 2 2 3 4 2" xfId="13488" xr:uid="{62EF0403-CF78-4BA6-838B-5BBE7FDF5511}"/>
    <cellStyle name="Millares [0] 2 2 3 5" xfId="5483" xr:uid="{759C4A0F-1501-4E7C-9686-CCA1021BDF87}"/>
    <cellStyle name="Millares [0] 2 2 3 5 2" xfId="15765" xr:uid="{9F79408C-9DCE-4EC5-8643-963B7A67DB45}"/>
    <cellStyle name="Millares [0] 2 2 3 6" xfId="8762" xr:uid="{C17F43EC-13B3-4AF1-AC86-0F8FA8798A32}"/>
    <cellStyle name="Millares [0] 2 2 3 6 2" xfId="18058" xr:uid="{A9D6FE78-3DED-4111-9AFC-968DFB912C4F}"/>
    <cellStyle name="Millares [0] 2 2 3 7" xfId="11212" xr:uid="{EDF5CED2-3E19-421C-846A-E858C7D01351}"/>
    <cellStyle name="Millares [0] 2 2 4" xfId="1015" xr:uid="{ED3A8B66-59B9-4309-88A5-D8F46E423CA9}"/>
    <cellStyle name="Millares [0] 2 2 4 2" xfId="2183" xr:uid="{50902AD4-88BF-4918-9236-C4978267D9E3}"/>
    <cellStyle name="Millares [0] 2 2 4 2 2" xfId="4519" xr:uid="{570B34E3-7A36-42C8-BE11-3ADC0B944817}"/>
    <cellStyle name="Millares [0] 2 2 4 2 2 2" xfId="14911" xr:uid="{130CFF58-0CF8-47BE-BCE4-A8BE3F82DCD6}"/>
    <cellStyle name="Millares [0] 2 2 4 2 3" xfId="6946" xr:uid="{9FBF044D-5BAE-4727-8235-64C7DD088437}"/>
    <cellStyle name="Millares [0] 2 2 4 2 3 2" xfId="17188" xr:uid="{5B71E901-BFC7-462E-9FEA-22091C779C1F}"/>
    <cellStyle name="Millares [0] 2 2 4 2 4" xfId="10225" xr:uid="{C7E77A96-31C7-4D09-8121-B7A92C5C5BF0}"/>
    <cellStyle name="Millares [0] 2 2 4 2 4 2" xfId="19482" xr:uid="{268A7EC0-8C3E-46EE-AF20-57B55127EBEC}"/>
    <cellStyle name="Millares [0] 2 2 4 2 5" xfId="12635" xr:uid="{286BAA92-FB4D-4844-9A1E-FD77AE5D6156}"/>
    <cellStyle name="Millares [0] 2 2 4 3" xfId="3351" xr:uid="{C530E4B4-74B8-4C75-96C2-692BA764973B}"/>
    <cellStyle name="Millares [0] 2 2 4 3 2" xfId="13773" xr:uid="{AABBE09E-9E7C-4D5F-BF94-94BA58BB4905}"/>
    <cellStyle name="Millares [0] 2 2 4 4" xfId="5778" xr:uid="{71E85498-5912-4323-9592-DD4D93BEAA89}"/>
    <cellStyle name="Millares [0] 2 2 4 4 2" xfId="16050" xr:uid="{8F6E261F-0F0B-49D0-AB57-B3D9D73AB5F8}"/>
    <cellStyle name="Millares [0] 2 2 4 5" xfId="9057" xr:uid="{977950DB-CAB5-4EEE-B692-C8813679A0CF}"/>
    <cellStyle name="Millares [0] 2 2 4 5 2" xfId="18343" xr:uid="{130250B9-CDFE-4F33-B8A7-2FA67E397292}"/>
    <cellStyle name="Millares [0] 2 2 4 6" xfId="11497" xr:uid="{62F31ABA-27A5-4EAD-BDD8-434356701C3C}"/>
    <cellStyle name="Millares [0] 2 2 5" xfId="1594" xr:uid="{3A3BB069-D570-47CE-9EEC-BF390A1B3E43}"/>
    <cellStyle name="Millares [0] 2 2 5 2" xfId="3930" xr:uid="{7265A801-9D56-48C7-B4EE-8361C57463E3}"/>
    <cellStyle name="Millares [0] 2 2 5 2 2" xfId="14342" xr:uid="{77524C3B-1D17-4BB8-BAA8-41530EF4BADB}"/>
    <cellStyle name="Millares [0] 2 2 5 3" xfId="6357" xr:uid="{A4FF0987-A546-4F74-8E38-A591451718BB}"/>
    <cellStyle name="Millares [0] 2 2 5 3 2" xfId="16619" xr:uid="{199F30E4-F3E5-4215-8AB1-55C5463076B4}"/>
    <cellStyle name="Millares [0] 2 2 5 4" xfId="9636" xr:uid="{8F740C69-1EBC-4CD6-976B-825041727449}"/>
    <cellStyle name="Millares [0] 2 2 5 4 2" xfId="18912" xr:uid="{09309EBE-724E-464B-A715-6D4FBC844B83}"/>
    <cellStyle name="Millares [0] 2 2 5 5" xfId="12066" xr:uid="{04E2B5CA-FCA4-4C4F-8291-9D9F53BC3F66}"/>
    <cellStyle name="Millares [0] 2 2 6" xfId="2762" xr:uid="{D336309B-2C70-4D35-95FD-2C6E8E053F81}"/>
    <cellStyle name="Millares [0] 2 2 6 2" xfId="13204" xr:uid="{12488AFE-90D6-45F9-87E9-32871753260E}"/>
    <cellStyle name="Millares [0] 2 2 7" xfId="5173" xr:uid="{67691258-26B4-4919-9015-8235EE2BB6BD}"/>
    <cellStyle name="Millares [0] 2 2 7 2" xfId="15481" xr:uid="{350E5DA7-2BE0-4654-8010-0907CB395844}"/>
    <cellStyle name="Millares [0] 2 2 8" xfId="8468" xr:uid="{C14A93D1-F72D-4E54-8FB2-CF9846ACFF2A}"/>
    <cellStyle name="Millares [0] 2 2 8 2" xfId="17774" xr:uid="{A9E521E2-F0E1-4B51-90B8-EF6355BC7708}"/>
    <cellStyle name="Millares [0] 2 2 9" xfId="10859" xr:uid="{B0CB585A-4552-4339-B4F5-C2FE58D9DD93}"/>
    <cellStyle name="Millares [0] 2 3" xfId="523" xr:uid="{BE221BB1-5420-427B-BC6F-BD2840BFC583}"/>
    <cellStyle name="Millares [0] 2 3 2" xfId="872" xr:uid="{B4D1EFAD-4F81-453D-B735-E4A4D19DA280}"/>
    <cellStyle name="Millares [0] 2 3 2 2" xfId="1454" xr:uid="{AD872E1F-D4DC-4827-82B2-5FA1F647CF0A}"/>
    <cellStyle name="Millares [0] 2 3 2 2 2" xfId="2622" xr:uid="{46A4CD8F-4849-4534-A09C-3B7C472A5335}"/>
    <cellStyle name="Millares [0] 2 3 2 2 2 2" xfId="4958" xr:uid="{8C0857F6-2711-426E-8FB7-CE70A14BAAE4}"/>
    <cellStyle name="Millares [0] 2 3 2 2 2 2 2" xfId="15347" xr:uid="{BFFE983B-191E-4F5C-BEEB-AAA6C89D04FA}"/>
    <cellStyle name="Millares [0] 2 3 2 2 2 3" xfId="7385" xr:uid="{8523FFE2-D0DE-4EE1-8B49-5CB748F6D8C0}"/>
    <cellStyle name="Millares [0] 2 3 2 2 2 3 2" xfId="17624" xr:uid="{39E39EB7-2394-47BA-A1EE-86B6A626E40C}"/>
    <cellStyle name="Millares [0] 2 3 2 2 2 4" xfId="10664" xr:uid="{DCD4A990-CBEF-4182-8260-D11AEC43826C}"/>
    <cellStyle name="Millares [0] 2 3 2 2 2 4 2" xfId="19918" xr:uid="{6B5354D0-E7DA-42ED-A607-11918EF62FDD}"/>
    <cellStyle name="Millares [0] 2 3 2 2 2 5" xfId="13071" xr:uid="{5D013DF5-15DF-41FC-AC91-BC19A5AC7398}"/>
    <cellStyle name="Millares [0] 2 3 2 2 3" xfId="3790" xr:uid="{02208E6E-0F52-480D-AB2E-934A924CACB7}"/>
    <cellStyle name="Millares [0] 2 3 2 2 3 2" xfId="14209" xr:uid="{147247C4-3914-4397-BA88-353BDA0BF1F3}"/>
    <cellStyle name="Millares [0] 2 3 2 2 4" xfId="6217" xr:uid="{A3C0050A-0755-4A5F-A102-2451ACE3ED3F}"/>
    <cellStyle name="Millares [0] 2 3 2 2 4 2" xfId="16486" xr:uid="{C65A9007-4284-4739-8F39-2529B9EA0B1D}"/>
    <cellStyle name="Millares [0] 2 3 2 2 5" xfId="9496" xr:uid="{56981500-DA6A-49F9-9A88-4E4A9AF048A3}"/>
    <cellStyle name="Millares [0] 2 3 2 2 5 2" xfId="18779" xr:uid="{10A9F72B-5BAF-4B22-B9AD-988CCCF787F7}"/>
    <cellStyle name="Millares [0] 2 3 2 2 6" xfId="11933" xr:uid="{49A33656-065E-4FEF-A3A7-6C8B9623556D}"/>
    <cellStyle name="Millares [0] 2 3 2 3" xfId="2040" xr:uid="{DE84CFBF-3F46-45BD-AFE3-A276B813AE5A}"/>
    <cellStyle name="Millares [0] 2 3 2 3 2" xfId="4376" xr:uid="{A818F36E-FA50-47AA-A98D-E000CD94AE7C}"/>
    <cellStyle name="Millares [0] 2 3 2 3 2 2" xfId="14778" xr:uid="{44C869D3-1A72-4A77-AB23-1FCC866EAFD3}"/>
    <cellStyle name="Millares [0] 2 3 2 3 3" xfId="6803" xr:uid="{9ACEA1DF-1F80-4A6C-8386-3F210881DF9E}"/>
    <cellStyle name="Millares [0] 2 3 2 3 3 2" xfId="17055" xr:uid="{A6389897-8525-4C0D-948D-1F1C14A04EC3}"/>
    <cellStyle name="Millares [0] 2 3 2 3 4" xfId="10082" xr:uid="{D7320B15-1307-420B-BF91-60700277F6C7}"/>
    <cellStyle name="Millares [0] 2 3 2 3 4 2" xfId="19348" xr:uid="{84ACCFBC-43F0-4E72-9D9D-D1CBC47112A1}"/>
    <cellStyle name="Millares [0] 2 3 2 3 5" xfId="12502" xr:uid="{B6CAA970-7E5B-428C-97DD-0AA55D2F5B6B}"/>
    <cellStyle name="Millares [0] 2 3 2 4" xfId="3208" xr:uid="{2C5BFCF9-1B09-47F4-B805-C2849E6C2AD6}"/>
    <cellStyle name="Millares [0] 2 3 2 4 2" xfId="13640" xr:uid="{A7AC9E5D-E5A8-4B4B-86DC-BC0499B93B57}"/>
    <cellStyle name="Millares [0] 2 3 2 5" xfId="5635" xr:uid="{FD837FA3-5FA0-43C4-AB04-9848BEC23D11}"/>
    <cellStyle name="Millares [0] 2 3 2 5 2" xfId="15917" xr:uid="{C46644D5-ADB2-467C-8070-34EE91B36ABE}"/>
    <cellStyle name="Millares [0] 2 3 2 6" xfId="8914" xr:uid="{AD3E6942-F0AA-4C46-8F39-04018B7301D7}"/>
    <cellStyle name="Millares [0] 2 3 2 6 2" xfId="18210" xr:uid="{4F76ED04-95EF-437A-877E-1D818E38E0A1}"/>
    <cellStyle name="Millares [0] 2 3 2 7" xfId="11364" xr:uid="{553BDFC2-502F-4738-B95A-DC73255E3B3F}"/>
    <cellStyle name="Millares [0] 2 3 3" xfId="1167" xr:uid="{F7AC4C14-AA1E-4177-8908-3258962E1106}"/>
    <cellStyle name="Millares [0] 2 3 3 2" xfId="2335" xr:uid="{2A137E4E-625B-4B0F-963B-FD089EAFB481}"/>
    <cellStyle name="Millares [0] 2 3 3 2 2" xfId="4671" xr:uid="{FB9A4215-D31B-43FC-BB7F-D6049D4AA45A}"/>
    <cellStyle name="Millares [0] 2 3 3 2 2 2" xfId="15063" xr:uid="{BA94BCA8-5F0A-4466-A13F-A5CEF5852DF2}"/>
    <cellStyle name="Millares [0] 2 3 3 2 3" xfId="7098" xr:uid="{FFD52C6A-C2F7-4A71-969B-09478D5B60DF}"/>
    <cellStyle name="Millares [0] 2 3 3 2 3 2" xfId="17340" xr:uid="{9555D124-9908-4AEC-A496-1ED8D71F64DE}"/>
    <cellStyle name="Millares [0] 2 3 3 2 4" xfId="10377" xr:uid="{8BFA4A7B-2271-48F7-86D2-3F87C5060384}"/>
    <cellStyle name="Millares [0] 2 3 3 2 4 2" xfId="19634" xr:uid="{6ACF4632-A13C-4E63-BD02-848E8BC1EB74}"/>
    <cellStyle name="Millares [0] 2 3 3 2 5" xfId="12787" xr:uid="{EF9D5D67-501E-4575-AD12-839362621C6A}"/>
    <cellStyle name="Millares [0] 2 3 3 3" xfId="3503" xr:uid="{31F7B17A-3077-4802-9DE3-42FDB35A8965}"/>
    <cellStyle name="Millares [0] 2 3 3 3 2" xfId="13925" xr:uid="{E9EBBF4D-AFAF-4EE3-8D6C-8BFF436D9493}"/>
    <cellStyle name="Millares [0] 2 3 3 4" xfId="5930" xr:uid="{6524F40A-5A6F-4B58-848F-C451CBEB5AB9}"/>
    <cellStyle name="Millares [0] 2 3 3 4 2" xfId="16202" xr:uid="{C65C5590-8BB2-47F2-8DCA-CA303DA24A1B}"/>
    <cellStyle name="Millares [0] 2 3 3 5" xfId="9209" xr:uid="{0CFB0A01-619B-474A-A6E9-B58C34F3813D}"/>
    <cellStyle name="Millares [0] 2 3 3 5 2" xfId="18495" xr:uid="{200F5394-9851-4840-95D2-3DB850BED58B}"/>
    <cellStyle name="Millares [0] 2 3 3 6" xfId="11649" xr:uid="{4483337D-FDA0-4CE5-A7B1-9F960059608D}"/>
    <cellStyle name="Millares [0] 2 3 4" xfId="1746" xr:uid="{E5813E14-FD0E-4ABE-9F42-A44B7BE1723C}"/>
    <cellStyle name="Millares [0] 2 3 4 2" xfId="4082" xr:uid="{079437FB-5E0B-416C-8A7E-78D65F45F249}"/>
    <cellStyle name="Millares [0] 2 3 4 2 2" xfId="14494" xr:uid="{6C777C38-5B62-4378-B36F-452A69AACE01}"/>
    <cellStyle name="Millares [0] 2 3 4 3" xfId="6509" xr:uid="{1290B15B-F59C-426B-A661-7A72164E09C9}"/>
    <cellStyle name="Millares [0] 2 3 4 3 2" xfId="16771" xr:uid="{62D8079C-FFB5-4C4C-91FD-D5F6F85A69E3}"/>
    <cellStyle name="Millares [0] 2 3 4 4" xfId="9788" xr:uid="{8BD5B552-FEB9-405D-B5F8-FF3CD26F97C8}"/>
    <cellStyle name="Millares [0] 2 3 4 4 2" xfId="19064" xr:uid="{4AD198E8-F028-4EAA-9142-5EFE8B266DAA}"/>
    <cellStyle name="Millares [0] 2 3 4 5" xfId="12218" xr:uid="{93AE6CF6-4C1E-42D2-BBED-A98AD03F7015}"/>
    <cellStyle name="Millares [0] 2 3 5" xfId="2914" xr:uid="{B4DB2DCB-BF1D-4362-AE68-302FA5B6A1EB}"/>
    <cellStyle name="Millares [0] 2 3 5 2" xfId="13356" xr:uid="{9D3427C1-8715-4FE0-800C-C2EE8D97D581}"/>
    <cellStyle name="Millares [0] 2 3 6" xfId="5331" xr:uid="{E9AD3B66-9E8A-41BE-9251-45C2B0AB5B42}"/>
    <cellStyle name="Millares [0] 2 3 6 2" xfId="15633" xr:uid="{EBE29061-6E2C-44FA-85B9-7A92B117F037}"/>
    <cellStyle name="Millares [0] 2 3 7" xfId="8620" xr:uid="{97A5C1CC-F118-410C-A953-D1EF77EBB47B}"/>
    <cellStyle name="Millares [0] 2 3 7 2" xfId="17926" xr:uid="{84223FA3-F8B9-4B1B-BACD-D035D1C39FFB}"/>
    <cellStyle name="Millares [0] 2 3 8" xfId="11036" xr:uid="{6FDBC380-0D73-48D2-878E-EAC8C46AB915}"/>
    <cellStyle name="Millares [0] 2 4" xfId="689" xr:uid="{446B931F-0D95-4D5E-ADF7-3D8DA5F6D667}"/>
    <cellStyle name="Millares [0] 2 4 2" xfId="1271" xr:uid="{BA8E754D-F01B-4783-A0FA-7BCA22AAD0FF}"/>
    <cellStyle name="Millares [0] 2 4 2 2" xfId="2439" xr:uid="{6E698DF7-5703-4D99-9B94-60D79F28FEC1}"/>
    <cellStyle name="Millares [0] 2 4 2 2 2" xfId="4775" xr:uid="{89681F08-8A0C-4F71-92CC-6CE8178215FA}"/>
    <cellStyle name="Millares [0] 2 4 2 2 2 2" xfId="15164" xr:uid="{1BB421DE-D3A3-4D65-B990-928277421800}"/>
    <cellStyle name="Millares [0] 2 4 2 2 3" xfId="7202" xr:uid="{6EA9CF3E-18FC-4037-96AB-35FBB31603F5}"/>
    <cellStyle name="Millares [0] 2 4 2 2 3 2" xfId="17441" xr:uid="{9BFE446A-F5DA-43CC-A4BE-4F62015648C3}"/>
    <cellStyle name="Millares [0] 2 4 2 2 4" xfId="10481" xr:uid="{D18A905D-2DC9-4C22-BF85-F32EC8FD612E}"/>
    <cellStyle name="Millares [0] 2 4 2 2 4 2" xfId="19735" xr:uid="{340ADA04-B6FC-410A-9458-A8B235940974}"/>
    <cellStyle name="Millares [0] 2 4 2 2 5" xfId="12888" xr:uid="{39668025-B549-4649-9017-F4905D4C6033}"/>
    <cellStyle name="Millares [0] 2 4 2 3" xfId="3607" xr:uid="{09E62FEE-0DCA-4A96-AF22-4BF1AB67F328}"/>
    <cellStyle name="Millares [0] 2 4 2 3 2" xfId="14026" xr:uid="{4E7255AC-4818-402B-BEFC-C110FBB9A3EA}"/>
    <cellStyle name="Millares [0] 2 4 2 4" xfId="6034" xr:uid="{F970C0FF-578C-4564-AC17-F0A43EDCB7F5}"/>
    <cellStyle name="Millares [0] 2 4 2 4 2" xfId="16303" xr:uid="{83E42F6C-6FFA-4956-A655-73BA6785A091}"/>
    <cellStyle name="Millares [0] 2 4 2 5" xfId="9313" xr:uid="{68B4CC71-E8D1-467F-9293-02D033BD5EA3}"/>
    <cellStyle name="Millares [0] 2 4 2 5 2" xfId="18596" xr:uid="{F2A9455B-9DD0-4CFE-8D84-FBE19C6674E5}"/>
    <cellStyle name="Millares [0] 2 4 2 6" xfId="11750" xr:uid="{1597D372-248A-4E82-95BE-0A5C63827294}"/>
    <cellStyle name="Millares [0] 2 4 3" xfId="1857" xr:uid="{C3B3B431-D86D-40FD-B7B6-521449B0BCE7}"/>
    <cellStyle name="Millares [0] 2 4 3 2" xfId="4193" xr:uid="{6259DFC1-CE4A-4573-947B-0C49DD243D45}"/>
    <cellStyle name="Millares [0] 2 4 3 2 2" xfId="14595" xr:uid="{EB200056-B7BF-4F27-A667-9416B5401DF0}"/>
    <cellStyle name="Millares [0] 2 4 3 3" xfId="6620" xr:uid="{FD3D09F1-4FE6-4949-8373-4A0381C9B14A}"/>
    <cellStyle name="Millares [0] 2 4 3 3 2" xfId="16872" xr:uid="{E6933F0D-1550-49F9-A027-318ABE884C42}"/>
    <cellStyle name="Millares [0] 2 4 3 4" xfId="9899" xr:uid="{F3355485-3416-422C-A869-CEAC259E43DB}"/>
    <cellStyle name="Millares [0] 2 4 3 4 2" xfId="19165" xr:uid="{5C7AE67F-3D58-415D-859B-07C1D3F6B24D}"/>
    <cellStyle name="Millares [0] 2 4 3 5" xfId="12319" xr:uid="{363B2D1E-03AE-4985-ABD0-8F44589DC352}"/>
    <cellStyle name="Millares [0] 2 4 4" xfId="3025" xr:uid="{36FD584B-B31F-4F81-B17A-5E30882B52F4}"/>
    <cellStyle name="Millares [0] 2 4 4 2" xfId="13457" xr:uid="{DC1A88C6-5D48-4713-97D7-9F2CA4DF40A6}"/>
    <cellStyle name="Millares [0] 2 4 5" xfId="5452" xr:uid="{F5A96C7E-D197-42F9-8A79-2C1EFE27A15B}"/>
    <cellStyle name="Millares [0] 2 4 5 2" xfId="15734" xr:uid="{992F1049-20F1-48AB-AF85-8C39BE461794}"/>
    <cellStyle name="Millares [0] 2 4 6" xfId="8731" xr:uid="{9DBE9A04-59AE-4205-8804-3AFB2B9D55F1}"/>
    <cellStyle name="Millares [0] 2 4 6 2" xfId="18027" xr:uid="{386B7668-5586-40F0-B5AB-70CF68065F65}"/>
    <cellStyle name="Millares [0] 2 4 7" xfId="11181" xr:uid="{8F3EA6B9-B043-4E07-9152-C3D098D67DA5}"/>
    <cellStyle name="Millares [0] 2 5" xfId="984" xr:uid="{302A6AC0-6557-4AAE-9614-9337FF008DC1}"/>
    <cellStyle name="Millares [0] 2 5 2" xfId="2152" xr:uid="{1A1D0DDF-34E1-4256-8641-8E51407E12AD}"/>
    <cellStyle name="Millares [0] 2 5 2 2" xfId="4488" xr:uid="{8939F26B-E31E-4DA9-9A5D-716A1888D109}"/>
    <cellStyle name="Millares [0] 2 5 2 2 2" xfId="14880" xr:uid="{9AAEC900-3B18-4B8E-B7C0-AEB1A6F0FD54}"/>
    <cellStyle name="Millares [0] 2 5 2 3" xfId="6915" xr:uid="{7736BD57-6D26-47BC-AC9D-4113386EA467}"/>
    <cellStyle name="Millares [0] 2 5 2 3 2" xfId="17157" xr:uid="{2344C2A4-BDCD-4637-B820-A9A87327CF5C}"/>
    <cellStyle name="Millares [0] 2 5 2 4" xfId="10194" xr:uid="{BC752DAE-CDA9-405E-80C6-A71B4349ED2B}"/>
    <cellStyle name="Millares [0] 2 5 2 4 2" xfId="19451" xr:uid="{CFB1C8F6-A369-4D32-83EC-E7AFFA998CE7}"/>
    <cellStyle name="Millares [0] 2 5 2 5" xfId="12604" xr:uid="{E71D1D9C-3944-4DC3-836D-C60DB4C2C878}"/>
    <cellStyle name="Millares [0] 2 5 3" xfId="3320" xr:uid="{3DE8EEE5-9D02-48CC-A01A-D5A8B7DA1CC6}"/>
    <cellStyle name="Millares [0] 2 5 3 2" xfId="13742" xr:uid="{B8E4BC35-5C55-4191-A967-95210262C978}"/>
    <cellStyle name="Millares [0] 2 5 4" xfId="5747" xr:uid="{EE3FFDFA-29D8-4D53-8877-F6A4EFE225F0}"/>
    <cellStyle name="Millares [0] 2 5 4 2" xfId="16019" xr:uid="{BA7462A6-04F3-46F6-82A1-4E2E29891108}"/>
    <cellStyle name="Millares [0] 2 5 5" xfId="9026" xr:uid="{3B3BE053-3BF5-45EB-B6E4-32B26443AE13}"/>
    <cellStyle name="Millares [0] 2 5 5 2" xfId="18312" xr:uid="{84F8B78E-F025-47A7-BD63-11CCFDEDB440}"/>
    <cellStyle name="Millares [0] 2 5 6" xfId="11466" xr:uid="{5424D87F-C697-4D90-A893-6C024338EEEA}"/>
    <cellStyle name="Millares [0] 2 6" xfId="1563" xr:uid="{83091647-2233-4A91-9910-EB6658ECB391}"/>
    <cellStyle name="Millares [0] 2 6 2" xfId="3899" xr:uid="{7D234359-3357-4492-B2C7-02DCCFF0670F}"/>
    <cellStyle name="Millares [0] 2 6 2 2" xfId="14311" xr:uid="{56D38492-EBFF-45CC-8A02-71DAC921C080}"/>
    <cellStyle name="Millares [0] 2 6 3" xfId="6326" xr:uid="{66933D42-3CC8-410D-B03F-31249F15719F}"/>
    <cellStyle name="Millares [0] 2 6 3 2" xfId="16588" xr:uid="{E9FC3EAA-16D0-47E4-9BD5-FCD2CC9FD06F}"/>
    <cellStyle name="Millares [0] 2 6 4" xfId="9605" xr:uid="{C585547D-F22A-487C-B615-48DC0EDB8849}"/>
    <cellStyle name="Millares [0] 2 6 4 2" xfId="18881" xr:uid="{1FA5229A-D504-440F-BDD3-F9C2EE43CC9B}"/>
    <cellStyle name="Millares [0] 2 6 5" xfId="12035" xr:uid="{412620FD-6156-40B2-BE26-F03E6E962F34}"/>
    <cellStyle name="Millares [0] 2 7" xfId="2731" xr:uid="{5CAF4FEA-B79E-4D48-AFE2-8DA2E6DF5BA8}"/>
    <cellStyle name="Millares [0] 2 7 2" xfId="13173" xr:uid="{AC9E4FA3-A596-4192-8DF6-CDBC2C59A062}"/>
    <cellStyle name="Millares [0] 2 8" xfId="5142" xr:uid="{61F6E0C9-1DFD-41F7-80E9-B9F53C7A675E}"/>
    <cellStyle name="Millares [0] 2 8 2" xfId="15450" xr:uid="{E5953962-F503-482A-98B0-9979DE1D93F5}"/>
    <cellStyle name="Millares [0] 2 9" xfId="8437" xr:uid="{7E540660-3DAB-4794-ABFD-98816729DC0C}"/>
    <cellStyle name="Millares [0] 2 9 2" xfId="17743" xr:uid="{FE0DE296-67F3-44E6-8F3F-CC6D0624C0E9}"/>
    <cellStyle name="Millares [0] 3" xfId="607" xr:uid="{1B3396DC-0236-4C4A-9076-4D5DEA5C2094}"/>
    <cellStyle name="Millares [2]" xfId="65" xr:uid="{A62C2A5A-7346-4387-9CC9-E2813854A04F}"/>
    <cellStyle name="Millares [2] 2" xfId="222" xr:uid="{2EB86D14-986F-4C26-A694-69D99604629C}"/>
    <cellStyle name="Millares 10" xfId="66" xr:uid="{E0945E0D-6B4F-4540-949E-BCE784DEE8FD}"/>
    <cellStyle name="Millares 10 2" xfId="67" xr:uid="{42800B46-5F1E-4681-93C6-14C5E6410CE5}"/>
    <cellStyle name="Millares 10 3" xfId="339" xr:uid="{080805A8-B2E4-456F-9E4B-45BD112E0F4F}"/>
    <cellStyle name="Millares 10 3 2" xfId="713" xr:uid="{D6CDBB6C-4E8D-4880-B4B8-A3A2F771BF22}"/>
    <cellStyle name="Millares 10 3 2 2" xfId="1295" xr:uid="{BF515CD8-5B9C-4BF2-A096-A32B3A9A510D}"/>
    <cellStyle name="Millares 10 3 2 2 2" xfId="2463" xr:uid="{DD06F063-294B-4D93-BBD4-C095709340C2}"/>
    <cellStyle name="Millares 10 3 2 2 2 2" xfId="4799" xr:uid="{54A61742-7911-4556-BB92-D3C1936CD7E3}"/>
    <cellStyle name="Millares 10 3 2 2 2 2 2" xfId="15188" xr:uid="{3B9B6D69-A51E-4C2B-8B46-4A27B906EB2F}"/>
    <cellStyle name="Millares 10 3 2 2 2 3" xfId="7226" xr:uid="{1474ADF1-E18D-4333-9C00-09C53143A888}"/>
    <cellStyle name="Millares 10 3 2 2 2 3 2" xfId="17465" xr:uid="{0794804B-EF61-455C-8961-90E5A9BDB9CF}"/>
    <cellStyle name="Millares 10 3 2 2 2 4" xfId="10505" xr:uid="{FD4D18B8-2B8B-4B33-AB31-00B57EE20E77}"/>
    <cellStyle name="Millares 10 3 2 2 2 4 2" xfId="19759" xr:uid="{E9795A5F-64F2-402B-ADC8-41A0FE02135E}"/>
    <cellStyle name="Millares 10 3 2 2 2 5" xfId="12912" xr:uid="{D3052E64-1618-4F95-9571-191216A5D68E}"/>
    <cellStyle name="Millares 10 3 2 2 3" xfId="3631" xr:uid="{93477194-7C08-4249-A115-B948BC6F1A14}"/>
    <cellStyle name="Millares 10 3 2 2 3 2" xfId="14050" xr:uid="{F4CACB80-9577-468A-81DC-61C377119D73}"/>
    <cellStyle name="Millares 10 3 2 2 4" xfId="6058" xr:uid="{3F604546-5B68-4A74-ADDD-7FC2EB035D1A}"/>
    <cellStyle name="Millares 10 3 2 2 4 2" xfId="16327" xr:uid="{0434DCD8-AFB9-40E1-B4FC-613F1A406CCD}"/>
    <cellStyle name="Millares 10 3 2 2 5" xfId="9337" xr:uid="{E9E66F33-E92A-4CA4-857C-6E3421C543F9}"/>
    <cellStyle name="Millares 10 3 2 2 5 2" xfId="18620" xr:uid="{4BD45D48-9A92-470A-B7DA-EFCC52B8E3FB}"/>
    <cellStyle name="Millares 10 3 2 2 6" xfId="11774" xr:uid="{331BDEE3-440E-4FE5-AE15-277F01A73CB0}"/>
    <cellStyle name="Millares 10 3 2 3" xfId="1881" xr:uid="{0185E9DC-5D99-4244-8A00-D52F8C8AB5B6}"/>
    <cellStyle name="Millares 10 3 2 3 2" xfId="4217" xr:uid="{EDDF932B-726F-4743-90AF-34475AACA9E7}"/>
    <cellStyle name="Millares 10 3 2 3 2 2" xfId="14619" xr:uid="{326E3356-6050-4233-8386-C2B623330126}"/>
    <cellStyle name="Millares 10 3 2 3 3" xfId="6644" xr:uid="{A8769747-577E-4DA4-B733-3F42252F50AF}"/>
    <cellStyle name="Millares 10 3 2 3 3 2" xfId="16896" xr:uid="{9DF02763-84EE-496C-AC01-7DE65B390BCF}"/>
    <cellStyle name="Millares 10 3 2 3 4" xfId="9923" xr:uid="{630E6FBA-B6FB-4FC5-860E-734E1E7E49BD}"/>
    <cellStyle name="Millares 10 3 2 3 4 2" xfId="19189" xr:uid="{5EAB3728-A5E4-44A0-B178-3EF100D6B5DB}"/>
    <cellStyle name="Millares 10 3 2 3 5" xfId="12343" xr:uid="{DD0B662D-8863-4EDC-8364-3766796D3264}"/>
    <cellStyle name="Millares 10 3 2 4" xfId="3049" xr:uid="{1AD8F2BC-17BA-4870-B9FD-5038AA0E9FA5}"/>
    <cellStyle name="Millares 10 3 2 4 2" xfId="13481" xr:uid="{49FBC1CE-0228-4123-A535-74FB1520A299}"/>
    <cellStyle name="Millares 10 3 2 5" xfId="5476" xr:uid="{0B69D192-0BAE-4E9A-9710-3E24A2AE998C}"/>
    <cellStyle name="Millares 10 3 2 5 2" xfId="15758" xr:uid="{9C2646B2-6BC0-4B3E-B14C-C2F5F68FB37A}"/>
    <cellStyle name="Millares 10 3 2 6" xfId="8755" xr:uid="{4BE912B4-1C9C-4061-960B-0D6DEE809D5B}"/>
    <cellStyle name="Millares 10 3 2 6 2" xfId="18051" xr:uid="{5A1065A6-062A-4182-8BF0-522512083A0C}"/>
    <cellStyle name="Millares 10 3 2 7" xfId="11205" xr:uid="{8BC7BFEC-E104-4ED0-8307-FCBBA082E9BF}"/>
    <cellStyle name="Millares 10 3 3" xfId="1008" xr:uid="{D6D44BF4-7D13-4B48-89F2-1AC99C0D8497}"/>
    <cellStyle name="Millares 10 3 3 2" xfId="2176" xr:uid="{32D9B5A7-6E3B-45CA-9FD1-988227ADBEEE}"/>
    <cellStyle name="Millares 10 3 3 2 2" xfId="4512" xr:uid="{B46C5EF4-69C1-4CBC-AA46-17B14F678D6E}"/>
    <cellStyle name="Millares 10 3 3 2 2 2" xfId="14904" xr:uid="{3E861C85-F996-4F3E-B1B6-3CF0C097C015}"/>
    <cellStyle name="Millares 10 3 3 2 3" xfId="6939" xr:uid="{F400146B-27CD-4C5D-B2AF-E0A491863730}"/>
    <cellStyle name="Millares 10 3 3 2 3 2" xfId="17181" xr:uid="{21203558-65F5-4A27-90B7-31DD7BA3B2A5}"/>
    <cellStyle name="Millares 10 3 3 2 4" xfId="10218" xr:uid="{B54A4931-0FC6-40F2-A6BB-98672DA37BAB}"/>
    <cellStyle name="Millares 10 3 3 2 4 2" xfId="19475" xr:uid="{AF336864-C169-4DA1-9C2E-AF6A3EF54C69}"/>
    <cellStyle name="Millares 10 3 3 2 5" xfId="12628" xr:uid="{C77A5993-2D76-4864-8A0B-582ED3EC3707}"/>
    <cellStyle name="Millares 10 3 3 3" xfId="3344" xr:uid="{BC82B6A7-B798-4CAF-838D-9C55667E76A6}"/>
    <cellStyle name="Millares 10 3 3 3 2" xfId="13766" xr:uid="{025267E2-F8D4-4D16-AEB2-E760067A6B1A}"/>
    <cellStyle name="Millares 10 3 3 4" xfId="5771" xr:uid="{F9209F58-727F-4E69-AC21-3FC0A391F27B}"/>
    <cellStyle name="Millares 10 3 3 4 2" xfId="16043" xr:uid="{EEBD5FAF-7C94-4B8F-A771-3C0CD0E87BBE}"/>
    <cellStyle name="Millares 10 3 3 5" xfId="9050" xr:uid="{F406165F-98E0-4613-BDD4-4229556E4121}"/>
    <cellStyle name="Millares 10 3 3 5 2" xfId="18336" xr:uid="{79BF3489-9F71-4D21-AC2D-2B5C2E8BCE81}"/>
    <cellStyle name="Millares 10 3 3 6" xfId="11490" xr:uid="{B40FDA1B-1DCD-47FF-8D74-B3400ECB315E}"/>
    <cellStyle name="Millares 10 3 4" xfId="1587" xr:uid="{A7E54F93-7313-4797-9352-4B00C8972B30}"/>
    <cellStyle name="Millares 10 3 4 2" xfId="3923" xr:uid="{3850A3C8-6FAA-4F0F-AF1B-3AB8D6449019}"/>
    <cellStyle name="Millares 10 3 4 2 2" xfId="14335" xr:uid="{C35C90AE-ABF2-4C0A-A83C-3A1D1F766254}"/>
    <cellStyle name="Millares 10 3 4 3" xfId="6350" xr:uid="{F24CDCD8-39A7-4ECC-9C54-FDC8345093BD}"/>
    <cellStyle name="Millares 10 3 4 3 2" xfId="16612" xr:uid="{EF68285D-788E-4BDA-821C-68848C22EAF1}"/>
    <cellStyle name="Millares 10 3 4 4" xfId="9629" xr:uid="{018A551D-D329-4F28-A06B-AF3C1F864397}"/>
    <cellStyle name="Millares 10 3 4 4 2" xfId="18905" xr:uid="{E2A44459-B066-41EB-80C4-F37778086161}"/>
    <cellStyle name="Millares 10 3 4 5" xfId="12059" xr:uid="{81A52E93-20B9-4820-B6D0-793B35B184AE}"/>
    <cellStyle name="Millares 10 3 5" xfId="2755" xr:uid="{6430F7BE-435C-4A0D-B554-297753C78BF9}"/>
    <cellStyle name="Millares 10 3 5 2" xfId="13197" xr:uid="{93F972E1-6514-48A3-A965-AD82E779EEC6}"/>
    <cellStyle name="Millares 10 3 6" xfId="5166" xr:uid="{29F82434-7EBA-4D99-AB8A-A16D22924DDE}"/>
    <cellStyle name="Millares 10 3 6 2" xfId="15474" xr:uid="{D382CA14-D8E0-4355-8A65-A466C5039EDD}"/>
    <cellStyle name="Millares 10 3 7" xfId="8461" xr:uid="{B7976A63-4D96-4DB8-8C16-054842A2DD30}"/>
    <cellStyle name="Millares 10 3 7 2" xfId="17767" xr:uid="{6182FC36-F3C4-4F7F-9F5C-AC3682239BE7}"/>
    <cellStyle name="Millares 10 3 8" xfId="10852" xr:uid="{021A99A5-B68B-4790-A517-8DF745730622}"/>
    <cellStyle name="Millares 10 4" xfId="547" xr:uid="{36428965-0D7F-4D17-AF1B-3DB89998469F}"/>
    <cellStyle name="Millares 10 4 2" xfId="896" xr:uid="{DD0D112E-DBB7-43A9-B3B2-D54904B5A53C}"/>
    <cellStyle name="Millares 10 4 2 2" xfId="1478" xr:uid="{97861CFD-FFF8-40D5-B5A5-645B58B39E61}"/>
    <cellStyle name="Millares 10 4 2 2 2" xfId="2646" xr:uid="{C1D7A28E-F8AC-4F11-81BF-217BF714B3F4}"/>
    <cellStyle name="Millares 10 4 2 2 2 2" xfId="4982" xr:uid="{3911D60E-0382-4FAD-A4AE-3E8AA7409B45}"/>
    <cellStyle name="Millares 10 4 2 2 2 2 2" xfId="15371" xr:uid="{EDF66EEB-8609-4EB4-B009-99B8F2077896}"/>
    <cellStyle name="Millares 10 4 2 2 2 3" xfId="7409" xr:uid="{0632C2F8-1CC0-41C5-B30F-ABA0BC8E2288}"/>
    <cellStyle name="Millares 10 4 2 2 2 3 2" xfId="17648" xr:uid="{269804F4-6DE3-4139-99B3-7CCF8C195AB3}"/>
    <cellStyle name="Millares 10 4 2 2 2 4" xfId="10688" xr:uid="{89676ADD-12F9-48AD-BF6C-D5DE9484F838}"/>
    <cellStyle name="Millares 10 4 2 2 2 4 2" xfId="19942" xr:uid="{1A9AABC2-4C00-48F6-8712-10CC6297CFDB}"/>
    <cellStyle name="Millares 10 4 2 2 2 5" xfId="13095" xr:uid="{53D49609-3FB2-4C99-AD09-858B5158858A}"/>
    <cellStyle name="Millares 10 4 2 2 3" xfId="3814" xr:uid="{1B358129-B259-442B-9A6A-DA0D95BA3E47}"/>
    <cellStyle name="Millares 10 4 2 2 3 2" xfId="14233" xr:uid="{C0A1B639-F691-434E-B18B-93CB0578DF12}"/>
    <cellStyle name="Millares 10 4 2 2 4" xfId="6241" xr:uid="{7CA85932-0001-4265-B37C-A1C34984DC56}"/>
    <cellStyle name="Millares 10 4 2 2 4 2" xfId="16510" xr:uid="{DFE41C6D-B49F-402A-8326-B3DE942FFAD9}"/>
    <cellStyle name="Millares 10 4 2 2 5" xfId="9520" xr:uid="{AECA59FC-E833-457D-A528-AD3354BF2A13}"/>
    <cellStyle name="Millares 10 4 2 2 5 2" xfId="18803" xr:uid="{4954D4FB-67D8-45B5-8DF7-BFE0B88D542C}"/>
    <cellStyle name="Millares 10 4 2 2 6" xfId="11957" xr:uid="{E7D4C3D5-C1DF-4340-8A85-2B40AA95CAAB}"/>
    <cellStyle name="Millares 10 4 2 3" xfId="2064" xr:uid="{B8F6E012-50CE-44C7-9FF6-2E6D293EF98C}"/>
    <cellStyle name="Millares 10 4 2 3 2" xfId="4400" xr:uid="{C65FE40F-5CF4-4F5E-A151-6AD6202B6AD6}"/>
    <cellStyle name="Millares 10 4 2 3 2 2" xfId="14802" xr:uid="{0F2EA9DD-7A1E-4F56-A5DD-113958683E78}"/>
    <cellStyle name="Millares 10 4 2 3 3" xfId="6827" xr:uid="{CE2941F4-8B2F-42E1-B30A-15A15BE419B5}"/>
    <cellStyle name="Millares 10 4 2 3 3 2" xfId="17079" xr:uid="{58186B8B-9052-47FC-827E-8440D7B32D30}"/>
    <cellStyle name="Millares 10 4 2 3 4" xfId="10106" xr:uid="{20807888-CBB8-4687-9F1A-A8C960007F33}"/>
    <cellStyle name="Millares 10 4 2 3 4 2" xfId="19372" xr:uid="{A1418C86-73E6-4D42-A4A3-AEE80DDD6643}"/>
    <cellStyle name="Millares 10 4 2 3 5" xfId="12526" xr:uid="{B3C80E09-E014-4958-BBE1-4B32CBFB8945}"/>
    <cellStyle name="Millares 10 4 2 4" xfId="3232" xr:uid="{9A9FC343-9BA3-487F-9057-5B02BC9C336C}"/>
    <cellStyle name="Millares 10 4 2 4 2" xfId="13664" xr:uid="{F1407E67-E290-4A61-8213-775A3D9663DA}"/>
    <cellStyle name="Millares 10 4 2 5" xfId="5659" xr:uid="{7D3F2E15-A320-40F3-9F6C-1E3A5093F9E3}"/>
    <cellStyle name="Millares 10 4 2 5 2" xfId="15941" xr:uid="{47708D1A-0497-4B88-8DD8-6E89AFB6FD44}"/>
    <cellStyle name="Millares 10 4 2 6" xfId="8938" xr:uid="{91660BCA-6311-4217-BBE4-1CEE4D6E013D}"/>
    <cellStyle name="Millares 10 4 2 6 2" xfId="18234" xr:uid="{FC194558-46D2-435C-BB16-35DFB112CDF4}"/>
    <cellStyle name="Millares 10 4 2 7" xfId="11388" xr:uid="{49EB88A4-7002-468D-8B60-DEA176860938}"/>
    <cellStyle name="Millares 10 4 3" xfId="1191" xr:uid="{9138A2D0-B443-486B-BAC4-FAE2C7E7936E}"/>
    <cellStyle name="Millares 10 4 3 2" xfId="2359" xr:uid="{E053D535-ADC6-42BE-B1A5-37DB89D3E0F7}"/>
    <cellStyle name="Millares 10 4 3 2 2" xfId="4695" xr:uid="{445C2DB1-C85F-49A8-A7B9-61CBBEFA4426}"/>
    <cellStyle name="Millares 10 4 3 2 2 2" xfId="15087" xr:uid="{FCD900E5-E1D0-4A7C-BFD0-CB707CA9CEE4}"/>
    <cellStyle name="Millares 10 4 3 2 3" xfId="7122" xr:uid="{0E8D08AD-C60C-4772-BDB2-BE1DCA51388C}"/>
    <cellStyle name="Millares 10 4 3 2 3 2" xfId="17364" xr:uid="{9D87DFE8-643E-4436-86C7-5A66870C435C}"/>
    <cellStyle name="Millares 10 4 3 2 4" xfId="10401" xr:uid="{ECACB653-B43C-4DD5-B7AB-C99297403BA4}"/>
    <cellStyle name="Millares 10 4 3 2 4 2" xfId="19658" xr:uid="{C8B9800C-DD3D-416E-9489-87CD824A5B8A}"/>
    <cellStyle name="Millares 10 4 3 2 5" xfId="12811" xr:uid="{ABF6F5A4-B9C6-473D-8EA7-C06723DCB530}"/>
    <cellStyle name="Millares 10 4 3 3" xfId="3527" xr:uid="{96DCF75E-97B6-4CEC-87C1-814386CCC132}"/>
    <cellStyle name="Millares 10 4 3 3 2" xfId="13949" xr:uid="{8A78D241-B186-4680-874F-2E16EA953B2F}"/>
    <cellStyle name="Millares 10 4 3 4" xfId="5954" xr:uid="{064EB901-0959-4CBD-A3C7-54221E5965AB}"/>
    <cellStyle name="Millares 10 4 3 4 2" xfId="16226" xr:uid="{2F6C6B9D-6EE8-44F4-82B5-7DFFB3DDFBFB}"/>
    <cellStyle name="Millares 10 4 3 5" xfId="9233" xr:uid="{021DE19B-6653-48D5-92B4-201036247BC9}"/>
    <cellStyle name="Millares 10 4 3 5 2" xfId="18519" xr:uid="{127DEDD0-F48D-4588-9D78-B351B8333F25}"/>
    <cellStyle name="Millares 10 4 3 6" xfId="11673" xr:uid="{F64A6AB4-219C-4C56-A749-21C43E8019BA}"/>
    <cellStyle name="Millares 10 4 4" xfId="1770" xr:uid="{3A92BD8D-77D6-4703-B3E7-8B6C5DD0B368}"/>
    <cellStyle name="Millares 10 4 4 2" xfId="4106" xr:uid="{C2A61A16-B336-4192-8462-4249A569D92F}"/>
    <cellStyle name="Millares 10 4 4 2 2" xfId="14518" xr:uid="{97FC8FA9-1EBB-41B9-A1DF-8EF17C963612}"/>
    <cellStyle name="Millares 10 4 4 3" xfId="6533" xr:uid="{633274E1-AD7F-4800-A997-05CBBE902F88}"/>
    <cellStyle name="Millares 10 4 4 3 2" xfId="16795" xr:uid="{FE94A623-D7F3-4782-9250-ADC33FD751AE}"/>
    <cellStyle name="Millares 10 4 4 4" xfId="9812" xr:uid="{0AA7FB17-770B-4AF2-84A3-30EB1041A1F2}"/>
    <cellStyle name="Millares 10 4 4 4 2" xfId="19088" xr:uid="{64895E42-65FC-4505-857E-5F3321FD0477}"/>
    <cellStyle name="Millares 10 4 4 5" xfId="12242" xr:uid="{852D0ACB-49A7-4661-8297-88848E3E338C}"/>
    <cellStyle name="Millares 10 4 5" xfId="2938" xr:uid="{CCF2630D-CD03-40BC-B2F9-E43F161E6208}"/>
    <cellStyle name="Millares 10 4 5 2" xfId="13380" xr:uid="{3ECF10D7-2573-48DA-89A5-6689ADBE200B}"/>
    <cellStyle name="Millares 10 4 6" xfId="5355" xr:uid="{067B11CE-9C94-47EB-8BE5-DD6D351CE81E}"/>
    <cellStyle name="Millares 10 4 6 2" xfId="15657" xr:uid="{E9623CCD-1D09-49C2-9A50-3816A00D25B1}"/>
    <cellStyle name="Millares 10 4 7" xfId="8644" xr:uid="{A0D145BE-888C-4D54-B87F-362363425C83}"/>
    <cellStyle name="Millares 10 4 7 2" xfId="17950" xr:uid="{95F9385B-4B34-4BE0-AAA3-CBF1AA5469EF}"/>
    <cellStyle name="Millares 10 4 8" xfId="11060" xr:uid="{1656AF8C-2AF0-4208-9799-A40ACC7BD0AA}"/>
    <cellStyle name="Millares 10 5" xfId="623" xr:uid="{5032FBC5-F75B-40E8-A370-37E1FB6468C4}"/>
    <cellStyle name="Millares 10 5 2" xfId="941" xr:uid="{839A2E56-1F67-49EB-A783-AE2DFF0CB186}"/>
    <cellStyle name="Millares 10 5 2 2" xfId="1521" xr:uid="{34DD8D2D-05A0-4725-BC09-F7F0F4E53E00}"/>
    <cellStyle name="Millares 10 5 2 2 2" xfId="2689" xr:uid="{7603A947-8D57-41C7-A4E6-1D694EAE91CA}"/>
    <cellStyle name="Millares 10 5 2 2 2 2" xfId="5025" xr:uid="{5ECF16FF-5962-4222-9C01-CF976F85184B}"/>
    <cellStyle name="Millares 10 5 2 2 2 2 2" xfId="15414" xr:uid="{7F03ACBA-E85E-4941-8858-1B6D8730006A}"/>
    <cellStyle name="Millares 10 5 2 2 2 3" xfId="7452" xr:uid="{99FE44ED-C8D8-4225-A2D0-5766C03CB30F}"/>
    <cellStyle name="Millares 10 5 2 2 2 3 2" xfId="17691" xr:uid="{F9F6B8E4-C9E6-4F1B-A470-BD7D93D67A73}"/>
    <cellStyle name="Millares 10 5 2 2 2 4" xfId="10731" xr:uid="{E55C8603-E497-4FD5-BE3D-AAF1C5B73CDE}"/>
    <cellStyle name="Millares 10 5 2 2 2 4 2" xfId="19985" xr:uid="{0454DDD1-3183-4435-A19E-03D0B53BF31B}"/>
    <cellStyle name="Millares 10 5 2 2 2 5" xfId="13138" xr:uid="{06F10829-80DC-4591-99F8-FEB69E8005B1}"/>
    <cellStyle name="Millares 10 5 2 2 3" xfId="3857" xr:uid="{AE0635A7-CA6D-4154-A89A-BF0C841C559D}"/>
    <cellStyle name="Millares 10 5 2 2 3 2" xfId="14276" xr:uid="{B7A4143A-2D4F-4BCF-9FCB-88E3D662F744}"/>
    <cellStyle name="Millares 10 5 2 2 4" xfId="6284" xr:uid="{44062F1D-19F4-4C51-B388-C05135C7395E}"/>
    <cellStyle name="Millares 10 5 2 2 4 2" xfId="16553" xr:uid="{42B20AAB-4166-4F63-9B04-DCA0DC1B597D}"/>
    <cellStyle name="Millares 10 5 2 2 5" xfId="9563" xr:uid="{01433D5C-C6A5-4CD8-BF7D-F361D2B373F2}"/>
    <cellStyle name="Millares 10 5 2 2 5 2" xfId="18846" xr:uid="{1A9E6A98-3B22-42BE-91D1-F46B1E8ED3AB}"/>
    <cellStyle name="Millares 10 5 2 2 6" xfId="12000" xr:uid="{A523F41F-406B-417A-B9C3-66DB11064F86}"/>
    <cellStyle name="Millares 10 5 2 3" xfId="2109" xr:uid="{EFF81DBB-DC81-45F5-858A-9D99016C9AB9}"/>
    <cellStyle name="Millares 10 5 2 3 2" xfId="4445" xr:uid="{9482C790-DB41-4748-9E84-0CCDC1D39127}"/>
    <cellStyle name="Millares 10 5 2 3 2 2" xfId="14845" xr:uid="{256AA91A-D3F1-4BB9-9EBF-75AF204EFC32}"/>
    <cellStyle name="Millares 10 5 2 3 3" xfId="6872" xr:uid="{BFF8A995-8429-4A8B-BBCA-D06622A15BDD}"/>
    <cellStyle name="Millares 10 5 2 3 3 2" xfId="17122" xr:uid="{ECA444BA-DB73-47A3-A681-98BBB2ED36A2}"/>
    <cellStyle name="Millares 10 5 2 3 4" xfId="10151" xr:uid="{4C547E59-7BA0-49C9-AC49-00B2C7FEAD75}"/>
    <cellStyle name="Millares 10 5 2 3 4 2" xfId="19416" xr:uid="{871D8D89-2874-481F-A4C7-0127286234D1}"/>
    <cellStyle name="Millares 10 5 2 3 5" xfId="12569" xr:uid="{6B630EC9-A6E3-45DD-BBD0-BBBFEBAECC01}"/>
    <cellStyle name="Millares 10 5 2 4" xfId="3277" xr:uid="{C53E2344-3DC4-42AC-B0C5-0B988DBF3266}"/>
    <cellStyle name="Millares 10 5 2 4 2" xfId="13707" xr:uid="{9A33AC0B-0BA0-438F-9017-ECC8BD8113AD}"/>
    <cellStyle name="Millares 10 5 2 5" xfId="5704" xr:uid="{B107199C-66AC-492C-B4F4-FCBA5C0422DD}"/>
    <cellStyle name="Millares 10 5 2 5 2" xfId="15984" xr:uid="{C23F7BEE-2E15-4E57-906D-08D6533ECB94}"/>
    <cellStyle name="Millares 10 5 2 6" xfId="8983" xr:uid="{4DCDD4F7-A4D2-4C36-AD6E-B4061EBED84A}"/>
    <cellStyle name="Millares 10 5 2 6 2" xfId="18277" xr:uid="{99F3F566-3CDC-4A8D-B7AE-1CD79FC1409C}"/>
    <cellStyle name="Millares 10 5 2 7" xfId="11431" xr:uid="{85E255FB-0CC5-4CA8-99E7-0B13B5CF8CA8}"/>
    <cellStyle name="Millares 10 5 3" xfId="1234" xr:uid="{AB872B0A-23E5-4807-AAD4-06A937E48C10}"/>
    <cellStyle name="Millares 10 5 3 2" xfId="2402" xr:uid="{D63434CA-D34D-45E6-9E52-3595637C0EB0}"/>
    <cellStyle name="Millares 10 5 3 2 2" xfId="4738" xr:uid="{FBBAC18E-A60C-4682-BFB0-0A5A8065F61E}"/>
    <cellStyle name="Millares 10 5 3 2 2 2" xfId="15130" xr:uid="{43F48619-34DC-478E-926A-42B976931DCF}"/>
    <cellStyle name="Millares 10 5 3 2 3" xfId="7165" xr:uid="{38EB0AA4-8BBF-4A02-A802-51B982803565}"/>
    <cellStyle name="Millares 10 5 3 2 3 2" xfId="17407" xr:uid="{F5FCF3BE-B598-4A36-8D1F-5EBAF51172C5}"/>
    <cellStyle name="Millares 10 5 3 2 4" xfId="10444" xr:uid="{DD2CEDEE-0A18-4AFC-86FB-0EAAA68832A2}"/>
    <cellStyle name="Millares 10 5 3 2 4 2" xfId="19701" xr:uid="{4EF6299D-F658-4183-A930-7238A3E537F1}"/>
    <cellStyle name="Millares 10 5 3 2 5" xfId="12854" xr:uid="{2009360D-177C-47EC-A38F-5EB7256AFAAB}"/>
    <cellStyle name="Millares 10 5 3 3" xfId="3570" xr:uid="{879B4FDE-3C48-4F72-B898-30507EA569C4}"/>
    <cellStyle name="Millares 10 5 3 3 2" xfId="13992" xr:uid="{638C7580-A10A-4A6F-BEF5-6EE4D12CEFF8}"/>
    <cellStyle name="Millares 10 5 3 4" xfId="5997" xr:uid="{B59A0154-2520-4FB1-9D80-E22F00B0AC32}"/>
    <cellStyle name="Millares 10 5 3 4 2" xfId="16269" xr:uid="{968890AA-248F-440F-B78E-FF8E8C50FA07}"/>
    <cellStyle name="Millares 10 5 3 5" xfId="9276" xr:uid="{84991B49-8049-4388-BDCB-1A93C787F450}"/>
    <cellStyle name="Millares 10 5 3 5 2" xfId="18562" xr:uid="{A315229E-81FD-4AC7-BEFE-D02B9BA51D79}"/>
    <cellStyle name="Millares 10 5 3 6" xfId="11716" xr:uid="{716856A8-DDD0-4A1D-A030-66A6CB636B74}"/>
    <cellStyle name="Millares 10 5 4" xfId="1813" xr:uid="{3281FDB7-0140-40BD-9A44-436DFB42C1D2}"/>
    <cellStyle name="Millares 10 5 4 2" xfId="4149" xr:uid="{C4A4A748-1D5B-4D50-B5DE-AFC561DA9F60}"/>
    <cellStyle name="Millares 10 5 4 2 2" xfId="14561" xr:uid="{268C2D3F-1C28-45B9-8557-0E471AE8301B}"/>
    <cellStyle name="Millares 10 5 4 3" xfId="6576" xr:uid="{7F0E2C8B-E4F6-48A9-AD16-A6F670612E5C}"/>
    <cellStyle name="Millares 10 5 4 3 2" xfId="16838" xr:uid="{B661C44E-2115-4CE8-8E0E-E27A8F047A76}"/>
    <cellStyle name="Millares 10 5 4 4" xfId="9855" xr:uid="{AFCE8785-7FA4-49FC-B7B1-4D4F015BDCC2}"/>
    <cellStyle name="Millares 10 5 4 4 2" xfId="19131" xr:uid="{4A4341F1-DC36-4B65-AC3E-0BD69ECA2686}"/>
    <cellStyle name="Millares 10 5 4 5" xfId="12285" xr:uid="{04DEF315-F40C-4CB4-9726-0E96CF2DFCC1}"/>
    <cellStyle name="Millares 10 5 5" xfId="2981" xr:uid="{7F6DA76F-9227-4503-B885-9D728AB2F760}"/>
    <cellStyle name="Millares 10 5 5 2" xfId="13423" xr:uid="{5CAA6043-9304-40B7-A59F-99EA4CC17F01}"/>
    <cellStyle name="Millares 10 5 6" xfId="5404" xr:uid="{36009110-8214-48CF-95C4-1708D47009C9}"/>
    <cellStyle name="Millares 10 5 6 2" xfId="15700" xr:uid="{C523F4BC-CA9F-4B7C-B7DB-6F161DCCEFB6}"/>
    <cellStyle name="Millares 10 5 7" xfId="8687" xr:uid="{7E9DF4FA-778D-444A-B3E7-FB3D721E1D51}"/>
    <cellStyle name="Millares 10 5 7 2" xfId="17993" xr:uid="{8075A17B-3F02-4141-B59F-8C707A6C5DE4}"/>
    <cellStyle name="Millares 10 5 8" xfId="11132" xr:uid="{59AEE551-A90A-43D9-9D71-4258B541E94D}"/>
    <cellStyle name="Millares 11" xfId="68" xr:uid="{09500A74-EDD8-4A43-918F-D695FB9370C4}"/>
    <cellStyle name="Millares 11 2" xfId="223" xr:uid="{20F57999-4520-4D3B-84AA-F040A044CAED}"/>
    <cellStyle name="Millares 11 2 2" xfId="671" xr:uid="{A09F8DF1-4D35-4DE4-AC9E-3C56E24C9081}"/>
    <cellStyle name="Millares 11 2 2 2" xfId="1256" xr:uid="{3607E415-575E-4D32-AB31-E990BA52FE2D}"/>
    <cellStyle name="Millares 11 2 2 2 2" xfId="2424" xr:uid="{E8B1B2DB-7A1C-4E54-8010-967B23432930}"/>
    <cellStyle name="Millares 11 2 2 2 2 2" xfId="4760" xr:uid="{CFE62DC3-B9B3-4898-BF85-1C63BC2BF130}"/>
    <cellStyle name="Millares 11 2 2 2 2 2 2" xfId="15149" xr:uid="{3FC7026E-E61C-4900-AE64-899E34809591}"/>
    <cellStyle name="Millares 11 2 2 2 2 3" xfId="7187" xr:uid="{90F7EA6E-6E56-40B5-805D-835294675234}"/>
    <cellStyle name="Millares 11 2 2 2 2 3 2" xfId="17426" xr:uid="{79C8F211-E7B8-4511-87A8-06005AF201F1}"/>
    <cellStyle name="Millares 11 2 2 2 2 4" xfId="10466" xr:uid="{325D3FD6-B544-4C86-9D72-95AC97E6F1BD}"/>
    <cellStyle name="Millares 11 2 2 2 2 4 2" xfId="19720" xr:uid="{106366F8-D556-4390-9696-497645C50635}"/>
    <cellStyle name="Millares 11 2 2 2 2 5" xfId="12873" xr:uid="{1693D5E7-E5A0-4191-A132-DB36FF4966C9}"/>
    <cellStyle name="Millares 11 2 2 2 3" xfId="3592" xr:uid="{F8BEAF99-AF4C-488D-B49A-537C2FBC78D2}"/>
    <cellStyle name="Millares 11 2 2 2 3 2" xfId="14011" xr:uid="{B86C11FD-514E-436E-A52E-4401FCF4A5E8}"/>
    <cellStyle name="Millares 11 2 2 2 4" xfId="6019" xr:uid="{B6B8C206-463A-41E2-9159-E2891C3503E2}"/>
    <cellStyle name="Millares 11 2 2 2 4 2" xfId="16288" xr:uid="{3B85A405-33FE-4956-BB88-E7FD2CBCCEC9}"/>
    <cellStyle name="Millares 11 2 2 2 5" xfId="9298" xr:uid="{CAEE5FA8-D44E-49AE-AFC9-D9D919BB9792}"/>
    <cellStyle name="Millares 11 2 2 2 5 2" xfId="18581" xr:uid="{827FC22A-CEE6-46AE-A11D-98EBFB3156E6}"/>
    <cellStyle name="Millares 11 2 2 2 6" xfId="11735" xr:uid="{9791E4A6-A61A-40F0-8E6D-2EB7591FF0A3}"/>
    <cellStyle name="Millares 11 2 2 3" xfId="1840" xr:uid="{59423E27-CB91-4BB1-931F-F21CA1C5270A}"/>
    <cellStyle name="Millares 11 2 2 3 2" xfId="4176" xr:uid="{0F437034-272A-45D4-B035-676AC9865F2A}"/>
    <cellStyle name="Millares 11 2 2 3 2 2" xfId="14580" xr:uid="{B71899FF-9A80-458B-AF99-46A0DB01CF9C}"/>
    <cellStyle name="Millares 11 2 2 3 3" xfId="6603" xr:uid="{CBCDA1A6-86CA-4B44-B7FC-C7D1ECD87875}"/>
    <cellStyle name="Millares 11 2 2 3 3 2" xfId="16857" xr:uid="{C7DF1A04-9256-4685-BE06-32E31C18D141}"/>
    <cellStyle name="Millares 11 2 2 3 4" xfId="9882" xr:uid="{5C08BAF5-54FC-4D96-B59C-C142010AAA9A}"/>
    <cellStyle name="Millares 11 2 2 3 4 2" xfId="19150" xr:uid="{E75D7CA8-1286-4884-959E-4E1605D115FE}"/>
    <cellStyle name="Millares 11 2 2 3 5" xfId="12304" xr:uid="{F68A27E7-90BC-4DC3-BAD4-E103DEE654EA}"/>
    <cellStyle name="Millares 11 2 2 4" xfId="3008" xr:uid="{1DADC788-5B88-40C0-BB72-B33247C51E6A}"/>
    <cellStyle name="Millares 11 2 2 4 2" xfId="13442" xr:uid="{32FDB37B-1CE5-455F-BC9B-93D98B96A7FA}"/>
    <cellStyle name="Millares 11 2 2 5" xfId="5435" xr:uid="{289A8F6A-476C-4B20-B071-CF2EEF920805}"/>
    <cellStyle name="Millares 11 2 2 5 2" xfId="15719" xr:uid="{E0949A68-9644-4C3F-B7EF-9FDC8F9391D2}"/>
    <cellStyle name="Millares 11 2 2 6" xfId="8714" xr:uid="{66FB7ADF-0D44-4BA3-9C40-ADC3563FFB71}"/>
    <cellStyle name="Millares 11 2 2 6 2" xfId="18012" xr:uid="{2A108A17-7DDE-433F-8740-89FB8D3428CE}"/>
    <cellStyle name="Millares 11 2 2 7" xfId="11166" xr:uid="{0D953CB6-5CD8-4925-A517-279932B55937}"/>
    <cellStyle name="Millares 11 2 3" xfId="970" xr:uid="{ED188435-E050-4687-8981-EE24770CAD29}"/>
    <cellStyle name="Millares 11 2 3 2" xfId="2138" xr:uid="{87771CB9-8348-41E5-BA8B-50FEB4E4F69D}"/>
    <cellStyle name="Millares 11 2 3 2 2" xfId="4474" xr:uid="{8A068C7A-196D-434D-9F16-D611425A6995}"/>
    <cellStyle name="Millares 11 2 3 2 2 2" xfId="14866" xr:uid="{EB4E9648-5342-47B2-9CA4-7CE454FEDE8A}"/>
    <cellStyle name="Millares 11 2 3 2 3" xfId="6901" xr:uid="{E4E2E788-D08C-450A-A8AC-BA44F267FB22}"/>
    <cellStyle name="Millares 11 2 3 2 3 2" xfId="17143" xr:uid="{306D9651-925D-42A7-BA93-2FCDB30340E6}"/>
    <cellStyle name="Millares 11 2 3 2 4" xfId="10180" xr:uid="{5AA9E8EF-630E-4E56-B4F7-B7A10448F579}"/>
    <cellStyle name="Millares 11 2 3 2 4 2" xfId="19437" xr:uid="{EB83F859-A26B-478A-9282-82C34B05C280}"/>
    <cellStyle name="Millares 11 2 3 2 5" xfId="12590" xr:uid="{0DE11969-294C-44C6-81F8-A6EE7C9877DE}"/>
    <cellStyle name="Millares 11 2 3 3" xfId="3306" xr:uid="{3571263A-70CF-4B2A-B0FD-556481815F39}"/>
    <cellStyle name="Millares 11 2 3 3 2" xfId="13728" xr:uid="{EF61E806-1633-4E11-9B4A-3A92DD66BA46}"/>
    <cellStyle name="Millares 11 2 3 4" xfId="5733" xr:uid="{7BD6F8AE-749B-4D5A-B3EA-69647E0D1A57}"/>
    <cellStyle name="Millares 11 2 3 4 2" xfId="16005" xr:uid="{116E6746-B17F-4058-A791-4BEEA89B048F}"/>
    <cellStyle name="Millares 11 2 3 5" xfId="9012" xr:uid="{A3DEEA8B-7012-4B9D-B578-133C168EFD52}"/>
    <cellStyle name="Millares 11 2 3 5 2" xfId="18298" xr:uid="{D0214B0C-95CD-4D43-A0C1-A8329841EDD1}"/>
    <cellStyle name="Millares 11 2 3 6" xfId="11452" xr:uid="{17FA2CAA-8670-4DB3-ACA8-E9A9068A489D}"/>
    <cellStyle name="Millares 11 2 4" xfId="1549" xr:uid="{8EA2ADDB-898C-408B-A502-50205D28452D}"/>
    <cellStyle name="Millares 11 2 4 2" xfId="3885" xr:uid="{388907FC-9DC8-47AB-B3FC-83B8C8075A3E}"/>
    <cellStyle name="Millares 11 2 4 2 2" xfId="14297" xr:uid="{71A9D262-9544-479C-860D-7D83CED02AAC}"/>
    <cellStyle name="Millares 11 2 4 3" xfId="6312" xr:uid="{E551A41C-C125-40F6-A80B-C2FA642039FF}"/>
    <cellStyle name="Millares 11 2 4 3 2" xfId="16574" xr:uid="{2BF50E7C-6C12-44B7-8A5C-B81C154DD319}"/>
    <cellStyle name="Millares 11 2 4 4" xfId="9591" xr:uid="{AE33DCA2-A9C8-4577-953E-D91F39FBD6BA}"/>
    <cellStyle name="Millares 11 2 4 4 2" xfId="18867" xr:uid="{8230BF8D-E156-49A4-8AE1-53F959371703}"/>
    <cellStyle name="Millares 11 2 4 5" xfId="12021" xr:uid="{717F3AC8-5BFB-4D0C-B221-4A5552A45B16}"/>
    <cellStyle name="Millares 11 2 5" xfId="2717" xr:uid="{C8C48ED7-C173-4733-9386-9772CE4539BE}"/>
    <cellStyle name="Millares 11 2 5 2" xfId="13159" xr:uid="{9CF35010-4535-4E6C-AF37-2F4A8880A3A7}"/>
    <cellStyle name="Millares 11 2 6" xfId="5105" xr:uid="{63575542-7D0B-443C-A3AC-DCFFC9CC32E0}"/>
    <cellStyle name="Millares 11 2 6 2" xfId="15435" xr:uid="{0BF0C789-7F2D-420F-A1F4-C42CD9231B09}"/>
    <cellStyle name="Millares 11 2 7" xfId="8421" xr:uid="{3C43FCF4-510F-41BC-9117-37618080FECF}"/>
    <cellStyle name="Millares 11 2 7 2" xfId="17729" xr:uid="{2C37E4FE-130D-4698-A488-C39E8B33459B}"/>
    <cellStyle name="Millares 11 2 8" xfId="10788" xr:uid="{25669951-3467-4071-BBD3-05BD54D86942}"/>
    <cellStyle name="Millares 11 3" xfId="352" xr:uid="{9737DFA2-2C58-444A-BE97-03156F9A244B}"/>
    <cellStyle name="Millares 11 3 2" xfId="726" xr:uid="{26ED2723-15F2-4B4E-BF53-96F845731384}"/>
    <cellStyle name="Millares 11 3 2 2" xfId="1308" xr:uid="{1EE70897-D88F-4C79-815F-C96583849E01}"/>
    <cellStyle name="Millares 11 3 2 2 2" xfId="2476" xr:uid="{B4211B2A-9999-4DD6-A247-BB788DF3A601}"/>
    <cellStyle name="Millares 11 3 2 2 2 2" xfId="4812" xr:uid="{ED7DC9D7-5D26-4B7C-92CA-E986F199259F}"/>
    <cellStyle name="Millares 11 3 2 2 2 2 2" xfId="15201" xr:uid="{53BF730E-C359-4708-8A88-FCF5296CF9D3}"/>
    <cellStyle name="Millares 11 3 2 2 2 3" xfId="7239" xr:uid="{90B7B34D-412C-4C61-A52C-BA5AC64F36C7}"/>
    <cellStyle name="Millares 11 3 2 2 2 3 2" xfId="17478" xr:uid="{A6654474-CF8A-4C3A-B79D-CB28E909A958}"/>
    <cellStyle name="Millares 11 3 2 2 2 4" xfId="10518" xr:uid="{7F3EC15C-2532-40C2-8428-FC964BFF11AA}"/>
    <cellStyle name="Millares 11 3 2 2 2 4 2" xfId="19772" xr:uid="{D3EDBDEE-4DF0-430B-92C2-A77AFC5F8237}"/>
    <cellStyle name="Millares 11 3 2 2 2 5" xfId="12925" xr:uid="{4C625C0E-514A-441A-A9C8-FCEB5CDC42A1}"/>
    <cellStyle name="Millares 11 3 2 2 3" xfId="3644" xr:uid="{195217E6-B351-4D0B-8839-012D68E6C989}"/>
    <cellStyle name="Millares 11 3 2 2 3 2" xfId="14063" xr:uid="{E794268B-C303-40E9-A5F8-078E7A31FBF5}"/>
    <cellStyle name="Millares 11 3 2 2 4" xfId="6071" xr:uid="{BFFEDADF-D6F3-4351-962A-2534868EB472}"/>
    <cellStyle name="Millares 11 3 2 2 4 2" xfId="16340" xr:uid="{594FB561-1296-4853-8294-72E7D928D828}"/>
    <cellStyle name="Millares 11 3 2 2 5" xfId="9350" xr:uid="{1F1108F1-0CDB-4F41-BE2E-51AA87E865E4}"/>
    <cellStyle name="Millares 11 3 2 2 5 2" xfId="18633" xr:uid="{FFA96BF4-5AB9-494A-8901-F84D58CF5BC5}"/>
    <cellStyle name="Millares 11 3 2 2 6" xfId="11787" xr:uid="{BB2CBC6B-4174-49E0-836B-86D4DD7A070F}"/>
    <cellStyle name="Millares 11 3 2 3" xfId="1894" xr:uid="{92AB0EA2-DDFE-453B-9AD1-36AA4639A410}"/>
    <cellStyle name="Millares 11 3 2 3 2" xfId="4230" xr:uid="{8A6A662E-3752-4609-A57E-30E912197FD2}"/>
    <cellStyle name="Millares 11 3 2 3 2 2" xfId="14632" xr:uid="{F16E033A-8765-41EB-8BEF-13EE17CBBA92}"/>
    <cellStyle name="Millares 11 3 2 3 3" xfId="6657" xr:uid="{1A2A7BDA-3B16-4330-A725-27FE0A288BF8}"/>
    <cellStyle name="Millares 11 3 2 3 3 2" xfId="16909" xr:uid="{A1945582-2373-43F9-8BA4-266A4A3AA302}"/>
    <cellStyle name="Millares 11 3 2 3 4" xfId="9936" xr:uid="{0F71D729-CBE9-475C-B5EA-B478DC9F5A6B}"/>
    <cellStyle name="Millares 11 3 2 3 4 2" xfId="19202" xr:uid="{60600115-6DA4-49A9-850B-D10CA5D4CB10}"/>
    <cellStyle name="Millares 11 3 2 3 5" xfId="12356" xr:uid="{5967AEF5-01F7-42A3-A73C-B54160C93AC9}"/>
    <cellStyle name="Millares 11 3 2 4" xfId="3062" xr:uid="{AF223BD7-BEBD-4CA4-B1F8-F9B1824E3570}"/>
    <cellStyle name="Millares 11 3 2 4 2" xfId="13494" xr:uid="{6B75B065-71D7-4AEE-A0B3-F15CFB6F5BEA}"/>
    <cellStyle name="Millares 11 3 2 5" xfId="5489" xr:uid="{3CA8FEA2-9D4D-42CB-88B3-A92EB5EA26F4}"/>
    <cellStyle name="Millares 11 3 2 5 2" xfId="15771" xr:uid="{0BA17796-E463-45B3-8C6F-C6950936D0FA}"/>
    <cellStyle name="Millares 11 3 2 6" xfId="8768" xr:uid="{4D21A56F-3576-437A-BB0F-F9F067C0F22E}"/>
    <cellStyle name="Millares 11 3 2 6 2" xfId="18064" xr:uid="{250C1137-5722-406B-A51E-738DD351462C}"/>
    <cellStyle name="Millares 11 3 2 7" xfId="11218" xr:uid="{2CE37FB8-3C03-4B57-A4DE-F5DB5E2A79D8}"/>
    <cellStyle name="Millares 11 3 3" xfId="1021" xr:uid="{3C16FF57-5EC1-4590-BEE2-39B937466585}"/>
    <cellStyle name="Millares 11 3 3 2" xfId="2189" xr:uid="{7F19EC66-FFF5-423A-9B80-941AA62D1A4D}"/>
    <cellStyle name="Millares 11 3 3 2 2" xfId="4525" xr:uid="{D2C76145-393A-4B75-8CC0-2C40EAF21BDA}"/>
    <cellStyle name="Millares 11 3 3 2 2 2" xfId="14917" xr:uid="{6C5310B0-A8F4-4907-90D5-71160625FD94}"/>
    <cellStyle name="Millares 11 3 3 2 3" xfId="6952" xr:uid="{3718378D-486F-4CE1-A8C4-1C6AD7190AED}"/>
    <cellStyle name="Millares 11 3 3 2 3 2" xfId="17194" xr:uid="{65A310EE-E676-4A94-BE27-A1453CA021CF}"/>
    <cellStyle name="Millares 11 3 3 2 4" xfId="10231" xr:uid="{B4EB024B-F06B-4AE2-9F94-FD1D7FFED73F}"/>
    <cellStyle name="Millares 11 3 3 2 4 2" xfId="19488" xr:uid="{4CA0DEE6-CFEE-4F54-B93A-3AEE3DD01C71}"/>
    <cellStyle name="Millares 11 3 3 2 5" xfId="12641" xr:uid="{29C970F5-36A2-484D-BD0C-D123992D4ABE}"/>
    <cellStyle name="Millares 11 3 3 3" xfId="3357" xr:uid="{E38C58EF-7E9D-44CB-941E-4F48801CE5B5}"/>
    <cellStyle name="Millares 11 3 3 3 2" xfId="13779" xr:uid="{148FA695-5761-4394-B2F9-8EF77EA5DC60}"/>
    <cellStyle name="Millares 11 3 3 4" xfId="5784" xr:uid="{A035836F-45A8-46D3-A028-1B28208768F6}"/>
    <cellStyle name="Millares 11 3 3 4 2" xfId="16056" xr:uid="{A6D028E4-5717-4E65-9C1A-B088EB89663B}"/>
    <cellStyle name="Millares 11 3 3 5" xfId="9063" xr:uid="{70FB7459-1175-4940-A5E2-B005892A3E7D}"/>
    <cellStyle name="Millares 11 3 3 5 2" xfId="18349" xr:uid="{CAB7D2B5-92E5-4F7D-A626-FE3891C6A24F}"/>
    <cellStyle name="Millares 11 3 3 6" xfId="11503" xr:uid="{7D12F0AE-A55B-4B23-A77C-9E8D80889521}"/>
    <cellStyle name="Millares 11 3 4" xfId="1600" xr:uid="{DB915BD5-642B-43B2-9CB3-EE8CC1C18AD8}"/>
    <cellStyle name="Millares 11 3 4 2" xfId="3936" xr:uid="{3A12614D-7714-47CC-A7AA-0630FCED11C4}"/>
    <cellStyle name="Millares 11 3 4 2 2" xfId="14348" xr:uid="{B74E02C9-A195-439C-9A04-152B817BDD58}"/>
    <cellStyle name="Millares 11 3 4 3" xfId="6363" xr:uid="{2B87BDA8-945C-4263-9971-E85F4F5B5049}"/>
    <cellStyle name="Millares 11 3 4 3 2" xfId="16625" xr:uid="{23370612-DC32-415C-AC44-B0CD10FBBBBB}"/>
    <cellStyle name="Millares 11 3 4 4" xfId="9642" xr:uid="{B5D5EEBC-B5AA-4CE7-930F-B4E68FB62D64}"/>
    <cellStyle name="Millares 11 3 4 4 2" xfId="18918" xr:uid="{643C19B6-AD17-4734-B116-14CF3F5E0F14}"/>
    <cellStyle name="Millares 11 3 4 5" xfId="12072" xr:uid="{195DEB8F-3CDA-47F5-9102-6181D0983755}"/>
    <cellStyle name="Millares 11 3 5" xfId="2768" xr:uid="{C2EAE0E3-11A7-40E4-90C7-C7808D82E000}"/>
    <cellStyle name="Millares 11 3 5 2" xfId="13210" xr:uid="{7D284937-0DB4-480E-A281-DCB25C9B1440}"/>
    <cellStyle name="Millares 11 3 6" xfId="5179" xr:uid="{0FFBE52D-2F85-47C0-B035-B5C58EE4D3CF}"/>
    <cellStyle name="Millares 11 3 6 2" xfId="15487" xr:uid="{8E6AF5C0-4BFE-464C-A435-9DA8B62D81B7}"/>
    <cellStyle name="Millares 11 3 7" xfId="8474" xr:uid="{CB22B816-382D-489C-903E-C98D2F816931}"/>
    <cellStyle name="Millares 11 3 7 2" xfId="17780" xr:uid="{C2A4C2FA-1D62-462B-9C0B-F15F5BF4717F}"/>
    <cellStyle name="Millares 11 3 8" xfId="10865" xr:uid="{21FC09FF-8121-4C61-8175-75A40138C59D}"/>
    <cellStyle name="Millares 11 4" xfId="560" xr:uid="{F686B867-43D5-4860-AB75-98C012F8A2E8}"/>
    <cellStyle name="Millares 11 4 2" xfId="909" xr:uid="{80F82178-9E73-42ED-A259-06E6BF5512CE}"/>
    <cellStyle name="Millares 11 4 2 2" xfId="1491" xr:uid="{8DEE934E-A0D3-4988-BEB4-50D53B915F20}"/>
    <cellStyle name="Millares 11 4 2 2 2" xfId="2659" xr:uid="{5FE61CC4-DD4E-410B-836A-D98FB3AEC4A5}"/>
    <cellStyle name="Millares 11 4 2 2 2 2" xfId="4995" xr:uid="{52CD78B3-242A-459C-9757-6B2F80C88ABD}"/>
    <cellStyle name="Millares 11 4 2 2 2 2 2" xfId="15384" xr:uid="{6458443F-6180-48F3-8037-A141884A29FF}"/>
    <cellStyle name="Millares 11 4 2 2 2 3" xfId="7422" xr:uid="{02A5D340-A6BE-4795-9A02-75A45835ED2F}"/>
    <cellStyle name="Millares 11 4 2 2 2 3 2" xfId="17661" xr:uid="{EC0F0F3C-80C5-4447-8E4A-02AA2F245E94}"/>
    <cellStyle name="Millares 11 4 2 2 2 4" xfId="10701" xr:uid="{E53434F8-5169-4100-84C1-9528CE8EB1A4}"/>
    <cellStyle name="Millares 11 4 2 2 2 4 2" xfId="19955" xr:uid="{45F93572-A9F6-4BF5-AE05-6FA6BF0185BD}"/>
    <cellStyle name="Millares 11 4 2 2 2 5" xfId="13108" xr:uid="{9A01D7AF-775D-4001-B648-3E5C316B4C87}"/>
    <cellStyle name="Millares 11 4 2 2 3" xfId="3827" xr:uid="{8060F2B4-E1BC-4414-82BE-DAE18842126E}"/>
    <cellStyle name="Millares 11 4 2 2 3 2" xfId="14246" xr:uid="{577CE3E7-6D77-4189-BE64-01D786AA171D}"/>
    <cellStyle name="Millares 11 4 2 2 4" xfId="6254" xr:uid="{712D62D8-C266-4B59-BB67-6694A7AF40FE}"/>
    <cellStyle name="Millares 11 4 2 2 4 2" xfId="16523" xr:uid="{9B6831E7-97B7-4372-AFAD-C0F84C90618A}"/>
    <cellStyle name="Millares 11 4 2 2 5" xfId="9533" xr:uid="{61D09378-5C76-402F-BAF1-F6E7E296F2B6}"/>
    <cellStyle name="Millares 11 4 2 2 5 2" xfId="18816" xr:uid="{580663C1-E023-4356-B214-A50275C703BD}"/>
    <cellStyle name="Millares 11 4 2 2 6" xfId="11970" xr:uid="{51A175A1-AD97-4F47-AE65-4B4AB1D06B36}"/>
    <cellStyle name="Millares 11 4 2 3" xfId="2077" xr:uid="{EC285874-E3B9-4E21-A7D6-4468C2B6B2C7}"/>
    <cellStyle name="Millares 11 4 2 3 2" xfId="4413" xr:uid="{A7A41E47-BC8C-45FD-8925-4C4E6A96E6EF}"/>
    <cellStyle name="Millares 11 4 2 3 2 2" xfId="14815" xr:uid="{5D501A9C-7BEE-4CD0-A911-9ADBCE06C354}"/>
    <cellStyle name="Millares 11 4 2 3 3" xfId="6840" xr:uid="{99D09B66-CA3F-4AF4-A2F0-3AA8DA939B7B}"/>
    <cellStyle name="Millares 11 4 2 3 3 2" xfId="17092" xr:uid="{F44FE1E6-6A0C-40AB-A6CE-25B4163D75DC}"/>
    <cellStyle name="Millares 11 4 2 3 4" xfId="10119" xr:uid="{AD43FB47-43F8-4109-9C9A-E0B076CF7D83}"/>
    <cellStyle name="Millares 11 4 2 3 4 2" xfId="19385" xr:uid="{EFB5A734-0F37-41AE-BDD5-DEBF176CA137}"/>
    <cellStyle name="Millares 11 4 2 3 5" xfId="12539" xr:uid="{64592C5E-53E6-4394-84EB-98B5AC82EABF}"/>
    <cellStyle name="Millares 11 4 2 4" xfId="3245" xr:uid="{1699FDCD-4611-47CB-AF41-6A73E31F8B8F}"/>
    <cellStyle name="Millares 11 4 2 4 2" xfId="13677" xr:uid="{AC7DF4F0-CAD7-4041-9FA9-4FA61A3A6F35}"/>
    <cellStyle name="Millares 11 4 2 5" xfId="5672" xr:uid="{F3E77621-7044-4B24-84D2-66BDA3EB0158}"/>
    <cellStyle name="Millares 11 4 2 5 2" xfId="15954" xr:uid="{05E5D4CE-51DF-452F-B840-4570D3B4E6F9}"/>
    <cellStyle name="Millares 11 4 2 6" xfId="8951" xr:uid="{BEFB6A1E-E943-48AD-A995-B77AFFCC8895}"/>
    <cellStyle name="Millares 11 4 2 6 2" xfId="18247" xr:uid="{A7892FA7-C1EA-48A5-BFF3-4DFAED2C3585}"/>
    <cellStyle name="Millares 11 4 2 7" xfId="11401" xr:uid="{5B663F98-F165-4E11-958A-04974DF2AA69}"/>
    <cellStyle name="Millares 11 4 3" xfId="1204" xr:uid="{95E655B1-6B9D-46CC-B9B9-2A3519342205}"/>
    <cellStyle name="Millares 11 4 3 2" xfId="2372" xr:uid="{F70B659B-462B-440A-B021-5D61F2FA5A1D}"/>
    <cellStyle name="Millares 11 4 3 2 2" xfId="4708" xr:uid="{9F3D2B57-B057-48FF-AE56-9A326DA152A5}"/>
    <cellStyle name="Millares 11 4 3 2 2 2" xfId="15100" xr:uid="{561182EA-A7CD-4C25-BFE4-F94A99E2D04E}"/>
    <cellStyle name="Millares 11 4 3 2 3" xfId="7135" xr:uid="{677F21A6-69CE-474E-8F87-41DFE578AFA1}"/>
    <cellStyle name="Millares 11 4 3 2 3 2" xfId="17377" xr:uid="{A727652F-F35F-45F5-8E2E-222F8CED76F0}"/>
    <cellStyle name="Millares 11 4 3 2 4" xfId="10414" xr:uid="{FFF8FCE6-7D0B-431E-A76D-F7CE4CB47B44}"/>
    <cellStyle name="Millares 11 4 3 2 4 2" xfId="19671" xr:uid="{1911B56B-46E3-40A0-9A7D-27A502C6BBE7}"/>
    <cellStyle name="Millares 11 4 3 2 5" xfId="12824" xr:uid="{23068110-B4BD-4E03-BAB5-4249A5800683}"/>
    <cellStyle name="Millares 11 4 3 3" xfId="3540" xr:uid="{C5979F46-A973-4006-9183-D0D7BD660D1A}"/>
    <cellStyle name="Millares 11 4 3 3 2" xfId="13962" xr:uid="{03E4F695-D1B7-4A6F-9254-B2D19BEAD55A}"/>
    <cellStyle name="Millares 11 4 3 4" xfId="5967" xr:uid="{8C41459E-843C-4AA3-AABB-D4D9ACD0FEBE}"/>
    <cellStyle name="Millares 11 4 3 4 2" xfId="16239" xr:uid="{78A202D1-B0E4-4D0A-907C-3ED217FF70B3}"/>
    <cellStyle name="Millares 11 4 3 5" xfId="9246" xr:uid="{2337245F-8A86-4CF2-838C-10F038B649F7}"/>
    <cellStyle name="Millares 11 4 3 5 2" xfId="18532" xr:uid="{718A8600-EE54-4678-AB25-4BE51685CA5B}"/>
    <cellStyle name="Millares 11 4 3 6" xfId="11686" xr:uid="{C24D27DE-2C45-42A2-96BE-67B04B879CAE}"/>
    <cellStyle name="Millares 11 4 4" xfId="1783" xr:uid="{8EF361A3-E25C-4766-9ECD-D77D504C7FE2}"/>
    <cellStyle name="Millares 11 4 4 2" xfId="4119" xr:uid="{B34E8B72-5D61-4995-AAF6-9923EBE5DABE}"/>
    <cellStyle name="Millares 11 4 4 2 2" xfId="14531" xr:uid="{E682F39A-FC79-4B89-A3D3-29CBE0AAE665}"/>
    <cellStyle name="Millares 11 4 4 3" xfId="6546" xr:uid="{BB9FE7AF-C236-4620-83E4-54D7AB661C47}"/>
    <cellStyle name="Millares 11 4 4 3 2" xfId="16808" xr:uid="{EA669A1B-28FE-4897-8C1E-7FE8F1B772D9}"/>
    <cellStyle name="Millares 11 4 4 4" xfId="9825" xr:uid="{68D6FE02-3662-4AC5-A0EB-D787DE49FC8C}"/>
    <cellStyle name="Millares 11 4 4 4 2" xfId="19101" xr:uid="{B2096A6F-5583-4F26-A8CB-764E0EA89A6F}"/>
    <cellStyle name="Millares 11 4 4 5" xfId="12255" xr:uid="{9DBF402F-99D2-48FB-B37E-A9CA1F540A1C}"/>
    <cellStyle name="Millares 11 4 5" xfId="2951" xr:uid="{B52C0C6B-DE84-4A13-9A3E-991A26DFCE72}"/>
    <cellStyle name="Millares 11 4 5 2" xfId="13393" xr:uid="{1D4E67C4-5F13-4582-BFBB-9D4ACFE23614}"/>
    <cellStyle name="Millares 11 4 6" xfId="5368" xr:uid="{8CA7F934-1441-4F37-BAB3-07C72A9039C4}"/>
    <cellStyle name="Millares 11 4 6 2" xfId="15670" xr:uid="{A0D01A4E-F5F0-4E25-B2A7-ABF85DBAFFA3}"/>
    <cellStyle name="Millares 11 4 7" xfId="8657" xr:uid="{2FAC9043-75BA-4D24-8A88-960B77BCB7DE}"/>
    <cellStyle name="Millares 11 4 7 2" xfId="17963" xr:uid="{6AE497ED-9FF1-4769-A792-DFF8E15E6395}"/>
    <cellStyle name="Millares 11 4 8" xfId="11073" xr:uid="{6630BE12-3268-4600-9E5D-EC2879BF8429}"/>
    <cellStyle name="Millares 11 5" xfId="630" xr:uid="{F6919D42-9712-4F2F-A2E0-0D4403BAB8F9}"/>
    <cellStyle name="Millares 11 5 2" xfId="947" xr:uid="{8EC1F384-6470-438A-BD0E-6A6954DE206C}"/>
    <cellStyle name="Millares 11 5 2 2" xfId="1527" xr:uid="{0755E32A-0729-4DCD-9AA4-027C5EDA7C49}"/>
    <cellStyle name="Millares 11 5 2 2 2" xfId="2695" xr:uid="{937651D3-DD00-4D64-9704-9C615A0F9F37}"/>
    <cellStyle name="Millares 11 5 2 2 2 2" xfId="5031" xr:uid="{78E2DE2A-980A-49AD-8231-7AF64DFEC85C}"/>
    <cellStyle name="Millares 11 5 2 2 2 2 2" xfId="15420" xr:uid="{259BDE06-077B-492D-A1B3-20ED74AB40E3}"/>
    <cellStyle name="Millares 11 5 2 2 2 3" xfId="7458" xr:uid="{8249EB4A-958A-4E91-94EF-BECC5C14D711}"/>
    <cellStyle name="Millares 11 5 2 2 2 3 2" xfId="17697" xr:uid="{F827A55A-4E49-46F8-93C5-9D3BD3A879C4}"/>
    <cellStyle name="Millares 11 5 2 2 2 4" xfId="10737" xr:uid="{EC4FC85B-96AC-4E49-8556-520E3FDF8623}"/>
    <cellStyle name="Millares 11 5 2 2 2 4 2" xfId="19991" xr:uid="{1DA67A1A-A916-4099-90DE-4A5AD20EAF27}"/>
    <cellStyle name="Millares 11 5 2 2 2 5" xfId="13144" xr:uid="{6FA86BF6-BAAF-4854-8A15-32FC46D24B42}"/>
    <cellStyle name="Millares 11 5 2 2 3" xfId="3863" xr:uid="{14BE5075-C290-4220-B315-D57332B2D900}"/>
    <cellStyle name="Millares 11 5 2 2 3 2" xfId="14282" xr:uid="{1BBC8E61-7C50-4979-B07B-A132CEA000B5}"/>
    <cellStyle name="Millares 11 5 2 2 4" xfId="6290" xr:uid="{33AA3158-F4AC-4DA3-940A-DC360A69DFB3}"/>
    <cellStyle name="Millares 11 5 2 2 4 2" xfId="16559" xr:uid="{F5EDE08B-8A77-4C7F-ABB0-42E99C54E943}"/>
    <cellStyle name="Millares 11 5 2 2 5" xfId="9569" xr:uid="{9C0A3771-BFF5-4382-9256-A5BA2DFD50C4}"/>
    <cellStyle name="Millares 11 5 2 2 5 2" xfId="18852" xr:uid="{3ED40DE8-FEDD-44E0-A592-F7696C6B1E23}"/>
    <cellStyle name="Millares 11 5 2 2 6" xfId="12006" xr:uid="{08BCB2D3-CB96-4676-9E8C-2A9B309B8269}"/>
    <cellStyle name="Millares 11 5 2 3" xfId="2115" xr:uid="{568D26C9-142B-4D88-A132-EBB0AA0CC911}"/>
    <cellStyle name="Millares 11 5 2 3 2" xfId="4451" xr:uid="{84F4A889-F535-4B99-AC2B-105603C03633}"/>
    <cellStyle name="Millares 11 5 2 3 2 2" xfId="14851" xr:uid="{0948FA92-D5FA-4BED-B41E-0283A9F94F98}"/>
    <cellStyle name="Millares 11 5 2 3 3" xfId="6878" xr:uid="{A599CE8B-8695-464C-A7A6-66B520266CBB}"/>
    <cellStyle name="Millares 11 5 2 3 3 2" xfId="17128" xr:uid="{E5798E32-D04E-424B-8E35-E0415AF1274F}"/>
    <cellStyle name="Millares 11 5 2 3 4" xfId="10157" xr:uid="{5E75BD2B-2ED7-4634-8609-C2E0526A90A3}"/>
    <cellStyle name="Millares 11 5 2 3 4 2" xfId="19422" xr:uid="{F5F06648-C39F-43BA-9389-BBFF575354C7}"/>
    <cellStyle name="Millares 11 5 2 3 5" xfId="12575" xr:uid="{C0CF54F4-66CB-462D-B814-DF691A32F0FC}"/>
    <cellStyle name="Millares 11 5 2 4" xfId="3283" xr:uid="{2D7B05BE-532F-45E6-9527-10C135D17A91}"/>
    <cellStyle name="Millares 11 5 2 4 2" xfId="13713" xr:uid="{02017E20-6E15-46FA-9280-15987F3AE6F9}"/>
    <cellStyle name="Millares 11 5 2 5" xfId="5710" xr:uid="{9672E6AC-28AE-40E1-8C03-0F76F8F4C9A7}"/>
    <cellStyle name="Millares 11 5 2 5 2" xfId="15990" xr:uid="{4295846C-E131-4D12-91E2-D8F225291533}"/>
    <cellStyle name="Millares 11 5 2 6" xfId="8989" xr:uid="{1524291C-BD7A-4C67-9B15-222C91123450}"/>
    <cellStyle name="Millares 11 5 2 6 2" xfId="18283" xr:uid="{C50C249A-C4EC-477A-B1FA-9FD680EDA66E}"/>
    <cellStyle name="Millares 11 5 2 7" xfId="11437" xr:uid="{52747A92-0597-4E65-8959-83C08DC3603A}"/>
    <cellStyle name="Millares 11 5 3" xfId="1240" xr:uid="{1D21B5A7-9ABF-442E-A082-D4462A79CD48}"/>
    <cellStyle name="Millares 11 5 3 2" xfId="2408" xr:uid="{D5A51E86-359C-477E-996C-0251C973159A}"/>
    <cellStyle name="Millares 11 5 3 2 2" xfId="4744" xr:uid="{B53EC043-F2B0-4F92-A301-5DDBA685E707}"/>
    <cellStyle name="Millares 11 5 3 2 2 2" xfId="15136" xr:uid="{44D745E6-2A92-42F3-B70D-2C7A276925BA}"/>
    <cellStyle name="Millares 11 5 3 2 3" xfId="7171" xr:uid="{92862F16-D602-4719-8D5B-6765315816EB}"/>
    <cellStyle name="Millares 11 5 3 2 3 2" xfId="17413" xr:uid="{75BDA552-94F6-4A83-9597-E10C984D1E72}"/>
    <cellStyle name="Millares 11 5 3 2 4" xfId="10450" xr:uid="{280825D6-184B-42BE-BF15-934DEAC31284}"/>
    <cellStyle name="Millares 11 5 3 2 4 2" xfId="19707" xr:uid="{BDAE5D17-8BED-4093-A76F-4E5903CE8C89}"/>
    <cellStyle name="Millares 11 5 3 2 5" xfId="12860" xr:uid="{3B071956-F952-4C73-85AB-F00BB1CFDB74}"/>
    <cellStyle name="Millares 11 5 3 3" xfId="3576" xr:uid="{A89A481C-3219-46AE-B226-2829A8405F75}"/>
    <cellStyle name="Millares 11 5 3 3 2" xfId="13998" xr:uid="{7147BE89-3D56-4EFF-8D1B-EB51EC7FCCA4}"/>
    <cellStyle name="Millares 11 5 3 4" xfId="6003" xr:uid="{2226A5BE-9679-415E-896B-E7B878995452}"/>
    <cellStyle name="Millares 11 5 3 4 2" xfId="16275" xr:uid="{5F51D4DC-F418-4E51-9EE6-0423A1B1CF76}"/>
    <cellStyle name="Millares 11 5 3 5" xfId="9282" xr:uid="{A8B80211-99A7-473E-B248-C17AA22F9155}"/>
    <cellStyle name="Millares 11 5 3 5 2" xfId="18568" xr:uid="{C9529D5D-F383-423C-A3CE-F647FF821E41}"/>
    <cellStyle name="Millares 11 5 3 6" xfId="11722" xr:uid="{ACAF166F-C5AF-48BE-A03E-70EFFC7F19B6}"/>
    <cellStyle name="Millares 11 5 4" xfId="1819" xr:uid="{A0DCE0A0-EA53-4001-89C9-28E5F416021F}"/>
    <cellStyle name="Millares 11 5 4 2" xfId="4155" xr:uid="{5615D23E-FA6F-4EEB-8E0B-2FF5BC12642F}"/>
    <cellStyle name="Millares 11 5 4 2 2" xfId="14567" xr:uid="{63490600-1C5E-4AD0-AF6C-51FF9B35E4FF}"/>
    <cellStyle name="Millares 11 5 4 3" xfId="6582" xr:uid="{2633E400-EA5A-435A-9604-0ABD67DC0B2C}"/>
    <cellStyle name="Millares 11 5 4 3 2" xfId="16844" xr:uid="{D8877E7E-5557-4A45-90D5-02E819C1DB53}"/>
    <cellStyle name="Millares 11 5 4 4" xfId="9861" xr:uid="{DAAAA5BC-E8CD-4CC2-9788-D3760F8EADA8}"/>
    <cellStyle name="Millares 11 5 4 4 2" xfId="19137" xr:uid="{8A308609-1F0A-430C-8502-3217105A8F17}"/>
    <cellStyle name="Millares 11 5 4 5" xfId="12291" xr:uid="{A108CFEA-DAC4-4C11-8AA1-FF651035C341}"/>
    <cellStyle name="Millares 11 5 5" xfId="2987" xr:uid="{83546C02-BECF-4D74-ADCB-EC37E48E748B}"/>
    <cellStyle name="Millares 11 5 5 2" xfId="13429" xr:uid="{23703526-087D-4510-B069-B22D99D11436}"/>
    <cellStyle name="Millares 11 5 6" xfId="5410" xr:uid="{CA7A42D8-F809-4B9B-9CDA-C956300D44B3}"/>
    <cellStyle name="Millares 11 5 6 2" xfId="15706" xr:uid="{8718925F-23D5-4545-8583-F46435AB0D67}"/>
    <cellStyle name="Millares 11 5 7" xfId="8693" xr:uid="{27A6993D-1603-48EB-A300-824C03C23F9C}"/>
    <cellStyle name="Millares 11 5 7 2" xfId="17999" xr:uid="{2AC2ADE7-A452-47BE-B642-77137BD6328D}"/>
    <cellStyle name="Millares 11 5 8" xfId="11139" xr:uid="{6E41D1B3-072E-4237-A621-15F97A270A7D}"/>
    <cellStyle name="Millares 12" xfId="150" xr:uid="{BC2E0C86-BF17-4E9E-9CC7-6C8E568B024F}"/>
    <cellStyle name="Millares 12 2" xfId="354" xr:uid="{C7CAE1C9-B787-43F9-B416-D74BBD8C9D83}"/>
    <cellStyle name="Millares 12 2 2" xfId="728" xr:uid="{43B332D3-9E60-4069-825D-2BD5C553EC09}"/>
    <cellStyle name="Millares 12 2 2 2" xfId="1310" xr:uid="{768A7E18-37AA-454F-8852-F32BA8F278E9}"/>
    <cellStyle name="Millares 12 2 2 2 2" xfId="2478" xr:uid="{5996A8C5-FCD8-467E-91C9-1603CD2B783D}"/>
    <cellStyle name="Millares 12 2 2 2 2 2" xfId="4814" xr:uid="{A1B44ACD-D8AF-49F7-A4FD-E869201F6FD0}"/>
    <cellStyle name="Millares 12 2 2 2 2 2 2" xfId="15203" xr:uid="{77216A46-40C4-4E80-8BFB-473A8FB28318}"/>
    <cellStyle name="Millares 12 2 2 2 2 3" xfId="7241" xr:uid="{E01BF8E1-A7CA-40AC-B059-E887583B8B44}"/>
    <cellStyle name="Millares 12 2 2 2 2 3 2" xfId="17480" xr:uid="{8F295807-15A2-48D1-A1CA-3A0B785431E6}"/>
    <cellStyle name="Millares 12 2 2 2 2 4" xfId="10520" xr:uid="{A28B407F-B040-4E70-874C-E8F464198F4A}"/>
    <cellStyle name="Millares 12 2 2 2 2 4 2" xfId="19774" xr:uid="{C223BE28-4E65-4ADB-BB83-C2645CD2687F}"/>
    <cellStyle name="Millares 12 2 2 2 2 5" xfId="12927" xr:uid="{D3954355-71FB-4CBE-BE75-E1555E2E8BC2}"/>
    <cellStyle name="Millares 12 2 2 2 3" xfId="3646" xr:uid="{596C53E9-E013-4769-A8EB-22B4A5CD4329}"/>
    <cellStyle name="Millares 12 2 2 2 3 2" xfId="14065" xr:uid="{98102C34-9FC5-44BD-8C13-31ADE2A1E63F}"/>
    <cellStyle name="Millares 12 2 2 2 4" xfId="6073" xr:uid="{435DBDE6-DD1B-43FD-9F69-8A43F93CA88D}"/>
    <cellStyle name="Millares 12 2 2 2 4 2" xfId="16342" xr:uid="{5C482B6A-D7D5-42B8-96D9-53E54D60A0F6}"/>
    <cellStyle name="Millares 12 2 2 2 5" xfId="9352" xr:uid="{3831373F-53AF-490D-9A55-3F4E7B9FA273}"/>
    <cellStyle name="Millares 12 2 2 2 5 2" xfId="18635" xr:uid="{94F87AED-4017-41A4-A53E-77DF67903716}"/>
    <cellStyle name="Millares 12 2 2 2 6" xfId="11789" xr:uid="{79BCEB7D-D386-4EDA-A749-B1A20C86C58B}"/>
    <cellStyle name="Millares 12 2 2 3" xfId="1896" xr:uid="{8B6CD667-56DF-40A0-874A-CC36881DB78E}"/>
    <cellStyle name="Millares 12 2 2 3 2" xfId="4232" xr:uid="{5569EEB5-A62E-45DE-98E3-48C6058A0662}"/>
    <cellStyle name="Millares 12 2 2 3 2 2" xfId="14634" xr:uid="{EC955CAD-725B-49A1-81AF-52CCED37E059}"/>
    <cellStyle name="Millares 12 2 2 3 3" xfId="6659" xr:uid="{7EA42210-7E4E-42B8-955D-CDB579DEC215}"/>
    <cellStyle name="Millares 12 2 2 3 3 2" xfId="16911" xr:uid="{2F03F5DC-F5BA-4815-A8C6-E33AD4C5D22A}"/>
    <cellStyle name="Millares 12 2 2 3 4" xfId="9938" xr:uid="{FD2571A7-7483-4DDB-B18F-54A7DDFBF9A9}"/>
    <cellStyle name="Millares 12 2 2 3 4 2" xfId="19204" xr:uid="{F6A6EA59-07C4-49E4-9F11-EDB50500C992}"/>
    <cellStyle name="Millares 12 2 2 3 5" xfId="12358" xr:uid="{DDD7D188-F253-4AAB-AADF-DC7A13155B8C}"/>
    <cellStyle name="Millares 12 2 2 4" xfId="3064" xr:uid="{3A3B820D-D17D-4159-84C1-727EF70B34CC}"/>
    <cellStyle name="Millares 12 2 2 4 2" xfId="13496" xr:uid="{D10A913E-438C-4820-A74C-F13456C146BD}"/>
    <cellStyle name="Millares 12 2 2 5" xfId="5491" xr:uid="{4BEF127F-2CF0-42C1-A63B-2D696B1134C7}"/>
    <cellStyle name="Millares 12 2 2 5 2" xfId="15773" xr:uid="{1AFE2D01-F634-4985-B90F-302B94482A5D}"/>
    <cellStyle name="Millares 12 2 2 6" xfId="8770" xr:uid="{4C2D544D-44FB-4A96-B739-4ABD047DF898}"/>
    <cellStyle name="Millares 12 2 2 6 2" xfId="18066" xr:uid="{E381EDEF-644D-4537-A9EC-E4273501B822}"/>
    <cellStyle name="Millares 12 2 2 7" xfId="11220" xr:uid="{1BB96BF0-83F6-4C24-BC46-5B860C9B734A}"/>
    <cellStyle name="Millares 12 2 3" xfId="1023" xr:uid="{B0A9CEB8-DAAF-443F-9156-4A0380E3DF5A}"/>
    <cellStyle name="Millares 12 2 3 2" xfId="2191" xr:uid="{B72A6654-C622-4F4C-B149-ECAB791C5672}"/>
    <cellStyle name="Millares 12 2 3 2 2" xfId="4527" xr:uid="{095B2B7E-97B4-4145-9531-6D6663BDA30F}"/>
    <cellStyle name="Millares 12 2 3 2 2 2" xfId="14919" xr:uid="{6A0780F1-6593-4884-94A3-4123EE3CDD43}"/>
    <cellStyle name="Millares 12 2 3 2 3" xfId="6954" xr:uid="{7BE309A0-3A91-4203-A4E9-E9AA2998FC01}"/>
    <cellStyle name="Millares 12 2 3 2 3 2" xfId="17196" xr:uid="{FB1EBF31-7E99-4D67-A6FC-5A1944C5F50E}"/>
    <cellStyle name="Millares 12 2 3 2 4" xfId="10233" xr:uid="{7C669656-11B5-43D4-9B5B-4E693CEDC23A}"/>
    <cellStyle name="Millares 12 2 3 2 4 2" xfId="19490" xr:uid="{35B472EA-8F38-434D-B99D-0F89A84A9413}"/>
    <cellStyle name="Millares 12 2 3 2 5" xfId="12643" xr:uid="{8A35A35C-AC8F-4207-A5CC-00053EFA1564}"/>
    <cellStyle name="Millares 12 2 3 3" xfId="3359" xr:uid="{9C6B5B7B-6918-49B7-BBA2-A170CD1D06BD}"/>
    <cellStyle name="Millares 12 2 3 3 2" xfId="13781" xr:uid="{8FAF284C-1E04-4154-B6A4-155C606636B0}"/>
    <cellStyle name="Millares 12 2 3 4" xfId="5786" xr:uid="{242FC0C3-E7C2-4DFB-B51F-965C0A42A395}"/>
    <cellStyle name="Millares 12 2 3 4 2" xfId="16058" xr:uid="{4266B340-44F7-4CE3-9721-674EA865BA00}"/>
    <cellStyle name="Millares 12 2 3 5" xfId="9065" xr:uid="{25A87F44-FBB8-4011-9846-C05625D0E6A1}"/>
    <cellStyle name="Millares 12 2 3 5 2" xfId="18351" xr:uid="{75A95F56-F7E9-4103-B77E-920DF3F80833}"/>
    <cellStyle name="Millares 12 2 3 6" xfId="11505" xr:uid="{3248061C-3C2F-42CF-923C-A3412669BE4E}"/>
    <cellStyle name="Millares 12 2 4" xfId="1602" xr:uid="{CD6FF5F0-2A05-4D34-B8D7-11A00A36C417}"/>
    <cellStyle name="Millares 12 2 4 2" xfId="3938" xr:uid="{C485F6CA-5949-48F7-9CDB-53CB19FA0AED}"/>
    <cellStyle name="Millares 12 2 4 2 2" xfId="14350" xr:uid="{9152A9D4-905D-493E-8C93-697E9E339899}"/>
    <cellStyle name="Millares 12 2 4 3" xfId="6365" xr:uid="{C17991D2-E2D7-4545-B4AB-20486002ABC2}"/>
    <cellStyle name="Millares 12 2 4 3 2" xfId="16627" xr:uid="{C7C43DED-0872-40D2-8093-D6F521F222F4}"/>
    <cellStyle name="Millares 12 2 4 4" xfId="9644" xr:uid="{2BB9CCFC-3F32-4965-9E5E-702DAECF144B}"/>
    <cellStyle name="Millares 12 2 4 4 2" xfId="18920" xr:uid="{37E30AFD-0ABA-428A-A503-374444BEBDD9}"/>
    <cellStyle name="Millares 12 2 4 5" xfId="12074" xr:uid="{8126DFFD-D56E-452F-9A22-D2C43B2AA6AE}"/>
    <cellStyle name="Millares 12 2 5" xfId="2770" xr:uid="{AA766548-8991-4130-A951-BF1821F9098C}"/>
    <cellStyle name="Millares 12 2 5 2" xfId="13212" xr:uid="{169F5AF7-C4EB-400B-8078-CB6332369F2C}"/>
    <cellStyle name="Millares 12 2 6" xfId="5181" xr:uid="{3367813B-1C45-43D0-98A4-372181D349D4}"/>
    <cellStyle name="Millares 12 2 6 2" xfId="15489" xr:uid="{346284E5-E64E-474B-A0E1-D1A0C4F75E2F}"/>
    <cellStyle name="Millares 12 2 7" xfId="8476" xr:uid="{CD30AE41-1D13-4081-B23C-4C300B211E45}"/>
    <cellStyle name="Millares 12 2 7 2" xfId="17782" xr:uid="{546CB679-B802-4CD9-96EA-37EC7DDD7DEB}"/>
    <cellStyle name="Millares 12 2 8" xfId="10867" xr:uid="{F2044A2E-1F96-4DEA-80EE-BC3A5D89968A}"/>
    <cellStyle name="Millares 12 3" xfId="562" xr:uid="{E63E4D88-BBA3-4742-B839-985EECD236F2}"/>
    <cellStyle name="Millares 12 3 2" xfId="911" xr:uid="{3C500223-401E-4EAB-841D-1823852E368F}"/>
    <cellStyle name="Millares 12 3 2 2" xfId="1493" xr:uid="{59A54488-A676-4F00-8BC9-D1A3CAC2884C}"/>
    <cellStyle name="Millares 12 3 2 2 2" xfId="2661" xr:uid="{EE4A8E76-3EC4-4BA8-897E-0DE0B13A9C28}"/>
    <cellStyle name="Millares 12 3 2 2 2 2" xfId="4997" xr:uid="{C0F98EC0-14BA-46DD-9300-7FA24BA0BDF5}"/>
    <cellStyle name="Millares 12 3 2 2 2 2 2" xfId="15386" xr:uid="{853B4361-994F-466B-B9C8-5FCA8C6B832D}"/>
    <cellStyle name="Millares 12 3 2 2 2 3" xfId="7424" xr:uid="{D7396EA9-615D-480E-BD43-0B31801D7E5A}"/>
    <cellStyle name="Millares 12 3 2 2 2 3 2" xfId="17663" xr:uid="{9103B596-5C6D-44B0-9D93-0E16C6B49071}"/>
    <cellStyle name="Millares 12 3 2 2 2 4" xfId="10703" xr:uid="{814376FC-3D90-4592-8FDD-C6CA6846511B}"/>
    <cellStyle name="Millares 12 3 2 2 2 4 2" xfId="19957" xr:uid="{1E1F8649-C201-432F-B70B-CA1D5161C609}"/>
    <cellStyle name="Millares 12 3 2 2 2 5" xfId="13110" xr:uid="{96D8FBB7-F94B-42E5-B1D9-B8B0218E4434}"/>
    <cellStyle name="Millares 12 3 2 2 3" xfId="3829" xr:uid="{722FE189-D77B-4B96-8258-8CF5F9D7C47C}"/>
    <cellStyle name="Millares 12 3 2 2 3 2" xfId="14248" xr:uid="{F2E18C7B-47F8-4A4C-A2C0-5E238E700EB4}"/>
    <cellStyle name="Millares 12 3 2 2 4" xfId="6256" xr:uid="{E69A52CB-0A62-472D-8D2D-203DFB3FAA04}"/>
    <cellStyle name="Millares 12 3 2 2 4 2" xfId="16525" xr:uid="{C0F33E9F-3A46-4D91-9E42-85DC8917BEB6}"/>
    <cellStyle name="Millares 12 3 2 2 5" xfId="9535" xr:uid="{3C440948-DA37-4CF5-BB9B-84710CFE1D79}"/>
    <cellStyle name="Millares 12 3 2 2 5 2" xfId="18818" xr:uid="{7BE79B96-7FC8-4DBF-9942-DB653C8F5399}"/>
    <cellStyle name="Millares 12 3 2 2 6" xfId="11972" xr:uid="{C42C73AA-E68C-4D8F-AABB-73C500363C5C}"/>
    <cellStyle name="Millares 12 3 2 3" xfId="2079" xr:uid="{BCA7E22F-B205-46FD-B553-FC5D3DCEAFEF}"/>
    <cellStyle name="Millares 12 3 2 3 2" xfId="4415" xr:uid="{3A9CD4FF-7664-445E-8264-239439594EAC}"/>
    <cellStyle name="Millares 12 3 2 3 2 2" xfId="14817" xr:uid="{EE68235F-C1E7-48F6-AFC7-73D24CE93888}"/>
    <cellStyle name="Millares 12 3 2 3 3" xfId="6842" xr:uid="{3A85E496-EBAB-449F-BD9F-00EA99252E91}"/>
    <cellStyle name="Millares 12 3 2 3 3 2" xfId="17094" xr:uid="{8E96046B-6EC7-4553-9928-D7155CBC5422}"/>
    <cellStyle name="Millares 12 3 2 3 4" xfId="10121" xr:uid="{5D378DD0-E63F-41C7-BA4A-B192DE80F181}"/>
    <cellStyle name="Millares 12 3 2 3 4 2" xfId="19387" xr:uid="{0FB25C58-0D5C-4C5F-9429-462711A6078D}"/>
    <cellStyle name="Millares 12 3 2 3 5" xfId="12541" xr:uid="{644B2739-7074-43D7-986F-C464F3665676}"/>
    <cellStyle name="Millares 12 3 2 4" xfId="3247" xr:uid="{2AB15044-504D-4486-9B95-2433EB1D159C}"/>
    <cellStyle name="Millares 12 3 2 4 2" xfId="13679" xr:uid="{D92663F8-A276-4F57-B89D-635EB55A903F}"/>
    <cellStyle name="Millares 12 3 2 5" xfId="5674" xr:uid="{87FC4A7A-63ED-491C-93C4-DB58EAF33B60}"/>
    <cellStyle name="Millares 12 3 2 5 2" xfId="15956" xr:uid="{E1D2E12A-10BC-4092-8425-5AF60F9C688A}"/>
    <cellStyle name="Millares 12 3 2 6" xfId="8953" xr:uid="{150F41FA-FB3F-479C-AB0E-ABA14E57A559}"/>
    <cellStyle name="Millares 12 3 2 6 2" xfId="18249" xr:uid="{A4ED47A2-73AC-4FF5-B4EF-C5299190D2E8}"/>
    <cellStyle name="Millares 12 3 2 7" xfId="11403" xr:uid="{40A03B02-21D7-456C-B7E4-50E91A65A966}"/>
    <cellStyle name="Millares 12 3 3" xfId="1206" xr:uid="{500B92FA-BF28-4A9B-A817-703F6D47053E}"/>
    <cellStyle name="Millares 12 3 3 2" xfId="2374" xr:uid="{08E76150-3A6B-4A43-A8B7-25CFC26DEE8E}"/>
    <cellStyle name="Millares 12 3 3 2 2" xfId="4710" xr:uid="{1FF7F579-6456-4BA9-B34E-E41AC3A9AA6E}"/>
    <cellStyle name="Millares 12 3 3 2 2 2" xfId="15102" xr:uid="{C10ED3E8-F378-4002-9922-5978783A43F5}"/>
    <cellStyle name="Millares 12 3 3 2 3" xfId="7137" xr:uid="{2290061A-6DC7-445D-9D54-3829ACF6A52A}"/>
    <cellStyle name="Millares 12 3 3 2 3 2" xfId="17379" xr:uid="{38990CE1-6A0F-45BB-9B96-3094296CFACB}"/>
    <cellStyle name="Millares 12 3 3 2 4" xfId="10416" xr:uid="{6ACD6394-D213-4FCA-A7AA-7906D0D724AC}"/>
    <cellStyle name="Millares 12 3 3 2 4 2" xfId="19673" xr:uid="{25B8A691-6049-4D86-B11C-A567476D44AC}"/>
    <cellStyle name="Millares 12 3 3 2 5" xfId="12826" xr:uid="{B7807320-6F48-4A75-B7C9-4CB8C2CAB810}"/>
    <cellStyle name="Millares 12 3 3 3" xfId="3542" xr:uid="{61F48F11-D04A-4109-8659-7A490A99E950}"/>
    <cellStyle name="Millares 12 3 3 3 2" xfId="13964" xr:uid="{7DC842B3-4217-4A0C-BBCA-5B8F1A884B01}"/>
    <cellStyle name="Millares 12 3 3 4" xfId="5969" xr:uid="{D7C9F8C6-643A-4A98-AA5B-906D7272B70D}"/>
    <cellStyle name="Millares 12 3 3 4 2" xfId="16241" xr:uid="{D7577261-B5EA-4456-8D3D-89503903140A}"/>
    <cellStyle name="Millares 12 3 3 5" xfId="9248" xr:uid="{1E46FDF5-436C-41E9-9B2F-57AA2C3D2CC8}"/>
    <cellStyle name="Millares 12 3 3 5 2" xfId="18534" xr:uid="{57147FD2-70EC-4CB4-AD1D-4D5DF5C1FD61}"/>
    <cellStyle name="Millares 12 3 3 6" xfId="11688" xr:uid="{16CCC52C-A6C5-4D67-A2A5-B58AF2F7F054}"/>
    <cellStyle name="Millares 12 3 4" xfId="1785" xr:uid="{4754775E-02DD-43E0-B091-29E25CE45758}"/>
    <cellStyle name="Millares 12 3 4 2" xfId="4121" xr:uid="{5D32EDA3-114B-46D3-B6C9-B23DD36C05B2}"/>
    <cellStyle name="Millares 12 3 4 2 2" xfId="14533" xr:uid="{AC2222B5-BC92-473E-91EE-174ACFF3ACB0}"/>
    <cellStyle name="Millares 12 3 4 3" xfId="6548" xr:uid="{5D0464EA-0A13-4A8D-827C-5BE7CBAB326D}"/>
    <cellStyle name="Millares 12 3 4 3 2" xfId="16810" xr:uid="{6B4BF424-8D36-44F8-8CFA-57DD7F2556CC}"/>
    <cellStyle name="Millares 12 3 4 4" xfId="9827" xr:uid="{E815358E-B78B-4EEC-8363-BA74B701CA6D}"/>
    <cellStyle name="Millares 12 3 4 4 2" xfId="19103" xr:uid="{CD9A0A48-58C3-49CD-A66C-84253C74DEFD}"/>
    <cellStyle name="Millares 12 3 4 5" xfId="12257" xr:uid="{10410DAC-EB9B-443C-A7D7-B775B97A8E3C}"/>
    <cellStyle name="Millares 12 3 5" xfId="2953" xr:uid="{7BEE3D2A-2285-45CF-9D43-12ED1B59FB84}"/>
    <cellStyle name="Millares 12 3 5 2" xfId="13395" xr:uid="{1C24FFB7-5151-45A5-B1EA-6DFBC0ECE43A}"/>
    <cellStyle name="Millares 12 3 6" xfId="5370" xr:uid="{C2850E97-D3B5-4F53-BC87-9A1D97DC0CB4}"/>
    <cellStyle name="Millares 12 3 6 2" xfId="15672" xr:uid="{FC7981E8-A069-4EE2-8CE2-5C3AEAD84A7F}"/>
    <cellStyle name="Millares 12 3 7" xfId="8659" xr:uid="{D192887D-E5DF-407A-A653-0435145AFEF4}"/>
    <cellStyle name="Millares 12 3 7 2" xfId="17965" xr:uid="{F8F6475B-BA42-4032-A25B-9A23D6B7582C}"/>
    <cellStyle name="Millares 12 3 8" xfId="11075" xr:uid="{2DAC44FB-82BB-48CF-9BD4-53B9B37FE62E}"/>
    <cellStyle name="Millares 12 4" xfId="628" xr:uid="{8A660209-9EAB-49D6-BAB9-F4B0E28FC90D}"/>
    <cellStyle name="Millares 12 4 2" xfId="945" xr:uid="{7167D3C2-F385-404F-9F09-B014C3944CAB}"/>
    <cellStyle name="Millares 12 4 2 2" xfId="1525" xr:uid="{376FB898-93EE-4D53-BB97-6DC3E9A6D583}"/>
    <cellStyle name="Millares 12 4 2 2 2" xfId="2693" xr:uid="{646E3505-025C-44B0-B18B-DB7FE748202C}"/>
    <cellStyle name="Millares 12 4 2 2 2 2" xfId="5029" xr:uid="{1CAD05A9-6017-4568-9F09-D37C33E1B137}"/>
    <cellStyle name="Millares 12 4 2 2 2 2 2" xfId="15418" xr:uid="{8B4790A5-A87A-442E-848A-9BE9DDBFE3AA}"/>
    <cellStyle name="Millares 12 4 2 2 2 3" xfId="7456" xr:uid="{8DF3EF74-F338-4086-A3AA-3EAFEEE5BD2B}"/>
    <cellStyle name="Millares 12 4 2 2 2 3 2" xfId="17695" xr:uid="{5161D7C1-DF1E-44AE-9AF6-8192F1FAB32D}"/>
    <cellStyle name="Millares 12 4 2 2 2 4" xfId="10735" xr:uid="{A456D7A9-587C-45D9-8E33-03C12A123FCA}"/>
    <cellStyle name="Millares 12 4 2 2 2 4 2" xfId="19989" xr:uid="{4915EDF4-360F-466E-A07D-5322EA5AFDE2}"/>
    <cellStyle name="Millares 12 4 2 2 2 5" xfId="13142" xr:uid="{7A727C60-A1EC-4777-8D4D-DDBB3D164959}"/>
    <cellStyle name="Millares 12 4 2 2 3" xfId="3861" xr:uid="{E59A1638-2552-484D-8B58-2CB66D48BFB9}"/>
    <cellStyle name="Millares 12 4 2 2 3 2" xfId="14280" xr:uid="{9C2C4610-1C2F-41ED-805B-45115A89ED26}"/>
    <cellStyle name="Millares 12 4 2 2 4" xfId="6288" xr:uid="{DDD49A3A-5FC3-46E1-9C0E-6739F7F4E413}"/>
    <cellStyle name="Millares 12 4 2 2 4 2" xfId="16557" xr:uid="{00007DDB-B517-4190-B3CC-5485042A74DB}"/>
    <cellStyle name="Millares 12 4 2 2 5" xfId="9567" xr:uid="{35BBA76E-CF35-48A9-9BD3-B25798ED06D3}"/>
    <cellStyle name="Millares 12 4 2 2 5 2" xfId="18850" xr:uid="{643956AF-9F33-4586-98AB-0081C6655159}"/>
    <cellStyle name="Millares 12 4 2 2 6" xfId="12004" xr:uid="{3FDE49D4-2FFE-456D-A466-5FDEBB072652}"/>
    <cellStyle name="Millares 12 4 2 3" xfId="2113" xr:uid="{FCE73DF0-1256-47FE-A1E5-84FB71496C66}"/>
    <cellStyle name="Millares 12 4 2 3 2" xfId="4449" xr:uid="{138E776C-C52A-44AD-B6A2-AAAAA4B22AEE}"/>
    <cellStyle name="Millares 12 4 2 3 2 2" xfId="14849" xr:uid="{97E32880-AE00-4313-98E8-C30FF5B4DCB1}"/>
    <cellStyle name="Millares 12 4 2 3 3" xfId="6876" xr:uid="{6FB6A013-10C1-4D98-910A-C360242FAF0D}"/>
    <cellStyle name="Millares 12 4 2 3 3 2" xfId="17126" xr:uid="{6D35B6D4-91BE-4BCF-BCAB-2097FD221557}"/>
    <cellStyle name="Millares 12 4 2 3 4" xfId="10155" xr:uid="{E710EA9A-28E7-41D2-BBF9-5B46613B4912}"/>
    <cellStyle name="Millares 12 4 2 3 4 2" xfId="19420" xr:uid="{5D6142BA-E88A-4765-8161-6F51F7BBE34B}"/>
    <cellStyle name="Millares 12 4 2 3 5" xfId="12573" xr:uid="{20130260-0FB2-4853-9A55-18548622894B}"/>
    <cellStyle name="Millares 12 4 2 4" xfId="3281" xr:uid="{B234C171-25B9-4F0C-9087-93B1C5842A19}"/>
    <cellStyle name="Millares 12 4 2 4 2" xfId="13711" xr:uid="{390714CA-DCF2-4787-81D1-DE7B6E7BD4BD}"/>
    <cellStyle name="Millares 12 4 2 5" xfId="5708" xr:uid="{72DA335C-1134-4396-8741-F7BA5D7537A2}"/>
    <cellStyle name="Millares 12 4 2 5 2" xfId="15988" xr:uid="{8C2A9278-1F03-4431-9F12-AC9EEC7B1E2C}"/>
    <cellStyle name="Millares 12 4 2 6" xfId="8987" xr:uid="{1BDA87D1-97C7-4D50-83BF-C6BE6E37B8BB}"/>
    <cellStyle name="Millares 12 4 2 6 2" xfId="18281" xr:uid="{4C82480C-7F82-4FB2-8681-038A5930FAAF}"/>
    <cellStyle name="Millares 12 4 2 7" xfId="11435" xr:uid="{0B7E1903-709A-40C1-A744-1C5A5B52BC57}"/>
    <cellStyle name="Millares 12 4 3" xfId="1238" xr:uid="{0E1B4E8D-6B98-4BAA-8C67-EB82E8A921DF}"/>
    <cellStyle name="Millares 12 4 3 2" xfId="2406" xr:uid="{83613BB0-61A0-4DB1-B712-31067384A597}"/>
    <cellStyle name="Millares 12 4 3 2 2" xfId="4742" xr:uid="{2898CB4F-64F2-4B17-87F3-742C9F9E1835}"/>
    <cellStyle name="Millares 12 4 3 2 2 2" xfId="15134" xr:uid="{BC82934D-3161-4642-87C7-D70DE9D66A6B}"/>
    <cellStyle name="Millares 12 4 3 2 3" xfId="7169" xr:uid="{5C7965D9-C9FC-479C-8CC9-5D0A1CE84295}"/>
    <cellStyle name="Millares 12 4 3 2 3 2" xfId="17411" xr:uid="{1115A1C1-24B7-457E-8144-7F6138416B02}"/>
    <cellStyle name="Millares 12 4 3 2 4" xfId="10448" xr:uid="{5D40B778-AC0F-45B3-8438-0E396AF2B069}"/>
    <cellStyle name="Millares 12 4 3 2 4 2" xfId="19705" xr:uid="{1C4B1CD5-A38C-40D9-B45D-A9B73F4A42DB}"/>
    <cellStyle name="Millares 12 4 3 2 5" xfId="12858" xr:uid="{DA360A35-30F5-452C-B9E3-514B111F64E5}"/>
    <cellStyle name="Millares 12 4 3 3" xfId="3574" xr:uid="{93366A5B-27F3-4617-8F58-214E83F45585}"/>
    <cellStyle name="Millares 12 4 3 3 2" xfId="13996" xr:uid="{60F86278-7121-4B10-AEAE-3D264654DD37}"/>
    <cellStyle name="Millares 12 4 3 4" xfId="6001" xr:uid="{2C747893-6039-4448-8E6A-40D2FCCECD0B}"/>
    <cellStyle name="Millares 12 4 3 4 2" xfId="16273" xr:uid="{7073A86A-51C9-4174-A660-6629FFD999EC}"/>
    <cellStyle name="Millares 12 4 3 5" xfId="9280" xr:uid="{9CA2AB2E-3A07-401C-BBAE-A870091FA0A9}"/>
    <cellStyle name="Millares 12 4 3 5 2" xfId="18566" xr:uid="{ED817F62-ED8E-4FD8-B415-E111D5C419A5}"/>
    <cellStyle name="Millares 12 4 3 6" xfId="11720" xr:uid="{10036384-16BA-4F04-B7F8-127F75F37466}"/>
    <cellStyle name="Millares 12 4 4" xfId="1817" xr:uid="{1D9E5603-99F8-4AC2-8A0F-8BE3812DA9FA}"/>
    <cellStyle name="Millares 12 4 4 2" xfId="4153" xr:uid="{3C6E92E2-41DD-4DA1-B673-0C13FB493780}"/>
    <cellStyle name="Millares 12 4 4 2 2" xfId="14565" xr:uid="{207061B6-069F-4EB9-965A-75FF7AEFBCA9}"/>
    <cellStyle name="Millares 12 4 4 3" xfId="6580" xr:uid="{29DFFAA3-82D3-4CED-8646-48F4882333D5}"/>
    <cellStyle name="Millares 12 4 4 3 2" xfId="16842" xr:uid="{73BBB928-C685-4C30-92B5-F71A237D5D30}"/>
    <cellStyle name="Millares 12 4 4 4" xfId="9859" xr:uid="{6E14D57E-83AC-4827-A805-F4634AEF08E5}"/>
    <cellStyle name="Millares 12 4 4 4 2" xfId="19135" xr:uid="{D3A8EF68-7DD4-4DDC-99D9-44D71436D334}"/>
    <cellStyle name="Millares 12 4 4 5" xfId="12289" xr:uid="{98430F8A-69A4-419A-86A5-A67620E6B38A}"/>
    <cellStyle name="Millares 12 4 5" xfId="2985" xr:uid="{AF4AA43A-CB7D-4858-8752-BA182F38F9BF}"/>
    <cellStyle name="Millares 12 4 5 2" xfId="13427" xr:uid="{54C956EA-AD6E-4BA9-A05A-B9C929743F86}"/>
    <cellStyle name="Millares 12 4 6" xfId="5408" xr:uid="{27960189-93DE-47C2-83C0-38E371ED5C69}"/>
    <cellStyle name="Millares 12 4 6 2" xfId="15704" xr:uid="{1C868262-5804-4E59-8F41-5B520F3D5236}"/>
    <cellStyle name="Millares 12 4 7" xfId="8691" xr:uid="{459D6CA6-0135-4F3B-BED5-BFE9FA9A3274}"/>
    <cellStyle name="Millares 12 4 7 2" xfId="17997" xr:uid="{51994877-9496-4A9D-AAC7-2514F2855E88}"/>
    <cellStyle name="Millares 12 4 8" xfId="11137" xr:uid="{C847C199-57C2-45A4-BE5D-9C3FDEEF6434}"/>
    <cellStyle name="Millares 13" xfId="155" xr:uid="{7A8AD22B-F36A-46C9-BE87-FF4F8D26F6C1}"/>
    <cellStyle name="Millares 13 10" xfId="8418" xr:uid="{6321E63D-FBDF-4E0E-9F7E-DF8E307F0BD8}"/>
    <cellStyle name="Millares 13 10 2" xfId="17728" xr:uid="{03D8CE0F-E89F-4484-98A8-DDF7863E016B}"/>
    <cellStyle name="Millares 13 11" xfId="10787" xr:uid="{4E761DD8-085C-44C4-A2D0-9D258913C0CF}"/>
    <cellStyle name="Millares 13 2" xfId="324" xr:uid="{518B00FE-51A4-44C3-98A2-0537C2638DEE}"/>
    <cellStyle name="Millares 13 2 2" xfId="698" xr:uid="{E25C22F3-4844-48D9-9ADF-D9A215FE0636}"/>
    <cellStyle name="Millares 13 2 2 2" xfId="1280" xr:uid="{E043FE71-6BDE-45A3-827D-AFFE343C2BF9}"/>
    <cellStyle name="Millares 13 2 2 2 2" xfId="2448" xr:uid="{3CAEA078-7F27-4A8A-909E-D68730E0531E}"/>
    <cellStyle name="Millares 13 2 2 2 2 2" xfId="4784" xr:uid="{5EFF70C0-54F2-44CC-911A-45D551F2CE82}"/>
    <cellStyle name="Millares 13 2 2 2 2 2 2" xfId="15173" xr:uid="{EDF554A1-C69D-4261-8E8D-5B3E0AA809EC}"/>
    <cellStyle name="Millares 13 2 2 2 2 3" xfId="7211" xr:uid="{9F8C8A02-CC4C-493A-B2B5-1D6A23989EFD}"/>
    <cellStyle name="Millares 13 2 2 2 2 3 2" xfId="17450" xr:uid="{4B1532CB-0B68-4EB6-92B2-4BC67D93D162}"/>
    <cellStyle name="Millares 13 2 2 2 2 4" xfId="10490" xr:uid="{D3DADC1D-39C1-4DA6-9FB7-A5957BC9271C}"/>
    <cellStyle name="Millares 13 2 2 2 2 4 2" xfId="19744" xr:uid="{2D4BBEA7-675C-4D90-A4F5-F0AC83CB03FD}"/>
    <cellStyle name="Millares 13 2 2 2 2 5" xfId="12897" xr:uid="{A52A8B49-3D19-4AD9-BD53-C910D18C7CCC}"/>
    <cellStyle name="Millares 13 2 2 2 3" xfId="3616" xr:uid="{DFCD241A-EF62-4527-9D4A-8AB5C04B6051}"/>
    <cellStyle name="Millares 13 2 2 2 3 2" xfId="14035" xr:uid="{F74141FA-8E41-404B-89F3-52EB7A3C3562}"/>
    <cellStyle name="Millares 13 2 2 2 4" xfId="6043" xr:uid="{B727B444-F680-41E7-BAB0-9F0C19A82DC0}"/>
    <cellStyle name="Millares 13 2 2 2 4 2" xfId="16312" xr:uid="{37D53289-4DEC-406A-ABD3-763FF8BAD67D}"/>
    <cellStyle name="Millares 13 2 2 2 5" xfId="9322" xr:uid="{DD7AEA79-AF84-4995-B221-AA73EBE72AC2}"/>
    <cellStyle name="Millares 13 2 2 2 5 2" xfId="18605" xr:uid="{37804BEA-A34A-40C8-85F1-77B717E39755}"/>
    <cellStyle name="Millares 13 2 2 2 6" xfId="11759" xr:uid="{27CAEB32-A717-496A-A2D4-98A092FB2A93}"/>
    <cellStyle name="Millares 13 2 2 3" xfId="1866" xr:uid="{9A195046-E3B2-4BAB-B50C-7081FB94956F}"/>
    <cellStyle name="Millares 13 2 2 3 2" xfId="4202" xr:uid="{DD3C609A-7475-425F-A59D-E03248E48532}"/>
    <cellStyle name="Millares 13 2 2 3 2 2" xfId="14604" xr:uid="{53835661-98E6-4350-9FAA-12282118D5AB}"/>
    <cellStyle name="Millares 13 2 2 3 3" xfId="6629" xr:uid="{683F7712-6D4D-4C8A-84CF-B876B9AF9EB9}"/>
    <cellStyle name="Millares 13 2 2 3 3 2" xfId="16881" xr:uid="{C442FC74-3722-443C-A099-E59016B07275}"/>
    <cellStyle name="Millares 13 2 2 3 4" xfId="9908" xr:uid="{13B358A7-C975-4BFB-A588-3BF47E593ACA}"/>
    <cellStyle name="Millares 13 2 2 3 4 2" xfId="19174" xr:uid="{C701AB3D-BC04-42A5-AD66-A51FC9E2DBBB}"/>
    <cellStyle name="Millares 13 2 2 3 5" xfId="12328" xr:uid="{1F667CDD-2C6A-44B2-B23E-B82C2854D782}"/>
    <cellStyle name="Millares 13 2 2 4" xfId="3034" xr:uid="{A5339948-1E39-43B8-AEF7-B8E8B757BD53}"/>
    <cellStyle name="Millares 13 2 2 4 2" xfId="13466" xr:uid="{C54C9B5B-B9D5-4633-9EFD-8B8409D6447B}"/>
    <cellStyle name="Millares 13 2 2 5" xfId="5461" xr:uid="{B1B28BB9-A78F-4327-8079-1EDA60B0F20D}"/>
    <cellStyle name="Millares 13 2 2 5 2" xfId="15743" xr:uid="{A5EDD2CE-7738-472E-8B79-B87817950A64}"/>
    <cellStyle name="Millares 13 2 2 6" xfId="8740" xr:uid="{D06C73C8-AFB2-41DA-A83A-30E689677061}"/>
    <cellStyle name="Millares 13 2 2 6 2" xfId="18036" xr:uid="{715439C8-F368-4E8F-943C-8B2BDC67247D}"/>
    <cellStyle name="Millares 13 2 2 7" xfId="11190" xr:uid="{660D3A1F-999B-4D8B-B183-0F99677CE0F4}"/>
    <cellStyle name="Millares 13 2 3" xfId="993" xr:uid="{13A18EE8-50A0-4CDC-85FA-C22ABCC52362}"/>
    <cellStyle name="Millares 13 2 3 2" xfId="2161" xr:uid="{EEAC75B8-0C51-43B7-8674-2288EFC3BF27}"/>
    <cellStyle name="Millares 13 2 3 2 2" xfId="4497" xr:uid="{C8591EB4-A717-4997-9736-707202E31DF8}"/>
    <cellStyle name="Millares 13 2 3 2 2 2" xfId="14889" xr:uid="{D11A0C84-CDCC-4008-A64C-830A88FC34A1}"/>
    <cellStyle name="Millares 13 2 3 2 3" xfId="6924" xr:uid="{8F985EB3-C2E0-4A82-8866-AB58BCACE7A8}"/>
    <cellStyle name="Millares 13 2 3 2 3 2" xfId="17166" xr:uid="{DDEF771F-439F-4941-88C3-AC98A7FADA12}"/>
    <cellStyle name="Millares 13 2 3 2 4" xfId="10203" xr:uid="{49F3DC1B-DA1F-475E-AEC3-FFDCE691252A}"/>
    <cellStyle name="Millares 13 2 3 2 4 2" xfId="19460" xr:uid="{F912D408-C2A6-477B-898B-B1BF925AC035}"/>
    <cellStyle name="Millares 13 2 3 2 5" xfId="12613" xr:uid="{41884D0A-7AED-4CD5-AF77-3E0958DE1C87}"/>
    <cellStyle name="Millares 13 2 3 3" xfId="3329" xr:uid="{FE66002C-E461-48FD-A548-630A88597963}"/>
    <cellStyle name="Millares 13 2 3 3 2" xfId="13751" xr:uid="{6C1096CF-866D-4AE7-9B70-D5E6F89BD1C7}"/>
    <cellStyle name="Millares 13 2 3 4" xfId="5756" xr:uid="{96ACE5D8-4C3B-4ED1-B082-1ED97CF05D77}"/>
    <cellStyle name="Millares 13 2 3 4 2" xfId="16028" xr:uid="{A6B1F006-F985-40C8-8F44-C504D122AF79}"/>
    <cellStyle name="Millares 13 2 3 5" xfId="9035" xr:uid="{8F9896C5-11A1-44C7-A09A-CBF99105B704}"/>
    <cellStyle name="Millares 13 2 3 5 2" xfId="18321" xr:uid="{B2DD0CEB-771F-4D09-86B6-AA08E134E97A}"/>
    <cellStyle name="Millares 13 2 3 6" xfId="11475" xr:uid="{641E238B-F4CA-401D-BF53-91903BE3F4F9}"/>
    <cellStyle name="Millares 13 2 4" xfId="1572" xr:uid="{D2ADE750-4E3C-4E38-AC50-DB67442B1485}"/>
    <cellStyle name="Millares 13 2 4 2" xfId="3908" xr:uid="{54458F5E-ACC9-4B57-98F4-B341111EA8E2}"/>
    <cellStyle name="Millares 13 2 4 2 2" xfId="14320" xr:uid="{7C237E42-1F93-4AED-A891-6D2288702819}"/>
    <cellStyle name="Millares 13 2 4 3" xfId="6335" xr:uid="{10BA7372-389B-4B20-AE83-A5D2EF32E6AA}"/>
    <cellStyle name="Millares 13 2 4 3 2" xfId="16597" xr:uid="{2EBA2FA4-F520-4A89-8AE1-BA8876D426E9}"/>
    <cellStyle name="Millares 13 2 4 4" xfId="9614" xr:uid="{A211AD21-BB02-42E4-938D-95635AFC95AD}"/>
    <cellStyle name="Millares 13 2 4 4 2" xfId="18890" xr:uid="{E77F7297-A557-4DFF-BF89-1B7589AD5DFF}"/>
    <cellStyle name="Millares 13 2 4 5" xfId="12044" xr:uid="{A7E396F3-E660-4D34-804E-268A7A315650}"/>
    <cellStyle name="Millares 13 2 5" xfId="2740" xr:uid="{8C041402-3B3E-421A-A760-26293E4BCD8E}"/>
    <cellStyle name="Millares 13 2 5 2" xfId="13182" xr:uid="{86F39B5C-8342-4B42-8792-4A768697D7B4}"/>
    <cellStyle name="Millares 13 2 6" xfId="5151" xr:uid="{32FFF5B5-E0F6-449D-80B3-CC9F25BE4B7F}"/>
    <cellStyle name="Millares 13 2 6 2" xfId="15459" xr:uid="{0976F45B-6B40-4B65-B09E-7B4FC2331DC1}"/>
    <cellStyle name="Millares 13 2 7" xfId="8446" xr:uid="{AC355E4D-CDD1-46B1-A162-89E6559616BE}"/>
    <cellStyle name="Millares 13 2 7 2" xfId="17752" xr:uid="{83E89EAA-17BD-4F15-B8B6-DA9011D7ECE2}"/>
    <cellStyle name="Millares 13 2 8" xfId="10837" xr:uid="{265CDB0C-CAD9-48A0-AE6D-0E64E63A1D5B}"/>
    <cellStyle name="Millares 13 3" xfId="532" xr:uid="{6E21F3BA-1772-4BEF-AACA-4A82D09C03F1}"/>
    <cellStyle name="Millares 13 3 2" xfId="881" xr:uid="{94678D50-ED95-47F3-A455-8B46F81E2BE9}"/>
    <cellStyle name="Millares 13 3 2 2" xfId="1463" xr:uid="{06397C23-6688-495D-9671-D320EB44B3D3}"/>
    <cellStyle name="Millares 13 3 2 2 2" xfId="2631" xr:uid="{5650F601-F19A-4A59-B401-21B339E6D751}"/>
    <cellStyle name="Millares 13 3 2 2 2 2" xfId="4967" xr:uid="{D4E0AF41-5CAF-41CC-960A-3CC0F148DA10}"/>
    <cellStyle name="Millares 13 3 2 2 2 2 2" xfId="15356" xr:uid="{A59169D7-606C-4206-AE8C-63D378C5B920}"/>
    <cellStyle name="Millares 13 3 2 2 2 3" xfId="7394" xr:uid="{CE0D88C6-CB53-4555-A017-EB7534291B9B}"/>
    <cellStyle name="Millares 13 3 2 2 2 3 2" xfId="17633" xr:uid="{6DDCC0C3-E575-4A8C-BB57-30D1FB4B9235}"/>
    <cellStyle name="Millares 13 3 2 2 2 4" xfId="10673" xr:uid="{DFDAE47B-5882-45B2-84AA-F8941520B1E7}"/>
    <cellStyle name="Millares 13 3 2 2 2 4 2" xfId="19927" xr:uid="{6AD0EDF9-05FE-4888-BB92-B8EE511937C2}"/>
    <cellStyle name="Millares 13 3 2 2 2 5" xfId="13080" xr:uid="{00945342-A8E1-4D8A-B26E-EC341AB464D7}"/>
    <cellStyle name="Millares 13 3 2 2 3" xfId="3799" xr:uid="{5654750E-A985-4703-9BA5-EF75A1C0EE96}"/>
    <cellStyle name="Millares 13 3 2 2 3 2" xfId="14218" xr:uid="{CF326BD1-6C49-41CF-8AEF-7157924557BF}"/>
    <cellStyle name="Millares 13 3 2 2 4" xfId="6226" xr:uid="{CB247944-099C-4746-9EE8-3F9032B99A02}"/>
    <cellStyle name="Millares 13 3 2 2 4 2" xfId="16495" xr:uid="{50175D39-326F-4F2D-9F45-2FEEE8EC5DBA}"/>
    <cellStyle name="Millares 13 3 2 2 5" xfId="9505" xr:uid="{27CE3BC5-92C1-44F7-A9BD-27FFDAA8CAEB}"/>
    <cellStyle name="Millares 13 3 2 2 5 2" xfId="18788" xr:uid="{28C0A483-0587-456F-91F1-B3F9FA208B11}"/>
    <cellStyle name="Millares 13 3 2 2 6" xfId="11942" xr:uid="{27ACA055-67F7-46F8-ADA4-1E2284F40554}"/>
    <cellStyle name="Millares 13 3 2 3" xfId="2049" xr:uid="{4E1D7D40-4479-407E-84D9-8A0AD1CF028F}"/>
    <cellStyle name="Millares 13 3 2 3 2" xfId="4385" xr:uid="{C56386D9-E90B-4A44-B396-BEC378A638FC}"/>
    <cellStyle name="Millares 13 3 2 3 2 2" xfId="14787" xr:uid="{DFFF348C-34FC-43AD-AD81-731C70104CE5}"/>
    <cellStyle name="Millares 13 3 2 3 3" xfId="6812" xr:uid="{3652FE04-606E-4FF2-A384-726E05C871E6}"/>
    <cellStyle name="Millares 13 3 2 3 3 2" xfId="17064" xr:uid="{440A02DC-4417-4F25-BDDC-B089673F6455}"/>
    <cellStyle name="Millares 13 3 2 3 4" xfId="10091" xr:uid="{6CE15E65-4E2C-43A7-8C5B-63B4DEA7ACAC}"/>
    <cellStyle name="Millares 13 3 2 3 4 2" xfId="19357" xr:uid="{BDF083BD-CAC1-4593-9313-AC22AD0D5982}"/>
    <cellStyle name="Millares 13 3 2 3 5" xfId="12511" xr:uid="{680FF313-08DA-4720-BAA3-20B8900C13C2}"/>
    <cellStyle name="Millares 13 3 2 4" xfId="3217" xr:uid="{540F50DD-40B9-4F84-A5D2-40592C67E963}"/>
    <cellStyle name="Millares 13 3 2 4 2" xfId="13649" xr:uid="{00A1134F-13DC-46C1-BE43-2E755BF0EDC1}"/>
    <cellStyle name="Millares 13 3 2 5" xfId="5644" xr:uid="{F5FC5E3C-773D-45B8-BA2D-EE97F3D607B0}"/>
    <cellStyle name="Millares 13 3 2 5 2" xfId="15926" xr:uid="{5C86D7AF-5D2A-4953-9AA6-94794E84AA39}"/>
    <cellStyle name="Millares 13 3 2 6" xfId="8923" xr:uid="{F88CDD2A-368B-48FC-BF4E-D87A73634DA3}"/>
    <cellStyle name="Millares 13 3 2 6 2" xfId="18219" xr:uid="{2F819C58-F1E6-4CB4-91F2-8E3FC42AAE27}"/>
    <cellStyle name="Millares 13 3 2 7" xfId="11373" xr:uid="{59FEBD22-3AC2-4C14-BDEB-2D542246B68F}"/>
    <cellStyle name="Millares 13 3 3" xfId="1176" xr:uid="{8E4E2FC1-924D-4476-91AB-FE2F1956543D}"/>
    <cellStyle name="Millares 13 3 3 2" xfId="2344" xr:uid="{C78DD1EA-A8CB-4B1D-95BF-987F31F655DD}"/>
    <cellStyle name="Millares 13 3 3 2 2" xfId="4680" xr:uid="{55AFD37C-3703-4F37-8F01-EEB15BBDA394}"/>
    <cellStyle name="Millares 13 3 3 2 2 2" xfId="15072" xr:uid="{0BE871B0-7C25-450D-AF65-D18EBEC94CD0}"/>
    <cellStyle name="Millares 13 3 3 2 3" xfId="7107" xr:uid="{E57C6528-BFBC-4B1F-8AC7-06D8AB288598}"/>
    <cellStyle name="Millares 13 3 3 2 3 2" xfId="17349" xr:uid="{DD2B3943-852E-47F6-9A88-16794DDA74A6}"/>
    <cellStyle name="Millares 13 3 3 2 4" xfId="10386" xr:uid="{697A8C90-1971-4274-8821-4EC0DC368738}"/>
    <cellStyle name="Millares 13 3 3 2 4 2" xfId="19643" xr:uid="{5921C930-326D-4A69-B7EA-4A714845DB49}"/>
    <cellStyle name="Millares 13 3 3 2 5" xfId="12796" xr:uid="{E9E4486A-C590-4B45-9404-7B685FC5E4F8}"/>
    <cellStyle name="Millares 13 3 3 3" xfId="3512" xr:uid="{AF40D708-8863-47E0-9817-FA9B4C621D60}"/>
    <cellStyle name="Millares 13 3 3 3 2" xfId="13934" xr:uid="{830FE813-9E9B-467F-AF73-1C328BEC8996}"/>
    <cellStyle name="Millares 13 3 3 4" xfId="5939" xr:uid="{28389B16-DB22-4073-BFAB-6F5FC8165273}"/>
    <cellStyle name="Millares 13 3 3 4 2" xfId="16211" xr:uid="{C582B20A-776E-44D7-B2FD-510B2472A973}"/>
    <cellStyle name="Millares 13 3 3 5" xfId="9218" xr:uid="{E74BA57C-8DC0-4F8F-B501-DA7FCF099C27}"/>
    <cellStyle name="Millares 13 3 3 5 2" xfId="18504" xr:uid="{098D496E-DB94-4846-90A9-3A9707B09D8F}"/>
    <cellStyle name="Millares 13 3 3 6" xfId="11658" xr:uid="{888E59D4-FA69-49F7-BDA8-0F69844BE5EF}"/>
    <cellStyle name="Millares 13 3 4" xfId="1755" xr:uid="{F20BD17A-122E-4981-9EE3-BC46BDD5D68C}"/>
    <cellStyle name="Millares 13 3 4 2" xfId="4091" xr:uid="{A7C6D3AA-717E-44CF-A6B5-BB893EE75BAE}"/>
    <cellStyle name="Millares 13 3 4 2 2" xfId="14503" xr:uid="{06E5D327-A1C0-4199-A458-460C1DFBCFB8}"/>
    <cellStyle name="Millares 13 3 4 3" xfId="6518" xr:uid="{482CB2B0-21C3-4FA4-ABA6-E4A83059E162}"/>
    <cellStyle name="Millares 13 3 4 3 2" xfId="16780" xr:uid="{9175569F-932C-4FA1-AD19-9968B6EC8AA2}"/>
    <cellStyle name="Millares 13 3 4 4" xfId="9797" xr:uid="{C1AB2801-9D57-49C5-A54D-3DDFB083CC7F}"/>
    <cellStyle name="Millares 13 3 4 4 2" xfId="19073" xr:uid="{107B7781-A023-4554-83C3-A8055A5FD3C7}"/>
    <cellStyle name="Millares 13 3 4 5" xfId="12227" xr:uid="{87CB9855-9C01-48A8-8F3E-020E02EB366A}"/>
    <cellStyle name="Millares 13 3 5" xfId="2923" xr:uid="{CCFBD03C-C2C3-4A1F-B52F-C73552D26B59}"/>
    <cellStyle name="Millares 13 3 5 2" xfId="13365" xr:uid="{670737F4-F25F-4AE3-81A4-891E13B1791C}"/>
    <cellStyle name="Millares 13 3 6" xfId="5340" xr:uid="{B02D3E1E-F94C-4D52-A2DF-CFB7EDAE72FF}"/>
    <cellStyle name="Millares 13 3 6 2" xfId="15642" xr:uid="{84AABDF3-6016-4006-B88F-7A72749675FB}"/>
    <cellStyle name="Millares 13 3 7" xfId="8629" xr:uid="{52B6EC0E-65F5-41B8-8410-017F8AA36398}"/>
    <cellStyle name="Millares 13 3 7 2" xfId="17935" xr:uid="{2EE79DAC-2485-4844-815B-7BEE0EC74770}"/>
    <cellStyle name="Millares 13 3 8" xfId="11045" xr:uid="{2D80C156-4F1C-4387-A7CA-348CB92081EB}"/>
    <cellStyle name="Millares 13 4" xfId="635" xr:uid="{416F77B2-F3B8-4264-ADA3-96604B14C616}"/>
    <cellStyle name="Millares 13 4 2" xfId="949" xr:uid="{43A1E8AB-F99F-428B-8671-69F9D62CB92F}"/>
    <cellStyle name="Millares 13 4 2 2" xfId="1529" xr:uid="{17189B91-DA75-478C-AC52-DB7373801066}"/>
    <cellStyle name="Millares 13 4 2 2 2" xfId="2697" xr:uid="{3E6F1AD0-1B20-4F40-AEC4-F1399A6AB557}"/>
    <cellStyle name="Millares 13 4 2 2 2 2" xfId="5033" xr:uid="{ECD39D35-2199-4B86-8852-7ABE20F833C6}"/>
    <cellStyle name="Millares 13 4 2 2 2 2 2" xfId="15422" xr:uid="{4A9F8E45-9943-4834-A4B7-EB1882637FA0}"/>
    <cellStyle name="Millares 13 4 2 2 2 3" xfId="7460" xr:uid="{82D65EFE-77B2-4708-A40E-2A072CBBA4BC}"/>
    <cellStyle name="Millares 13 4 2 2 2 3 2" xfId="17699" xr:uid="{65815A03-ADB5-491E-BD4D-7930D276C450}"/>
    <cellStyle name="Millares 13 4 2 2 2 4" xfId="10739" xr:uid="{2CCAC6F8-011D-4E8E-8236-6E86BFAD74E1}"/>
    <cellStyle name="Millares 13 4 2 2 2 4 2" xfId="19993" xr:uid="{CFE91818-D2DA-4A5C-9F5E-D086BA44C623}"/>
    <cellStyle name="Millares 13 4 2 2 2 5" xfId="13146" xr:uid="{2C6E18A8-6FE7-4E88-9045-93D1F7B37A50}"/>
    <cellStyle name="Millares 13 4 2 2 3" xfId="3865" xr:uid="{4CEC9728-821D-4A98-A73E-7C50CF7D1395}"/>
    <cellStyle name="Millares 13 4 2 2 3 2" xfId="14284" xr:uid="{96A2B454-CD7E-4BEA-8F14-812CB9C7C349}"/>
    <cellStyle name="Millares 13 4 2 2 4" xfId="6292" xr:uid="{A2FC9380-301B-408A-8487-851147B32C0D}"/>
    <cellStyle name="Millares 13 4 2 2 4 2" xfId="16561" xr:uid="{18B6E3F0-1F11-4F92-8115-C15588FE4F14}"/>
    <cellStyle name="Millares 13 4 2 2 5" xfId="9571" xr:uid="{058A0739-0B25-490D-B456-8D9DD2A7498B}"/>
    <cellStyle name="Millares 13 4 2 2 5 2" xfId="18854" xr:uid="{7BE19303-4302-429F-A190-AEC1CB6EDBDC}"/>
    <cellStyle name="Millares 13 4 2 2 6" xfId="12008" xr:uid="{E01F3216-E79A-41D1-89BE-B719190997A1}"/>
    <cellStyle name="Millares 13 4 2 3" xfId="2117" xr:uid="{40F026DB-E6B0-4F69-9052-F9A21A12032F}"/>
    <cellStyle name="Millares 13 4 2 3 2" xfId="4453" xr:uid="{2157A891-992C-462C-AC9D-5C7586CD9793}"/>
    <cellStyle name="Millares 13 4 2 3 2 2" xfId="14853" xr:uid="{644D924D-9C09-4260-BF09-88069363D609}"/>
    <cellStyle name="Millares 13 4 2 3 3" xfId="6880" xr:uid="{B2DAF027-DB5A-4CFD-BB3C-F9430176B9AD}"/>
    <cellStyle name="Millares 13 4 2 3 3 2" xfId="17130" xr:uid="{3595DE3F-444A-4A54-A4AD-86888884BAB3}"/>
    <cellStyle name="Millares 13 4 2 3 4" xfId="10159" xr:uid="{D8AEF943-CCD4-401B-A57A-AA64B7DEF898}"/>
    <cellStyle name="Millares 13 4 2 3 4 2" xfId="19424" xr:uid="{CB67EA4C-714B-4A30-91F7-ED1D14346CA0}"/>
    <cellStyle name="Millares 13 4 2 3 5" xfId="12577" xr:uid="{79B56B90-B180-4C28-B9A8-34992F98F6E7}"/>
    <cellStyle name="Millares 13 4 2 4" xfId="3285" xr:uid="{EA1A472F-6D7C-4ACC-9991-2CDDD7B1AA9F}"/>
    <cellStyle name="Millares 13 4 2 4 2" xfId="13715" xr:uid="{FA253144-8205-4C01-9939-DD8C3124B220}"/>
    <cellStyle name="Millares 13 4 2 5" xfId="5712" xr:uid="{38636F60-D822-41A3-B526-5199F88D7B6C}"/>
    <cellStyle name="Millares 13 4 2 5 2" xfId="15992" xr:uid="{78C7D43F-3D72-4FE8-8911-74B21CC67043}"/>
    <cellStyle name="Millares 13 4 2 6" xfId="8991" xr:uid="{FE01F2CE-AFA4-432D-9D91-383A7BADB303}"/>
    <cellStyle name="Millares 13 4 2 6 2" xfId="18285" xr:uid="{1212A104-3972-40D7-85ED-9D42BF78D317}"/>
    <cellStyle name="Millares 13 4 2 7" xfId="11439" xr:uid="{85EF381D-5B67-4ACB-B568-1618701F85C4}"/>
    <cellStyle name="Millares 13 4 3" xfId="1242" xr:uid="{162B76C7-45CD-444E-9CC8-5F86B49A3069}"/>
    <cellStyle name="Millares 13 4 3 2" xfId="2410" xr:uid="{400553EB-5EA4-454D-AF74-05F916225CC1}"/>
    <cellStyle name="Millares 13 4 3 2 2" xfId="4746" xr:uid="{B11D6D7D-7DAF-41EF-907B-EEDA23E287C6}"/>
    <cellStyle name="Millares 13 4 3 2 2 2" xfId="15138" xr:uid="{C737BC53-6245-41FB-9F8A-D50B6ABA22F7}"/>
    <cellStyle name="Millares 13 4 3 2 3" xfId="7173" xr:uid="{FDA6BFBD-4BC9-400E-BB7B-D2B8A091385A}"/>
    <cellStyle name="Millares 13 4 3 2 3 2" xfId="17415" xr:uid="{B63944D7-1629-4268-BCBC-82888921C388}"/>
    <cellStyle name="Millares 13 4 3 2 4" xfId="10452" xr:uid="{8E587141-396F-4208-86C9-CFF05012ABB9}"/>
    <cellStyle name="Millares 13 4 3 2 4 2" xfId="19709" xr:uid="{497FE02F-3FD6-480F-9962-D9A7E41CFE39}"/>
    <cellStyle name="Millares 13 4 3 2 5" xfId="12862" xr:uid="{A43CCC79-F489-4DCB-A2D6-DE6B0FA2E81D}"/>
    <cellStyle name="Millares 13 4 3 3" xfId="3578" xr:uid="{B37F5853-86C0-4664-8696-E499B9637FF4}"/>
    <cellStyle name="Millares 13 4 3 3 2" xfId="14000" xr:uid="{F2CA4FBC-9939-4F32-8190-23A201D48A2C}"/>
    <cellStyle name="Millares 13 4 3 4" xfId="6005" xr:uid="{B75AEA3E-0224-4789-B4FA-7295755B79F0}"/>
    <cellStyle name="Millares 13 4 3 4 2" xfId="16277" xr:uid="{3C9AD6DD-8D23-4D64-ABC8-966A0ADCE3BC}"/>
    <cellStyle name="Millares 13 4 3 5" xfId="9284" xr:uid="{01CC2D72-58D4-40C7-8ADB-9E5E0CA9B6C5}"/>
    <cellStyle name="Millares 13 4 3 5 2" xfId="18570" xr:uid="{92C698DA-5242-4556-ABFA-239E0DDC0530}"/>
    <cellStyle name="Millares 13 4 3 6" xfId="11724" xr:uid="{A7A23E2F-B50E-4479-AF27-092D86471A6C}"/>
    <cellStyle name="Millares 13 4 4" xfId="1821" xr:uid="{15331712-225F-4EE9-BAEC-4E3AE3BE65FA}"/>
    <cellStyle name="Millares 13 4 4 2" xfId="4157" xr:uid="{261B48F1-49C4-43EE-9806-B087DDE172CF}"/>
    <cellStyle name="Millares 13 4 4 2 2" xfId="14569" xr:uid="{94768D5C-B261-4C0A-9541-299AC843395C}"/>
    <cellStyle name="Millares 13 4 4 3" xfId="6584" xr:uid="{10818BA8-28B9-4834-9609-9D86884AC2CD}"/>
    <cellStyle name="Millares 13 4 4 3 2" xfId="16846" xr:uid="{6695C20E-0D53-4494-AF5F-7BA211CAD2A5}"/>
    <cellStyle name="Millares 13 4 4 4" xfId="9863" xr:uid="{C029172E-019A-410C-81F0-D0E2B93FF843}"/>
    <cellStyle name="Millares 13 4 4 4 2" xfId="19139" xr:uid="{2F168DB1-67F8-43F9-BCBC-F756E7EA4F8B}"/>
    <cellStyle name="Millares 13 4 4 5" xfId="12293" xr:uid="{618C1CC5-6EFE-4B3F-9161-6D506AC63B82}"/>
    <cellStyle name="Millares 13 4 5" xfId="2989" xr:uid="{FD811C67-1752-4BF3-BC2C-6343CA7D6D0B}"/>
    <cellStyle name="Millares 13 4 5 2" xfId="13431" xr:uid="{5C0ADD8B-F7C1-4A85-8003-71C78555ABE4}"/>
    <cellStyle name="Millares 13 4 6" xfId="5413" xr:uid="{A6DC01B0-926D-4F5D-A788-528F8E8EA577}"/>
    <cellStyle name="Millares 13 4 6 2" xfId="15708" xr:uid="{1C301CED-2BDE-44A0-9B43-D9B962E6C633}"/>
    <cellStyle name="Millares 13 4 7" xfId="8695" xr:uid="{8780F5DB-1CFA-41CC-8FD3-01BBD6B664EA}"/>
    <cellStyle name="Millares 13 4 7 2" xfId="18001" xr:uid="{BA3B1318-F066-4DA4-B359-271F32087455}"/>
    <cellStyle name="Millares 13 4 8" xfId="11143" xr:uid="{1D888BB0-5DB1-49F5-B750-1D3A71C447D4}"/>
    <cellStyle name="Millares 13 5" xfId="667" xr:uid="{F30844A2-5C97-43CB-9BC2-3B6E6A23DF02}"/>
    <cellStyle name="Millares 13 5 2" xfId="1255" xr:uid="{92EC3314-43AB-4D36-A220-BA8983105A16}"/>
    <cellStyle name="Millares 13 5 2 2" xfId="2423" xr:uid="{7C9C32FC-4C76-4946-B4BB-A06BBA3665E4}"/>
    <cellStyle name="Millares 13 5 2 2 2" xfId="4759" xr:uid="{F80A3DBE-3005-4986-8264-89F03FAEEAFB}"/>
    <cellStyle name="Millares 13 5 2 2 2 2" xfId="15148" xr:uid="{3E4827FF-ACBD-476F-A8F0-969E877B5BB4}"/>
    <cellStyle name="Millares 13 5 2 2 3" xfId="7186" xr:uid="{851D5241-1E44-4384-9E00-DB1899F10FF4}"/>
    <cellStyle name="Millares 13 5 2 2 3 2" xfId="17425" xr:uid="{A023EDBC-19E5-43E5-925B-5179C00A1E3E}"/>
    <cellStyle name="Millares 13 5 2 2 4" xfId="10465" xr:uid="{38F9C5EA-7003-4797-A0BC-88603A4F4613}"/>
    <cellStyle name="Millares 13 5 2 2 4 2" xfId="19719" xr:uid="{694323E4-4ECF-44EE-99BB-CFB8E8B6E519}"/>
    <cellStyle name="Millares 13 5 2 2 5" xfId="12872" xr:uid="{455F6AF9-94B4-4359-A3BD-9440CA3A945A}"/>
    <cellStyle name="Millares 13 5 2 3" xfId="3591" xr:uid="{11EC3081-0A07-414D-B3FD-82DDC8096798}"/>
    <cellStyle name="Millares 13 5 2 3 2" xfId="14010" xr:uid="{376D183D-B7C0-452C-9ACE-C1E83481A710}"/>
    <cellStyle name="Millares 13 5 2 4" xfId="6018" xr:uid="{BD63E9FA-48AE-4440-BE3A-A0F7A8F8035F}"/>
    <cellStyle name="Millares 13 5 2 4 2" xfId="16287" xr:uid="{32528348-9222-4759-8ABD-F59E19B97776}"/>
    <cellStyle name="Millares 13 5 2 5" xfId="9297" xr:uid="{B5C048F5-AC43-442D-866A-69F420185D61}"/>
    <cellStyle name="Millares 13 5 2 5 2" xfId="18580" xr:uid="{F17F2A2C-0D1C-40BE-909C-E502BFBE99D9}"/>
    <cellStyle name="Millares 13 5 2 6" xfId="11734" xr:uid="{DA998C4F-A6BD-4AB0-B23F-A0F06D788CD0}"/>
    <cellStyle name="Millares 13 5 3" xfId="1836" xr:uid="{696FAA97-D527-46F4-961A-183A9F3FA5BE}"/>
    <cellStyle name="Millares 13 5 3 2" xfId="4172" xr:uid="{68F568DE-7F79-4366-95B2-F6A4C2540C97}"/>
    <cellStyle name="Millares 13 5 3 2 2" xfId="14579" xr:uid="{A6F56A40-69C4-4D4E-AFC1-5DC607EE62E7}"/>
    <cellStyle name="Millares 13 5 3 3" xfId="6599" xr:uid="{88782D80-1B02-497B-A598-D1DBEACE8A5F}"/>
    <cellStyle name="Millares 13 5 3 3 2" xfId="16856" xr:uid="{2D73C960-DAC9-4FB6-8F3A-2C8F50C0D389}"/>
    <cellStyle name="Millares 13 5 3 4" xfId="9878" xr:uid="{68905C2B-3AAC-4B26-9C8A-96ADEA9580B3}"/>
    <cellStyle name="Millares 13 5 3 4 2" xfId="19149" xr:uid="{0DB51792-852D-4659-9644-10E4C51EA3B9}"/>
    <cellStyle name="Millares 13 5 3 5" xfId="12303" xr:uid="{DDD7A9A2-528A-4EC6-801D-ED52FC7D9631}"/>
    <cellStyle name="Millares 13 5 4" xfId="3004" xr:uid="{C59DA25A-93B8-45EC-BB28-6CF1D2884D0F}"/>
    <cellStyle name="Millares 13 5 4 2" xfId="13441" xr:uid="{AC34C96F-BFBE-4BFF-8083-2A1C07AA9883}"/>
    <cellStyle name="Millares 13 5 5" xfId="5431" xr:uid="{699E76E2-D4FA-4184-ACD1-D3A7AA349446}"/>
    <cellStyle name="Millares 13 5 5 2" xfId="15718" xr:uid="{1C056D7A-3612-4874-80B5-6C5024572862}"/>
    <cellStyle name="Millares 13 5 6" xfId="8710" xr:uid="{79B34072-6BA1-48B1-AC4C-991F3EF4B411}"/>
    <cellStyle name="Millares 13 5 6 2" xfId="18011" xr:uid="{ECE44C06-1186-420E-BDC9-4DAAF5E172B3}"/>
    <cellStyle name="Millares 13 5 7" xfId="11165" xr:uid="{E9BC2638-333C-4D11-BEE8-16214FF99FC4}"/>
    <cellStyle name="Millares 13 6" xfId="969" xr:uid="{A0515046-284A-4D7E-A3DA-FAFCF4B3AA0B}"/>
    <cellStyle name="Millares 13 6 2" xfId="2137" xr:uid="{248F4C5A-A020-4DC9-9B3C-D7C4192C4C91}"/>
    <cellStyle name="Millares 13 6 2 2" xfId="4473" xr:uid="{349A38AD-1AE3-4F83-A904-1B25E85AB3D8}"/>
    <cellStyle name="Millares 13 6 2 2 2" xfId="14865" xr:uid="{E08EC941-5A5E-41CF-8AF8-E0C09251355B}"/>
    <cellStyle name="Millares 13 6 2 3" xfId="6900" xr:uid="{77895102-2C07-48A7-9B0C-238132570E0A}"/>
    <cellStyle name="Millares 13 6 2 3 2" xfId="17142" xr:uid="{F7C891BD-E684-41A5-9665-D25DB340A101}"/>
    <cellStyle name="Millares 13 6 2 4" xfId="10179" xr:uid="{66CBDC28-0ED2-4C29-A2CC-4F9D1342ECF5}"/>
    <cellStyle name="Millares 13 6 2 4 2" xfId="19436" xr:uid="{E6875677-1B7D-44E4-A31C-D01F469AC628}"/>
    <cellStyle name="Millares 13 6 2 5" xfId="12589" xr:uid="{011FDCEB-EC5D-4A76-8147-4697A12B3ECF}"/>
    <cellStyle name="Millares 13 6 3" xfId="3305" xr:uid="{3365BB57-BCD5-4BF9-9219-7E03C5ED3881}"/>
    <cellStyle name="Millares 13 6 3 2" xfId="13727" xr:uid="{E60541B5-7582-4362-B9ED-57CF8ED3C5FC}"/>
    <cellStyle name="Millares 13 6 4" xfId="5732" xr:uid="{8409CE6B-0B81-4635-95BF-C314F1D6FB09}"/>
    <cellStyle name="Millares 13 6 4 2" xfId="16004" xr:uid="{47518E39-DB3A-44C1-B2A7-B8F03123F1CC}"/>
    <cellStyle name="Millares 13 6 5" xfId="9011" xr:uid="{BABB7ECE-A396-4010-B276-50B1339911DD}"/>
    <cellStyle name="Millares 13 6 5 2" xfId="18297" xr:uid="{33E32E17-47FD-46EA-B613-E54D48C07E90}"/>
    <cellStyle name="Millares 13 6 6" xfId="11451" xr:uid="{B6941DFA-2423-431C-9E0F-328D44504A39}"/>
    <cellStyle name="Millares 13 7" xfId="1548" xr:uid="{4E5A5BBB-B43E-49D1-BB7D-ED8CE8BA885C}"/>
    <cellStyle name="Millares 13 7 2" xfId="3884" xr:uid="{50230618-E0C8-4D6D-BEA5-B8BA6A6FA13F}"/>
    <cellStyle name="Millares 13 7 2 2" xfId="14296" xr:uid="{2628A37E-5B1D-43E5-8766-A380D44F3C1B}"/>
    <cellStyle name="Millares 13 7 3" xfId="6311" xr:uid="{8E7BCEF6-1F25-4F60-863F-C054030CF8F0}"/>
    <cellStyle name="Millares 13 7 3 2" xfId="16573" xr:uid="{C797C434-2006-40FB-BD58-AAECEF6CA666}"/>
    <cellStyle name="Millares 13 7 4" xfId="9590" xr:uid="{DFF791F5-6413-4E4F-A2EF-556D45C68B01}"/>
    <cellStyle name="Millares 13 7 4 2" xfId="18866" xr:uid="{A677F4F5-C5D8-4721-9C49-74B8DBAAF560}"/>
    <cellStyle name="Millares 13 7 5" xfId="12020" xr:uid="{707DFF46-3E33-43E7-85AA-AE288C05AD14}"/>
    <cellStyle name="Millares 13 8" xfId="2716" xr:uid="{3D3B5916-47F8-4557-8B2B-9277BEB03B1D}"/>
    <cellStyle name="Millares 13 8 2" xfId="13158" xr:uid="{1F711ACB-23FD-40C6-915E-01FBDA411F7F}"/>
    <cellStyle name="Millares 13 9" xfId="5084" xr:uid="{302C4C5B-5746-4E72-A249-24E6BA95BE1B}"/>
    <cellStyle name="Millares 13 9 2" xfId="15434" xr:uid="{5F8723A9-D21C-497F-8EA8-E4B1ACCBCE99}"/>
    <cellStyle name="Millares 14" xfId="327" xr:uid="{E04758A6-5790-49DD-8742-1D520D075F3C}"/>
    <cellStyle name="Millares 14 10" xfId="10840" xr:uid="{7C7F7A15-EFE0-42A8-895D-6043504D0DE9}"/>
    <cellStyle name="Millares 14 2" xfId="535" xr:uid="{2806E1F5-C288-4918-BD13-65C3DEB929C8}"/>
    <cellStyle name="Millares 14 2 2" xfId="884" xr:uid="{D7A3F247-A004-49C3-B999-A79FBC72A585}"/>
    <cellStyle name="Millares 14 2 2 2" xfId="1466" xr:uid="{41173CF3-EB6B-40DC-A926-E5521212C40D}"/>
    <cellStyle name="Millares 14 2 2 2 2" xfId="2634" xr:uid="{B034D93C-04DE-4D8F-85AD-3720586A82A7}"/>
    <cellStyle name="Millares 14 2 2 2 2 2" xfId="4970" xr:uid="{DEA68519-64CB-4C23-ABC7-2CEF8DF84CEE}"/>
    <cellStyle name="Millares 14 2 2 2 2 2 2" xfId="15359" xr:uid="{8AED30C8-E222-4A82-9B95-8B5BD9290EE5}"/>
    <cellStyle name="Millares 14 2 2 2 2 3" xfId="7397" xr:uid="{425CF2BD-0A6E-455F-B23B-E50119FCEBD1}"/>
    <cellStyle name="Millares 14 2 2 2 2 3 2" xfId="17636" xr:uid="{708B9F68-8217-4FE0-9AB4-558C9AA82126}"/>
    <cellStyle name="Millares 14 2 2 2 2 4" xfId="10676" xr:uid="{8423EC48-552E-4E40-A641-490C560B4CF8}"/>
    <cellStyle name="Millares 14 2 2 2 2 4 2" xfId="19930" xr:uid="{C7D62C15-788C-4521-94F7-DDBAD838B297}"/>
    <cellStyle name="Millares 14 2 2 2 2 5" xfId="13083" xr:uid="{D0C02A10-524A-4804-A5BA-1BEC529CD6FC}"/>
    <cellStyle name="Millares 14 2 2 2 3" xfId="3802" xr:uid="{6EE2F20D-506F-44C4-990E-BC164BAB576F}"/>
    <cellStyle name="Millares 14 2 2 2 3 2" xfId="14221" xr:uid="{FF55AE4D-3827-4532-B86F-6EF06E744294}"/>
    <cellStyle name="Millares 14 2 2 2 4" xfId="6229" xr:uid="{8EB128B5-BCCD-497C-96E6-6D3B56B20ABC}"/>
    <cellStyle name="Millares 14 2 2 2 4 2" xfId="16498" xr:uid="{FB2E41EE-94C0-4CE1-B213-6A1BAADACEBA}"/>
    <cellStyle name="Millares 14 2 2 2 5" xfId="9508" xr:uid="{784DD705-C1C1-4828-B063-6F8DCFD6EBFD}"/>
    <cellStyle name="Millares 14 2 2 2 5 2" xfId="18791" xr:uid="{A71AB540-1184-4579-8921-FE6BCA555CF3}"/>
    <cellStyle name="Millares 14 2 2 2 6" xfId="11945" xr:uid="{70EDF896-EB97-452E-99D6-F9D93175FAFC}"/>
    <cellStyle name="Millares 14 2 2 3" xfId="2052" xr:uid="{9105465E-C088-4976-89CC-B9D21CA9B33F}"/>
    <cellStyle name="Millares 14 2 2 3 2" xfId="4388" xr:uid="{E260B049-B230-48E0-B5AE-C299FE9E5388}"/>
    <cellStyle name="Millares 14 2 2 3 2 2" xfId="14790" xr:uid="{ABC5CAC9-6989-4199-A69F-2521B06660A2}"/>
    <cellStyle name="Millares 14 2 2 3 3" xfId="6815" xr:uid="{A83B13EF-CE4B-4CC7-A01E-BCFDA98DAF1B}"/>
    <cellStyle name="Millares 14 2 2 3 3 2" xfId="17067" xr:uid="{D4568FC1-FFB2-4C3C-9667-AE4D88F54CF1}"/>
    <cellStyle name="Millares 14 2 2 3 4" xfId="10094" xr:uid="{AB89256B-6803-424B-9C5F-45F0D37D696C}"/>
    <cellStyle name="Millares 14 2 2 3 4 2" xfId="19360" xr:uid="{A32EBC3B-8E77-4BE1-9459-1EFD6C17C295}"/>
    <cellStyle name="Millares 14 2 2 3 5" xfId="12514" xr:uid="{31F224C1-3522-4B78-8F36-606A8022D42D}"/>
    <cellStyle name="Millares 14 2 2 4" xfId="3220" xr:uid="{CE70B43D-DC2B-4995-8876-E29302534CC6}"/>
    <cellStyle name="Millares 14 2 2 4 2" xfId="13652" xr:uid="{7E0E1A85-09BA-4374-A855-207DAB058541}"/>
    <cellStyle name="Millares 14 2 2 5" xfId="5647" xr:uid="{B0124DD9-B389-434F-B5A2-A67E152E97CC}"/>
    <cellStyle name="Millares 14 2 2 5 2" xfId="15929" xr:uid="{92F75E0E-C22C-4CBA-B119-791158F6D784}"/>
    <cellStyle name="Millares 14 2 2 6" xfId="8926" xr:uid="{F303BC6F-F355-4C0D-B1EF-68910616BBDF}"/>
    <cellStyle name="Millares 14 2 2 6 2" xfId="18222" xr:uid="{A2EFB4A9-05B4-4882-8C30-DDD001138B07}"/>
    <cellStyle name="Millares 14 2 2 7" xfId="11376" xr:uid="{2FAEEA10-67AA-4E78-9536-60A75DE7D3E1}"/>
    <cellStyle name="Millares 14 2 3" xfId="1179" xr:uid="{9E9D3947-E2E4-4D53-ACDB-8B8927D7CC97}"/>
    <cellStyle name="Millares 14 2 3 2" xfId="2347" xr:uid="{0594E3A8-14BD-4617-9356-2CFADC842DFA}"/>
    <cellStyle name="Millares 14 2 3 2 2" xfId="4683" xr:uid="{1105DFF9-9EEA-419C-A071-AE5BC2F68B72}"/>
    <cellStyle name="Millares 14 2 3 2 2 2" xfId="15075" xr:uid="{E8554467-BA94-40A7-ABE6-A4E9759FAD4F}"/>
    <cellStyle name="Millares 14 2 3 2 3" xfId="7110" xr:uid="{9D79E360-4E21-40B8-A5E0-DAEFCC907430}"/>
    <cellStyle name="Millares 14 2 3 2 3 2" xfId="17352" xr:uid="{2C2D41F1-4A68-4A78-97D9-6EFD8AD6968F}"/>
    <cellStyle name="Millares 14 2 3 2 4" xfId="10389" xr:uid="{73EF8904-E2E4-4BE7-A5FD-242448304BB0}"/>
    <cellStyle name="Millares 14 2 3 2 4 2" xfId="19646" xr:uid="{74616ACE-1DAB-4C31-93BC-731AEEA4D579}"/>
    <cellStyle name="Millares 14 2 3 2 5" xfId="12799" xr:uid="{C35E1AC6-43C9-4255-9CF3-6D7ACEA0365B}"/>
    <cellStyle name="Millares 14 2 3 3" xfId="3515" xr:uid="{6D7423BA-51AF-4D7D-B284-3B7D8AA1DEFE}"/>
    <cellStyle name="Millares 14 2 3 3 2" xfId="13937" xr:uid="{B414A9AA-6B31-41BA-88D0-E5ED236714DD}"/>
    <cellStyle name="Millares 14 2 3 4" xfId="5942" xr:uid="{92A72813-4713-4502-8A93-8D5E4E271C56}"/>
    <cellStyle name="Millares 14 2 3 4 2" xfId="16214" xr:uid="{0F5FECD4-4F9A-4857-8DB8-FA551BA0C1FB}"/>
    <cellStyle name="Millares 14 2 3 5" xfId="9221" xr:uid="{6DB59DEA-6668-4000-B97C-238AAEE055E6}"/>
    <cellStyle name="Millares 14 2 3 5 2" xfId="18507" xr:uid="{6EEF3F66-ADB5-4F50-9336-DB12172924F3}"/>
    <cellStyle name="Millares 14 2 3 6" xfId="11661" xr:uid="{BE003D87-3E2A-4C1D-8FB6-90ABDAC941D6}"/>
    <cellStyle name="Millares 14 2 4" xfId="1758" xr:uid="{38C2B65B-6FBA-447E-9236-53583E156440}"/>
    <cellStyle name="Millares 14 2 4 2" xfId="4094" xr:uid="{53289DC7-B0ED-4152-A9D1-26BC31E38CA8}"/>
    <cellStyle name="Millares 14 2 4 2 2" xfId="14506" xr:uid="{71007276-4DEE-479C-8A20-485F49F9FC9F}"/>
    <cellStyle name="Millares 14 2 4 3" xfId="6521" xr:uid="{35CAC444-6222-4488-9040-DC58F40FE8C2}"/>
    <cellStyle name="Millares 14 2 4 3 2" xfId="16783" xr:uid="{BDBFB44E-DA1F-478A-BBBF-D68125C51B39}"/>
    <cellStyle name="Millares 14 2 4 4" xfId="9800" xr:uid="{3BF51B4B-F52D-4AB9-8373-0A55BA6DD46C}"/>
    <cellStyle name="Millares 14 2 4 4 2" xfId="19076" xr:uid="{4F7D8572-058E-4B80-A4BC-2871EC81A8F9}"/>
    <cellStyle name="Millares 14 2 4 5" xfId="12230" xr:uid="{B0049AAD-806A-4C79-A767-16460A70AA92}"/>
    <cellStyle name="Millares 14 2 5" xfId="2926" xr:uid="{44E0E4FC-AAD4-4199-95E4-D851DB664500}"/>
    <cellStyle name="Millares 14 2 5 2" xfId="13368" xr:uid="{634F9A90-CA2E-4414-9F80-838C574E93AC}"/>
    <cellStyle name="Millares 14 2 6" xfId="5343" xr:uid="{C823E86B-3053-4D56-A373-468CFF5751CB}"/>
    <cellStyle name="Millares 14 2 6 2" xfId="15645" xr:uid="{E5CA171D-536F-46E8-B118-59F79BF21E34}"/>
    <cellStyle name="Millares 14 2 7" xfId="8632" xr:uid="{E3A1EC99-A126-434C-94FF-1370739B195F}"/>
    <cellStyle name="Millares 14 2 7 2" xfId="17938" xr:uid="{55E77325-A51E-44FB-A7C4-DCC4AA4709DA}"/>
    <cellStyle name="Millares 14 2 8" xfId="11048" xr:uid="{78F3D76E-5CFE-4F1D-8530-C4912B3C8888}"/>
    <cellStyle name="Millares 14 3" xfId="637" xr:uid="{CEF6B6A9-7432-4593-8A6B-0615246EAAFF}"/>
    <cellStyle name="Millares 14 3 2" xfId="950" xr:uid="{C57A95E9-878E-4223-A55D-31C86BE93658}"/>
    <cellStyle name="Millares 14 3 2 2" xfId="1530" xr:uid="{DD70A8FD-26C5-47B9-8A93-F9E726B0C88D}"/>
    <cellStyle name="Millares 14 3 2 2 2" xfId="2698" xr:uid="{77ABA5BB-3514-40DB-B010-DECCF1B93B6A}"/>
    <cellStyle name="Millares 14 3 2 2 2 2" xfId="5034" xr:uid="{99BEF5EE-E1D7-4978-A0AE-E6E2C612BD62}"/>
    <cellStyle name="Millares 14 3 2 2 2 2 2" xfId="15423" xr:uid="{610CB9B1-748A-4CFF-9BD2-622F59702B62}"/>
    <cellStyle name="Millares 14 3 2 2 2 3" xfId="7461" xr:uid="{F888B11E-303C-4F45-951F-11CD9D34EE75}"/>
    <cellStyle name="Millares 14 3 2 2 2 3 2" xfId="17700" xr:uid="{A41E0460-DA48-4984-87CC-FF4659C2D598}"/>
    <cellStyle name="Millares 14 3 2 2 2 4" xfId="10740" xr:uid="{DB50212F-8B13-46B4-8DF7-EFF7E67BCB9C}"/>
    <cellStyle name="Millares 14 3 2 2 2 4 2" xfId="19994" xr:uid="{0B08BD35-FC37-4687-B111-454F6176E09C}"/>
    <cellStyle name="Millares 14 3 2 2 2 5" xfId="13147" xr:uid="{340FC937-B057-4E2F-ADE0-3398B8C3526B}"/>
    <cellStyle name="Millares 14 3 2 2 3" xfId="3866" xr:uid="{928DD362-27B5-4142-BC32-CC0E4A7867DD}"/>
    <cellStyle name="Millares 14 3 2 2 3 2" xfId="14285" xr:uid="{E3B54062-E579-4686-8EC8-90AA96C6E26D}"/>
    <cellStyle name="Millares 14 3 2 2 4" xfId="6293" xr:uid="{F25AAAA9-74B0-43E3-8D02-684C22A649EC}"/>
    <cellStyle name="Millares 14 3 2 2 4 2" xfId="16562" xr:uid="{F10EDBE9-D60F-4F3E-BCBD-E079D4C57C65}"/>
    <cellStyle name="Millares 14 3 2 2 5" xfId="9572" xr:uid="{66959859-0CB5-4996-B432-AE49EF82E63F}"/>
    <cellStyle name="Millares 14 3 2 2 5 2" xfId="18855" xr:uid="{D788BD38-306F-4857-BF6B-21B24C8E9A32}"/>
    <cellStyle name="Millares 14 3 2 2 6" xfId="12009" xr:uid="{C46C9C4D-40D4-4469-8F0C-BCB4ECDB481A}"/>
    <cellStyle name="Millares 14 3 2 3" xfId="2118" xr:uid="{58867CF7-1CCA-414E-BA10-066E9326F76A}"/>
    <cellStyle name="Millares 14 3 2 3 2" xfId="4454" xr:uid="{5EFC4E47-51BC-4F56-A9C0-BB13DE5254BE}"/>
    <cellStyle name="Millares 14 3 2 3 2 2" xfId="14854" xr:uid="{50579708-2D10-48FD-8107-21DC7162BAFC}"/>
    <cellStyle name="Millares 14 3 2 3 3" xfId="6881" xr:uid="{CA61F328-16DE-4349-968C-6EB144EDA3E6}"/>
    <cellStyle name="Millares 14 3 2 3 3 2" xfId="17131" xr:uid="{5D365F93-D8D1-406B-8F98-A66D771D02F3}"/>
    <cellStyle name="Millares 14 3 2 3 4" xfId="10160" xr:uid="{CC80F4E4-25C7-4E54-A919-76A374DB7E87}"/>
    <cellStyle name="Millares 14 3 2 3 4 2" xfId="19425" xr:uid="{06537BE8-0DA1-4911-877A-B21C8688E415}"/>
    <cellStyle name="Millares 14 3 2 3 5" xfId="12578" xr:uid="{D7D7FB24-DBD2-4468-9DDC-08CB34195D27}"/>
    <cellStyle name="Millares 14 3 2 4" xfId="3286" xr:uid="{0E1FDF92-19C1-41D3-8FE1-1524402D7D51}"/>
    <cellStyle name="Millares 14 3 2 4 2" xfId="13716" xr:uid="{A844E53E-2BEC-4F48-B971-37D075687717}"/>
    <cellStyle name="Millares 14 3 2 5" xfId="5713" xr:uid="{E57E40CE-C09C-423E-97CB-7BD33303B988}"/>
    <cellStyle name="Millares 14 3 2 5 2" xfId="15993" xr:uid="{644A0893-287C-4DD2-96ED-46EC46036577}"/>
    <cellStyle name="Millares 14 3 2 6" xfId="8992" xr:uid="{F9F83945-3B03-4DAF-B10E-3BBD1FFEAA78}"/>
    <cellStyle name="Millares 14 3 2 6 2" xfId="18286" xr:uid="{03CE0924-1E0B-45D6-B56F-D0B50B7094CA}"/>
    <cellStyle name="Millares 14 3 2 7" xfId="11440" xr:uid="{62C9F8BD-AEF3-4EFC-9E79-ABD9C57D5347}"/>
    <cellStyle name="Millares 14 3 3" xfId="1243" xr:uid="{E719C65A-F460-449D-A6A5-B79E6184C596}"/>
    <cellStyle name="Millares 14 3 3 2" xfId="2411" xr:uid="{114915E9-8C1A-48F8-9B8F-F9CE81E27D73}"/>
    <cellStyle name="Millares 14 3 3 2 2" xfId="4747" xr:uid="{1233CA7D-4EFF-4BC5-9B4B-B27F1EAFF094}"/>
    <cellStyle name="Millares 14 3 3 2 2 2" xfId="15139" xr:uid="{180EB96A-D8D2-4BEC-9551-13AF4513DE28}"/>
    <cellStyle name="Millares 14 3 3 2 3" xfId="7174" xr:uid="{707B5C9B-BD2C-4A89-B91F-C77655212B96}"/>
    <cellStyle name="Millares 14 3 3 2 3 2" xfId="17416" xr:uid="{B3D2E21F-9CBA-49BB-BDA0-D48C59A280E9}"/>
    <cellStyle name="Millares 14 3 3 2 4" xfId="10453" xr:uid="{3B5FE812-BC53-4788-A90A-BE088998E86E}"/>
    <cellStyle name="Millares 14 3 3 2 4 2" xfId="19710" xr:uid="{058058D5-ACB7-479E-9275-0DC14E5C3904}"/>
    <cellStyle name="Millares 14 3 3 2 5" xfId="12863" xr:uid="{720BC453-EC1B-4E6B-A0D1-CB0E4F0711CA}"/>
    <cellStyle name="Millares 14 3 3 3" xfId="3579" xr:uid="{978AD6BC-86E8-4B99-A50D-1FFBA7DA775D}"/>
    <cellStyle name="Millares 14 3 3 3 2" xfId="14001" xr:uid="{F850CD78-3D7E-4816-8053-CC5DD657315A}"/>
    <cellStyle name="Millares 14 3 3 4" xfId="6006" xr:uid="{A55F2CB8-2ACF-4112-BC88-859B3E9937E1}"/>
    <cellStyle name="Millares 14 3 3 4 2" xfId="16278" xr:uid="{446AF2E4-F260-4861-B138-FCA5B62EEB18}"/>
    <cellStyle name="Millares 14 3 3 5" xfId="9285" xr:uid="{6AA803DA-30DA-4C09-8D10-803F4B5E6E80}"/>
    <cellStyle name="Millares 14 3 3 5 2" xfId="18571" xr:uid="{A3A7515D-81CC-484E-BC4B-67342C445988}"/>
    <cellStyle name="Millares 14 3 3 6" xfId="11725" xr:uid="{CA406001-EA4B-4B21-8417-B06FCBBE40EC}"/>
    <cellStyle name="Millares 14 3 4" xfId="1822" xr:uid="{B7315D13-7797-4EDD-81B6-FC11A344698F}"/>
    <cellStyle name="Millares 14 3 4 2" xfId="4158" xr:uid="{87083CC7-E20F-4AD2-9290-407F8DA0D32C}"/>
    <cellStyle name="Millares 14 3 4 2 2" xfId="14570" xr:uid="{39990D92-5FBF-44A9-9427-CE4F5AE569A5}"/>
    <cellStyle name="Millares 14 3 4 3" xfId="6585" xr:uid="{A1590D0B-4552-43DB-A350-42E4DFA936CF}"/>
    <cellStyle name="Millares 14 3 4 3 2" xfId="16847" xr:uid="{92AA3DA3-CC37-438B-901E-C4A4513158C8}"/>
    <cellStyle name="Millares 14 3 4 4" xfId="9864" xr:uid="{E162BCFE-9CAB-4F53-BA3B-F11B33A6B039}"/>
    <cellStyle name="Millares 14 3 4 4 2" xfId="19140" xr:uid="{5928278C-F922-4343-A02A-FA9F5665D4BB}"/>
    <cellStyle name="Millares 14 3 4 5" xfId="12294" xr:uid="{BE01EDFD-86E3-494D-8010-70A4D9B95492}"/>
    <cellStyle name="Millares 14 3 5" xfId="2990" xr:uid="{184523EC-76B2-4237-8090-6C340C4955D1}"/>
    <cellStyle name="Millares 14 3 5 2" xfId="13432" xr:uid="{275F87D2-9B6A-4F08-B791-343F857EDB8B}"/>
    <cellStyle name="Millares 14 3 6" xfId="5414" xr:uid="{09EA50BC-2F99-435B-BD7E-A984D2BCA2F4}"/>
    <cellStyle name="Millares 14 3 6 2" xfId="15709" xr:uid="{765DDAB5-119F-44E3-B555-7A9044DBE46B}"/>
    <cellStyle name="Millares 14 3 7" xfId="8696" xr:uid="{F3D10610-5ED8-4DA7-B177-35EF520D316F}"/>
    <cellStyle name="Millares 14 3 7 2" xfId="18002" xr:uid="{A2FF7A0C-3F9A-45BE-ABFB-A580D338B789}"/>
    <cellStyle name="Millares 14 3 8" xfId="11145" xr:uid="{BEEFBE52-AC6D-47BE-8BD8-7A6FA00D26F0}"/>
    <cellStyle name="Millares 14 4" xfId="701" xr:uid="{758023AB-D109-45DA-8373-C9331F01ED7A}"/>
    <cellStyle name="Millares 14 4 2" xfId="1283" xr:uid="{2B3B1DC8-5CE5-4B23-83F0-B34F3635900F}"/>
    <cellStyle name="Millares 14 4 2 2" xfId="2451" xr:uid="{6CB5312C-C227-4EED-B62D-A871C0F2F9DA}"/>
    <cellStyle name="Millares 14 4 2 2 2" xfId="4787" xr:uid="{F151A5C4-C3A0-481D-A810-D3754167F4BF}"/>
    <cellStyle name="Millares 14 4 2 2 2 2" xfId="15176" xr:uid="{0D745EF5-9974-43F6-851F-20DF5AB7CD16}"/>
    <cellStyle name="Millares 14 4 2 2 3" xfId="7214" xr:uid="{8C9B6A9C-6D74-4473-AEBC-E6E3DA4CEC70}"/>
    <cellStyle name="Millares 14 4 2 2 3 2" xfId="17453" xr:uid="{38B0EC5E-4DF1-42CE-BBE4-CAF268044E8A}"/>
    <cellStyle name="Millares 14 4 2 2 4" xfId="10493" xr:uid="{2BE38927-C61B-4E6B-9046-E215CD553FAF}"/>
    <cellStyle name="Millares 14 4 2 2 4 2" xfId="19747" xr:uid="{C363A8C4-7971-44AF-9377-BDD2FA3C66B3}"/>
    <cellStyle name="Millares 14 4 2 2 5" xfId="12900" xr:uid="{4E29FA14-8FD9-4F5A-B0F6-922F779F9C3C}"/>
    <cellStyle name="Millares 14 4 2 3" xfId="3619" xr:uid="{E4A60323-0CE8-4223-974C-A8951504D17A}"/>
    <cellStyle name="Millares 14 4 2 3 2" xfId="14038" xr:uid="{50B28207-8C0D-448E-B2A2-6A3E183E07F5}"/>
    <cellStyle name="Millares 14 4 2 4" xfId="6046" xr:uid="{6E6C4F40-9C2D-4420-9040-26C5685E5597}"/>
    <cellStyle name="Millares 14 4 2 4 2" xfId="16315" xr:uid="{7FCA10BE-A9D2-4210-BE37-1596EF28AB94}"/>
    <cellStyle name="Millares 14 4 2 5" xfId="9325" xr:uid="{C7FBFED2-2BF4-4755-8CE9-58B2F1C9F17F}"/>
    <cellStyle name="Millares 14 4 2 5 2" xfId="18608" xr:uid="{7A49E516-E29E-4ED7-ACE8-BA4CE7C67E6C}"/>
    <cellStyle name="Millares 14 4 2 6" xfId="11762" xr:uid="{8E036B5A-9344-4467-8D4E-AF2DB721B82B}"/>
    <cellStyle name="Millares 14 4 3" xfId="1869" xr:uid="{D923FC90-BE40-474D-952E-30ADD78EBC7A}"/>
    <cellStyle name="Millares 14 4 3 2" xfId="4205" xr:uid="{EB3807DA-5461-408D-98F8-44F4D9672EBD}"/>
    <cellStyle name="Millares 14 4 3 2 2" xfId="14607" xr:uid="{FC1532B8-367E-4E63-A73C-B9782BC9C01D}"/>
    <cellStyle name="Millares 14 4 3 3" xfId="6632" xr:uid="{7FDFA014-43A4-4450-A1A9-AC96D4F1181B}"/>
    <cellStyle name="Millares 14 4 3 3 2" xfId="16884" xr:uid="{E8E1BF72-B32D-409D-BA90-CC448E0F12A2}"/>
    <cellStyle name="Millares 14 4 3 4" xfId="9911" xr:uid="{DAC84C7A-032E-4D56-9EC5-49C5E1FFB488}"/>
    <cellStyle name="Millares 14 4 3 4 2" xfId="19177" xr:uid="{66310749-CA39-4179-B84F-AAB9CC096679}"/>
    <cellStyle name="Millares 14 4 3 5" xfId="12331" xr:uid="{08AB37B8-3247-49C6-882B-2F925EFEA106}"/>
    <cellStyle name="Millares 14 4 4" xfId="3037" xr:uid="{6AEB3766-90C6-4834-BFE4-B06642357770}"/>
    <cellStyle name="Millares 14 4 4 2" xfId="13469" xr:uid="{2163A26B-23AE-464D-977E-0146CC3B409D}"/>
    <cellStyle name="Millares 14 4 5" xfId="5464" xr:uid="{DC5C0D3F-0917-4261-AE73-A404CDF8ABC0}"/>
    <cellStyle name="Millares 14 4 5 2" xfId="15746" xr:uid="{B1D76F40-8EED-49CE-8096-6990F6C69D33}"/>
    <cellStyle name="Millares 14 4 6" xfId="8743" xr:uid="{63C167CC-C846-4941-A310-4675BB998F34}"/>
    <cellStyle name="Millares 14 4 6 2" xfId="18039" xr:uid="{E73DC5C9-B838-472A-99E3-108362E4DE83}"/>
    <cellStyle name="Millares 14 4 7" xfId="11193" xr:uid="{DC4EEF7A-79BE-4730-AB77-140450F84C2C}"/>
    <cellStyle name="Millares 14 5" xfId="996" xr:uid="{5F52DA11-020E-4709-9708-743AD9811DE0}"/>
    <cellStyle name="Millares 14 5 2" xfId="2164" xr:uid="{FB2B8396-B383-4CCF-9883-4DE2DE86C69D}"/>
    <cellStyle name="Millares 14 5 2 2" xfId="4500" xr:uid="{608D2E9F-4EF9-4081-8D2E-5AB3A70AD5E6}"/>
    <cellStyle name="Millares 14 5 2 2 2" xfId="14892" xr:uid="{34BE2777-EBAE-4FF6-A42D-C08F5DF847F1}"/>
    <cellStyle name="Millares 14 5 2 3" xfId="6927" xr:uid="{AD81B8E8-F3FF-46F9-A44D-6FBB09402030}"/>
    <cellStyle name="Millares 14 5 2 3 2" xfId="17169" xr:uid="{69E24A4B-0D87-4B31-9F5B-E684B35DBCCB}"/>
    <cellStyle name="Millares 14 5 2 4" xfId="10206" xr:uid="{89C6D5A8-2701-4C69-AF08-E38A8BEBD51E}"/>
    <cellStyle name="Millares 14 5 2 4 2" xfId="19463" xr:uid="{927E11EB-88B5-475F-A356-7C8917EF3102}"/>
    <cellStyle name="Millares 14 5 2 5" xfId="12616" xr:uid="{0214FF22-80D4-4FB2-9F2B-C75786F788DD}"/>
    <cellStyle name="Millares 14 5 3" xfId="3332" xr:uid="{DBB20F3F-7BA7-4A4D-9252-4E3FBAA44F98}"/>
    <cellStyle name="Millares 14 5 3 2" xfId="13754" xr:uid="{F31FB1F3-B70B-43EA-924F-CE278F826730}"/>
    <cellStyle name="Millares 14 5 4" xfId="5759" xr:uid="{01CA1CAA-2C87-4F7C-A208-434EE302EA74}"/>
    <cellStyle name="Millares 14 5 4 2" xfId="16031" xr:uid="{1B07D69A-86B3-450B-A2DE-32A8F38AFAAF}"/>
    <cellStyle name="Millares 14 5 5" xfId="9038" xr:uid="{21C556ED-C7B4-4CD5-8172-4C284ACACDF8}"/>
    <cellStyle name="Millares 14 5 5 2" xfId="18324" xr:uid="{22B47CDB-9E28-4499-ADAF-3D885C1D974F}"/>
    <cellStyle name="Millares 14 5 6" xfId="11478" xr:uid="{B69ACDCE-5709-46D5-BA8F-3B4B88C3CEFB}"/>
    <cellStyle name="Millares 14 6" xfId="1575" xr:uid="{A83BABB8-2F43-4C39-817F-61AB111519EC}"/>
    <cellStyle name="Millares 14 6 2" xfId="3911" xr:uid="{01159E42-6986-4639-BFC7-63A2FD5A7915}"/>
    <cellStyle name="Millares 14 6 2 2" xfId="14323" xr:uid="{39476A58-FCA2-4FF8-AF22-EB6DC5F71EBC}"/>
    <cellStyle name="Millares 14 6 3" xfId="6338" xr:uid="{C8C9F6B7-233D-44F0-B089-4B2F7B3782ED}"/>
    <cellStyle name="Millares 14 6 3 2" xfId="16600" xr:uid="{F2C85C3D-C1DD-4EE0-A631-DB481B9FF662}"/>
    <cellStyle name="Millares 14 6 4" xfId="9617" xr:uid="{AEF84C27-7045-4143-A59B-CC4FF1FDB22B}"/>
    <cellStyle name="Millares 14 6 4 2" xfId="18893" xr:uid="{F064C90D-7A40-45F3-99B6-45616785AF76}"/>
    <cellStyle name="Millares 14 6 5" xfId="12047" xr:uid="{E05D566E-B578-4E5A-B1A2-4C31584B3274}"/>
    <cellStyle name="Millares 14 7" xfId="2743" xr:uid="{4BF1FCE3-8BED-45DE-A3B2-991F1C2508BE}"/>
    <cellStyle name="Millares 14 7 2" xfId="13185" xr:uid="{39E0C7C5-61CA-4E8F-8E4D-524846CCBA06}"/>
    <cellStyle name="Millares 14 8" xfId="5154" xr:uid="{9764775A-214F-4B12-AA83-02964049AD1D}"/>
    <cellStyle name="Millares 14 8 2" xfId="15462" xr:uid="{D203D761-5C69-4AA5-BDB2-79266DA8F117}"/>
    <cellStyle name="Millares 14 9" xfId="8449" xr:uid="{E2A78097-11CA-4286-A54B-2AD12E5684F6}"/>
    <cellStyle name="Millares 14 9 2" xfId="17755" xr:uid="{CE3D8DE8-2918-4960-975E-6A4DDF0998D5}"/>
    <cellStyle name="Millares 15" xfId="281" xr:uid="{CDB37B72-80F7-46F1-BB44-6817C7862AF5}"/>
    <cellStyle name="Millares 15 10" xfId="8429" xr:uid="{44C00E7E-0DF6-4630-BCF6-FEEEEBB8BC66}"/>
    <cellStyle name="Millares 15 10 2" xfId="17735" xr:uid="{16C6A840-B299-4AB0-B6FC-FF7A6D9AB393}"/>
    <cellStyle name="Millares 15 11" xfId="10797" xr:uid="{833B3B87-491A-47B3-9245-EDA675173152}"/>
    <cellStyle name="Millares 15 2" xfId="313" xr:uid="{4797CADB-FED5-4B6C-BBA0-6F4594CC1D42}"/>
    <cellStyle name="Millares 15 2 10" xfId="10826" xr:uid="{A1D23F93-07AF-4630-B075-4385097289C9}"/>
    <cellStyle name="Millares 15 2 2" xfId="344" xr:uid="{E6EFB9B8-C80E-4C36-8D62-D87F91AF03E6}"/>
    <cellStyle name="Millares 15 2 2 2" xfId="552" xr:uid="{3214E77F-6B6B-45D2-ACFB-828969CDC52A}"/>
    <cellStyle name="Millares 15 2 2 2 2" xfId="901" xr:uid="{75F1CA5B-23C1-4910-8CB5-7E3CA86850DA}"/>
    <cellStyle name="Millares 15 2 2 2 2 2" xfId="1483" xr:uid="{34F75F1F-7097-43D2-A6FD-978E363B11DD}"/>
    <cellStyle name="Millares 15 2 2 2 2 2 2" xfId="2651" xr:uid="{64EF49E7-E21F-4130-9CBA-DCE87EB62326}"/>
    <cellStyle name="Millares 15 2 2 2 2 2 2 2" xfId="4987" xr:uid="{55B87642-4BA9-4B35-9F96-13F6951995DE}"/>
    <cellStyle name="Millares 15 2 2 2 2 2 2 2 2" xfId="15376" xr:uid="{B2A24AD6-B431-4281-A7F4-7F50917FB2E8}"/>
    <cellStyle name="Millares 15 2 2 2 2 2 2 3" xfId="7414" xr:uid="{E3D56615-76C3-48FD-ADC4-3CD52D92D2F6}"/>
    <cellStyle name="Millares 15 2 2 2 2 2 2 3 2" xfId="17653" xr:uid="{9F3B8432-BF18-44EA-9960-598455E6EAFF}"/>
    <cellStyle name="Millares 15 2 2 2 2 2 2 4" xfId="10693" xr:uid="{C2CD4EC0-9EA2-4E41-B0A3-B2D2FA846E63}"/>
    <cellStyle name="Millares 15 2 2 2 2 2 2 4 2" xfId="19947" xr:uid="{34999230-04EA-4B71-AB50-60999783689E}"/>
    <cellStyle name="Millares 15 2 2 2 2 2 2 5" xfId="13100" xr:uid="{DCE22F08-13AC-43F2-995E-8220F7D092CB}"/>
    <cellStyle name="Millares 15 2 2 2 2 2 3" xfId="3819" xr:uid="{239FD2F6-2DB1-4C9F-BA4A-3B3D6D8AA04D}"/>
    <cellStyle name="Millares 15 2 2 2 2 2 3 2" xfId="14238" xr:uid="{2DF22C38-9332-4FAB-BFAA-A8BAAEC471C5}"/>
    <cellStyle name="Millares 15 2 2 2 2 2 4" xfId="6246" xr:uid="{3AA05FE7-131F-48DE-8DB4-6BF2F2873043}"/>
    <cellStyle name="Millares 15 2 2 2 2 2 4 2" xfId="16515" xr:uid="{BC3BAE7C-163A-4C51-9489-DCC805D3CC93}"/>
    <cellStyle name="Millares 15 2 2 2 2 2 5" xfId="9525" xr:uid="{86DFA852-6978-4F43-A404-38887228EA2F}"/>
    <cellStyle name="Millares 15 2 2 2 2 2 5 2" xfId="18808" xr:uid="{D56D6486-D339-4655-9CB7-84EA01217E00}"/>
    <cellStyle name="Millares 15 2 2 2 2 2 6" xfId="11962" xr:uid="{A2445446-825D-4114-98F4-1BB487CBD7FE}"/>
    <cellStyle name="Millares 15 2 2 2 2 3" xfId="2069" xr:uid="{B56D52BF-01BE-4FC4-96BE-C03E27CCB231}"/>
    <cellStyle name="Millares 15 2 2 2 2 3 2" xfId="4405" xr:uid="{04F40005-1C8B-4224-BCA1-CA021AE880E4}"/>
    <cellStyle name="Millares 15 2 2 2 2 3 2 2" xfId="14807" xr:uid="{8E703D9A-4DEA-4D5A-99D5-EE0C43CE22C6}"/>
    <cellStyle name="Millares 15 2 2 2 2 3 3" xfId="6832" xr:uid="{4B55BFC3-211E-4950-99C7-835D9CA375B6}"/>
    <cellStyle name="Millares 15 2 2 2 2 3 3 2" xfId="17084" xr:uid="{64395AA1-69FD-43D0-8888-4676D063FB09}"/>
    <cellStyle name="Millares 15 2 2 2 2 3 4" xfId="10111" xr:uid="{92217755-9D7D-4DC5-8670-4F34D9B9301A}"/>
    <cellStyle name="Millares 15 2 2 2 2 3 4 2" xfId="19377" xr:uid="{B3AE6401-3BD4-4A0A-AFD8-0FA2B742A730}"/>
    <cellStyle name="Millares 15 2 2 2 2 3 5" xfId="12531" xr:uid="{A852855E-8229-4F30-BDC3-9EADEE5A542E}"/>
    <cellStyle name="Millares 15 2 2 2 2 4" xfId="3237" xr:uid="{709A79D5-28FE-4A13-BFEC-389DD5FFF6D0}"/>
    <cellStyle name="Millares 15 2 2 2 2 4 2" xfId="13669" xr:uid="{59A4A005-371E-40F3-B39B-9B340E904A53}"/>
    <cellStyle name="Millares 15 2 2 2 2 5" xfId="5664" xr:uid="{62CB8193-E36F-4B93-B4E9-F9A1AB858D91}"/>
    <cellStyle name="Millares 15 2 2 2 2 5 2" xfId="15946" xr:uid="{E22A9B6E-787B-4E56-AE88-6D763814FCC7}"/>
    <cellStyle name="Millares 15 2 2 2 2 6" xfId="8943" xr:uid="{FBFA925B-8B0F-494B-9B7A-7B9591531017}"/>
    <cellStyle name="Millares 15 2 2 2 2 6 2" xfId="18239" xr:uid="{419FAE87-65F6-4872-AA7D-3FB240EDD1F3}"/>
    <cellStyle name="Millares 15 2 2 2 2 7" xfId="11393" xr:uid="{FCA6DA15-412F-4767-8DEF-74ADEC20C3B9}"/>
    <cellStyle name="Millares 15 2 2 2 3" xfId="1196" xr:uid="{EB7CDDAC-0908-43F4-A870-053B17DD9E53}"/>
    <cellStyle name="Millares 15 2 2 2 3 2" xfId="2364" xr:uid="{ECDFC8EA-7985-4300-A0C6-BE6D73F37B61}"/>
    <cellStyle name="Millares 15 2 2 2 3 2 2" xfId="4700" xr:uid="{0B6C2213-5E0B-4766-ACD1-5E50D38739B5}"/>
    <cellStyle name="Millares 15 2 2 2 3 2 2 2" xfId="15092" xr:uid="{B81169DA-D455-42B5-9EFD-0F1052E6384E}"/>
    <cellStyle name="Millares 15 2 2 2 3 2 3" xfId="7127" xr:uid="{DCE0F35B-10E1-4936-AA78-18401B3E79AE}"/>
    <cellStyle name="Millares 15 2 2 2 3 2 3 2" xfId="17369" xr:uid="{41047C3D-4AB7-47FF-BD20-D3A7AE67FE41}"/>
    <cellStyle name="Millares 15 2 2 2 3 2 4" xfId="10406" xr:uid="{E416BCC4-6A9A-4CA8-945A-1A31C1A90E9B}"/>
    <cellStyle name="Millares 15 2 2 2 3 2 4 2" xfId="19663" xr:uid="{E4254627-5B44-479A-912B-364EBDC9ED8A}"/>
    <cellStyle name="Millares 15 2 2 2 3 2 5" xfId="12816" xr:uid="{E4142D80-EB6E-4241-A51D-AFD88F0E67A2}"/>
    <cellStyle name="Millares 15 2 2 2 3 3" xfId="3532" xr:uid="{241943FE-EE67-4D77-AD85-DA67BBDBB7E3}"/>
    <cellStyle name="Millares 15 2 2 2 3 3 2" xfId="13954" xr:uid="{09A17067-3306-48C5-9399-71F4104A8307}"/>
    <cellStyle name="Millares 15 2 2 2 3 4" xfId="5959" xr:uid="{5976473D-97B0-4FC6-A307-6CFD48B99F11}"/>
    <cellStyle name="Millares 15 2 2 2 3 4 2" xfId="16231" xr:uid="{DB5B87F2-5995-4A70-8501-613AAC5E2D6E}"/>
    <cellStyle name="Millares 15 2 2 2 3 5" xfId="9238" xr:uid="{44435260-B0DB-4B7F-9E80-774E0FF50ECD}"/>
    <cellStyle name="Millares 15 2 2 2 3 5 2" xfId="18524" xr:uid="{D9110F9E-2CBD-45C9-A5CA-BA1D132A7729}"/>
    <cellStyle name="Millares 15 2 2 2 3 6" xfId="11678" xr:uid="{BCB6AE1B-3520-406A-AADF-E50208A49B6D}"/>
    <cellStyle name="Millares 15 2 2 2 4" xfId="1775" xr:uid="{74097A5A-2FA2-439E-A766-E1673746F694}"/>
    <cellStyle name="Millares 15 2 2 2 4 2" xfId="4111" xr:uid="{EDA4079E-58B7-401B-A4B2-0173E1798027}"/>
    <cellStyle name="Millares 15 2 2 2 4 2 2" xfId="14523" xr:uid="{53523780-1BC0-445E-BBEA-2C62B08F456A}"/>
    <cellStyle name="Millares 15 2 2 2 4 3" xfId="6538" xr:uid="{F2712852-7986-4C02-BBB8-F0828C82AC31}"/>
    <cellStyle name="Millares 15 2 2 2 4 3 2" xfId="16800" xr:uid="{C9CF3FC7-171D-43CC-A6FD-7F10D55FDC91}"/>
    <cellStyle name="Millares 15 2 2 2 4 4" xfId="9817" xr:uid="{6BB75FF7-9BE5-4202-9D97-030D281574E8}"/>
    <cellStyle name="Millares 15 2 2 2 4 4 2" xfId="19093" xr:uid="{EE416F11-7A3F-4F49-A53C-3B5FDD504F79}"/>
    <cellStyle name="Millares 15 2 2 2 4 5" xfId="12247" xr:uid="{7FFCF7CE-243F-4A08-AC5F-02289B72C6D6}"/>
    <cellStyle name="Millares 15 2 2 2 5" xfId="2943" xr:uid="{22753B78-ACC8-4578-A541-3DEA19225C7B}"/>
    <cellStyle name="Millares 15 2 2 2 5 2" xfId="13385" xr:uid="{BCAD5D6C-240E-41FB-9123-3ED83C7FDF3D}"/>
    <cellStyle name="Millares 15 2 2 2 6" xfId="5360" xr:uid="{8966B19A-042F-45C2-9D1A-4A1288D44C04}"/>
    <cellStyle name="Millares 15 2 2 2 6 2" xfId="15662" xr:uid="{4F75781D-06C9-48CD-877C-96063C9A0869}"/>
    <cellStyle name="Millares 15 2 2 2 7" xfId="8649" xr:uid="{7E6CE518-FB0C-40CE-B809-C2FA8F0D5E50}"/>
    <cellStyle name="Millares 15 2 2 2 7 2" xfId="17955" xr:uid="{D169CB8D-E0EA-4351-9F57-65C0A79DBA1C}"/>
    <cellStyle name="Millares 15 2 2 2 8" xfId="11065" xr:uid="{D4474F82-E9D0-4829-ABAF-3DDCF8C2F733}"/>
    <cellStyle name="Millares 15 2 2 3" xfId="718" xr:uid="{6EA915BE-3E5F-4AFD-ABD4-8E994106545B}"/>
    <cellStyle name="Millares 15 2 2 3 2" xfId="1300" xr:uid="{508C8561-2CB3-487E-9D0C-054A67215FBF}"/>
    <cellStyle name="Millares 15 2 2 3 2 2" xfId="2468" xr:uid="{F53DF3A5-799D-4242-B015-141821076131}"/>
    <cellStyle name="Millares 15 2 2 3 2 2 2" xfId="4804" xr:uid="{1265A2CC-C0EE-408B-9F65-0009AA5BF910}"/>
    <cellStyle name="Millares 15 2 2 3 2 2 2 2" xfId="15193" xr:uid="{DDC3F3B8-4043-4E59-BBED-30088EA0F982}"/>
    <cellStyle name="Millares 15 2 2 3 2 2 3" xfId="7231" xr:uid="{1982727A-F080-4D60-92D2-2C6AF16349B3}"/>
    <cellStyle name="Millares 15 2 2 3 2 2 3 2" xfId="17470" xr:uid="{74D7E324-1CDB-4A1D-9A9D-0E65DD47F244}"/>
    <cellStyle name="Millares 15 2 2 3 2 2 4" xfId="10510" xr:uid="{26B5868B-E966-4818-9D79-4208D593AC73}"/>
    <cellStyle name="Millares 15 2 2 3 2 2 4 2" xfId="19764" xr:uid="{DAAA4983-1EA1-40C5-A9AA-3CD6651EA7C5}"/>
    <cellStyle name="Millares 15 2 2 3 2 2 5" xfId="12917" xr:uid="{C69898E8-53F7-4AF3-9257-56CD4415F771}"/>
    <cellStyle name="Millares 15 2 2 3 2 3" xfId="3636" xr:uid="{272D60AC-3FAE-413B-9E2B-F3D2307FF868}"/>
    <cellStyle name="Millares 15 2 2 3 2 3 2" xfId="14055" xr:uid="{32C7769F-98D6-4A89-A057-491E3E209847}"/>
    <cellStyle name="Millares 15 2 2 3 2 4" xfId="6063" xr:uid="{7E429F31-EBF8-475B-93B9-F8AFECBD988E}"/>
    <cellStyle name="Millares 15 2 2 3 2 4 2" xfId="16332" xr:uid="{29F7D228-676F-4B89-AC90-A9BD50E15DD6}"/>
    <cellStyle name="Millares 15 2 2 3 2 5" xfId="9342" xr:uid="{39DC5F8A-D91F-4518-A861-D39594863DD1}"/>
    <cellStyle name="Millares 15 2 2 3 2 5 2" xfId="18625" xr:uid="{C4CD7D4C-5CD6-49CB-8C2E-34679C41EB19}"/>
    <cellStyle name="Millares 15 2 2 3 2 6" xfId="11779" xr:uid="{6941C3DA-C97C-4615-8368-2E511E80AB2C}"/>
    <cellStyle name="Millares 15 2 2 3 3" xfId="1886" xr:uid="{6D8868A7-D4A3-444E-A330-8DD4FA217933}"/>
    <cellStyle name="Millares 15 2 2 3 3 2" xfId="4222" xr:uid="{A375BB5D-E3E9-4406-9136-36FDF853E7F5}"/>
    <cellStyle name="Millares 15 2 2 3 3 2 2" xfId="14624" xr:uid="{F34A0642-A3C7-4736-92A6-3BB6979B5DC7}"/>
    <cellStyle name="Millares 15 2 2 3 3 3" xfId="6649" xr:uid="{63A8AA0D-1A01-4FCC-AFB6-5630645C795A}"/>
    <cellStyle name="Millares 15 2 2 3 3 3 2" xfId="16901" xr:uid="{7EDE140D-CA15-4061-99C0-590B3A3214B2}"/>
    <cellStyle name="Millares 15 2 2 3 3 4" xfId="9928" xr:uid="{88957200-AAA6-474B-A6A7-E124248AB116}"/>
    <cellStyle name="Millares 15 2 2 3 3 4 2" xfId="19194" xr:uid="{D81ECF1E-EB0C-43B8-BD5B-1B12D36F56A0}"/>
    <cellStyle name="Millares 15 2 2 3 3 5" xfId="12348" xr:uid="{7C1EA569-0F0C-47FA-89B6-FACCAB5B28D4}"/>
    <cellStyle name="Millares 15 2 2 3 4" xfId="3054" xr:uid="{99BBBA14-993B-4B87-8D58-266458F2B741}"/>
    <cellStyle name="Millares 15 2 2 3 4 2" xfId="13486" xr:uid="{45A6D74F-AF6A-4BF3-B467-0CE7A2FC2363}"/>
    <cellStyle name="Millares 15 2 2 3 5" xfId="5481" xr:uid="{1235B3F2-F174-43BF-8290-8C0F533D4122}"/>
    <cellStyle name="Millares 15 2 2 3 5 2" xfId="15763" xr:uid="{EBB4099D-2C97-46A5-8C16-606D791D8935}"/>
    <cellStyle name="Millares 15 2 2 3 6" xfId="8760" xr:uid="{235849DB-ECCD-4FFE-87F9-56B289FA606E}"/>
    <cellStyle name="Millares 15 2 2 3 6 2" xfId="18056" xr:uid="{AA47102B-776B-4272-930C-8ED9C3CF0151}"/>
    <cellStyle name="Millares 15 2 2 3 7" xfId="11210" xr:uid="{0C0B96C2-E1F6-454A-B236-67BB25D2B622}"/>
    <cellStyle name="Millares 15 2 2 4" xfId="1013" xr:uid="{D16FBF5B-774C-42F5-AE2A-D799CA99BBE3}"/>
    <cellStyle name="Millares 15 2 2 4 2" xfId="2181" xr:uid="{109CC0CC-D5D4-4566-B87E-D0CA03685D51}"/>
    <cellStyle name="Millares 15 2 2 4 2 2" xfId="4517" xr:uid="{D9B2D0D2-27E8-4BCB-B31E-8093FF95FE31}"/>
    <cellStyle name="Millares 15 2 2 4 2 2 2" xfId="14909" xr:uid="{611D5B23-E3C0-438D-A211-ECAD85E883E8}"/>
    <cellStyle name="Millares 15 2 2 4 2 3" xfId="6944" xr:uid="{5CF6464A-98E1-4DF4-917F-0BFE2A5C657E}"/>
    <cellStyle name="Millares 15 2 2 4 2 3 2" xfId="17186" xr:uid="{7A9E7775-FE40-49D3-A5DD-8CE7A9B3B3AD}"/>
    <cellStyle name="Millares 15 2 2 4 2 4" xfId="10223" xr:uid="{69C512F4-3EA9-4FE8-AD1A-F7880455499F}"/>
    <cellStyle name="Millares 15 2 2 4 2 4 2" xfId="19480" xr:uid="{D48C1773-3D51-42E7-95F6-78442F841267}"/>
    <cellStyle name="Millares 15 2 2 4 2 5" xfId="12633" xr:uid="{218AC8AD-A5CA-4BC1-BB5E-212C3F6308AE}"/>
    <cellStyle name="Millares 15 2 2 4 3" xfId="3349" xr:uid="{AEC18F8F-A5A1-4773-AE31-0F16F3FE7C74}"/>
    <cellStyle name="Millares 15 2 2 4 3 2" xfId="13771" xr:uid="{93FF1CD6-395A-44E8-8DA3-16B3DE1C09B4}"/>
    <cellStyle name="Millares 15 2 2 4 4" xfId="5776" xr:uid="{0F7F4BE2-33FD-4640-95BB-CD9DCEAD5DDB}"/>
    <cellStyle name="Millares 15 2 2 4 4 2" xfId="16048" xr:uid="{AF812727-A537-4F4A-B753-4C4981B71DE5}"/>
    <cellStyle name="Millares 15 2 2 4 5" xfId="9055" xr:uid="{33005F7C-B42E-4E54-8606-67ADD5CC92AD}"/>
    <cellStyle name="Millares 15 2 2 4 5 2" xfId="18341" xr:uid="{265C5811-E4E0-4CD0-8823-642BB0499E60}"/>
    <cellStyle name="Millares 15 2 2 4 6" xfId="11495" xr:uid="{2089C6AF-0465-47E3-B68E-F82F6A75DB03}"/>
    <cellStyle name="Millares 15 2 2 5" xfId="1592" xr:uid="{9F1FCBBE-AC92-465E-9FBD-B26BAE609DDA}"/>
    <cellStyle name="Millares 15 2 2 5 2" xfId="3928" xr:uid="{EE7A1A7D-238F-4A25-8570-6DC2F94A45AD}"/>
    <cellStyle name="Millares 15 2 2 5 2 2" xfId="14340" xr:uid="{CA0F9637-A8DC-427F-8A93-B2E1ABDD3602}"/>
    <cellStyle name="Millares 15 2 2 5 3" xfId="6355" xr:uid="{2A429281-8673-47D2-A279-0C470855D086}"/>
    <cellStyle name="Millares 15 2 2 5 3 2" xfId="16617" xr:uid="{0A8CC58F-6926-473D-8769-01E7C0231C4A}"/>
    <cellStyle name="Millares 15 2 2 5 4" xfId="9634" xr:uid="{4C26BB31-0BE5-4512-8F8B-4C6AB7831B2A}"/>
    <cellStyle name="Millares 15 2 2 5 4 2" xfId="18910" xr:uid="{AF86F8FC-8981-4D54-80DA-3A19B73DB329}"/>
    <cellStyle name="Millares 15 2 2 5 5" xfId="12064" xr:uid="{AD505F64-5FC3-4E5A-8DCB-7DF6A5CC4BB0}"/>
    <cellStyle name="Millares 15 2 2 6" xfId="2760" xr:uid="{DFC0E8A5-838B-4A09-A611-BBF44AB1DF2F}"/>
    <cellStyle name="Millares 15 2 2 6 2" xfId="13202" xr:uid="{EF4904A9-7CA4-447C-9C82-00F8533D4E33}"/>
    <cellStyle name="Millares 15 2 2 7" xfId="5171" xr:uid="{17AB72FD-C135-4D29-95F1-DF98A7F613B4}"/>
    <cellStyle name="Millares 15 2 2 7 2" xfId="15479" xr:uid="{E6D89D6F-AFB3-42C4-BC19-D0858FA2D89A}"/>
    <cellStyle name="Millares 15 2 2 8" xfId="8466" xr:uid="{A62301C6-0DBD-4F65-8FF9-221CCD293062}"/>
    <cellStyle name="Millares 15 2 2 8 2" xfId="17772" xr:uid="{F2C3B963-D55C-4C82-92E3-1E97E182C34C}"/>
    <cellStyle name="Millares 15 2 2 9" xfId="10857" xr:uid="{D951AAB6-FD73-4731-94CB-45BB94CB6CCF}"/>
    <cellStyle name="Millares 15 2 3" xfId="521" xr:uid="{AD57DDA1-AC70-4966-ABBA-35D9C2F17DFA}"/>
    <cellStyle name="Millares 15 2 3 2" xfId="870" xr:uid="{56FB47B9-D97D-4869-94F1-2258DE2565C3}"/>
    <cellStyle name="Millares 15 2 3 2 2" xfId="1452" xr:uid="{24DDDC3E-2469-40B6-AD79-3C0BAF8D3A09}"/>
    <cellStyle name="Millares 15 2 3 2 2 2" xfId="2620" xr:uid="{F009B5D2-0C05-4BAD-8A0B-BE015D42EEF0}"/>
    <cellStyle name="Millares 15 2 3 2 2 2 2" xfId="4956" xr:uid="{29BF27CA-E7AD-434C-B802-A0A48DE7B869}"/>
    <cellStyle name="Millares 15 2 3 2 2 2 2 2" xfId="15345" xr:uid="{E9B6A9B6-4BB5-48CB-822A-158D31FCAC86}"/>
    <cellStyle name="Millares 15 2 3 2 2 2 3" xfId="7383" xr:uid="{BD34F0B4-D350-4087-9412-E97B617078D3}"/>
    <cellStyle name="Millares 15 2 3 2 2 2 3 2" xfId="17622" xr:uid="{8016FCAC-3B37-4FC6-9D39-93815E883185}"/>
    <cellStyle name="Millares 15 2 3 2 2 2 4" xfId="10662" xr:uid="{CA20B48C-2E69-46A4-A7FB-20F02A4D1A2D}"/>
    <cellStyle name="Millares 15 2 3 2 2 2 4 2" xfId="19916" xr:uid="{CDEE5E51-0CA4-480D-B21A-EA494D3AE4E0}"/>
    <cellStyle name="Millares 15 2 3 2 2 2 5" xfId="13069" xr:uid="{C58AC511-C8C3-4718-9679-DEDB02157DB6}"/>
    <cellStyle name="Millares 15 2 3 2 2 3" xfId="3788" xr:uid="{26618D16-7604-4C34-89E4-2F7C93782C91}"/>
    <cellStyle name="Millares 15 2 3 2 2 3 2" xfId="14207" xr:uid="{75104CF6-8FC3-43C0-87F9-F940E88A910B}"/>
    <cellStyle name="Millares 15 2 3 2 2 4" xfId="6215" xr:uid="{65368DFD-0D7E-4BCD-A489-CFA2ECF8F2BC}"/>
    <cellStyle name="Millares 15 2 3 2 2 4 2" xfId="16484" xr:uid="{EC6346CB-20A5-4C44-B83F-2B11571B5BD7}"/>
    <cellStyle name="Millares 15 2 3 2 2 5" xfId="9494" xr:uid="{43E9CB0A-367F-41F1-B8F5-5A540B3DAF9D}"/>
    <cellStyle name="Millares 15 2 3 2 2 5 2" xfId="18777" xr:uid="{9ADBEDFD-EBFC-49D9-A944-2EE245AD0B71}"/>
    <cellStyle name="Millares 15 2 3 2 2 6" xfId="11931" xr:uid="{EB6B2906-8644-49D7-A161-B2F28A549834}"/>
    <cellStyle name="Millares 15 2 3 2 3" xfId="2038" xr:uid="{0FCC4B2A-52DF-4A6C-803D-9B759E8640B0}"/>
    <cellStyle name="Millares 15 2 3 2 3 2" xfId="4374" xr:uid="{72678FD7-7BD9-4FD0-A0A6-BF935DBFC9A6}"/>
    <cellStyle name="Millares 15 2 3 2 3 2 2" xfId="14776" xr:uid="{C50D0807-B73C-4032-8C3A-58F440A6F3A2}"/>
    <cellStyle name="Millares 15 2 3 2 3 3" xfId="6801" xr:uid="{01568E86-4C3E-485E-A381-C89ACA0426CD}"/>
    <cellStyle name="Millares 15 2 3 2 3 3 2" xfId="17053" xr:uid="{E8D292AA-CC39-42C4-842C-ED074C0B582A}"/>
    <cellStyle name="Millares 15 2 3 2 3 4" xfId="10080" xr:uid="{665A9EC2-A85F-4678-9EDE-6366DB0F9A36}"/>
    <cellStyle name="Millares 15 2 3 2 3 4 2" xfId="19346" xr:uid="{D39E0AE1-0D67-4C37-A7A0-F0495B6AC229}"/>
    <cellStyle name="Millares 15 2 3 2 3 5" xfId="12500" xr:uid="{6B1DF326-97FB-4CF6-9F17-F51DC3E1EE08}"/>
    <cellStyle name="Millares 15 2 3 2 4" xfId="3206" xr:uid="{CBD455F0-AA5D-40EB-A778-071EF4921F18}"/>
    <cellStyle name="Millares 15 2 3 2 4 2" xfId="13638" xr:uid="{259F743A-476C-44A1-B539-AE38A3398534}"/>
    <cellStyle name="Millares 15 2 3 2 5" xfId="5633" xr:uid="{927FDE18-F288-4999-BACE-1A6E5CED2BC3}"/>
    <cellStyle name="Millares 15 2 3 2 5 2" xfId="15915" xr:uid="{6D0B512F-437A-4EF3-8815-EC77F627C455}"/>
    <cellStyle name="Millares 15 2 3 2 6" xfId="8912" xr:uid="{03273037-3D6E-4502-A2AE-B4D9BAA0AAB5}"/>
    <cellStyle name="Millares 15 2 3 2 6 2" xfId="18208" xr:uid="{6B943489-67AD-4636-999D-BC80A0EEB395}"/>
    <cellStyle name="Millares 15 2 3 2 7" xfId="11362" xr:uid="{E636E753-5497-4CEF-BCB2-2D881C531164}"/>
    <cellStyle name="Millares 15 2 3 3" xfId="1165" xr:uid="{F83E19A9-8620-4B2C-A450-DA140753C1C8}"/>
    <cellStyle name="Millares 15 2 3 3 2" xfId="2333" xr:uid="{6EF19688-4035-420C-94E6-A514FC268FB0}"/>
    <cellStyle name="Millares 15 2 3 3 2 2" xfId="4669" xr:uid="{CE2C3DFB-E26C-4350-BEA1-135AD4348F70}"/>
    <cellStyle name="Millares 15 2 3 3 2 2 2" xfId="15061" xr:uid="{B669BE7C-98EB-40F0-BB81-3587C62871E3}"/>
    <cellStyle name="Millares 15 2 3 3 2 3" xfId="7096" xr:uid="{91951401-910E-4212-964C-8C3A512C8B9C}"/>
    <cellStyle name="Millares 15 2 3 3 2 3 2" xfId="17338" xr:uid="{6D36AC0B-68EB-4E19-95E0-B10443922B9D}"/>
    <cellStyle name="Millares 15 2 3 3 2 4" xfId="10375" xr:uid="{D190D28C-7547-42B7-A2F4-E634310AF7A6}"/>
    <cellStyle name="Millares 15 2 3 3 2 4 2" xfId="19632" xr:uid="{11B253E7-B128-41BE-9545-6FA1D51C4AC8}"/>
    <cellStyle name="Millares 15 2 3 3 2 5" xfId="12785" xr:uid="{339303B1-F339-427C-993B-5E4CB1A3FC38}"/>
    <cellStyle name="Millares 15 2 3 3 3" xfId="3501" xr:uid="{7230AF9C-E2C4-4E52-B3F7-1B26446C7B5E}"/>
    <cellStyle name="Millares 15 2 3 3 3 2" xfId="13923" xr:uid="{850F2475-EF74-4AAA-BCB1-DC3BDC01032B}"/>
    <cellStyle name="Millares 15 2 3 3 4" xfId="5928" xr:uid="{D313B893-0C94-4E83-B644-72DCB86DF809}"/>
    <cellStyle name="Millares 15 2 3 3 4 2" xfId="16200" xr:uid="{B86E2D67-C786-4013-8C71-5A0CA38861C4}"/>
    <cellStyle name="Millares 15 2 3 3 5" xfId="9207" xr:uid="{C6523AB6-9FDB-450B-9775-1FEAE5CABB99}"/>
    <cellStyle name="Millares 15 2 3 3 5 2" xfId="18493" xr:uid="{A9B036E3-9355-495F-955D-D02E7C1742AC}"/>
    <cellStyle name="Millares 15 2 3 3 6" xfId="11647" xr:uid="{376BF523-6DD2-4E4C-BBDC-21A4A7965E81}"/>
    <cellStyle name="Millares 15 2 3 4" xfId="1744" xr:uid="{2D8CAB32-9030-4A7B-ACFE-1435F248DD9E}"/>
    <cellStyle name="Millares 15 2 3 4 2" xfId="4080" xr:uid="{030E0F1F-D707-4C3E-AE6D-7D3826611D39}"/>
    <cellStyle name="Millares 15 2 3 4 2 2" xfId="14492" xr:uid="{C4FAA4D1-FF1B-4CDE-B330-EE939BC72795}"/>
    <cellStyle name="Millares 15 2 3 4 3" xfId="6507" xr:uid="{35E305B3-5BC8-4416-8AA4-D7971014137E}"/>
    <cellStyle name="Millares 15 2 3 4 3 2" xfId="16769" xr:uid="{F1733BFA-704E-404F-8B47-F834595D7CDD}"/>
    <cellStyle name="Millares 15 2 3 4 4" xfId="9786" xr:uid="{4275E21E-2697-4950-BB0D-523D1C2C6B52}"/>
    <cellStyle name="Millares 15 2 3 4 4 2" xfId="19062" xr:uid="{C4210526-A9E0-47D1-BF1F-A8EC1E0C0A9D}"/>
    <cellStyle name="Millares 15 2 3 4 5" xfId="12216" xr:uid="{827EC2B3-A335-414D-B6A9-DDD2321EC823}"/>
    <cellStyle name="Millares 15 2 3 5" xfId="2912" xr:uid="{18429F45-E930-4F81-854D-4B6F12276160}"/>
    <cellStyle name="Millares 15 2 3 5 2" xfId="13354" xr:uid="{BC278851-EA78-41AB-B57B-39FEB5F9F87E}"/>
    <cellStyle name="Millares 15 2 3 6" xfId="5329" xr:uid="{E80238AC-9FE4-4BA4-A185-01498C04CC47}"/>
    <cellStyle name="Millares 15 2 3 6 2" xfId="15631" xr:uid="{F8EA85C2-2B2B-443C-AE72-2ACE58586840}"/>
    <cellStyle name="Millares 15 2 3 7" xfId="8618" xr:uid="{7C66FF95-E301-4885-9431-2930ABE34432}"/>
    <cellStyle name="Millares 15 2 3 7 2" xfId="17924" xr:uid="{F3F7C970-729B-456C-AFDF-572B179D6798}"/>
    <cellStyle name="Millares 15 2 3 8" xfId="11034" xr:uid="{2F9A34D4-C9B9-4CD5-B25C-6DA9C897A09B}"/>
    <cellStyle name="Millares 15 2 4" xfId="687" xr:uid="{9ED66DCB-F29A-4692-9B49-5E1EC5A8FD5C}"/>
    <cellStyle name="Millares 15 2 4 2" xfId="1269" xr:uid="{A6C6EC96-5556-4504-9C6F-D4D9F2FE474B}"/>
    <cellStyle name="Millares 15 2 4 2 2" xfId="2437" xr:uid="{30E2ACF0-E375-4488-822F-1C25680BE7DD}"/>
    <cellStyle name="Millares 15 2 4 2 2 2" xfId="4773" xr:uid="{49A7AAFF-F892-456D-ACC6-ABF30FA45B9B}"/>
    <cellStyle name="Millares 15 2 4 2 2 2 2" xfId="15162" xr:uid="{8AEE6DC1-E8A9-45FB-BBAF-D0C74B621BC3}"/>
    <cellStyle name="Millares 15 2 4 2 2 3" xfId="7200" xr:uid="{22FF60E1-BECE-4FE3-BD8C-4B776572A1AE}"/>
    <cellStyle name="Millares 15 2 4 2 2 3 2" xfId="17439" xr:uid="{80069A93-83A2-4344-AC99-AF3C9231D8E7}"/>
    <cellStyle name="Millares 15 2 4 2 2 4" xfId="10479" xr:uid="{0F8CB710-B92E-4A75-BC5A-F70AACBC859B}"/>
    <cellStyle name="Millares 15 2 4 2 2 4 2" xfId="19733" xr:uid="{528B5CF1-7951-4A58-A831-9332FC23F2B0}"/>
    <cellStyle name="Millares 15 2 4 2 2 5" xfId="12886" xr:uid="{8F1D86E0-96CE-4C96-A800-75BDF4E9CCB4}"/>
    <cellStyle name="Millares 15 2 4 2 3" xfId="3605" xr:uid="{C05FEDF1-1604-409A-BB0A-181E6694465F}"/>
    <cellStyle name="Millares 15 2 4 2 3 2" xfId="14024" xr:uid="{0CD4FBEA-C249-42DF-A651-ED2DC4B84F09}"/>
    <cellStyle name="Millares 15 2 4 2 4" xfId="6032" xr:uid="{5A21A55E-66A3-4834-B447-1497F9942BEE}"/>
    <cellStyle name="Millares 15 2 4 2 4 2" xfId="16301" xr:uid="{DB91C4CA-1C9C-4A4C-A622-D078FF167257}"/>
    <cellStyle name="Millares 15 2 4 2 5" xfId="9311" xr:uid="{69716DBA-1166-43DC-88F0-5AB131F1742D}"/>
    <cellStyle name="Millares 15 2 4 2 5 2" xfId="18594" xr:uid="{97215AE8-C56F-4BDA-A314-910173D307E3}"/>
    <cellStyle name="Millares 15 2 4 2 6" xfId="11748" xr:uid="{1A388D59-0F73-41D2-B997-B4221D3BA2CF}"/>
    <cellStyle name="Millares 15 2 4 3" xfId="1855" xr:uid="{91E297BC-590A-47C4-BDCC-256B48C5B96C}"/>
    <cellStyle name="Millares 15 2 4 3 2" xfId="4191" xr:uid="{4483B640-7CCB-4AF2-B4AF-765FCB6A7DA4}"/>
    <cellStyle name="Millares 15 2 4 3 2 2" xfId="14593" xr:uid="{DC266E9D-34B5-47F2-BF74-DD9BA32F330B}"/>
    <cellStyle name="Millares 15 2 4 3 3" xfId="6618" xr:uid="{5C7619D6-7B17-4124-B2F7-3D71896AD94A}"/>
    <cellStyle name="Millares 15 2 4 3 3 2" xfId="16870" xr:uid="{34C8017C-EBD5-4F47-A562-DDED9ADD54EE}"/>
    <cellStyle name="Millares 15 2 4 3 4" xfId="9897" xr:uid="{ABA7E628-2065-4E81-9B23-422D2FF9D53B}"/>
    <cellStyle name="Millares 15 2 4 3 4 2" xfId="19163" xr:uid="{E97C8600-C9AC-447F-B927-C71418924C4B}"/>
    <cellStyle name="Millares 15 2 4 3 5" xfId="12317" xr:uid="{CA7C8C2F-B404-464F-9BBF-576349C3B82E}"/>
    <cellStyle name="Millares 15 2 4 4" xfId="3023" xr:uid="{3982787D-1339-4221-A1FC-4A78B0DEF608}"/>
    <cellStyle name="Millares 15 2 4 4 2" xfId="13455" xr:uid="{AFCD5E92-D365-4319-8688-28D42D361AAD}"/>
    <cellStyle name="Millares 15 2 4 5" xfId="5450" xr:uid="{00A3F628-FC3E-4C6D-BA71-C915FA863425}"/>
    <cellStyle name="Millares 15 2 4 5 2" xfId="15732" xr:uid="{D7FE0000-D777-448F-BDAC-C6E6FA06DCC7}"/>
    <cellStyle name="Millares 15 2 4 6" xfId="8729" xr:uid="{A898F9E7-38BC-4B7E-B102-8C648739EA15}"/>
    <cellStyle name="Millares 15 2 4 6 2" xfId="18025" xr:uid="{124CC273-311A-4A91-A319-F0767A7C26E2}"/>
    <cellStyle name="Millares 15 2 4 7" xfId="11179" xr:uid="{4CB068AA-F470-43D1-B4F5-1B90D82FCB59}"/>
    <cellStyle name="Millares 15 2 5" xfId="982" xr:uid="{0C681B9E-0E2A-4AE5-AEF5-A6A00E7BF0E9}"/>
    <cellStyle name="Millares 15 2 5 2" xfId="2150" xr:uid="{FE72DA65-7F0A-48CC-899E-E949455FA42E}"/>
    <cellStyle name="Millares 15 2 5 2 2" xfId="4486" xr:uid="{2D17C6C1-3316-4F0D-9CFE-F305D9468592}"/>
    <cellStyle name="Millares 15 2 5 2 2 2" xfId="14878" xr:uid="{A1541946-75FF-4B6A-BAD8-EC9842B6AB4A}"/>
    <cellStyle name="Millares 15 2 5 2 3" xfId="6913" xr:uid="{73721335-1D99-4CA2-916E-B2F9F08581B4}"/>
    <cellStyle name="Millares 15 2 5 2 3 2" xfId="17155" xr:uid="{D0B7A142-7780-4AF1-836B-25DF6A69DE3B}"/>
    <cellStyle name="Millares 15 2 5 2 4" xfId="10192" xr:uid="{A6C9A5F7-5E72-4797-9447-00A13F3AE7BA}"/>
    <cellStyle name="Millares 15 2 5 2 4 2" xfId="19449" xr:uid="{ECBE1BB5-3547-4DD3-ABB0-F751F195E23D}"/>
    <cellStyle name="Millares 15 2 5 2 5" xfId="12602" xr:uid="{B131D3BE-4C3C-48F1-83D1-58488145D6E0}"/>
    <cellStyle name="Millares 15 2 5 3" xfId="3318" xr:uid="{3B8E495D-7DE3-4EC0-A89B-9C62A841038A}"/>
    <cellStyle name="Millares 15 2 5 3 2" xfId="13740" xr:uid="{FD4A0793-60DB-49D4-9B95-5521CF7AD290}"/>
    <cellStyle name="Millares 15 2 5 4" xfId="5745" xr:uid="{269A53FF-BD44-4B27-8FB9-C7F1EBDB70E2}"/>
    <cellStyle name="Millares 15 2 5 4 2" xfId="16017" xr:uid="{AD639CAB-DE92-4EDF-99F8-E0EF8BCCC750}"/>
    <cellStyle name="Millares 15 2 5 5" xfId="9024" xr:uid="{62A2F5BE-AA48-48C3-8D6C-F25FCDFDF5A6}"/>
    <cellStyle name="Millares 15 2 5 5 2" xfId="18310" xr:uid="{7AC14DAE-4A07-4932-93B6-ECA3DD4C4EC9}"/>
    <cellStyle name="Millares 15 2 5 6" xfId="11464" xr:uid="{E7731AB9-9ECA-46C0-AA17-7402ADAA301C}"/>
    <cellStyle name="Millares 15 2 6" xfId="1561" xr:uid="{25C0D16D-8B98-4A26-B57A-900F680A7CBA}"/>
    <cellStyle name="Millares 15 2 6 2" xfId="3897" xr:uid="{1CA5ECDF-05FD-4003-BC24-42403C09D29C}"/>
    <cellStyle name="Millares 15 2 6 2 2" xfId="14309" xr:uid="{588C4B02-B69D-43BD-9D21-B483C46C0F45}"/>
    <cellStyle name="Millares 15 2 6 3" xfId="6324" xr:uid="{457F35B7-4989-432D-9439-621BE2E85548}"/>
    <cellStyle name="Millares 15 2 6 3 2" xfId="16586" xr:uid="{BB9E2B6A-C969-4B1C-BDE5-B64D28B3CB70}"/>
    <cellStyle name="Millares 15 2 6 4" xfId="9603" xr:uid="{E973A998-9DE8-4A55-8206-D2AA92A2BEB3}"/>
    <cellStyle name="Millares 15 2 6 4 2" xfId="18879" xr:uid="{0249BDD3-14E6-471F-AC29-7218B80C133A}"/>
    <cellStyle name="Millares 15 2 6 5" xfId="12033" xr:uid="{AB6BE5E9-D9EC-481E-BB6F-803E9849CAD6}"/>
    <cellStyle name="Millares 15 2 7" xfId="2729" xr:uid="{4FC93E10-D7E0-446E-8F41-04848678F06B}"/>
    <cellStyle name="Millares 15 2 7 2" xfId="13171" xr:uid="{0FA48542-D347-4090-9FDD-6649644A4087}"/>
    <cellStyle name="Millares 15 2 8" xfId="5140" xr:uid="{1545DD48-6579-4263-BFDF-99805E59810E}"/>
    <cellStyle name="Millares 15 2 8 2" xfId="15448" xr:uid="{C9D62A0A-D893-4C5E-AEB8-E9DB3AB14643}"/>
    <cellStyle name="Millares 15 2 9" xfId="8435" xr:uid="{A53879C3-1BAC-4CE3-8923-2206275F543F}"/>
    <cellStyle name="Millares 15 2 9 2" xfId="17741" xr:uid="{1E76E658-B096-4829-8BCD-6E9162B0ED2C}"/>
    <cellStyle name="Millares 15 3" xfId="326" xr:uid="{4AAB9F9F-5027-45DE-8CFD-3EB034926F8D}"/>
    <cellStyle name="Millares 15 3 2" xfId="534" xr:uid="{3C5EAFC4-271C-4149-A776-92CC23E3F333}"/>
    <cellStyle name="Millares 15 3 2 2" xfId="883" xr:uid="{999FF17B-E432-4476-9F03-82635BE58AA7}"/>
    <cellStyle name="Millares 15 3 2 2 2" xfId="1465" xr:uid="{E88003B5-5715-426A-B716-B83CC265A951}"/>
    <cellStyle name="Millares 15 3 2 2 2 2" xfId="2633" xr:uid="{98E2672E-C6B4-4E47-9989-3F46F421E768}"/>
    <cellStyle name="Millares 15 3 2 2 2 2 2" xfId="4969" xr:uid="{F36A9050-EED7-405B-BB26-8D6B3C5DCC4C}"/>
    <cellStyle name="Millares 15 3 2 2 2 2 2 2" xfId="15358" xr:uid="{B9159AF1-C87A-450E-903F-924B6C180466}"/>
    <cellStyle name="Millares 15 3 2 2 2 2 3" xfId="7396" xr:uid="{F6180F67-F383-49BC-8BDA-3B3FFA6C5BD7}"/>
    <cellStyle name="Millares 15 3 2 2 2 2 3 2" xfId="17635" xr:uid="{059F723E-6D12-4F58-862B-39B2757478C0}"/>
    <cellStyle name="Millares 15 3 2 2 2 2 4" xfId="10675" xr:uid="{B31BA737-3067-44B5-8942-3E459E1CF594}"/>
    <cellStyle name="Millares 15 3 2 2 2 2 4 2" xfId="19929" xr:uid="{84F608AE-453A-4A4D-923B-31FEF408C1B7}"/>
    <cellStyle name="Millares 15 3 2 2 2 2 5" xfId="13082" xr:uid="{C9B84841-FEB5-4F02-A3EA-87405E1BE5E8}"/>
    <cellStyle name="Millares 15 3 2 2 2 3" xfId="3801" xr:uid="{F0065F6C-7122-4E3A-9542-3D957283CFC5}"/>
    <cellStyle name="Millares 15 3 2 2 2 3 2" xfId="14220" xr:uid="{E63714B3-E739-4270-A8F7-E877308B0838}"/>
    <cellStyle name="Millares 15 3 2 2 2 4" xfId="6228" xr:uid="{71739F2B-A62F-4A58-88E5-D2FAEE76ED9A}"/>
    <cellStyle name="Millares 15 3 2 2 2 4 2" xfId="16497" xr:uid="{B3E3B7DA-89E5-42B6-9EA0-11567C1E351B}"/>
    <cellStyle name="Millares 15 3 2 2 2 5" xfId="9507" xr:uid="{6C0DD894-6F94-46EB-B035-A31022EB6E72}"/>
    <cellStyle name="Millares 15 3 2 2 2 5 2" xfId="18790" xr:uid="{F0DB52C6-C1CC-41D0-8FBB-5398B61CE1F1}"/>
    <cellStyle name="Millares 15 3 2 2 2 6" xfId="11944" xr:uid="{8A833884-3200-44EA-8217-BDDF8A9F741C}"/>
    <cellStyle name="Millares 15 3 2 2 3" xfId="2051" xr:uid="{40E00466-94C6-4396-8A6A-7A60B34354D7}"/>
    <cellStyle name="Millares 15 3 2 2 3 2" xfId="4387" xr:uid="{DD747F83-9FC1-4805-A74F-88DAB4E5B742}"/>
    <cellStyle name="Millares 15 3 2 2 3 2 2" xfId="14789" xr:uid="{A3AB805E-BDBF-4395-AFAE-CC1EB33D3A35}"/>
    <cellStyle name="Millares 15 3 2 2 3 3" xfId="6814" xr:uid="{6397A8D8-E57B-4EC5-BB6A-261ADF154FF6}"/>
    <cellStyle name="Millares 15 3 2 2 3 3 2" xfId="17066" xr:uid="{B977EC6E-653D-46B7-8D46-BE92869EBC22}"/>
    <cellStyle name="Millares 15 3 2 2 3 4" xfId="10093" xr:uid="{38F8C3AE-FA1F-4B5B-B86A-32610B265112}"/>
    <cellStyle name="Millares 15 3 2 2 3 4 2" xfId="19359" xr:uid="{FE1B93DA-355E-4F96-B49B-F07B3A59332B}"/>
    <cellStyle name="Millares 15 3 2 2 3 5" xfId="12513" xr:uid="{2E585DD2-F4C4-40B9-AD44-E9526F0CA7EB}"/>
    <cellStyle name="Millares 15 3 2 2 4" xfId="3219" xr:uid="{161C3A1A-87FC-4178-A038-EB968E193320}"/>
    <cellStyle name="Millares 15 3 2 2 4 2" xfId="13651" xr:uid="{3A0C670F-D75E-42FE-B2EB-A6A216075DB3}"/>
    <cellStyle name="Millares 15 3 2 2 5" xfId="5646" xr:uid="{960385F0-C96D-4EA6-8B70-E06608D6C149}"/>
    <cellStyle name="Millares 15 3 2 2 5 2" xfId="15928" xr:uid="{A4254922-183F-4408-A899-2E9422615640}"/>
    <cellStyle name="Millares 15 3 2 2 6" xfId="8925" xr:uid="{328C4F7D-CC26-474F-9A5C-19D6CFF5557F}"/>
    <cellStyle name="Millares 15 3 2 2 6 2" xfId="18221" xr:uid="{4F4DC304-1747-494E-AABC-3075FB6A38BC}"/>
    <cellStyle name="Millares 15 3 2 2 7" xfId="11375" xr:uid="{94A0B25D-EBA4-44E9-B025-4E36A7281C6A}"/>
    <cellStyle name="Millares 15 3 2 3" xfId="1178" xr:uid="{51C5CC2E-5ADD-4C61-A195-008644B9EA34}"/>
    <cellStyle name="Millares 15 3 2 3 2" xfId="2346" xr:uid="{5024FC80-B719-40A1-B23E-FD8EB276E0DB}"/>
    <cellStyle name="Millares 15 3 2 3 2 2" xfId="4682" xr:uid="{4ABDD0E9-FBAA-475C-8B1D-D8962A7CAC53}"/>
    <cellStyle name="Millares 15 3 2 3 2 2 2" xfId="15074" xr:uid="{E86695AD-23DB-46FE-B2E0-652E7287E144}"/>
    <cellStyle name="Millares 15 3 2 3 2 3" xfId="7109" xr:uid="{7D33F69E-0824-408B-8631-E2A427C04B52}"/>
    <cellStyle name="Millares 15 3 2 3 2 3 2" xfId="17351" xr:uid="{23B9FF5E-07C4-4066-BD1F-D2139C95F5C4}"/>
    <cellStyle name="Millares 15 3 2 3 2 4" xfId="10388" xr:uid="{B034BF46-54CD-4F88-BB03-F2AA9FEACB55}"/>
    <cellStyle name="Millares 15 3 2 3 2 4 2" xfId="19645" xr:uid="{22EBBD3E-28C3-4D87-A3A7-4C502C2F44BC}"/>
    <cellStyle name="Millares 15 3 2 3 2 5" xfId="12798" xr:uid="{60E6786A-2D72-4B0F-84C5-AD1950CE5E71}"/>
    <cellStyle name="Millares 15 3 2 3 3" xfId="3514" xr:uid="{3ED9ACEF-BD5D-4AD9-A4DB-B64677317E2F}"/>
    <cellStyle name="Millares 15 3 2 3 3 2" xfId="13936" xr:uid="{C546B5BE-7034-4635-B26A-3F14E5CE7DE5}"/>
    <cellStyle name="Millares 15 3 2 3 4" xfId="5941" xr:uid="{5737718A-B2A6-4797-B042-60667DE12641}"/>
    <cellStyle name="Millares 15 3 2 3 4 2" xfId="16213" xr:uid="{DEB3FC54-3216-441D-AFA5-58AF3A320B58}"/>
    <cellStyle name="Millares 15 3 2 3 5" xfId="9220" xr:uid="{C93F5C88-92B7-4362-AEB5-0B1491B0BD1F}"/>
    <cellStyle name="Millares 15 3 2 3 5 2" xfId="18506" xr:uid="{60AC909B-F5F9-4729-B939-782213AE8B57}"/>
    <cellStyle name="Millares 15 3 2 3 6" xfId="11660" xr:uid="{3E48E391-042E-4B2B-9CE0-D040D790D9F8}"/>
    <cellStyle name="Millares 15 3 2 4" xfId="1757" xr:uid="{F63F6D4C-56D5-48AD-97EC-0C6775EDDED4}"/>
    <cellStyle name="Millares 15 3 2 4 2" xfId="4093" xr:uid="{224DFC88-A666-41B7-A189-9333CA577BB6}"/>
    <cellStyle name="Millares 15 3 2 4 2 2" xfId="14505" xr:uid="{98946B58-05CC-40DC-B510-B2E613C3C898}"/>
    <cellStyle name="Millares 15 3 2 4 3" xfId="6520" xr:uid="{734084F2-059E-4387-AE35-5FB148C73A96}"/>
    <cellStyle name="Millares 15 3 2 4 3 2" xfId="16782" xr:uid="{E280C1FA-AC14-4859-8BA7-98774004B440}"/>
    <cellStyle name="Millares 15 3 2 4 4" xfId="9799" xr:uid="{C58E9D17-6997-4F04-9DC7-E7C8CC4034D5}"/>
    <cellStyle name="Millares 15 3 2 4 4 2" xfId="19075" xr:uid="{5FB96447-DE44-4EE4-9CDE-392590989B83}"/>
    <cellStyle name="Millares 15 3 2 4 5" xfId="12229" xr:uid="{9DB971D4-E05B-4F81-9185-9A320EF58240}"/>
    <cellStyle name="Millares 15 3 2 5" xfId="2925" xr:uid="{4BA6D674-04BF-427F-A25B-32F0B75DF85C}"/>
    <cellStyle name="Millares 15 3 2 5 2" xfId="13367" xr:uid="{E231DE27-BB30-43E2-BDAC-4D0C1B316FE3}"/>
    <cellStyle name="Millares 15 3 2 6" xfId="5342" xr:uid="{541F52DC-7B4A-46F7-94EF-9F73AF5217CB}"/>
    <cellStyle name="Millares 15 3 2 6 2" xfId="15644" xr:uid="{F893B30B-A279-4CDA-AEC4-CED93D79E3BA}"/>
    <cellStyle name="Millares 15 3 2 7" xfId="8631" xr:uid="{6AEC59C9-90DA-4BAD-AF15-27ADB62B8B4C}"/>
    <cellStyle name="Millares 15 3 2 7 2" xfId="17937" xr:uid="{882E036E-0A01-4B67-ADE4-567F51A0FEBF}"/>
    <cellStyle name="Millares 15 3 2 8" xfId="11047" xr:uid="{F6E73F95-7069-4A03-BFA0-D0B381E53189}"/>
    <cellStyle name="Millares 15 3 3" xfId="700" xr:uid="{0BDE8347-A819-456B-9E40-6882A202E3B8}"/>
    <cellStyle name="Millares 15 3 3 2" xfId="1282" xr:uid="{96F229B0-EC9C-4CC9-9978-E33E05EEE89C}"/>
    <cellStyle name="Millares 15 3 3 2 2" xfId="2450" xr:uid="{9E3E11F9-9F9A-48E5-B9CE-A48BFCD628EA}"/>
    <cellStyle name="Millares 15 3 3 2 2 2" xfId="4786" xr:uid="{6E4AEC6A-365B-44A4-8123-95F595FD36B3}"/>
    <cellStyle name="Millares 15 3 3 2 2 2 2" xfId="15175" xr:uid="{9ECF939E-9B3D-4589-BFEB-483323153F42}"/>
    <cellStyle name="Millares 15 3 3 2 2 3" xfId="7213" xr:uid="{3EC56F9A-01CD-4BC5-8E72-266848DFF405}"/>
    <cellStyle name="Millares 15 3 3 2 2 3 2" xfId="17452" xr:uid="{6B03DC2A-2770-4BFA-ACC3-AEDD339E7C9C}"/>
    <cellStyle name="Millares 15 3 3 2 2 4" xfId="10492" xr:uid="{AE201C22-520F-463D-AFBE-DD49D90C90FA}"/>
    <cellStyle name="Millares 15 3 3 2 2 4 2" xfId="19746" xr:uid="{7FD09783-0684-4D23-A0C1-5BD298822BBD}"/>
    <cellStyle name="Millares 15 3 3 2 2 5" xfId="12899" xr:uid="{D987C834-5654-4B50-9FD9-54E8E7DB106E}"/>
    <cellStyle name="Millares 15 3 3 2 3" xfId="3618" xr:uid="{1DF39B01-E2BC-4F69-B2C8-823B109FC5DB}"/>
    <cellStyle name="Millares 15 3 3 2 3 2" xfId="14037" xr:uid="{1E1CE2BB-A1B8-4ABD-9755-88A2B55A16FB}"/>
    <cellStyle name="Millares 15 3 3 2 4" xfId="6045" xr:uid="{960ABE8A-2AD4-42D7-9E40-CF0716FA80B4}"/>
    <cellStyle name="Millares 15 3 3 2 4 2" xfId="16314" xr:uid="{32106C84-F1F0-4895-BF01-6E5A739906E7}"/>
    <cellStyle name="Millares 15 3 3 2 5" xfId="9324" xr:uid="{EA26C6B2-6635-48FA-B6A5-FC7196D994B8}"/>
    <cellStyle name="Millares 15 3 3 2 5 2" xfId="18607" xr:uid="{F8B456F1-4C42-4432-991C-D01811BBF4C8}"/>
    <cellStyle name="Millares 15 3 3 2 6" xfId="11761" xr:uid="{11D0FB9F-47F5-461E-A4B9-6EB5ED40BE13}"/>
    <cellStyle name="Millares 15 3 3 3" xfId="1868" xr:uid="{E128855D-FD3B-4383-A429-6FC04DC2A16A}"/>
    <cellStyle name="Millares 15 3 3 3 2" xfId="4204" xr:uid="{EBDFC6FA-9C6F-4554-A384-213EFD00D18F}"/>
    <cellStyle name="Millares 15 3 3 3 2 2" xfId="14606" xr:uid="{23AD34FC-CF97-4AB9-8621-1DBA90E9FCAD}"/>
    <cellStyle name="Millares 15 3 3 3 3" xfId="6631" xr:uid="{DA914726-5874-44E2-BAA6-77D4C6AEAD66}"/>
    <cellStyle name="Millares 15 3 3 3 3 2" xfId="16883" xr:uid="{026B3751-153E-4212-9910-86D5121DCC5F}"/>
    <cellStyle name="Millares 15 3 3 3 4" xfId="9910" xr:uid="{392E0552-FE9F-4AB4-AD2F-B4C4F31F69F9}"/>
    <cellStyle name="Millares 15 3 3 3 4 2" xfId="19176" xr:uid="{E5AE413F-4EDE-4B58-9620-386F58F4477B}"/>
    <cellStyle name="Millares 15 3 3 3 5" xfId="12330" xr:uid="{6E3AF175-25FE-4009-8941-98751CB5FAA7}"/>
    <cellStyle name="Millares 15 3 3 4" xfId="3036" xr:uid="{724C3A74-285D-4D69-9B88-23AFCCA0DE3A}"/>
    <cellStyle name="Millares 15 3 3 4 2" xfId="13468" xr:uid="{E11DCACD-A384-4A54-9842-4D6F7CDB9AEA}"/>
    <cellStyle name="Millares 15 3 3 5" xfId="5463" xr:uid="{349FA099-DBF8-4415-AF54-75D0C9268C71}"/>
    <cellStyle name="Millares 15 3 3 5 2" xfId="15745" xr:uid="{F0A38AA7-8314-4080-A859-CF00A986F0D4}"/>
    <cellStyle name="Millares 15 3 3 6" xfId="8742" xr:uid="{BCCF675F-04F0-4508-BA6E-583203EE2F6C}"/>
    <cellStyle name="Millares 15 3 3 6 2" xfId="18038" xr:uid="{45F67297-CB4D-457F-B0C5-A12D79B23DC8}"/>
    <cellStyle name="Millares 15 3 3 7" xfId="11192" xr:uid="{C0E01D40-5FAA-401D-826A-AFD1D576744F}"/>
    <cellStyle name="Millares 15 3 4" xfId="995" xr:uid="{B335D1D9-9957-4A4D-B63B-7C8E5637D98F}"/>
    <cellStyle name="Millares 15 3 4 2" xfId="2163" xr:uid="{789BBDBA-83F3-42F5-BD28-1E036C3DDAE7}"/>
    <cellStyle name="Millares 15 3 4 2 2" xfId="4499" xr:uid="{BACB67CB-92F0-46CB-9AB1-2619314810FB}"/>
    <cellStyle name="Millares 15 3 4 2 2 2" xfId="14891" xr:uid="{24C779AE-CC3F-4EAF-A02E-533047C7A491}"/>
    <cellStyle name="Millares 15 3 4 2 3" xfId="6926" xr:uid="{BA80F255-3C47-4AB5-9D0E-A1CEB1A7AB1A}"/>
    <cellStyle name="Millares 15 3 4 2 3 2" xfId="17168" xr:uid="{B4A6F312-297B-4499-9D1E-3D0AE0965E32}"/>
    <cellStyle name="Millares 15 3 4 2 4" xfId="10205" xr:uid="{0074DE64-36D5-4079-9C47-1297D0044660}"/>
    <cellStyle name="Millares 15 3 4 2 4 2" xfId="19462" xr:uid="{0F378741-2B64-431C-BFC3-4C8AFA72700A}"/>
    <cellStyle name="Millares 15 3 4 2 5" xfId="12615" xr:uid="{6308EF6E-E6AC-4930-9C30-5B5DB04E9037}"/>
    <cellStyle name="Millares 15 3 4 3" xfId="3331" xr:uid="{47293331-FCF1-418F-9774-37BA1C8C196E}"/>
    <cellStyle name="Millares 15 3 4 3 2" xfId="13753" xr:uid="{4576B48A-B23C-4CEE-AAAD-A13B11CB8B2E}"/>
    <cellStyle name="Millares 15 3 4 4" xfId="5758" xr:uid="{00E613A4-BA8D-47B4-8406-61CBC56F5F30}"/>
    <cellStyle name="Millares 15 3 4 4 2" xfId="16030" xr:uid="{4D4972BD-FF80-4ABC-896B-B38D90FA4FB5}"/>
    <cellStyle name="Millares 15 3 4 5" xfId="9037" xr:uid="{84BB17A4-95F1-4311-99A1-C7FC0256E1D5}"/>
    <cellStyle name="Millares 15 3 4 5 2" xfId="18323" xr:uid="{239BCF53-24E8-47FF-A56E-1684CA15C38A}"/>
    <cellStyle name="Millares 15 3 4 6" xfId="11477" xr:uid="{BD1E865A-9668-4F4F-84AC-F57A5FF95BF4}"/>
    <cellStyle name="Millares 15 3 5" xfId="1574" xr:uid="{995C8BA6-26DD-4F30-8110-D97BBD158DBA}"/>
    <cellStyle name="Millares 15 3 5 2" xfId="3910" xr:uid="{8A0B560D-06EC-4936-B4EF-B2F8E93826B4}"/>
    <cellStyle name="Millares 15 3 5 2 2" xfId="14322" xr:uid="{B475DD61-45E0-4800-A97A-7A3FF04DD8AA}"/>
    <cellStyle name="Millares 15 3 5 3" xfId="6337" xr:uid="{E6488771-1A8D-480A-ACC8-84A569827923}"/>
    <cellStyle name="Millares 15 3 5 3 2" xfId="16599" xr:uid="{33C0B94C-63BC-4418-B326-28C262D1AEA4}"/>
    <cellStyle name="Millares 15 3 5 4" xfId="9616" xr:uid="{7D45BD87-B2A0-48E8-975C-C2C1886B6DD0}"/>
    <cellStyle name="Millares 15 3 5 4 2" xfId="18892" xr:uid="{B089E919-9DDB-48D4-872F-4F2B66C355A7}"/>
    <cellStyle name="Millares 15 3 5 5" xfId="12046" xr:uid="{A357BEDF-1E65-4E18-853A-C2AB997F51EC}"/>
    <cellStyle name="Millares 15 3 6" xfId="2742" xr:uid="{F427E2E5-20D5-4341-A72D-3A51E01EF1DE}"/>
    <cellStyle name="Millares 15 3 6 2" xfId="13184" xr:uid="{41D1797E-AB6C-4705-AC5D-2440C8B1EA2D}"/>
    <cellStyle name="Millares 15 3 7" xfId="5153" xr:uid="{6AF3F7B9-1318-4ECE-BB34-9B293BBDD292}"/>
    <cellStyle name="Millares 15 3 7 2" xfId="15461" xr:uid="{04358A21-0E9C-4B7A-B907-9E5D689E03B8}"/>
    <cellStyle name="Millares 15 3 8" xfId="8448" xr:uid="{58E5424A-4C80-4EE1-B776-22C3D12A2CDC}"/>
    <cellStyle name="Millares 15 3 8 2" xfId="17754" xr:uid="{2BEB15F9-DB14-4F1F-A005-6CB1DB1E7CD4}"/>
    <cellStyle name="Millares 15 3 9" xfId="10839" xr:uid="{BE773E5D-597D-4E5A-BBB8-AEAF62EA52EC}"/>
    <cellStyle name="Millares 15 4" xfId="491" xr:uid="{9940CDDD-F66A-4966-AB08-1314E62E48A8}"/>
    <cellStyle name="Millares 15 4 2" xfId="863" xr:uid="{C6717405-7261-46A2-B485-0D3075912625}"/>
    <cellStyle name="Millares 15 4 2 2" xfId="1445" xr:uid="{29A7AA87-896E-4377-A8E2-50ADA59E6237}"/>
    <cellStyle name="Millares 15 4 2 2 2" xfId="2613" xr:uid="{B6C211BE-E53D-4E14-BE97-054582B98CAE}"/>
    <cellStyle name="Millares 15 4 2 2 2 2" xfId="4949" xr:uid="{39B1B606-52B7-4245-9CBC-79B651F01BA6}"/>
    <cellStyle name="Millares 15 4 2 2 2 2 2" xfId="15338" xr:uid="{2E810E48-5396-4287-AC87-83A9257C59E8}"/>
    <cellStyle name="Millares 15 4 2 2 2 3" xfId="7376" xr:uid="{59B9CF6A-5432-4272-8D02-C1DEB47288AA}"/>
    <cellStyle name="Millares 15 4 2 2 2 3 2" xfId="17615" xr:uid="{CEC08207-5EBD-4D15-A007-2C7BD259F853}"/>
    <cellStyle name="Millares 15 4 2 2 2 4" xfId="10655" xr:uid="{AD8BB78E-CD89-4FAA-B643-1A5B90855FA9}"/>
    <cellStyle name="Millares 15 4 2 2 2 4 2" xfId="19909" xr:uid="{ADCF49BB-C876-48C5-9E2B-6A6E9D455D1E}"/>
    <cellStyle name="Millares 15 4 2 2 2 5" xfId="13062" xr:uid="{9D50AC25-4867-45B7-B817-A50F91C055D2}"/>
    <cellStyle name="Millares 15 4 2 2 3" xfId="3781" xr:uid="{B547F1E3-623A-4F6E-8295-1B9B53A048D0}"/>
    <cellStyle name="Millares 15 4 2 2 3 2" xfId="14200" xr:uid="{006E435E-10A4-4D12-9CA8-A8DEAA7F01FF}"/>
    <cellStyle name="Millares 15 4 2 2 4" xfId="6208" xr:uid="{0C916121-1C34-4B11-A7C2-7E54878F748C}"/>
    <cellStyle name="Millares 15 4 2 2 4 2" xfId="16477" xr:uid="{69E96469-610C-4183-969D-C296A9D8551E}"/>
    <cellStyle name="Millares 15 4 2 2 5" xfId="9487" xr:uid="{9100C443-2383-48CA-9BAA-FD88C8E6C47B}"/>
    <cellStyle name="Millares 15 4 2 2 5 2" xfId="18770" xr:uid="{41537C19-D186-439C-BD14-C6A2C6BEC817}"/>
    <cellStyle name="Millares 15 4 2 2 6" xfId="11924" xr:uid="{4768B0A6-8F29-4289-81F7-71988A07F7AE}"/>
    <cellStyle name="Millares 15 4 2 3" xfId="2031" xr:uid="{9FDC1F29-7EBA-4A2D-A16F-9280FF679B10}"/>
    <cellStyle name="Millares 15 4 2 3 2" xfId="4367" xr:uid="{A626BC1F-5A62-4AC7-9895-6ECCC8D96509}"/>
    <cellStyle name="Millares 15 4 2 3 2 2" xfId="14769" xr:uid="{04BFC972-906F-4947-BFB4-24E86D425333}"/>
    <cellStyle name="Millares 15 4 2 3 3" xfId="6794" xr:uid="{02ADE57E-FB09-4768-8B19-1D172AAC011B}"/>
    <cellStyle name="Millares 15 4 2 3 3 2" xfId="17046" xr:uid="{036C28E8-3458-4CAA-8F9C-49BE1F26FAD3}"/>
    <cellStyle name="Millares 15 4 2 3 4" xfId="10073" xr:uid="{ABBD995F-F829-4732-9E67-BF963E79AD3A}"/>
    <cellStyle name="Millares 15 4 2 3 4 2" xfId="19339" xr:uid="{7C9F3DDD-6372-4E79-9E5E-26DF9CDA6DE7}"/>
    <cellStyle name="Millares 15 4 2 3 5" xfId="12493" xr:uid="{5834792D-DD35-4DC1-91FF-ED7C66E00A8C}"/>
    <cellStyle name="Millares 15 4 2 4" xfId="3199" xr:uid="{2B3A02CC-DE11-48E4-93FE-E7BF402D1511}"/>
    <cellStyle name="Millares 15 4 2 4 2" xfId="13631" xr:uid="{E63E0A63-CB0E-4A40-9F2E-DB780B38908D}"/>
    <cellStyle name="Millares 15 4 2 5" xfId="5626" xr:uid="{FEC1037D-2978-46ED-9E7F-07EC288603C5}"/>
    <cellStyle name="Millares 15 4 2 5 2" xfId="15908" xr:uid="{1533C4A9-EA21-449C-91EB-735E5788FF83}"/>
    <cellStyle name="Millares 15 4 2 6" xfId="8905" xr:uid="{3CE83244-CE3E-43D2-A752-93E739CF7CD6}"/>
    <cellStyle name="Millares 15 4 2 6 2" xfId="18201" xr:uid="{9D07C0FE-7022-402C-8A0E-090AB5DCD1BD}"/>
    <cellStyle name="Millares 15 4 2 7" xfId="11355" xr:uid="{838C3EDC-1F2B-406E-92BA-4D3F062704C8}"/>
    <cellStyle name="Millares 15 4 3" xfId="1158" xr:uid="{E68849E0-FA68-4A13-B4FF-0764D7E7FC4E}"/>
    <cellStyle name="Millares 15 4 3 2" xfId="2326" xr:uid="{BF396E53-C641-4446-BF94-04A05ADBBFAA}"/>
    <cellStyle name="Millares 15 4 3 2 2" xfId="4662" xr:uid="{39580AB3-3C46-48DD-8ED4-81C93D76395B}"/>
    <cellStyle name="Millares 15 4 3 2 2 2" xfId="15054" xr:uid="{9F900922-5514-44E6-9634-E4EB0586508E}"/>
    <cellStyle name="Millares 15 4 3 2 3" xfId="7089" xr:uid="{DD007EBD-C43D-4549-A059-D3CBA9B524D2}"/>
    <cellStyle name="Millares 15 4 3 2 3 2" xfId="17331" xr:uid="{4455F5DB-943E-457D-8D4F-588D75B36A9F}"/>
    <cellStyle name="Millares 15 4 3 2 4" xfId="10368" xr:uid="{579BF003-9C84-4C7F-9AE1-B0C32D9E4066}"/>
    <cellStyle name="Millares 15 4 3 2 4 2" xfId="19625" xr:uid="{C866F3EC-7DA3-4672-A0FB-E6E3FEAA0E38}"/>
    <cellStyle name="Millares 15 4 3 2 5" xfId="12778" xr:uid="{95C2FB65-8E09-4846-A877-30224B47D28D}"/>
    <cellStyle name="Millares 15 4 3 3" xfId="3494" xr:uid="{DEDFB175-1AAB-49E9-AD53-88FABE3541DF}"/>
    <cellStyle name="Millares 15 4 3 3 2" xfId="13916" xr:uid="{1BFE9A47-D051-4F09-8D41-C858BEBC46F3}"/>
    <cellStyle name="Millares 15 4 3 4" xfId="5921" xr:uid="{223A554C-98BD-4F86-B0DF-8DC8B88A8384}"/>
    <cellStyle name="Millares 15 4 3 4 2" xfId="16193" xr:uid="{A9273BAD-BFF5-4D73-80F8-ED373A66A1E4}"/>
    <cellStyle name="Millares 15 4 3 5" xfId="9200" xr:uid="{CEEF01F6-3C30-4712-8E97-BABB42BBDBEA}"/>
    <cellStyle name="Millares 15 4 3 5 2" xfId="18486" xr:uid="{6CDA0C82-2566-4035-9391-EFB262D47B30}"/>
    <cellStyle name="Millares 15 4 3 6" xfId="11640" xr:uid="{456AAEB2-28C3-4490-AAAD-82F6F3A35D3C}"/>
    <cellStyle name="Millares 15 4 4" xfId="1737" xr:uid="{6822E54C-B757-47DD-B5EC-7E6AF38593FE}"/>
    <cellStyle name="Millares 15 4 4 2" xfId="4073" xr:uid="{DF6E1805-7016-4685-9A41-46FE360D9091}"/>
    <cellStyle name="Millares 15 4 4 2 2" xfId="14485" xr:uid="{C4B3677B-4522-4FBB-A9A2-FF3FEC2C31F7}"/>
    <cellStyle name="Millares 15 4 4 3" xfId="6500" xr:uid="{6F76EC5A-E452-40C1-A914-5B80F02CF490}"/>
    <cellStyle name="Millares 15 4 4 3 2" xfId="16762" xr:uid="{1FCD65F8-5051-4761-988F-FE394153AB4F}"/>
    <cellStyle name="Millares 15 4 4 4" xfId="9779" xr:uid="{04A28880-25C1-4945-B14C-75DFD275F786}"/>
    <cellStyle name="Millares 15 4 4 4 2" xfId="19055" xr:uid="{C26EDF25-1405-48A7-BAC4-4B74B189814B}"/>
    <cellStyle name="Millares 15 4 4 5" xfId="12209" xr:uid="{9A3DCD17-F44B-443E-AD28-67E42C700052}"/>
    <cellStyle name="Millares 15 4 5" xfId="2905" xr:uid="{7EBA5AE3-32A8-4ACA-9CBB-C95F08FC7F1F}"/>
    <cellStyle name="Millares 15 4 5 2" xfId="13347" xr:uid="{7A77360E-DCAE-4852-8324-CA1AC645CA05}"/>
    <cellStyle name="Millares 15 4 6" xfId="5316" xr:uid="{940F40D7-A6AC-4CA2-983C-C9875F2D18C7}"/>
    <cellStyle name="Millares 15 4 6 2" xfId="15624" xr:uid="{2CEC9F49-A6FC-4417-8CCC-C21E17D637F0}"/>
    <cellStyle name="Millares 15 4 7" xfId="8611" xr:uid="{1522AFB1-9B18-49BE-9431-BC14B0AB3F19}"/>
    <cellStyle name="Millares 15 4 7 2" xfId="17917" xr:uid="{08E092CF-2E7D-4134-A957-CCA8D5ED6A9A}"/>
    <cellStyle name="Millares 15 4 8" xfId="11004" xr:uid="{79CB384C-3A1B-4FDE-8540-EDD504A318E0}"/>
    <cellStyle name="Millares 15 5" xfId="680" xr:uid="{59487F5F-E37E-4AC9-A453-A6A2EB0B7717}"/>
    <cellStyle name="Millares 15 5 2" xfId="1263" xr:uid="{2974D6DC-424F-43EC-8304-651ADDBD89B4}"/>
    <cellStyle name="Millares 15 5 2 2" xfId="2431" xr:uid="{0D050E72-875F-4D35-866D-AE51116CC531}"/>
    <cellStyle name="Millares 15 5 2 2 2" xfId="4767" xr:uid="{41B9ED37-0ED9-485A-9E8B-666B080237BC}"/>
    <cellStyle name="Millares 15 5 2 2 2 2" xfId="15156" xr:uid="{4C4C5F2F-BDF6-4DC7-B4A9-2C8F4A8485E7}"/>
    <cellStyle name="Millares 15 5 2 2 3" xfId="7194" xr:uid="{0D41B4A5-EDAA-484A-BCC0-90E7EE1B085E}"/>
    <cellStyle name="Millares 15 5 2 2 3 2" xfId="17433" xr:uid="{4FE512EC-C8CF-4633-83D9-3D0B539F3C46}"/>
    <cellStyle name="Millares 15 5 2 2 4" xfId="10473" xr:uid="{64D6D87C-EEC6-4B9B-8E13-FA0EC6B4D20A}"/>
    <cellStyle name="Millares 15 5 2 2 4 2" xfId="19727" xr:uid="{9AFACA94-D019-417D-AA89-7000107DA57A}"/>
    <cellStyle name="Millares 15 5 2 2 5" xfId="12880" xr:uid="{4AAE6490-33B6-4AEC-B951-45D4DB86D967}"/>
    <cellStyle name="Millares 15 5 2 3" xfId="3599" xr:uid="{B4F2491F-D079-47B0-BC8B-286916C47F74}"/>
    <cellStyle name="Millares 15 5 2 3 2" xfId="14018" xr:uid="{419E8FEA-1DF4-421F-B8E7-D787E76A4593}"/>
    <cellStyle name="Millares 15 5 2 4" xfId="6026" xr:uid="{F00388B6-41FC-4CA4-8224-759C039909CB}"/>
    <cellStyle name="Millares 15 5 2 4 2" xfId="16295" xr:uid="{59ECA71B-90E8-46C1-B578-987CB11FACB4}"/>
    <cellStyle name="Millares 15 5 2 5" xfId="9305" xr:uid="{201587B2-C069-4DBD-A72F-5CE32EDDC77E}"/>
    <cellStyle name="Millares 15 5 2 5 2" xfId="18588" xr:uid="{8A1D2772-D7DD-4AA7-A6A8-A3588A08119A}"/>
    <cellStyle name="Millares 15 5 2 6" xfId="11742" xr:uid="{60E50509-E2E0-4033-BB81-DD46E6F872F3}"/>
    <cellStyle name="Millares 15 5 3" xfId="1848" xr:uid="{0ACD508F-3BBB-46CE-B627-B25E82F52106}"/>
    <cellStyle name="Millares 15 5 3 2" xfId="4184" xr:uid="{7663CBAA-A352-47D6-8657-DE3C8FAB073D}"/>
    <cellStyle name="Millares 15 5 3 2 2" xfId="14587" xr:uid="{82684233-16E9-4EB4-9FDB-D316D753A6F8}"/>
    <cellStyle name="Millares 15 5 3 3" xfId="6611" xr:uid="{BA5C5C02-57C9-4366-BEC0-6C53389FF1C9}"/>
    <cellStyle name="Millares 15 5 3 3 2" xfId="16864" xr:uid="{553FECCA-5AED-40BF-80D4-FC1E105EF2E6}"/>
    <cellStyle name="Millares 15 5 3 4" xfId="9890" xr:uid="{0D5267D5-70DC-4D7F-A200-F3A62943403C}"/>
    <cellStyle name="Millares 15 5 3 4 2" xfId="19157" xr:uid="{4D5D979F-0605-4EED-BA6C-FF444C97EBB4}"/>
    <cellStyle name="Millares 15 5 3 5" xfId="12311" xr:uid="{594A91DB-9D41-4C5A-BF0D-B875BD4CF6D7}"/>
    <cellStyle name="Millares 15 5 4" xfId="3016" xr:uid="{DBC86277-11CF-4608-A424-89BE8A503949}"/>
    <cellStyle name="Millares 15 5 4 2" xfId="13449" xr:uid="{A568D5E4-6425-46E8-9973-F0B660B68338}"/>
    <cellStyle name="Millares 15 5 5" xfId="5443" xr:uid="{507DFE7D-DA10-4CEB-84CF-541AF0004DB8}"/>
    <cellStyle name="Millares 15 5 5 2" xfId="15726" xr:uid="{4AFE3DB1-2747-428D-8B47-776B87E131FD}"/>
    <cellStyle name="Millares 15 5 6" xfId="8722" xr:uid="{F198DBBE-AAEF-444C-9339-CA615DAF3F05}"/>
    <cellStyle name="Millares 15 5 6 2" xfId="18019" xr:uid="{BE5D1B92-0B88-4D08-A457-D1DB87A0CFDF}"/>
    <cellStyle name="Millares 15 5 7" xfId="11173" xr:uid="{B8E132C3-F89C-4FE9-91FD-E550FF8CF09F}"/>
    <cellStyle name="Millares 15 6" xfId="976" xr:uid="{028FC2D2-D624-4473-AAB5-24715DAE99C7}"/>
    <cellStyle name="Millares 15 6 2" xfId="2144" xr:uid="{1AAC5A3D-972E-4CE4-962A-8121D44B8246}"/>
    <cellStyle name="Millares 15 6 2 2" xfId="4480" xr:uid="{01A0B070-DA61-40AE-99AA-9D04C78A3B3A}"/>
    <cellStyle name="Millares 15 6 2 2 2" xfId="14872" xr:uid="{9EC18B40-AD6B-4948-89E3-619418C66E4D}"/>
    <cellStyle name="Millares 15 6 2 3" xfId="6907" xr:uid="{0EAAC0FC-9D39-4378-A1E4-64EB12AC11D6}"/>
    <cellStyle name="Millares 15 6 2 3 2" xfId="17149" xr:uid="{9DFDEDB3-304C-406B-90FD-7B2C8EB739E4}"/>
    <cellStyle name="Millares 15 6 2 4" xfId="10186" xr:uid="{6CBC4818-C97A-4DB8-851F-008163E8F5FB}"/>
    <cellStyle name="Millares 15 6 2 4 2" xfId="19443" xr:uid="{2F974526-3670-4DFD-8610-9BA2440EBC94}"/>
    <cellStyle name="Millares 15 6 2 5" xfId="12596" xr:uid="{D5F9052C-DC1A-4D03-8563-7888A6CCDE10}"/>
    <cellStyle name="Millares 15 6 3" xfId="3312" xr:uid="{416607EF-AD06-47A1-996B-3E8A75DA96E1}"/>
    <cellStyle name="Millares 15 6 3 2" xfId="13734" xr:uid="{9AE8D246-D443-4786-B6FD-92E95331FADF}"/>
    <cellStyle name="Millares 15 6 4" xfId="5739" xr:uid="{20A1316B-F6F7-4F8F-A111-8A7FA6E3B196}"/>
    <cellStyle name="Millares 15 6 4 2" xfId="16011" xr:uid="{A072C402-97B1-4C01-BC52-EB06E2136980}"/>
    <cellStyle name="Millares 15 6 5" xfId="9018" xr:uid="{C0362E61-5C2C-447D-BE49-1662626B0FC0}"/>
    <cellStyle name="Millares 15 6 5 2" xfId="18304" xr:uid="{4F2CE398-2A53-4630-A872-5AC7F15B63BB}"/>
    <cellStyle name="Millares 15 6 6" xfId="11458" xr:uid="{C860A9A4-DB30-4773-897A-786F3C8074A9}"/>
    <cellStyle name="Millares 15 7" xfId="1555" xr:uid="{FBDDFC40-CEA0-4B82-9DB8-016665606F46}"/>
    <cellStyle name="Millares 15 7 2" xfId="3891" xr:uid="{06E1A22C-F99F-45C0-8691-F1A28A7C53B1}"/>
    <cellStyle name="Millares 15 7 2 2" xfId="14303" xr:uid="{7FCCFB6D-9E3A-46AE-B72C-22D006ADB05F}"/>
    <cellStyle name="Millares 15 7 3" xfId="6318" xr:uid="{0DDABC83-9A80-48A6-BEF0-6E9F385FC3A5}"/>
    <cellStyle name="Millares 15 7 3 2" xfId="16580" xr:uid="{58EF8706-87F0-4038-9492-2981262545C2}"/>
    <cellStyle name="Millares 15 7 4" xfId="9597" xr:uid="{04E0BACC-6D14-42C6-A6A7-5F6A3A7B9D03}"/>
    <cellStyle name="Millares 15 7 4 2" xfId="18873" xr:uid="{56446880-4A88-4A59-8862-6593679C2CAF}"/>
    <cellStyle name="Millares 15 7 5" xfId="12027" xr:uid="{CF3EA508-C353-40DA-B713-5F28865DC487}"/>
    <cellStyle name="Millares 15 8" xfId="2723" xr:uid="{F43AD19A-FBA8-4088-A42E-C3E2120157B6}"/>
    <cellStyle name="Millares 15 8 2" xfId="13165" xr:uid="{0FA3EFDB-B923-45A4-B71F-4A05E3C4D88D}"/>
    <cellStyle name="Millares 15 9" xfId="5126" xr:uid="{CA7F9073-6CC6-4E03-9030-308014F39785}"/>
    <cellStyle name="Millares 15 9 2" xfId="15441" xr:uid="{4EE2DD0B-E5A9-4981-8F39-D7A437E94923}"/>
    <cellStyle name="Millares 16" xfId="334" xr:uid="{C476C439-F491-4A2F-ABDD-BBF41B91E829}"/>
    <cellStyle name="Millares 16 2" xfId="542" xr:uid="{F9A41D72-0AF0-4203-B903-E1449C99C490}"/>
    <cellStyle name="Millares 16 2 2" xfId="891" xr:uid="{FAD578F9-2A23-49A8-8CF6-0BC1997B5053}"/>
    <cellStyle name="Millares 16 2 2 2" xfId="1473" xr:uid="{08C3F223-0237-4B96-8783-4E7F98867923}"/>
    <cellStyle name="Millares 16 2 2 2 2" xfId="2641" xr:uid="{7713AA78-6A8D-4165-A172-A1D27E012F82}"/>
    <cellStyle name="Millares 16 2 2 2 2 2" xfId="4977" xr:uid="{012DC224-B022-44D5-B2B5-FE7B77D954DD}"/>
    <cellStyle name="Millares 16 2 2 2 2 2 2" xfId="15366" xr:uid="{904AA608-83A3-4CE4-BE4A-E53C890B88D3}"/>
    <cellStyle name="Millares 16 2 2 2 2 3" xfId="7404" xr:uid="{5CD4DF1B-FDA3-4343-995F-01E07CE55D55}"/>
    <cellStyle name="Millares 16 2 2 2 2 3 2" xfId="17643" xr:uid="{761FE686-6CC7-44EB-8F0F-ECE250116EB2}"/>
    <cellStyle name="Millares 16 2 2 2 2 4" xfId="10683" xr:uid="{E9FBA7D3-936B-4914-BE5F-4040B5DF42EA}"/>
    <cellStyle name="Millares 16 2 2 2 2 4 2" xfId="19937" xr:uid="{1C0F048C-F1B3-4C57-BBC9-557289813AEB}"/>
    <cellStyle name="Millares 16 2 2 2 2 5" xfId="13090" xr:uid="{EBB75CCA-5455-412A-802A-F59F26385371}"/>
    <cellStyle name="Millares 16 2 2 2 3" xfId="3809" xr:uid="{75AF6A71-096D-4555-B89C-3C7CC8331F00}"/>
    <cellStyle name="Millares 16 2 2 2 3 2" xfId="14228" xr:uid="{D999B717-FDD3-4BF8-A27F-FCC4D0EEB364}"/>
    <cellStyle name="Millares 16 2 2 2 4" xfId="6236" xr:uid="{8DBF4842-F398-4E16-984C-E2D4538C7F3F}"/>
    <cellStyle name="Millares 16 2 2 2 4 2" xfId="16505" xr:uid="{231C0118-80E6-4D69-A090-180728E7EB4B}"/>
    <cellStyle name="Millares 16 2 2 2 5" xfId="9515" xr:uid="{C54597B4-023F-451F-ADCC-C13CBA4A62F6}"/>
    <cellStyle name="Millares 16 2 2 2 5 2" xfId="18798" xr:uid="{8FAF7943-B63F-488F-9B0C-2E9E447A6A13}"/>
    <cellStyle name="Millares 16 2 2 2 6" xfId="11952" xr:uid="{8F8B4450-79F2-4F81-9C12-DED152ECC9E6}"/>
    <cellStyle name="Millares 16 2 2 3" xfId="2059" xr:uid="{223CE1A0-1D36-437C-944B-85FC8E857614}"/>
    <cellStyle name="Millares 16 2 2 3 2" xfId="4395" xr:uid="{6ABC2B45-FF4A-4088-937F-14FAD5FC830F}"/>
    <cellStyle name="Millares 16 2 2 3 2 2" xfId="14797" xr:uid="{BCFD99C1-EFC0-4AB5-A254-336F4C214D7E}"/>
    <cellStyle name="Millares 16 2 2 3 3" xfId="6822" xr:uid="{F50B31B5-4FFB-40D2-9C5F-6E2BCC99F543}"/>
    <cellStyle name="Millares 16 2 2 3 3 2" xfId="17074" xr:uid="{05C1FE16-ABAD-45EE-ADF4-8D18ACFFFB2F}"/>
    <cellStyle name="Millares 16 2 2 3 4" xfId="10101" xr:uid="{5449D8AC-61FA-40FA-B9FA-BCBF81F44F38}"/>
    <cellStyle name="Millares 16 2 2 3 4 2" xfId="19367" xr:uid="{AEDC6D44-2981-439D-9767-F46575D56BEC}"/>
    <cellStyle name="Millares 16 2 2 3 5" xfId="12521" xr:uid="{BAF54C66-3B86-4904-B3EF-E8A05449F40D}"/>
    <cellStyle name="Millares 16 2 2 4" xfId="3227" xr:uid="{05C0784A-2899-4A92-8035-14FEBF229B16}"/>
    <cellStyle name="Millares 16 2 2 4 2" xfId="13659" xr:uid="{2D3DC1E4-2AC6-4C96-9E0F-AC2A808C12EE}"/>
    <cellStyle name="Millares 16 2 2 5" xfId="5654" xr:uid="{6F4524A8-8410-4B0A-BB39-652071C23102}"/>
    <cellStyle name="Millares 16 2 2 5 2" xfId="15936" xr:uid="{A1DBE152-FAC6-4F0A-A3AD-0E723DD942EA}"/>
    <cellStyle name="Millares 16 2 2 6" xfId="8933" xr:uid="{C59FAADA-16C3-47D5-9E18-2FB09AF6A5D2}"/>
    <cellStyle name="Millares 16 2 2 6 2" xfId="18229" xr:uid="{9314DCAB-4C67-4630-BF61-5937363E70B4}"/>
    <cellStyle name="Millares 16 2 2 7" xfId="11383" xr:uid="{405E8653-7811-4B32-8E56-8863B7561A21}"/>
    <cellStyle name="Millares 16 2 3" xfId="1186" xr:uid="{2212CD6E-A5A2-4E3F-A015-2EF67E9F7EB7}"/>
    <cellStyle name="Millares 16 2 3 2" xfId="2354" xr:uid="{1A82A917-927C-40F4-A9CD-EAB44963EFE8}"/>
    <cellStyle name="Millares 16 2 3 2 2" xfId="4690" xr:uid="{81D939DC-F8A9-4DA7-BCEE-6620D8597669}"/>
    <cellStyle name="Millares 16 2 3 2 2 2" xfId="15082" xr:uid="{A24B9144-EA78-4DE6-8F6F-E6BEC18D56A2}"/>
    <cellStyle name="Millares 16 2 3 2 3" xfId="7117" xr:uid="{50D651C2-D108-42A2-A39E-4421117F2F9D}"/>
    <cellStyle name="Millares 16 2 3 2 3 2" xfId="17359" xr:uid="{D1CA4412-DB84-4D84-A0FC-F9A4CB642810}"/>
    <cellStyle name="Millares 16 2 3 2 4" xfId="10396" xr:uid="{52AFD61D-A135-4F3F-A6C9-1E0BE12DAECC}"/>
    <cellStyle name="Millares 16 2 3 2 4 2" xfId="19653" xr:uid="{43C6D1CC-05D8-4C01-829E-440AA1E4E11B}"/>
    <cellStyle name="Millares 16 2 3 2 5" xfId="12806" xr:uid="{AF6E1D70-F7B0-4165-BE3A-F531E16DD631}"/>
    <cellStyle name="Millares 16 2 3 3" xfId="3522" xr:uid="{DC32A4E5-7FD5-4DF1-8D92-BEB44E719BDB}"/>
    <cellStyle name="Millares 16 2 3 3 2" xfId="13944" xr:uid="{8825C16B-7C84-4D99-A773-8B38B6F44D40}"/>
    <cellStyle name="Millares 16 2 3 4" xfId="5949" xr:uid="{4E70F1B3-3265-4E4A-8763-753F2B1C240F}"/>
    <cellStyle name="Millares 16 2 3 4 2" xfId="16221" xr:uid="{6D536642-2B8B-4EC9-BF25-3E554379CB50}"/>
    <cellStyle name="Millares 16 2 3 5" xfId="9228" xr:uid="{F709CAE4-28B4-4C8A-95E3-2B26AB7E8C6A}"/>
    <cellStyle name="Millares 16 2 3 5 2" xfId="18514" xr:uid="{D069792C-E46C-4CC1-89FD-E2FA894B6B2E}"/>
    <cellStyle name="Millares 16 2 3 6" xfId="11668" xr:uid="{836F99A1-60AE-47BD-8E86-9020F97B4BB6}"/>
    <cellStyle name="Millares 16 2 4" xfId="1765" xr:uid="{D955CF97-3B3E-41F7-B137-1F0944B8A123}"/>
    <cellStyle name="Millares 16 2 4 2" xfId="4101" xr:uid="{FC36DE9A-B640-4AB4-A03A-CD53D361065C}"/>
    <cellStyle name="Millares 16 2 4 2 2" xfId="14513" xr:uid="{A6EE8F18-0423-405A-BFA2-08162DC237E8}"/>
    <cellStyle name="Millares 16 2 4 3" xfId="6528" xr:uid="{D799364F-2BDE-426E-B99E-53795B6E4C46}"/>
    <cellStyle name="Millares 16 2 4 3 2" xfId="16790" xr:uid="{A3BDB886-C784-44F4-BA85-07B245E16F07}"/>
    <cellStyle name="Millares 16 2 4 4" xfId="9807" xr:uid="{CCEC428F-B0AE-4B91-9D82-17DB21B7E2BA}"/>
    <cellStyle name="Millares 16 2 4 4 2" xfId="19083" xr:uid="{CFDE9C77-6459-4BF0-BD7B-5250699BB911}"/>
    <cellStyle name="Millares 16 2 4 5" xfId="12237" xr:uid="{24B1F09A-66A7-4EFA-8249-3D377477658C}"/>
    <cellStyle name="Millares 16 2 5" xfId="2933" xr:uid="{AD2E8AA8-841C-4C19-856B-778BAD3DB932}"/>
    <cellStyle name="Millares 16 2 5 2" xfId="13375" xr:uid="{10B4144B-88C5-47FA-9EF8-5C83DE11BCFB}"/>
    <cellStyle name="Millares 16 2 6" xfId="5350" xr:uid="{A6046C45-D158-4895-BFAD-33B43809E0A4}"/>
    <cellStyle name="Millares 16 2 6 2" xfId="15652" xr:uid="{892C6A41-935A-4D1A-BD4E-B52CDDC4AFBC}"/>
    <cellStyle name="Millares 16 2 7" xfId="8639" xr:uid="{C3E59E89-D630-4842-B0CD-CEB33623BD9E}"/>
    <cellStyle name="Millares 16 2 7 2" xfId="17945" xr:uid="{D2ACFE93-44FF-429C-8E91-DC5EDE74F2D6}"/>
    <cellStyle name="Millares 16 2 8" xfId="11055" xr:uid="{67651687-4197-40B0-B469-DCA8DA29563C}"/>
    <cellStyle name="Millares 16 3" xfId="708" xr:uid="{F6F4365D-93A0-48A5-9CFB-526C11848F41}"/>
    <cellStyle name="Millares 16 3 2" xfId="1290" xr:uid="{86178686-BF2E-4BCC-A810-E5F6CD00F05C}"/>
    <cellStyle name="Millares 16 3 2 2" xfId="2458" xr:uid="{C9BA4665-F9BE-4510-A0B4-98CEE879B41A}"/>
    <cellStyle name="Millares 16 3 2 2 2" xfId="4794" xr:uid="{15047327-7F0B-449A-AA23-83375F4797CC}"/>
    <cellStyle name="Millares 16 3 2 2 2 2" xfId="15183" xr:uid="{0EE464C0-8A1E-49CB-8848-2E885DA928B4}"/>
    <cellStyle name="Millares 16 3 2 2 3" xfId="7221" xr:uid="{6027B850-2CD5-458D-B515-B8FFE5BBF4DB}"/>
    <cellStyle name="Millares 16 3 2 2 3 2" xfId="17460" xr:uid="{5221991B-09BD-4ACC-88D0-534A8B4297CA}"/>
    <cellStyle name="Millares 16 3 2 2 4" xfId="10500" xr:uid="{5AF64903-27C5-420B-A744-B13E31C58BA7}"/>
    <cellStyle name="Millares 16 3 2 2 4 2" xfId="19754" xr:uid="{53D4EC55-5159-4C38-AEC6-2857CC61D4BB}"/>
    <cellStyle name="Millares 16 3 2 2 5" xfId="12907" xr:uid="{6E61D34D-A1F2-487F-A6B2-335F6B7522B2}"/>
    <cellStyle name="Millares 16 3 2 3" xfId="3626" xr:uid="{63F9455A-68C6-435A-9C7F-D7D188AB2CE1}"/>
    <cellStyle name="Millares 16 3 2 3 2" xfId="14045" xr:uid="{45E6ADF7-1F90-4822-BF81-3E5454420E95}"/>
    <cellStyle name="Millares 16 3 2 4" xfId="6053" xr:uid="{D3230B99-F6A9-4D1A-B241-D0A46DAF2E48}"/>
    <cellStyle name="Millares 16 3 2 4 2" xfId="16322" xr:uid="{85FEFE38-6D8C-446D-9651-AF756393368E}"/>
    <cellStyle name="Millares 16 3 2 5" xfId="9332" xr:uid="{AC0B9842-204E-495C-9AA2-AB483B1415B1}"/>
    <cellStyle name="Millares 16 3 2 5 2" xfId="18615" xr:uid="{649527C3-8670-48AF-A79D-F57848FB0F4D}"/>
    <cellStyle name="Millares 16 3 2 6" xfId="11769" xr:uid="{0E6A737A-BBFE-4370-8D24-2698F5F7B3D6}"/>
    <cellStyle name="Millares 16 3 3" xfId="1876" xr:uid="{EA1FF42F-9FD0-4903-88FB-5703F3295844}"/>
    <cellStyle name="Millares 16 3 3 2" xfId="4212" xr:uid="{A75C585F-544C-4F37-BD0C-C13F8788FD43}"/>
    <cellStyle name="Millares 16 3 3 2 2" xfId="14614" xr:uid="{24AB0D65-A7D6-46FF-84B2-B3A625CEE3F8}"/>
    <cellStyle name="Millares 16 3 3 3" xfId="6639" xr:uid="{9E7F650D-A9A6-408E-8E55-33C5CC44878D}"/>
    <cellStyle name="Millares 16 3 3 3 2" xfId="16891" xr:uid="{E59E8EA7-7795-4518-9F4E-EFD2B970B272}"/>
    <cellStyle name="Millares 16 3 3 4" xfId="9918" xr:uid="{B37E481C-50DE-4028-B139-9C4C77291245}"/>
    <cellStyle name="Millares 16 3 3 4 2" xfId="19184" xr:uid="{19E9D562-8081-4540-99AB-0DD9237B1BBE}"/>
    <cellStyle name="Millares 16 3 3 5" xfId="12338" xr:uid="{7AAC1F03-1F51-429D-A1AB-034C029A6F76}"/>
    <cellStyle name="Millares 16 3 4" xfId="3044" xr:uid="{AA29B0AC-4C9E-4187-865D-1946BD981218}"/>
    <cellStyle name="Millares 16 3 4 2" xfId="13476" xr:uid="{C884D9BA-95E4-4C84-A426-E307E1E415A7}"/>
    <cellStyle name="Millares 16 3 5" xfId="5471" xr:uid="{33FE54B2-78E4-4693-A5D8-376214AE880F}"/>
    <cellStyle name="Millares 16 3 5 2" xfId="15753" xr:uid="{0F95FBCC-4309-4631-BFE2-EE92B4020DE1}"/>
    <cellStyle name="Millares 16 3 6" xfId="8750" xr:uid="{DA573799-C6A9-4DA3-8B5F-984DC1273CF1}"/>
    <cellStyle name="Millares 16 3 6 2" xfId="18046" xr:uid="{D6DADE36-C678-48D6-BEAA-9D8D4BCB6F80}"/>
    <cellStyle name="Millares 16 3 7" xfId="11200" xr:uid="{925216E0-ABC1-4A67-BE8A-7267EFAAA716}"/>
    <cellStyle name="Millares 16 4" xfId="1003" xr:uid="{40DDDD37-8BCA-4F97-9D78-2BE46A2F18A8}"/>
    <cellStyle name="Millares 16 4 2" xfId="2171" xr:uid="{E9E4F46B-0370-4AB6-B0F7-EDC690BCE61F}"/>
    <cellStyle name="Millares 16 4 2 2" xfId="4507" xr:uid="{6A3AEAE7-F418-4010-81CF-351A60BFE457}"/>
    <cellStyle name="Millares 16 4 2 2 2" xfId="14899" xr:uid="{41AC4984-4338-4A20-BE6C-6FAC1128349C}"/>
    <cellStyle name="Millares 16 4 2 3" xfId="6934" xr:uid="{EFBBD716-D4AD-4D00-97E5-E536E755DE4B}"/>
    <cellStyle name="Millares 16 4 2 3 2" xfId="17176" xr:uid="{AF7FC7F5-AFAB-41D8-8153-414CD56C088A}"/>
    <cellStyle name="Millares 16 4 2 4" xfId="10213" xr:uid="{891DB448-B646-4B61-B32A-74BA8A7BD9E3}"/>
    <cellStyle name="Millares 16 4 2 4 2" xfId="19470" xr:uid="{00474674-B363-49FB-93F7-6CB679D51D36}"/>
    <cellStyle name="Millares 16 4 2 5" xfId="12623" xr:uid="{E61F6C9D-A3A7-4267-AE87-0065F2EA8EBC}"/>
    <cellStyle name="Millares 16 4 3" xfId="3339" xr:uid="{C54AD8FE-560D-44CC-A6C4-48217C4119E1}"/>
    <cellStyle name="Millares 16 4 3 2" xfId="13761" xr:uid="{E4E68CDB-4375-4F8C-B3C0-4B50C271F907}"/>
    <cellStyle name="Millares 16 4 4" xfId="5766" xr:uid="{1646FED4-FDDB-4DEE-B2BE-DCAEAE4FF1AE}"/>
    <cellStyle name="Millares 16 4 4 2" xfId="16038" xr:uid="{03A35218-932B-41A3-BA2E-6A3813A81FE8}"/>
    <cellStyle name="Millares 16 4 5" xfId="9045" xr:uid="{DC34CDE8-0DF4-4446-95CF-837DFD710C77}"/>
    <cellStyle name="Millares 16 4 5 2" xfId="18331" xr:uid="{EB08F236-786E-4082-80FD-66CC1CF10F4B}"/>
    <cellStyle name="Millares 16 4 6" xfId="11485" xr:uid="{B51EA206-98F1-4A73-B780-909320DEDDFA}"/>
    <cellStyle name="Millares 16 5" xfId="1582" xr:uid="{0DE56217-C40F-405B-B587-7BE2B1ABFD2D}"/>
    <cellStyle name="Millares 16 5 2" xfId="3918" xr:uid="{8A4F4516-5DD1-4341-95D8-566AE880E102}"/>
    <cellStyle name="Millares 16 5 2 2" xfId="14330" xr:uid="{46383B22-2BD0-49AC-BB83-FD80990F351F}"/>
    <cellStyle name="Millares 16 5 3" xfId="6345" xr:uid="{808595FE-CA20-4A73-8681-8F2D1E065D92}"/>
    <cellStyle name="Millares 16 5 3 2" xfId="16607" xr:uid="{EA8A1031-D64E-46A1-A91A-DD67FC07115C}"/>
    <cellStyle name="Millares 16 5 4" xfId="9624" xr:uid="{6D6C2788-154D-4D07-8A4E-70ADD9136331}"/>
    <cellStyle name="Millares 16 5 4 2" xfId="18900" xr:uid="{E49B4526-F099-4037-B7CD-40DD9EF25951}"/>
    <cellStyle name="Millares 16 5 5" xfId="12054" xr:uid="{17011B7F-CF6B-4632-A1D4-B7F3B391F9FE}"/>
    <cellStyle name="Millares 16 6" xfId="2750" xr:uid="{C3647572-E695-4674-BFA2-80D1693EC958}"/>
    <cellStyle name="Millares 16 6 2" xfId="13192" xr:uid="{BE025E4E-AFF0-43D3-855C-68F355EEB537}"/>
    <cellStyle name="Millares 16 7" xfId="5161" xr:uid="{DBBCBDBE-AED1-4031-8E05-945BCFE3ADE7}"/>
    <cellStyle name="Millares 16 7 2" xfId="15469" xr:uid="{D455EDDC-DB61-4612-BD8D-59DE4EA5F0BE}"/>
    <cellStyle name="Millares 16 8" xfId="8456" xr:uid="{1BCF3337-A6C1-4BC7-B77C-2EF49072EBC6}"/>
    <cellStyle name="Millares 16 8 2" xfId="17762" xr:uid="{1CFCD3FF-E6D9-4477-A60C-AD4186C4C8DA}"/>
    <cellStyle name="Millares 16 9" xfId="10847" xr:uid="{699B9F16-5E22-42FB-8FC5-F928960C021F}"/>
    <cellStyle name="Millares 17" xfId="335" xr:uid="{E1736B9D-CE75-4C19-BDD0-93ABC37A4281}"/>
    <cellStyle name="Millares 17 2" xfId="543" xr:uid="{C4ADF2E7-7C21-4EE6-AA4B-8EDAE0B66669}"/>
    <cellStyle name="Millares 17 2 2" xfId="892" xr:uid="{CD1BF6AA-0510-4CE0-9512-5B6B1ECD664A}"/>
    <cellStyle name="Millares 17 2 2 2" xfId="1474" xr:uid="{6CA77340-8FD2-429D-A226-32F2974002F7}"/>
    <cellStyle name="Millares 17 2 2 2 2" xfId="2642" xr:uid="{F5371AB0-9730-4062-A626-C16B09AB5960}"/>
    <cellStyle name="Millares 17 2 2 2 2 2" xfId="4978" xr:uid="{D19D1F63-A7FD-42A8-969D-EC13A5482BAE}"/>
    <cellStyle name="Millares 17 2 2 2 2 2 2" xfId="15367" xr:uid="{81E12C8F-26D0-4294-925A-3FA0DD00F563}"/>
    <cellStyle name="Millares 17 2 2 2 2 3" xfId="7405" xr:uid="{ED67B046-9A95-489D-B6F3-6754214CBDF8}"/>
    <cellStyle name="Millares 17 2 2 2 2 3 2" xfId="17644" xr:uid="{16F280A7-0770-4BFB-81DD-6A96A1C12224}"/>
    <cellStyle name="Millares 17 2 2 2 2 4" xfId="10684" xr:uid="{3D3F0D31-72F2-4577-A8D3-9361A31C0322}"/>
    <cellStyle name="Millares 17 2 2 2 2 4 2" xfId="19938" xr:uid="{D8B0F004-2CDD-4BE8-B1BD-8B64C0B83D29}"/>
    <cellStyle name="Millares 17 2 2 2 2 5" xfId="13091" xr:uid="{9D59A42C-5FC0-4331-B56A-F8145E92BD99}"/>
    <cellStyle name="Millares 17 2 2 2 3" xfId="3810" xr:uid="{B2A0377B-76E9-4146-91F0-3F3268373044}"/>
    <cellStyle name="Millares 17 2 2 2 3 2" xfId="14229" xr:uid="{29C4891B-3D34-47A2-9F8F-14DDC8329534}"/>
    <cellStyle name="Millares 17 2 2 2 4" xfId="6237" xr:uid="{EE263B8B-31A0-4EAB-B1A0-F8F2A10E7F1C}"/>
    <cellStyle name="Millares 17 2 2 2 4 2" xfId="16506" xr:uid="{A37B2414-ECC5-4617-BF59-462A8B09E0EC}"/>
    <cellStyle name="Millares 17 2 2 2 5" xfId="9516" xr:uid="{4D3D4BAD-15FB-44C0-9550-A3BE98512E38}"/>
    <cellStyle name="Millares 17 2 2 2 5 2" xfId="18799" xr:uid="{4720674F-53FF-4899-A0E7-4ADA184E200A}"/>
    <cellStyle name="Millares 17 2 2 2 6" xfId="11953" xr:uid="{DDF35C79-A669-4511-AC7A-4DE8593D95C4}"/>
    <cellStyle name="Millares 17 2 2 3" xfId="2060" xr:uid="{16504DD3-F3AE-430C-A122-B4E8D6EE3847}"/>
    <cellStyle name="Millares 17 2 2 3 2" xfId="4396" xr:uid="{5840D7B4-59C5-490D-9FB8-788F046DDA0E}"/>
    <cellStyle name="Millares 17 2 2 3 2 2" xfId="14798" xr:uid="{88667936-2BF5-4291-96EA-55A34B5557BD}"/>
    <cellStyle name="Millares 17 2 2 3 3" xfId="6823" xr:uid="{969ED93A-B8AA-4FD2-92EA-7DCA07B38A24}"/>
    <cellStyle name="Millares 17 2 2 3 3 2" xfId="17075" xr:uid="{878B4A29-5A0B-4430-B34D-DBA4D95C43A3}"/>
    <cellStyle name="Millares 17 2 2 3 4" xfId="10102" xr:uid="{4DBEE664-C492-424F-BF9D-B48B501E35EF}"/>
    <cellStyle name="Millares 17 2 2 3 4 2" xfId="19368" xr:uid="{AD41908A-CD36-4A06-927B-5EE7E4249C5D}"/>
    <cellStyle name="Millares 17 2 2 3 5" xfId="12522" xr:uid="{6ECE09A8-2D24-4790-A4E9-13A88FFDB773}"/>
    <cellStyle name="Millares 17 2 2 4" xfId="3228" xr:uid="{7AB238F3-CB79-4459-AD94-D873EA6EF356}"/>
    <cellStyle name="Millares 17 2 2 4 2" xfId="13660" xr:uid="{53D52159-18AC-4F45-81B2-A0D339E7434C}"/>
    <cellStyle name="Millares 17 2 2 5" xfId="5655" xr:uid="{4FACE46E-965C-4DCE-B06E-4BAC75ECE2B0}"/>
    <cellStyle name="Millares 17 2 2 5 2" xfId="15937" xr:uid="{DBB9CD29-BB1A-4980-9015-6085B302D38D}"/>
    <cellStyle name="Millares 17 2 2 6" xfId="8934" xr:uid="{4C2495A1-A2B8-49C8-8132-566DFC267EBC}"/>
    <cellStyle name="Millares 17 2 2 6 2" xfId="18230" xr:uid="{C51D4FB4-9148-49DB-885C-FC2F613A847D}"/>
    <cellStyle name="Millares 17 2 2 7" xfId="11384" xr:uid="{89BBE82E-CCDD-4051-8596-1BD8717699BA}"/>
    <cellStyle name="Millares 17 2 3" xfId="1187" xr:uid="{811A0BB6-9633-4746-A8D7-25B0FF3B7C30}"/>
    <cellStyle name="Millares 17 2 3 2" xfId="2355" xr:uid="{D2AA3ACC-CD44-4E89-A919-76419B96121D}"/>
    <cellStyle name="Millares 17 2 3 2 2" xfId="4691" xr:uid="{8AB3D9EB-A716-4127-8D32-A456983352F0}"/>
    <cellStyle name="Millares 17 2 3 2 2 2" xfId="15083" xr:uid="{6AEE4AC4-A097-4574-9AAC-A1F340575022}"/>
    <cellStyle name="Millares 17 2 3 2 3" xfId="7118" xr:uid="{D2B292BD-3388-476E-AA0D-06606F7C3E97}"/>
    <cellStyle name="Millares 17 2 3 2 3 2" xfId="17360" xr:uid="{A0321662-C6B1-459C-BFAA-F749EA9526A1}"/>
    <cellStyle name="Millares 17 2 3 2 4" xfId="10397" xr:uid="{FDDFC5D0-6E7D-41BE-80DC-4EB5989962AF}"/>
    <cellStyle name="Millares 17 2 3 2 4 2" xfId="19654" xr:uid="{581670A3-89A4-44C2-8C77-96E2F04BC3D7}"/>
    <cellStyle name="Millares 17 2 3 2 5" xfId="12807" xr:uid="{BF1E561F-4C90-4B2C-A68F-30C1FFD426DD}"/>
    <cellStyle name="Millares 17 2 3 3" xfId="3523" xr:uid="{28D95BF9-4CEC-4FCC-9CAC-BA486FB6585F}"/>
    <cellStyle name="Millares 17 2 3 3 2" xfId="13945" xr:uid="{B89F5348-8258-429F-959B-34BAE38B1419}"/>
    <cellStyle name="Millares 17 2 3 4" xfId="5950" xr:uid="{DCFBC474-B721-4BCC-A9C4-50E1EEFB1E52}"/>
    <cellStyle name="Millares 17 2 3 4 2" xfId="16222" xr:uid="{31B1E662-4AA2-4432-A559-D6EC56AAF843}"/>
    <cellStyle name="Millares 17 2 3 5" xfId="9229" xr:uid="{124AE13C-52E8-45EB-B4F5-734A8E0F8609}"/>
    <cellStyle name="Millares 17 2 3 5 2" xfId="18515" xr:uid="{353720B7-44FE-432A-AFAC-4B2A8E58C584}"/>
    <cellStyle name="Millares 17 2 3 6" xfId="11669" xr:uid="{AB0378CC-8C3D-40F8-B60A-DBA2F7C77B53}"/>
    <cellStyle name="Millares 17 2 4" xfId="1766" xr:uid="{6563FA60-7467-490D-BCF7-5AD27632A0FF}"/>
    <cellStyle name="Millares 17 2 4 2" xfId="4102" xr:uid="{218740F6-ABE0-4031-AB89-1BEFC83A5F9C}"/>
    <cellStyle name="Millares 17 2 4 2 2" xfId="14514" xr:uid="{E4B0785B-CE6E-411D-8249-CF994CD8278C}"/>
    <cellStyle name="Millares 17 2 4 3" xfId="6529" xr:uid="{85A0717E-FDA3-4AF5-B10E-45B396BC977E}"/>
    <cellStyle name="Millares 17 2 4 3 2" xfId="16791" xr:uid="{8AD5F6B3-541D-408E-979C-0843AC82FA68}"/>
    <cellStyle name="Millares 17 2 4 4" xfId="9808" xr:uid="{FC63504E-CA30-451D-B2E0-0D341D4D29F3}"/>
    <cellStyle name="Millares 17 2 4 4 2" xfId="19084" xr:uid="{066EE32E-CEA5-4123-9C23-090FB19EBCD3}"/>
    <cellStyle name="Millares 17 2 4 5" xfId="12238" xr:uid="{4B12E819-E089-4194-ABCA-5D747CA79AC2}"/>
    <cellStyle name="Millares 17 2 5" xfId="2934" xr:uid="{7426ECC3-2866-47AF-8730-A29652DD32A3}"/>
    <cellStyle name="Millares 17 2 5 2" xfId="13376" xr:uid="{A2E55895-64E5-404A-A6C9-AA1A8DD2E748}"/>
    <cellStyle name="Millares 17 2 6" xfId="5351" xr:uid="{6B9AF17F-2A09-445E-894A-4BCF9270FF3D}"/>
    <cellStyle name="Millares 17 2 6 2" xfId="15653" xr:uid="{0893BDF8-7B2A-4F63-8647-3308D192AD22}"/>
    <cellStyle name="Millares 17 2 7" xfId="8640" xr:uid="{D275CCA1-12DC-4EAC-B599-8283792247EC}"/>
    <cellStyle name="Millares 17 2 7 2" xfId="17946" xr:uid="{E25DB2E5-D6F5-4277-A20B-1D2792FDC018}"/>
    <cellStyle name="Millares 17 2 8" xfId="11056" xr:uid="{8336161F-A261-4DFD-BACD-86A3574AD939}"/>
    <cellStyle name="Millares 17 3" xfId="709" xr:uid="{036464ED-6597-459D-B9E6-AA164FDEE7E7}"/>
    <cellStyle name="Millares 17 3 2" xfId="1291" xr:uid="{8B0D34D6-76DD-44C5-A9C0-A4A842AE3388}"/>
    <cellStyle name="Millares 17 3 2 2" xfId="2459" xr:uid="{3F056A28-E46A-4428-876F-B5801C3355A0}"/>
    <cellStyle name="Millares 17 3 2 2 2" xfId="4795" xr:uid="{3A699EF1-F43D-4D4E-9C8D-A491114FB63C}"/>
    <cellStyle name="Millares 17 3 2 2 2 2" xfId="15184" xr:uid="{5D4D6A1F-D77F-4DE2-BA33-66E794DC2398}"/>
    <cellStyle name="Millares 17 3 2 2 3" xfId="7222" xr:uid="{954FE7E2-C5FB-456C-A8CE-6587BA5E92F5}"/>
    <cellStyle name="Millares 17 3 2 2 3 2" xfId="17461" xr:uid="{66D6AACE-9A39-480F-8E77-6E853255F075}"/>
    <cellStyle name="Millares 17 3 2 2 4" xfId="10501" xr:uid="{665192B1-DC1B-470F-A550-6273D4632AB1}"/>
    <cellStyle name="Millares 17 3 2 2 4 2" xfId="19755" xr:uid="{EC2E7633-338B-4A37-8496-59B3641CD9EE}"/>
    <cellStyle name="Millares 17 3 2 2 5" xfId="12908" xr:uid="{ECB4E549-321E-4232-9FA2-0938DC47986C}"/>
    <cellStyle name="Millares 17 3 2 3" xfId="3627" xr:uid="{8A656EF1-EFAE-45DF-B706-E976CF5022DB}"/>
    <cellStyle name="Millares 17 3 2 3 2" xfId="14046" xr:uid="{735207FD-B9BB-4310-A40C-61D4468BCA86}"/>
    <cellStyle name="Millares 17 3 2 4" xfId="6054" xr:uid="{864067EE-AC60-45D9-8E41-11510CE3A229}"/>
    <cellStyle name="Millares 17 3 2 4 2" xfId="16323" xr:uid="{81742273-D870-47B6-B9C6-731AC67DCFDC}"/>
    <cellStyle name="Millares 17 3 2 5" xfId="9333" xr:uid="{6AF9E897-6A23-401A-95E3-08188E616A5C}"/>
    <cellStyle name="Millares 17 3 2 5 2" xfId="18616" xr:uid="{A7BC6962-DE24-4BE8-A4BA-FEADA9A8C947}"/>
    <cellStyle name="Millares 17 3 2 6" xfId="11770" xr:uid="{4FA38585-0C07-457F-99F2-2FD641578C50}"/>
    <cellStyle name="Millares 17 3 3" xfId="1877" xr:uid="{74ACA669-392A-4F20-97D3-81E2FA888F00}"/>
    <cellStyle name="Millares 17 3 3 2" xfId="4213" xr:uid="{6D60304D-F0AD-444A-BE82-9EC8481C2983}"/>
    <cellStyle name="Millares 17 3 3 2 2" xfId="14615" xr:uid="{2A652E41-1D12-409F-8CBC-E60A0335DF4C}"/>
    <cellStyle name="Millares 17 3 3 3" xfId="6640" xr:uid="{88E5BB10-E4F1-4058-A29F-7D8E5763BB6F}"/>
    <cellStyle name="Millares 17 3 3 3 2" xfId="16892" xr:uid="{FB771BBD-2140-4C4D-9C9C-C000A933B017}"/>
    <cellStyle name="Millares 17 3 3 4" xfId="9919" xr:uid="{21409A4B-8997-44DE-8F2D-70227156DFED}"/>
    <cellStyle name="Millares 17 3 3 4 2" xfId="19185" xr:uid="{58194198-3384-4EAF-9AAC-36380F6B5C56}"/>
    <cellStyle name="Millares 17 3 3 5" xfId="12339" xr:uid="{919D6931-08B0-46C7-A3FE-4A807B7B2AE0}"/>
    <cellStyle name="Millares 17 3 4" xfId="3045" xr:uid="{F25F75B1-6C01-4945-81E2-BD95572EB79F}"/>
    <cellStyle name="Millares 17 3 4 2" xfId="13477" xr:uid="{D8F52CF5-2A44-4A38-B7F4-B1A58AEFD8D1}"/>
    <cellStyle name="Millares 17 3 5" xfId="5472" xr:uid="{852FC304-C1C0-4888-9461-75E49620EE05}"/>
    <cellStyle name="Millares 17 3 5 2" xfId="15754" xr:uid="{F2FC58F9-763B-44E4-8D7B-9BC65DD49A26}"/>
    <cellStyle name="Millares 17 3 6" xfId="8751" xr:uid="{543D6D50-9720-4630-9990-E87B6DCC40EB}"/>
    <cellStyle name="Millares 17 3 6 2" xfId="18047" xr:uid="{269CB208-0121-4656-96E2-DF0D1D771BF6}"/>
    <cellStyle name="Millares 17 3 7" xfId="11201" xr:uid="{E827648D-B490-49F2-BAD8-D3B3BD5E3F82}"/>
    <cellStyle name="Millares 17 4" xfId="1004" xr:uid="{A686A16E-3D57-4C06-9060-CAB51D5B9DDF}"/>
    <cellStyle name="Millares 17 4 2" xfId="2172" xr:uid="{77771D5C-366B-4FC1-B692-FAC6ABDCB0C3}"/>
    <cellStyle name="Millares 17 4 2 2" xfId="4508" xr:uid="{EBC088E2-F713-494A-9D58-83B946B69E9B}"/>
    <cellStyle name="Millares 17 4 2 2 2" xfId="14900" xr:uid="{BE4DD8C7-B321-403C-B1DD-F233A341A95F}"/>
    <cellStyle name="Millares 17 4 2 3" xfId="6935" xr:uid="{CD81FC43-89EF-4B71-B810-1BFBD802CB02}"/>
    <cellStyle name="Millares 17 4 2 3 2" xfId="17177" xr:uid="{34461B64-11C3-4E44-9E73-84B455AFF8C1}"/>
    <cellStyle name="Millares 17 4 2 4" xfId="10214" xr:uid="{67DC1EA2-C985-4207-8DF9-F1FA62B27D62}"/>
    <cellStyle name="Millares 17 4 2 4 2" xfId="19471" xr:uid="{FCF21A38-A71C-46B0-804B-1B684355A880}"/>
    <cellStyle name="Millares 17 4 2 5" xfId="12624" xr:uid="{82528E66-7612-4F66-A1C5-045AA3DB2A18}"/>
    <cellStyle name="Millares 17 4 3" xfId="3340" xr:uid="{D4F70CCF-C607-45AC-AD55-FE3066FE713B}"/>
    <cellStyle name="Millares 17 4 3 2" xfId="13762" xr:uid="{150FD707-9D20-4D18-831F-79786E8A2312}"/>
    <cellStyle name="Millares 17 4 4" xfId="5767" xr:uid="{FE17DB8D-2421-4BA7-9F43-C0A8AEF509CA}"/>
    <cellStyle name="Millares 17 4 4 2" xfId="16039" xr:uid="{7826021C-6C1D-4AF3-B9E7-ABA6A82B59CE}"/>
    <cellStyle name="Millares 17 4 5" xfId="9046" xr:uid="{F09581FF-0F5A-4FB3-B106-20458BF4858D}"/>
    <cellStyle name="Millares 17 4 5 2" xfId="18332" xr:uid="{77685317-7E5A-4E01-B2AF-538467F6254C}"/>
    <cellStyle name="Millares 17 4 6" xfId="11486" xr:uid="{B3D71721-5F40-4FAE-A86F-A58983B072ED}"/>
    <cellStyle name="Millares 17 5" xfId="1583" xr:uid="{CF3EF926-D10E-4A67-AB2A-B224AEAAAC2D}"/>
    <cellStyle name="Millares 17 5 2" xfId="3919" xr:uid="{9E7C24B5-6801-4B4D-9CE9-C8E06591B036}"/>
    <cellStyle name="Millares 17 5 2 2" xfId="14331" xr:uid="{465A0F16-16E6-4273-919E-1F60AF21533C}"/>
    <cellStyle name="Millares 17 5 3" xfId="6346" xr:uid="{18782162-12AC-443D-BEB2-F0DEB320570C}"/>
    <cellStyle name="Millares 17 5 3 2" xfId="16608" xr:uid="{0BDE2C4D-8DE7-4B6A-BE3E-662DC875E777}"/>
    <cellStyle name="Millares 17 5 4" xfId="9625" xr:uid="{C421897C-2539-4710-9278-506F38C62AF3}"/>
    <cellStyle name="Millares 17 5 4 2" xfId="18901" xr:uid="{893CE342-829A-4044-AA0A-9B7C20DE1D41}"/>
    <cellStyle name="Millares 17 5 5" xfId="12055" xr:uid="{49A60941-B389-4811-B36D-5F613AEB4D0C}"/>
    <cellStyle name="Millares 17 6" xfId="2751" xr:uid="{EC2501A5-5A5E-4D2C-A047-88896312A75B}"/>
    <cellStyle name="Millares 17 6 2" xfId="13193" xr:uid="{FEF510C9-A5B7-445F-A4D7-729251EC9989}"/>
    <cellStyle name="Millares 17 7" xfId="5162" xr:uid="{1502AB8C-F74F-435E-8E02-3AD8317D4FA5}"/>
    <cellStyle name="Millares 17 7 2" xfId="15470" xr:uid="{CE42237E-4945-407F-80FC-3AAF54922CBC}"/>
    <cellStyle name="Millares 17 8" xfId="8457" xr:uid="{9B4E7F0B-C607-4B52-B5B9-C9E296A5978E}"/>
    <cellStyle name="Millares 17 8 2" xfId="17763" xr:uid="{94F5D8C6-5BF3-4377-A7D8-CD5F085DB56B}"/>
    <cellStyle name="Millares 17 9" xfId="10848" xr:uid="{D9F3AF0F-7707-4B4B-A39D-90298C39F241}"/>
    <cellStyle name="Millares 18" xfId="331" xr:uid="{154C5804-5B10-46F3-B8EC-52E0F06D6D1D}"/>
    <cellStyle name="Millares 18 2" xfId="539" xr:uid="{6C467194-3245-4089-9B6D-6900349FA808}"/>
    <cellStyle name="Millares 18 2 2" xfId="888" xr:uid="{D330F148-4598-490F-A945-90A69D59B418}"/>
    <cellStyle name="Millares 18 2 2 2" xfId="1470" xr:uid="{8A37FBCA-C641-4983-B800-86C7361A73AB}"/>
    <cellStyle name="Millares 18 2 2 2 2" xfId="2638" xr:uid="{46102F2A-8E73-4323-9B25-3829858B9D41}"/>
    <cellStyle name="Millares 18 2 2 2 2 2" xfId="4974" xr:uid="{D09192C9-0C11-4D34-91F1-0957FCA61AEB}"/>
    <cellStyle name="Millares 18 2 2 2 2 2 2" xfId="15363" xr:uid="{7471455D-626B-4773-AE27-CE2264448818}"/>
    <cellStyle name="Millares 18 2 2 2 2 3" xfId="7401" xr:uid="{A658153D-F970-4022-95EC-60E85C3E0EB3}"/>
    <cellStyle name="Millares 18 2 2 2 2 3 2" xfId="17640" xr:uid="{548A9E0E-B4C4-4343-9819-8F8FEFCC8F43}"/>
    <cellStyle name="Millares 18 2 2 2 2 4" xfId="10680" xr:uid="{17F9FD14-31AC-45DF-A02B-DAD277E67DE3}"/>
    <cellStyle name="Millares 18 2 2 2 2 4 2" xfId="19934" xr:uid="{F28B43EB-2507-4A20-BA0F-9C3EFF563701}"/>
    <cellStyle name="Millares 18 2 2 2 2 5" xfId="13087" xr:uid="{B5F33430-A078-4882-B505-3B6BB6299E01}"/>
    <cellStyle name="Millares 18 2 2 2 3" xfId="3806" xr:uid="{06E6E870-EFF6-463D-AB4C-3B5205C4CA38}"/>
    <cellStyle name="Millares 18 2 2 2 3 2" xfId="14225" xr:uid="{ED40F2E4-DD8C-4EFD-A368-5B1F5A4A4E69}"/>
    <cellStyle name="Millares 18 2 2 2 4" xfId="6233" xr:uid="{A05E588C-AFBE-45A5-816C-3647C7487670}"/>
    <cellStyle name="Millares 18 2 2 2 4 2" xfId="16502" xr:uid="{DC199EA9-71FA-42F8-9E14-20A8D6E783C5}"/>
    <cellStyle name="Millares 18 2 2 2 5" xfId="9512" xr:uid="{724383B7-19EE-4EEA-AB4F-19B19F7FA0C9}"/>
    <cellStyle name="Millares 18 2 2 2 5 2" xfId="18795" xr:uid="{CD1A4A86-AC4C-4F87-8574-01BCAFC5CAA5}"/>
    <cellStyle name="Millares 18 2 2 2 6" xfId="11949" xr:uid="{1D78FACE-583C-4B6F-81E7-6ADE9706BA73}"/>
    <cellStyle name="Millares 18 2 2 3" xfId="2056" xr:uid="{EE2DFFD7-CB27-4E20-B85B-BA36D8EE006E}"/>
    <cellStyle name="Millares 18 2 2 3 2" xfId="4392" xr:uid="{A08123FB-E83B-4D87-9227-C01AB283EE16}"/>
    <cellStyle name="Millares 18 2 2 3 2 2" xfId="14794" xr:uid="{6987CAA3-4A58-4703-BFD3-D9EA7EC56CE4}"/>
    <cellStyle name="Millares 18 2 2 3 3" xfId="6819" xr:uid="{ABD58A42-C9F3-4FC6-873A-618EA565A1C8}"/>
    <cellStyle name="Millares 18 2 2 3 3 2" xfId="17071" xr:uid="{32119F99-7398-4B5F-A2CD-594C8B9B4AE8}"/>
    <cellStyle name="Millares 18 2 2 3 4" xfId="10098" xr:uid="{0F430625-48CC-4F0F-B65D-74AE36EF7AE3}"/>
    <cellStyle name="Millares 18 2 2 3 4 2" xfId="19364" xr:uid="{8455676A-8804-4BE3-B0DD-00EC16C45256}"/>
    <cellStyle name="Millares 18 2 2 3 5" xfId="12518" xr:uid="{46ABA672-0377-45D6-9165-FB95560E5179}"/>
    <cellStyle name="Millares 18 2 2 4" xfId="3224" xr:uid="{758EC03D-529F-47F7-B90E-832A0E7D6277}"/>
    <cellStyle name="Millares 18 2 2 4 2" xfId="13656" xr:uid="{E67CE496-109A-4317-AFB0-F088510C6291}"/>
    <cellStyle name="Millares 18 2 2 5" xfId="5651" xr:uid="{0E78B569-66B9-419B-92BE-B5F5A341B040}"/>
    <cellStyle name="Millares 18 2 2 5 2" xfId="15933" xr:uid="{A6BC460F-669F-4012-8288-734BAB8F4B1D}"/>
    <cellStyle name="Millares 18 2 2 6" xfId="8930" xr:uid="{5858047A-0046-4CBB-A4C6-8F7F0C053CA2}"/>
    <cellStyle name="Millares 18 2 2 6 2" xfId="18226" xr:uid="{887E2FB9-A297-47AF-998B-F251E77441E8}"/>
    <cellStyle name="Millares 18 2 2 7" xfId="11380" xr:uid="{5C04BDBF-A3E7-433B-91EE-E101E4935460}"/>
    <cellStyle name="Millares 18 2 3" xfId="1183" xr:uid="{912C0F47-E310-4994-B2DE-F858457BE6B5}"/>
    <cellStyle name="Millares 18 2 3 2" xfId="2351" xr:uid="{65E581F6-3F1C-42DC-BEC6-574F3C5BCB19}"/>
    <cellStyle name="Millares 18 2 3 2 2" xfId="4687" xr:uid="{03E70BF9-053B-4518-A3A8-8E1E3A5CF6FC}"/>
    <cellStyle name="Millares 18 2 3 2 2 2" xfId="15079" xr:uid="{26F2CF44-FA4E-403B-8FA0-9AB7E68A7F23}"/>
    <cellStyle name="Millares 18 2 3 2 3" xfId="7114" xr:uid="{CD4DF10A-6FA9-4851-B812-95FBC2479735}"/>
    <cellStyle name="Millares 18 2 3 2 3 2" xfId="17356" xr:uid="{7054ACF3-9190-49A7-A5E9-8CEF7F376F08}"/>
    <cellStyle name="Millares 18 2 3 2 4" xfId="10393" xr:uid="{83CEFF6A-5E1C-4F1D-9589-E0EC0B26A293}"/>
    <cellStyle name="Millares 18 2 3 2 4 2" xfId="19650" xr:uid="{D272BA89-1A79-40CF-A9E8-05EF3B05F973}"/>
    <cellStyle name="Millares 18 2 3 2 5" xfId="12803" xr:uid="{01A9C93E-120F-4DDA-A677-8A30AD09160C}"/>
    <cellStyle name="Millares 18 2 3 3" xfId="3519" xr:uid="{5C1855CB-9E7D-4797-A938-49B1A6121921}"/>
    <cellStyle name="Millares 18 2 3 3 2" xfId="13941" xr:uid="{85C5FC16-7F30-443C-92CB-03B6228620DF}"/>
    <cellStyle name="Millares 18 2 3 4" xfId="5946" xr:uid="{5DB6C5F8-45DC-46C8-86CD-1661102EF11B}"/>
    <cellStyle name="Millares 18 2 3 4 2" xfId="16218" xr:uid="{BED77D25-6AB8-4E2C-9FCB-2A9BB092E373}"/>
    <cellStyle name="Millares 18 2 3 5" xfId="9225" xr:uid="{64410831-D40D-4D76-86B5-56131F0350BB}"/>
    <cellStyle name="Millares 18 2 3 5 2" xfId="18511" xr:uid="{3E15BF67-8412-4FE2-9A2D-B14B84F579BF}"/>
    <cellStyle name="Millares 18 2 3 6" xfId="11665" xr:uid="{09E47669-6539-48F5-A8E4-1446456ED154}"/>
    <cellStyle name="Millares 18 2 4" xfId="1762" xr:uid="{DFF51C08-9146-442F-A959-74BD0CE2C4EF}"/>
    <cellStyle name="Millares 18 2 4 2" xfId="4098" xr:uid="{F79BFC4C-B15C-4176-B868-8FA0E602852E}"/>
    <cellStyle name="Millares 18 2 4 2 2" xfId="14510" xr:uid="{14AF0038-3A97-41B7-B41D-5879A49C6D9B}"/>
    <cellStyle name="Millares 18 2 4 3" xfId="6525" xr:uid="{C4356C91-4CE1-4924-A576-8E3EF47C454F}"/>
    <cellStyle name="Millares 18 2 4 3 2" xfId="16787" xr:uid="{E0AB260F-F92F-461D-84FB-A5F023171466}"/>
    <cellStyle name="Millares 18 2 4 4" xfId="9804" xr:uid="{FA15D7B9-7795-4D69-B005-BACE84FAA06A}"/>
    <cellStyle name="Millares 18 2 4 4 2" xfId="19080" xr:uid="{9DBB5AEE-5400-4CB3-81C9-43481EC36B5B}"/>
    <cellStyle name="Millares 18 2 4 5" xfId="12234" xr:uid="{99BEA740-0F15-4531-A82E-482B56E5C819}"/>
    <cellStyle name="Millares 18 2 5" xfId="2930" xr:uid="{97DDC591-5A06-4B32-8D2B-DCF18470FEFF}"/>
    <cellStyle name="Millares 18 2 5 2" xfId="13372" xr:uid="{9ECFD06B-7AFF-487A-AB5B-038CEED89648}"/>
    <cellStyle name="Millares 18 2 6" xfId="5347" xr:uid="{30AABD1D-905E-449A-87C3-16C76EA179E5}"/>
    <cellStyle name="Millares 18 2 6 2" xfId="15649" xr:uid="{E1A5A7F6-FF07-487E-A567-8954E4293AD1}"/>
    <cellStyle name="Millares 18 2 7" xfId="8636" xr:uid="{14AF525A-DA4F-4908-9CBC-BF18E588441F}"/>
    <cellStyle name="Millares 18 2 7 2" xfId="17942" xr:uid="{FA49F94F-8F3B-4DE4-967F-12706D9B6CF5}"/>
    <cellStyle name="Millares 18 2 8" xfId="11052" xr:uid="{38A591AE-1B6E-4EC9-AE16-2606BBA17FD0}"/>
    <cellStyle name="Millares 18 3" xfId="705" xr:uid="{A4D17115-9114-49E6-8F34-DB53BF1E867B}"/>
    <cellStyle name="Millares 18 3 2" xfId="1287" xr:uid="{5250B4D9-C495-4770-A24E-1799F40FF544}"/>
    <cellStyle name="Millares 18 3 2 2" xfId="2455" xr:uid="{7EC6093C-CDFC-4569-91F5-211F12BF5543}"/>
    <cellStyle name="Millares 18 3 2 2 2" xfId="4791" xr:uid="{33482C72-3438-4F7E-8BA7-0D900824AC38}"/>
    <cellStyle name="Millares 18 3 2 2 2 2" xfId="15180" xr:uid="{122FBFA1-3ECF-45F8-8847-0684E0616629}"/>
    <cellStyle name="Millares 18 3 2 2 3" xfId="7218" xr:uid="{48AF553E-A9DB-41A1-A309-FBEAD4616B00}"/>
    <cellStyle name="Millares 18 3 2 2 3 2" xfId="17457" xr:uid="{6368FF61-DED0-494D-AF08-69C1221C112F}"/>
    <cellStyle name="Millares 18 3 2 2 4" xfId="10497" xr:uid="{6E9B0A8C-5D0D-4035-BA46-D1D3357608FF}"/>
    <cellStyle name="Millares 18 3 2 2 4 2" xfId="19751" xr:uid="{5DD7FBAB-1028-44C2-8B29-D875B8631727}"/>
    <cellStyle name="Millares 18 3 2 2 5" xfId="12904" xr:uid="{136401E7-17C1-48F6-B720-D82D2C014F98}"/>
    <cellStyle name="Millares 18 3 2 3" xfId="3623" xr:uid="{7BA23438-CAEE-4F61-967B-6B824F4536C6}"/>
    <cellStyle name="Millares 18 3 2 3 2" xfId="14042" xr:uid="{5A66A816-0834-4A47-B278-9448E2C1EC71}"/>
    <cellStyle name="Millares 18 3 2 4" xfId="6050" xr:uid="{00B562E2-6F88-4A6A-AC79-092B0421066E}"/>
    <cellStyle name="Millares 18 3 2 4 2" xfId="16319" xr:uid="{CBB2552E-C7C9-4B8F-BFB6-B50E042A370D}"/>
    <cellStyle name="Millares 18 3 2 5" xfId="9329" xr:uid="{A288FFF0-12DF-4C4F-9A08-705F5BA6AA22}"/>
    <cellStyle name="Millares 18 3 2 5 2" xfId="18612" xr:uid="{5B018971-4838-492C-BC7E-AB84A679FAFF}"/>
    <cellStyle name="Millares 18 3 2 6" xfId="11766" xr:uid="{84173E2F-8BA2-451C-9014-998668257CE1}"/>
    <cellStyle name="Millares 18 3 3" xfId="1873" xr:uid="{02F00DDD-29C6-43F4-ADE0-F9AE0047D2BF}"/>
    <cellStyle name="Millares 18 3 3 2" xfId="4209" xr:uid="{2A342F6A-61AC-4098-B7B8-15B817523E83}"/>
    <cellStyle name="Millares 18 3 3 2 2" xfId="14611" xr:uid="{D36BF429-BD9F-48DF-90F5-F5C202B7A481}"/>
    <cellStyle name="Millares 18 3 3 3" xfId="6636" xr:uid="{0FB352DC-1016-4035-9E03-DB4EBDED4B95}"/>
    <cellStyle name="Millares 18 3 3 3 2" xfId="16888" xr:uid="{03DA58E1-3276-470F-8962-431A14A5C7DE}"/>
    <cellStyle name="Millares 18 3 3 4" xfId="9915" xr:uid="{F33A496B-4A96-45AE-90F0-FECCBDF39E06}"/>
    <cellStyle name="Millares 18 3 3 4 2" xfId="19181" xr:uid="{AB45B522-FDF6-4C7F-A363-599B839C2568}"/>
    <cellStyle name="Millares 18 3 3 5" xfId="12335" xr:uid="{FFB6BFDF-20CD-44CD-99D7-6FDF4AAC386F}"/>
    <cellStyle name="Millares 18 3 4" xfId="3041" xr:uid="{81C48B02-E809-4F12-9677-F139C4DD68EB}"/>
    <cellStyle name="Millares 18 3 4 2" xfId="13473" xr:uid="{09B899E8-3C1C-498E-942C-F2E942CF2C57}"/>
    <cellStyle name="Millares 18 3 5" xfId="5468" xr:uid="{C585A972-20D4-43C5-B99B-CD65FF85BDE8}"/>
    <cellStyle name="Millares 18 3 5 2" xfId="15750" xr:uid="{DAE05AB1-FCFD-4AD8-AB5A-7CC14C145BAB}"/>
    <cellStyle name="Millares 18 3 6" xfId="8747" xr:uid="{09CC3E49-458B-467A-8C47-9F7745A91F12}"/>
    <cellStyle name="Millares 18 3 6 2" xfId="18043" xr:uid="{B2F07872-AF31-4C6D-98F5-04B62A7BA56B}"/>
    <cellStyle name="Millares 18 3 7" xfId="11197" xr:uid="{6AFAFA0E-4037-4AD1-8EE9-EE836147F209}"/>
    <cellStyle name="Millares 18 4" xfId="1000" xr:uid="{175EB393-3ABD-4C40-9A42-D03D8555DFF6}"/>
    <cellStyle name="Millares 18 4 2" xfId="2168" xr:uid="{1686472A-EA23-41F6-9542-6799C3F683C7}"/>
    <cellStyle name="Millares 18 4 2 2" xfId="4504" xr:uid="{4F3E1132-9E04-4B61-92C8-F80D74C8F295}"/>
    <cellStyle name="Millares 18 4 2 2 2" xfId="14896" xr:uid="{CAF607DD-173D-4ACE-B02E-ABB2070D0D80}"/>
    <cellStyle name="Millares 18 4 2 3" xfId="6931" xr:uid="{48B24B4F-31E6-4BAB-AA25-03D6A9CF7142}"/>
    <cellStyle name="Millares 18 4 2 3 2" xfId="17173" xr:uid="{7236BDF5-B4A0-47A2-B7FC-E6F5113A94E2}"/>
    <cellStyle name="Millares 18 4 2 4" xfId="10210" xr:uid="{95C0DDC4-F398-4C29-9533-7C039B7F01F6}"/>
    <cellStyle name="Millares 18 4 2 4 2" xfId="19467" xr:uid="{B5D91E2C-8151-47AE-92DA-3167E4F50462}"/>
    <cellStyle name="Millares 18 4 2 5" xfId="12620" xr:uid="{38E98987-7344-48DB-B96A-3B0338B4E9BB}"/>
    <cellStyle name="Millares 18 4 3" xfId="3336" xr:uid="{2DA6A31E-6767-47A9-BACB-DC89697BF5D5}"/>
    <cellStyle name="Millares 18 4 3 2" xfId="13758" xr:uid="{788AB6A7-BFD3-4AA1-9FC2-91C044A557A5}"/>
    <cellStyle name="Millares 18 4 4" xfId="5763" xr:uid="{F3CC00A5-C9A5-44CF-8599-102D09E4954F}"/>
    <cellStyle name="Millares 18 4 4 2" xfId="16035" xr:uid="{BA57FCB3-F5CE-45AC-B391-8A965DF7B15B}"/>
    <cellStyle name="Millares 18 4 5" xfId="9042" xr:uid="{DC222B47-1509-45AD-8749-DD838766641F}"/>
    <cellStyle name="Millares 18 4 5 2" xfId="18328" xr:uid="{4E7A766E-9179-432F-8379-032113422F89}"/>
    <cellStyle name="Millares 18 4 6" xfId="11482" xr:uid="{6032E66C-02BE-4308-BBBA-AB54793891EC}"/>
    <cellStyle name="Millares 18 5" xfId="1579" xr:uid="{0041D02B-95E7-454B-83C6-47493F6BC533}"/>
    <cellStyle name="Millares 18 5 2" xfId="3915" xr:uid="{5861B47B-8510-4A60-A1DE-C4B55C50DF4E}"/>
    <cellStyle name="Millares 18 5 2 2" xfId="14327" xr:uid="{51799A5E-D2E3-46D5-9AE7-B949FB60E4DE}"/>
    <cellStyle name="Millares 18 5 3" xfId="6342" xr:uid="{6ABCA0E2-0BEA-4AF6-9078-7BF166ED64C2}"/>
    <cellStyle name="Millares 18 5 3 2" xfId="16604" xr:uid="{CABD7E53-06C3-4A7A-BAF4-DDDF08F101B3}"/>
    <cellStyle name="Millares 18 5 4" xfId="9621" xr:uid="{2B167D75-B9CB-4F25-9C3F-CFC53BD46D5B}"/>
    <cellStyle name="Millares 18 5 4 2" xfId="18897" xr:uid="{4B023638-EADB-4536-8A2C-D31A86DD8685}"/>
    <cellStyle name="Millares 18 5 5" xfId="12051" xr:uid="{D645C067-6641-4D55-A1AA-271DFA2AC76E}"/>
    <cellStyle name="Millares 18 6" xfId="2747" xr:uid="{1F6835AC-614D-4C1F-AB05-167052FC26E4}"/>
    <cellStyle name="Millares 18 6 2" xfId="13189" xr:uid="{C0FCC7F2-3708-482C-89D7-82F956041232}"/>
    <cellStyle name="Millares 18 7" xfId="5158" xr:uid="{4EE566E8-5F34-474E-8D3D-DBFBDE934EFB}"/>
    <cellStyle name="Millares 18 7 2" xfId="15466" xr:uid="{EE2BE95B-0BB8-4F28-85ED-EBB38581F78A}"/>
    <cellStyle name="Millares 18 8" xfId="8453" xr:uid="{218929E7-D081-4400-9FEB-AAD830E87D16}"/>
    <cellStyle name="Millares 18 8 2" xfId="17759" xr:uid="{BB42D15A-45D5-4EF6-AC96-D8B8EEB5EAC3}"/>
    <cellStyle name="Millares 18 9" xfId="10844" xr:uid="{DF008106-0A1D-4550-955D-57C0D33903CE}"/>
    <cellStyle name="Millares 19" xfId="330" xr:uid="{A419EFF6-D9B4-4BDB-B4B9-E4B03BE0243C}"/>
    <cellStyle name="Millares 19 2" xfId="538" xr:uid="{04D0F4B5-308E-4083-A369-7A08E69C5FDC}"/>
    <cellStyle name="Millares 19 2 2" xfId="887" xr:uid="{102341D3-AD77-4C6E-8396-A88544668824}"/>
    <cellStyle name="Millares 19 2 2 2" xfId="1469" xr:uid="{6BF52C64-CC60-471D-84AC-7B1AB886BBDF}"/>
    <cellStyle name="Millares 19 2 2 2 2" xfId="2637" xr:uid="{EE5F7431-AFB8-4B74-85CE-C9EF4CB24800}"/>
    <cellStyle name="Millares 19 2 2 2 2 2" xfId="4973" xr:uid="{952E746B-03AC-4B21-AE8F-D894BA06D931}"/>
    <cellStyle name="Millares 19 2 2 2 2 2 2" xfId="15362" xr:uid="{E736F1B7-B966-462D-BEB0-00C61B8E4E2A}"/>
    <cellStyle name="Millares 19 2 2 2 2 3" xfId="7400" xr:uid="{D8F87F04-11F9-479B-AE8A-C9C4AB978CD1}"/>
    <cellStyle name="Millares 19 2 2 2 2 3 2" xfId="17639" xr:uid="{53FCBB64-3F66-42E7-9043-35FE43A5BD14}"/>
    <cellStyle name="Millares 19 2 2 2 2 4" xfId="10679" xr:uid="{AE3C3B50-8D0F-4423-9A70-DD4FBC0E26B9}"/>
    <cellStyle name="Millares 19 2 2 2 2 4 2" xfId="19933" xr:uid="{55869A9B-E3D5-4E19-B393-4FB9F7CA77D5}"/>
    <cellStyle name="Millares 19 2 2 2 2 5" xfId="13086" xr:uid="{9DBA4910-E2A4-4242-B279-D58BA63749A0}"/>
    <cellStyle name="Millares 19 2 2 2 3" xfId="3805" xr:uid="{21301B9D-40FA-452F-8B5A-BD90A2E00031}"/>
    <cellStyle name="Millares 19 2 2 2 3 2" xfId="14224" xr:uid="{6A623430-BB43-426D-8410-B9A01A3A6041}"/>
    <cellStyle name="Millares 19 2 2 2 4" xfId="6232" xr:uid="{CF3DDB6C-183A-4AC8-A03C-D87513805F28}"/>
    <cellStyle name="Millares 19 2 2 2 4 2" xfId="16501" xr:uid="{E8A75263-23FE-46DE-A3FD-334CB6BB315B}"/>
    <cellStyle name="Millares 19 2 2 2 5" xfId="9511" xr:uid="{1E78B3CA-5FE6-4FE5-928F-2C9A1945922A}"/>
    <cellStyle name="Millares 19 2 2 2 5 2" xfId="18794" xr:uid="{F93ECF2B-3D8E-4FFF-8608-40DDBB5E12AD}"/>
    <cellStyle name="Millares 19 2 2 2 6" xfId="11948" xr:uid="{20657ECE-D1E8-49F6-A4FD-3DBA832E9AE6}"/>
    <cellStyle name="Millares 19 2 2 3" xfId="2055" xr:uid="{C537B670-CDEA-4D46-8C07-2E215B9467F6}"/>
    <cellStyle name="Millares 19 2 2 3 2" xfId="4391" xr:uid="{78029463-8546-4925-BA96-1C0DBCB57F69}"/>
    <cellStyle name="Millares 19 2 2 3 2 2" xfId="14793" xr:uid="{2C12309F-E266-488A-BDF8-54BFEB80AF45}"/>
    <cellStyle name="Millares 19 2 2 3 3" xfId="6818" xr:uid="{2412E1D8-CE81-4E87-B4D3-A369BEDF845D}"/>
    <cellStyle name="Millares 19 2 2 3 3 2" xfId="17070" xr:uid="{4C64EF77-046E-47C2-AC9F-7E4638422816}"/>
    <cellStyle name="Millares 19 2 2 3 4" xfId="10097" xr:uid="{15D3C44F-A533-4FB9-AB67-F36DCB5E1E43}"/>
    <cellStyle name="Millares 19 2 2 3 4 2" xfId="19363" xr:uid="{1925B63D-99F8-4A86-AC32-D6579432068D}"/>
    <cellStyle name="Millares 19 2 2 3 5" xfId="12517" xr:uid="{6A7FDF78-3211-4641-9932-A14E78BD24DB}"/>
    <cellStyle name="Millares 19 2 2 4" xfId="3223" xr:uid="{021F7F37-56A6-423D-BDB9-1A60326F49A1}"/>
    <cellStyle name="Millares 19 2 2 4 2" xfId="13655" xr:uid="{434096B1-34CA-44AA-A2EC-37F0D531F1DE}"/>
    <cellStyle name="Millares 19 2 2 5" xfId="5650" xr:uid="{27C52BBE-D21C-4D45-9DC0-E55FF0CC1BFA}"/>
    <cellStyle name="Millares 19 2 2 5 2" xfId="15932" xr:uid="{1BA69C10-9D95-4429-950F-DA53025B6AEA}"/>
    <cellStyle name="Millares 19 2 2 6" xfId="8929" xr:uid="{14B4B1F4-4C9C-4F82-8BEE-058F9DFB9CCF}"/>
    <cellStyle name="Millares 19 2 2 6 2" xfId="18225" xr:uid="{C0EDD468-CECB-44A5-8F97-9847D116A2C9}"/>
    <cellStyle name="Millares 19 2 2 7" xfId="11379" xr:uid="{B602F6B1-30D4-4D82-BE93-48C793CFC801}"/>
    <cellStyle name="Millares 19 2 3" xfId="1182" xr:uid="{4921FF36-2A7B-477B-93B1-56921C22797C}"/>
    <cellStyle name="Millares 19 2 3 2" xfId="2350" xr:uid="{EF65A67D-B7C4-4F0D-AE59-E1ABD26AACFD}"/>
    <cellStyle name="Millares 19 2 3 2 2" xfId="4686" xr:uid="{3B92567B-12AD-4FF1-B3D0-245A7567E89B}"/>
    <cellStyle name="Millares 19 2 3 2 2 2" xfId="15078" xr:uid="{61D65405-46D7-415F-B49B-3E0942302DCE}"/>
    <cellStyle name="Millares 19 2 3 2 3" xfId="7113" xr:uid="{A08573ED-E2D9-4702-888E-B7BDAB17D2A3}"/>
    <cellStyle name="Millares 19 2 3 2 3 2" xfId="17355" xr:uid="{A3CB900E-840B-4B3C-917E-C04939AF43C4}"/>
    <cellStyle name="Millares 19 2 3 2 4" xfId="10392" xr:uid="{478D6766-BAEF-4473-9902-C31964888B02}"/>
    <cellStyle name="Millares 19 2 3 2 4 2" xfId="19649" xr:uid="{AB7333BF-CAAF-414E-B1D3-0651DF13081B}"/>
    <cellStyle name="Millares 19 2 3 2 5" xfId="12802" xr:uid="{B8E66579-D0E4-4D7F-AB04-0510204BACD9}"/>
    <cellStyle name="Millares 19 2 3 3" xfId="3518" xr:uid="{6C9A52C5-07CD-408B-AC3D-FEC422D5DE67}"/>
    <cellStyle name="Millares 19 2 3 3 2" xfId="13940" xr:uid="{AEA3CB21-DC8B-4553-BCC3-94BF6B793279}"/>
    <cellStyle name="Millares 19 2 3 4" xfId="5945" xr:uid="{700D048C-0D5D-40FB-90C0-CF18C9D8EDD9}"/>
    <cellStyle name="Millares 19 2 3 4 2" xfId="16217" xr:uid="{83ADD200-5915-4637-8D34-31C3636B7E3D}"/>
    <cellStyle name="Millares 19 2 3 5" xfId="9224" xr:uid="{2FE16687-2A43-4712-8913-7F3B295C9B8C}"/>
    <cellStyle name="Millares 19 2 3 5 2" xfId="18510" xr:uid="{38F30459-3296-4E15-A5C1-06DF344DAD06}"/>
    <cellStyle name="Millares 19 2 3 6" xfId="11664" xr:uid="{1969548D-EAFB-427F-AF05-8E6F6FF20BA2}"/>
    <cellStyle name="Millares 19 2 4" xfId="1761" xr:uid="{9B5F676C-B06F-4B3F-BED6-D6517B8E9728}"/>
    <cellStyle name="Millares 19 2 4 2" xfId="4097" xr:uid="{3F277339-E3E7-4340-883D-04D495F5A0A5}"/>
    <cellStyle name="Millares 19 2 4 2 2" xfId="14509" xr:uid="{BC5FE58D-143C-4894-8D0D-5CC121CB199F}"/>
    <cellStyle name="Millares 19 2 4 3" xfId="6524" xr:uid="{377CCBCC-B6E4-4700-B32B-AD9F752C3A5F}"/>
    <cellStyle name="Millares 19 2 4 3 2" xfId="16786" xr:uid="{ABBD19DE-4099-4888-AA9F-DF5FE9707729}"/>
    <cellStyle name="Millares 19 2 4 4" xfId="9803" xr:uid="{A767573A-066E-421C-A72D-4BBD6E7E8DC0}"/>
    <cellStyle name="Millares 19 2 4 4 2" xfId="19079" xr:uid="{E66B85A8-BCA6-4714-AF11-ED00C1A3AD9D}"/>
    <cellStyle name="Millares 19 2 4 5" xfId="12233" xr:uid="{86EEC262-7C87-48D6-95AE-5F700C5BE9BC}"/>
    <cellStyle name="Millares 19 2 5" xfId="2929" xr:uid="{4A0AA7F4-C78E-4217-B448-79E25F6D8B8F}"/>
    <cellStyle name="Millares 19 2 5 2" xfId="13371" xr:uid="{0CC86160-8EE3-4AB0-A772-C27FDDD49DA2}"/>
    <cellStyle name="Millares 19 2 6" xfId="5346" xr:uid="{80D384FA-BF1E-4384-BD5F-4A4A26CD5C87}"/>
    <cellStyle name="Millares 19 2 6 2" xfId="15648" xr:uid="{762DE419-492E-4242-815B-EE738FD1D83E}"/>
    <cellStyle name="Millares 19 2 7" xfId="8635" xr:uid="{C5554828-C596-4338-B37C-5ECBF39294C3}"/>
    <cellStyle name="Millares 19 2 7 2" xfId="17941" xr:uid="{1CB51143-D320-4EF8-AC0E-1D095060C3E1}"/>
    <cellStyle name="Millares 19 2 8" xfId="11051" xr:uid="{C8DA5AFD-3C23-4F99-B146-BA2F26CAEBF4}"/>
    <cellStyle name="Millares 19 3" xfId="704" xr:uid="{9815D2C9-5A17-4B89-AE34-A5EF318788E9}"/>
    <cellStyle name="Millares 19 3 2" xfId="1286" xr:uid="{0C58F0A9-A0AF-4DB6-8A1D-0B366B873D93}"/>
    <cellStyle name="Millares 19 3 2 2" xfId="2454" xr:uid="{8E29E775-742F-4A55-9023-98251FEF1B73}"/>
    <cellStyle name="Millares 19 3 2 2 2" xfId="4790" xr:uid="{D7FE993D-457D-4E77-B008-09897A740962}"/>
    <cellStyle name="Millares 19 3 2 2 2 2" xfId="15179" xr:uid="{29AC0D14-E288-408B-B51A-31D9129A15F8}"/>
    <cellStyle name="Millares 19 3 2 2 3" xfId="7217" xr:uid="{A6D3A9EC-0AE8-4F45-84DC-377C825A9930}"/>
    <cellStyle name="Millares 19 3 2 2 3 2" xfId="17456" xr:uid="{6F5BB1DC-4EB6-4174-A264-32466007ACE9}"/>
    <cellStyle name="Millares 19 3 2 2 4" xfId="10496" xr:uid="{EC945C95-3520-4BED-89C5-442F9B944D01}"/>
    <cellStyle name="Millares 19 3 2 2 4 2" xfId="19750" xr:uid="{488F1DB7-C7C1-4D20-ABA8-68E38B9B5303}"/>
    <cellStyle name="Millares 19 3 2 2 5" xfId="12903" xr:uid="{9FEB5D07-12A7-49C0-8F77-DCAE4F7B45E3}"/>
    <cellStyle name="Millares 19 3 2 3" xfId="3622" xr:uid="{C8132E44-7457-4351-AC3F-07F246BAE48A}"/>
    <cellStyle name="Millares 19 3 2 3 2" xfId="14041" xr:uid="{F3D8C29E-2AD8-47BB-BA2D-BFB904E51596}"/>
    <cellStyle name="Millares 19 3 2 4" xfId="6049" xr:uid="{A3555BC1-DB5D-4A84-BE13-8410507CB413}"/>
    <cellStyle name="Millares 19 3 2 4 2" xfId="16318" xr:uid="{ECD2C3E9-027A-4196-BF7B-21FDA2A098EF}"/>
    <cellStyle name="Millares 19 3 2 5" xfId="9328" xr:uid="{E12134C6-0F3A-425B-B740-BA62F5682ECE}"/>
    <cellStyle name="Millares 19 3 2 5 2" xfId="18611" xr:uid="{4BDB5966-7FF6-460E-B4C6-072FBC834978}"/>
    <cellStyle name="Millares 19 3 2 6" xfId="11765" xr:uid="{15DBAC22-4DBC-4B01-AEDC-C4B02780BC7B}"/>
    <cellStyle name="Millares 19 3 3" xfId="1872" xr:uid="{EBA44CDD-5B21-48C9-BE41-5B69A58DFCE7}"/>
    <cellStyle name="Millares 19 3 3 2" xfId="4208" xr:uid="{BBFBC37E-C227-4022-832E-B3EB90C421AD}"/>
    <cellStyle name="Millares 19 3 3 2 2" xfId="14610" xr:uid="{67C7AFFA-1FA7-4998-AF0A-1A65DF7932C7}"/>
    <cellStyle name="Millares 19 3 3 3" xfId="6635" xr:uid="{A11908F7-EB40-4C03-A1C2-DCA661203BDF}"/>
    <cellStyle name="Millares 19 3 3 3 2" xfId="16887" xr:uid="{AAD33D55-FFF4-4417-A54A-929B91AF2D0B}"/>
    <cellStyle name="Millares 19 3 3 4" xfId="9914" xr:uid="{66B2B31E-7ADA-4922-AC16-D63D64C52C02}"/>
    <cellStyle name="Millares 19 3 3 4 2" xfId="19180" xr:uid="{CA8BD4E7-EE4D-44F4-AB9D-4107144578F7}"/>
    <cellStyle name="Millares 19 3 3 5" xfId="12334" xr:uid="{CC16F73E-D422-4E04-8F66-E51BC3CAD088}"/>
    <cellStyle name="Millares 19 3 4" xfId="3040" xr:uid="{BC003B38-886F-4093-A195-468A0AFDE5F8}"/>
    <cellStyle name="Millares 19 3 4 2" xfId="13472" xr:uid="{6006AF66-969E-4C23-8B05-A9D1ED23483F}"/>
    <cellStyle name="Millares 19 3 5" xfId="5467" xr:uid="{F686D259-06AD-4E66-986D-01AECFF26DF3}"/>
    <cellStyle name="Millares 19 3 5 2" xfId="15749" xr:uid="{16B0FD00-48D0-4078-A0F5-290B2D736B88}"/>
    <cellStyle name="Millares 19 3 6" xfId="8746" xr:uid="{FD29C981-E898-4632-BC6C-F02FAC618B91}"/>
    <cellStyle name="Millares 19 3 6 2" xfId="18042" xr:uid="{BCE41D87-670D-46AC-97AA-739F3C264B56}"/>
    <cellStyle name="Millares 19 3 7" xfId="11196" xr:uid="{7BEA01EB-41FF-4DC5-91E7-CC7C786DF312}"/>
    <cellStyle name="Millares 19 4" xfId="999" xr:uid="{0A153E32-3B18-4946-A236-7E9207EF75B6}"/>
    <cellStyle name="Millares 19 4 2" xfId="2167" xr:uid="{A23B60D8-FA55-4000-955B-78167F9D254B}"/>
    <cellStyle name="Millares 19 4 2 2" xfId="4503" xr:uid="{66FCE0F7-C95E-4DC6-BF41-6D3FF1DDAAA1}"/>
    <cellStyle name="Millares 19 4 2 2 2" xfId="14895" xr:uid="{79BFFEE8-3D31-4DD2-9085-AD3CA586F27A}"/>
    <cellStyle name="Millares 19 4 2 3" xfId="6930" xr:uid="{DA010EC8-4E8F-4B1A-A7C1-4A253E9588BC}"/>
    <cellStyle name="Millares 19 4 2 3 2" xfId="17172" xr:uid="{224BAE50-C3C2-49AB-A3AD-34BDF003F0BF}"/>
    <cellStyle name="Millares 19 4 2 4" xfId="10209" xr:uid="{0B6DDA42-8017-4F8B-9896-599EAB612029}"/>
    <cellStyle name="Millares 19 4 2 4 2" xfId="19466" xr:uid="{D08CFBA1-7F4B-42D7-B7A5-8FE8603FCD4D}"/>
    <cellStyle name="Millares 19 4 2 5" xfId="12619" xr:uid="{39BFDD90-080A-4EC5-9037-9643E1183C55}"/>
    <cellStyle name="Millares 19 4 3" xfId="3335" xr:uid="{A53B350C-ADA8-4A36-A234-A82BD26E3569}"/>
    <cellStyle name="Millares 19 4 3 2" xfId="13757" xr:uid="{1B5C05F8-2B7D-4BF4-82EB-24AC8BF4873A}"/>
    <cellStyle name="Millares 19 4 4" xfId="5762" xr:uid="{B70D6FE1-D9B3-4EAA-A53F-169CAB425B2C}"/>
    <cellStyle name="Millares 19 4 4 2" xfId="16034" xr:uid="{327360A1-4CDC-46CD-BA82-5A0DE254E50A}"/>
    <cellStyle name="Millares 19 4 5" xfId="9041" xr:uid="{215F59F7-15EB-4091-8AF8-1617A4F3599A}"/>
    <cellStyle name="Millares 19 4 5 2" xfId="18327" xr:uid="{D7CFDE91-77FE-43C3-805A-50C27F33534C}"/>
    <cellStyle name="Millares 19 4 6" xfId="11481" xr:uid="{AC8FFEF9-4C87-4EB1-B303-E0E066524629}"/>
    <cellStyle name="Millares 19 5" xfId="1578" xr:uid="{A9107E00-42C4-47A5-9F7E-20A6FA43CE28}"/>
    <cellStyle name="Millares 19 5 2" xfId="3914" xr:uid="{5A0D1663-5C5E-4B9F-859C-4B32B268FA76}"/>
    <cellStyle name="Millares 19 5 2 2" xfId="14326" xr:uid="{51F15324-2F4F-45C1-93C0-9147856A47B6}"/>
    <cellStyle name="Millares 19 5 3" xfId="6341" xr:uid="{C8D4F0F6-CD33-44C0-9F0C-FBF4263AA931}"/>
    <cellStyle name="Millares 19 5 3 2" xfId="16603" xr:uid="{4DA17906-19DA-44AF-8E99-FED05A6018D0}"/>
    <cellStyle name="Millares 19 5 4" xfId="9620" xr:uid="{6D816C53-CEFD-46C1-86E3-6C9268A93896}"/>
    <cellStyle name="Millares 19 5 4 2" xfId="18896" xr:uid="{88C69C7A-A4AB-4865-8110-56AA171BB0AB}"/>
    <cellStyle name="Millares 19 5 5" xfId="12050" xr:uid="{029DF9E3-4355-4EF1-BFB1-A184D7A472BE}"/>
    <cellStyle name="Millares 19 6" xfId="2746" xr:uid="{FD1D9DC9-4C9F-4319-828F-0A9CBA2986DA}"/>
    <cellStyle name="Millares 19 6 2" xfId="13188" xr:uid="{9EFE8C00-65FC-401B-AD34-36091AB3AFB2}"/>
    <cellStyle name="Millares 19 7" xfId="5157" xr:uid="{2F61104F-B656-4622-B884-1D576EF5B31A}"/>
    <cellStyle name="Millares 19 7 2" xfId="15465" xr:uid="{E80171AE-08E4-4F09-BC22-3CCB400E52F1}"/>
    <cellStyle name="Millares 19 8" xfId="8452" xr:uid="{9BFC0BB4-DCB9-4B49-9A25-55C8E830F370}"/>
    <cellStyle name="Millares 19 8 2" xfId="17758" xr:uid="{42A8FEDE-6057-424F-AD76-6AFCFDBF62A4}"/>
    <cellStyle name="Millares 19 9" xfId="10843" xr:uid="{DD6D3D6F-0A52-4F69-B21A-78762DE39570}"/>
    <cellStyle name="Millares 2" xfId="9" xr:uid="{A1279CA5-74A8-4E74-A1E2-302A3128671D}"/>
    <cellStyle name="Millares 2 2" xfId="69" xr:uid="{7FBD2764-E00D-45AE-BEF6-717A47027158}"/>
    <cellStyle name="Millares 2 3" xfId="70" xr:uid="{56371E5C-6678-4815-834C-30F22009BCEA}"/>
    <cellStyle name="Millares 2 4" xfId="224" xr:uid="{0AB67EA4-A6F7-4E28-BB48-98BD8EF8EE73}"/>
    <cellStyle name="Millares 2 5" xfId="71" xr:uid="{82E988B7-C242-47F8-9F49-7E0F3C31BC76}"/>
    <cellStyle name="Millares 2 5 2" xfId="657" xr:uid="{82EE9958-1D55-49F0-8B26-662CA6B0A3CD}"/>
    <cellStyle name="Millares 2 5 2 2" xfId="1248" xr:uid="{9BEDBCE7-2443-44BE-A947-9A2B6DB92DCB}"/>
    <cellStyle name="Millares 2 5 2 2 2" xfId="2416" xr:uid="{F3D5D56F-8923-49BB-80B0-C07BA4E387D5}"/>
    <cellStyle name="Millares 2 5 2 2 2 2" xfId="4752" xr:uid="{0FD57EEB-9E81-4D55-A404-9FA491FCB355}"/>
    <cellStyle name="Millares 2 5 2 2 2 2 2" xfId="15144" xr:uid="{B0C52ACD-8789-4571-AC2F-A2DA08EFB34E}"/>
    <cellStyle name="Millares 2 5 2 2 2 3" xfId="7179" xr:uid="{C9DDEF59-6640-4CA7-88A1-1A92CF94AFDC}"/>
    <cellStyle name="Millares 2 5 2 2 2 3 2" xfId="17421" xr:uid="{F8113908-E657-4C06-B3CA-4924912BF1ED}"/>
    <cellStyle name="Millares 2 5 2 2 2 4" xfId="10458" xr:uid="{D7319512-3DFB-4693-AC49-079AF13E8E4E}"/>
    <cellStyle name="Millares 2 5 2 2 2 4 2" xfId="19715" xr:uid="{8CA4339A-55E6-4BFC-BCCB-D4B6625D9834}"/>
    <cellStyle name="Millares 2 5 2 2 2 5" xfId="12868" xr:uid="{AE61FFC8-DB0D-49FA-A727-F3CCA0DF79CE}"/>
    <cellStyle name="Millares 2 5 2 2 3" xfId="3584" xr:uid="{9F301143-51D8-4802-8063-5C5DD433CBB3}"/>
    <cellStyle name="Millares 2 5 2 2 3 2" xfId="14006" xr:uid="{F3B77AA4-D674-4A0E-A66B-6484051BED7A}"/>
    <cellStyle name="Millares 2 5 2 2 4" xfId="6011" xr:uid="{B74E481C-3BD2-462C-B791-09048E4C0042}"/>
    <cellStyle name="Millares 2 5 2 2 4 2" xfId="16283" xr:uid="{C1453C61-31E7-4B7C-A95D-AC24C9850CC4}"/>
    <cellStyle name="Millares 2 5 2 2 5" xfId="9290" xr:uid="{7CA149EE-AE5B-4013-B27F-DFE4E4718F3C}"/>
    <cellStyle name="Millares 2 5 2 2 5 2" xfId="18576" xr:uid="{FAA1B203-C11A-43B3-9F8F-120C22CC72DB}"/>
    <cellStyle name="Millares 2 5 2 2 6" xfId="11730" xr:uid="{8AB52F80-30A8-45D9-81BF-A22EF3C6C857}"/>
    <cellStyle name="Millares 2 5 2 3" xfId="1827" xr:uid="{12254EEE-230F-401B-9A7C-17FC2B4A7438}"/>
    <cellStyle name="Millares 2 5 2 3 2" xfId="4163" xr:uid="{BE552926-0355-4536-8BE2-F43A2B6C6C2E}"/>
    <cellStyle name="Millares 2 5 2 3 2 2" xfId="14575" xr:uid="{FA4C9BDE-FEC4-4150-9EC2-E5EC19383E6F}"/>
    <cellStyle name="Millares 2 5 2 3 3" xfId="6590" xr:uid="{95864AB4-3A4F-43DD-80A3-67B1A3BF6DE0}"/>
    <cellStyle name="Millares 2 5 2 3 3 2" xfId="16852" xr:uid="{DCB3BA15-E843-4A1E-A1EA-216C8FF8B3CD}"/>
    <cellStyle name="Millares 2 5 2 3 4" xfId="9869" xr:uid="{A88896A7-684F-46BF-B6C3-EB9B09373A4A}"/>
    <cellStyle name="Millares 2 5 2 3 4 2" xfId="19145" xr:uid="{7DE59061-1B63-49F0-887E-F0DA52FFEFCF}"/>
    <cellStyle name="Millares 2 5 2 3 5" xfId="12299" xr:uid="{D457EC2D-D7F9-44FF-8D43-626AF53C0419}"/>
    <cellStyle name="Millares 2 5 2 4" xfId="2995" xr:uid="{4002ED92-B141-4D0E-964E-97F1C62BAE12}"/>
    <cellStyle name="Millares 2 5 2 4 2" xfId="13437" xr:uid="{57848C5C-9579-4E41-88E8-647D6920CDD7}"/>
    <cellStyle name="Millares 2 5 2 5" xfId="5422" xr:uid="{3B06E69D-5B83-4719-A8B4-739679FC2366}"/>
    <cellStyle name="Millares 2 5 2 5 2" xfId="15714" xr:uid="{6FE8ABAD-2CB2-4E5E-BD58-223A2C3B39A6}"/>
    <cellStyle name="Millares 2 5 2 6" xfId="8701" xr:uid="{619482A2-AC0A-49E7-8843-AE5EE50C7C92}"/>
    <cellStyle name="Millares 2 5 2 6 2" xfId="18007" xr:uid="{2E68E86F-C460-4539-8560-A9129ED45FD5}"/>
    <cellStyle name="Millares 2 5 2 7" xfId="11161" xr:uid="{36626846-45B3-45A6-819A-5F445F3BE5D8}"/>
    <cellStyle name="Millares 2 5 3" xfId="965" xr:uid="{DC3EDCE2-1F1B-429C-BCCE-FA262F9B9E44}"/>
    <cellStyle name="Millares 2 5 3 2" xfId="2133" xr:uid="{B3041D9A-FF96-417D-B188-ABF6B47D09C4}"/>
    <cellStyle name="Millares 2 5 3 2 2" xfId="4469" xr:uid="{BCC6C512-659B-4DF2-8C4D-4462113BF1FA}"/>
    <cellStyle name="Millares 2 5 3 2 2 2" xfId="14861" xr:uid="{44C280C6-1C8C-496B-B5AB-F6D1E84D0853}"/>
    <cellStyle name="Millares 2 5 3 2 3" xfId="6896" xr:uid="{E1578C1E-FD16-4D9E-8339-C30C78D0340F}"/>
    <cellStyle name="Millares 2 5 3 2 3 2" xfId="17138" xr:uid="{6E6950F3-6BFB-4275-A473-955BF4491ACF}"/>
    <cellStyle name="Millares 2 5 3 2 4" xfId="10175" xr:uid="{14829402-0423-4E59-AAD2-9CAA97FDBB1B}"/>
    <cellStyle name="Millares 2 5 3 2 4 2" xfId="19432" xr:uid="{057CC125-7834-4E75-8327-AFB73BAA9F93}"/>
    <cellStyle name="Millares 2 5 3 2 5" xfId="12585" xr:uid="{813B2498-0B3F-4922-B7C6-B10BF80CAA4B}"/>
    <cellStyle name="Millares 2 5 3 3" xfId="3301" xr:uid="{611020DA-6C84-456C-9C8E-040607A46352}"/>
    <cellStyle name="Millares 2 5 3 3 2" xfId="13723" xr:uid="{2702C179-73BE-4574-892C-805F43AE85BD}"/>
    <cellStyle name="Millares 2 5 3 4" xfId="5728" xr:uid="{8505046B-BB54-4F4D-AE58-C1D77A97D217}"/>
    <cellStyle name="Millares 2 5 3 4 2" xfId="16000" xr:uid="{2A2F1ADB-88D4-45E9-BE16-1F27F789130E}"/>
    <cellStyle name="Millares 2 5 3 5" xfId="9007" xr:uid="{6D8C0C3B-4CB3-4600-B3B8-09AFE6E57D7A}"/>
    <cellStyle name="Millares 2 5 3 5 2" xfId="18293" xr:uid="{03D3DF5B-5762-4FAE-A79D-B79EED1154EE}"/>
    <cellStyle name="Millares 2 5 3 6" xfId="11447" xr:uid="{09A041FA-1D2A-4F27-BA41-9467391080B7}"/>
    <cellStyle name="Millares 2 5 4" xfId="1544" xr:uid="{892235F3-DAC4-47FA-9230-E2A578CDE130}"/>
    <cellStyle name="Millares 2 5 4 2" xfId="3880" xr:uid="{0F151FA4-97C0-4437-875E-2ED3C8162291}"/>
    <cellStyle name="Millares 2 5 4 2 2" xfId="14292" xr:uid="{8150BBD3-7C95-495C-B219-10037AE3BD80}"/>
    <cellStyle name="Millares 2 5 4 3" xfId="6307" xr:uid="{9714A8E0-805F-4403-A8E3-F029216394F5}"/>
    <cellStyle name="Millares 2 5 4 3 2" xfId="16569" xr:uid="{667436C1-3544-4BCC-B540-41EB78AEA12B}"/>
    <cellStyle name="Millares 2 5 4 4" xfId="9586" xr:uid="{A30F0756-FBD5-4EFA-8963-138E16AF9C22}"/>
    <cellStyle name="Millares 2 5 4 4 2" xfId="18862" xr:uid="{05A67C15-1621-4EEC-A698-4F37CE8F0EAE}"/>
    <cellStyle name="Millares 2 5 4 5" xfId="12016" xr:uid="{1A164DC4-A57E-4A8F-8CD4-34068B376F84}"/>
    <cellStyle name="Millares 2 5 5" xfId="2712" xr:uid="{96C96EB4-7D43-4442-851C-0FCA36F8A5DE}"/>
    <cellStyle name="Millares 2 5 5 2" xfId="13154" xr:uid="{F6554D61-BF79-462B-BB93-2BC1205E0ED9}"/>
    <cellStyle name="Millares 2 5 6" xfId="5061" xr:uid="{9C5A0044-4CF9-4FEF-AF89-20200EA77D3E}"/>
    <cellStyle name="Millares 2 5 6 2" xfId="15430" xr:uid="{FB58AEF8-5FA9-4FD3-8A6D-D0AAE35F93AF}"/>
    <cellStyle name="Millares 2 5 7" xfId="8410" xr:uid="{8B2537FD-EC40-4A63-9A77-6BDD77D3B7D4}"/>
    <cellStyle name="Millares 2 5 7 2" xfId="17724" xr:uid="{A7390F48-51C8-4E86-AA0B-D2EA814D491F}"/>
    <cellStyle name="Millares 2 5 8" xfId="10778" xr:uid="{75F56C32-B55F-4311-9CA4-C5B1F6232237}"/>
    <cellStyle name="Millares 2 6" xfId="611" xr:uid="{AD4BEF74-AC0F-428B-B5B8-C38F3FA8F443}"/>
    <cellStyle name="Millares 2 6 2" xfId="933" xr:uid="{F1955C0D-849B-4969-BD9A-602082049AA2}"/>
    <cellStyle name="Millares 2 6 2 2" xfId="1514" xr:uid="{769ECDE4-2CF4-410B-9B17-372B1F09EC7A}"/>
    <cellStyle name="Millares 2 6 2 2 2" xfId="2682" xr:uid="{5C9C6DF8-FB52-4C2C-84CF-0B6B1BE55878}"/>
    <cellStyle name="Millares 2 6 2 2 2 2" xfId="5018" xr:uid="{BF329EFF-D9F8-495A-8B3A-788682C574A0}"/>
    <cellStyle name="Millares 2 6 2 2 2 2 2" xfId="15407" xr:uid="{3DE2B63E-FB1D-4DF7-86C5-53B72799BD79}"/>
    <cellStyle name="Millares 2 6 2 2 2 3" xfId="7445" xr:uid="{4F85B17E-9D9C-4A95-A35F-199C344F2A18}"/>
    <cellStyle name="Millares 2 6 2 2 2 3 2" xfId="17684" xr:uid="{253BB8F3-538C-42CD-878A-7FE46B03E9F1}"/>
    <cellStyle name="Millares 2 6 2 2 2 4" xfId="10724" xr:uid="{2219E764-6994-4C0C-977B-1E9ED3565716}"/>
    <cellStyle name="Millares 2 6 2 2 2 4 2" xfId="19978" xr:uid="{244728C0-2975-4435-A62A-3B1C524AD1DC}"/>
    <cellStyle name="Millares 2 6 2 2 2 5" xfId="13131" xr:uid="{E1C1F691-4170-4E53-8896-E67A1EDF4994}"/>
    <cellStyle name="Millares 2 6 2 2 3" xfId="3850" xr:uid="{87A19B36-C558-4D3D-8681-6772B45DDBC1}"/>
    <cellStyle name="Millares 2 6 2 2 3 2" xfId="14269" xr:uid="{7301D089-3537-47F2-BE30-D9B7A00696F3}"/>
    <cellStyle name="Millares 2 6 2 2 4" xfId="6277" xr:uid="{993D12E3-C7A2-4031-A660-522719332D65}"/>
    <cellStyle name="Millares 2 6 2 2 4 2" xfId="16546" xr:uid="{95FC19EC-88F8-4C95-8AE3-DD42F0D40942}"/>
    <cellStyle name="Millares 2 6 2 2 5" xfId="9556" xr:uid="{BB403E7C-557B-495B-B05D-3223515B5D8F}"/>
    <cellStyle name="Millares 2 6 2 2 5 2" xfId="18839" xr:uid="{464FC5FA-8B18-45A5-92EB-7585CEAA0663}"/>
    <cellStyle name="Millares 2 6 2 2 6" xfId="11993" xr:uid="{7F53E2BE-6B06-439F-9B7C-59EB0784445E}"/>
    <cellStyle name="Millares 2 6 2 3" xfId="2101" xr:uid="{096C05AA-D633-4BB9-A16D-49715B8DBFDD}"/>
    <cellStyle name="Millares 2 6 2 3 2" xfId="4437" xr:uid="{10189590-9E7E-4917-B600-F71C8A248C9D}"/>
    <cellStyle name="Millares 2 6 2 3 2 2" xfId="14838" xr:uid="{BE7D4F66-F979-4F7B-92AB-380097E2330E}"/>
    <cellStyle name="Millares 2 6 2 3 3" xfId="6864" xr:uid="{02531D27-913C-4926-A3F2-43BB0288ECC0}"/>
    <cellStyle name="Millares 2 6 2 3 3 2" xfId="17115" xr:uid="{43933D04-4E1C-4E34-A301-974E5B728751}"/>
    <cellStyle name="Millares 2 6 2 3 4" xfId="10143" xr:uid="{592C5974-4C3F-4172-A0DA-832865EE3EFC}"/>
    <cellStyle name="Millares 2 6 2 3 4 2" xfId="19408" xr:uid="{4AC0EA10-1431-404F-AD90-63F154852A0E}"/>
    <cellStyle name="Millares 2 6 2 3 5" xfId="12562" xr:uid="{EF9FCBF6-1CFE-4DDD-B6F7-EEA291BFB26C}"/>
    <cellStyle name="Millares 2 6 2 4" xfId="3269" xr:uid="{2F78E1BF-D529-431D-85A4-EA4A89FF6A3A}"/>
    <cellStyle name="Millares 2 6 2 4 2" xfId="13700" xr:uid="{0A61B0C4-175E-4999-81AB-DD11FCB7240F}"/>
    <cellStyle name="Millares 2 6 2 5" xfId="5696" xr:uid="{5C52DBDC-1D66-4D49-A7C0-7B422AFD6157}"/>
    <cellStyle name="Millares 2 6 2 5 2" xfId="15977" xr:uid="{91D6A604-B60C-49C5-B89F-3DE95DF4DF57}"/>
    <cellStyle name="Millares 2 6 2 6" xfId="8975" xr:uid="{6FC797CA-3807-4308-85FA-B84D6C3FBD15}"/>
    <cellStyle name="Millares 2 6 2 6 2" xfId="18270" xr:uid="{DAEAFF08-A651-4E5C-B1E0-1FBF65EA4F2A}"/>
    <cellStyle name="Millares 2 6 2 7" xfId="11424" xr:uid="{011F6171-9397-49FE-B645-4F18E816F370}"/>
    <cellStyle name="Millares 2 6 3" xfId="1227" xr:uid="{D7DF86DA-0F0A-4807-A581-C3D591795A63}"/>
    <cellStyle name="Millares 2 6 3 2" xfId="2395" xr:uid="{BC69BBDD-7A94-41E7-9C6C-62C5B74D80B0}"/>
    <cellStyle name="Millares 2 6 3 2 2" xfId="4731" xr:uid="{0A75197C-E7C8-4868-90B7-EBB94A48762A}"/>
    <cellStyle name="Millares 2 6 3 2 2 2" xfId="15123" xr:uid="{AC431803-4D1F-41D0-BBDF-B25EFBCD16CF}"/>
    <cellStyle name="Millares 2 6 3 2 3" xfId="7158" xr:uid="{CF990F10-A0EC-4595-8FCF-B19E547D0A94}"/>
    <cellStyle name="Millares 2 6 3 2 3 2" xfId="17400" xr:uid="{E0B1F35F-56A4-4186-B1E5-56A7CA4337FA}"/>
    <cellStyle name="Millares 2 6 3 2 4" xfId="10437" xr:uid="{F4139B56-237E-4A19-BB1D-9ED783025270}"/>
    <cellStyle name="Millares 2 6 3 2 4 2" xfId="19694" xr:uid="{23C64983-A90F-4A5C-8DE2-4D5040ACA333}"/>
    <cellStyle name="Millares 2 6 3 2 5" xfId="12847" xr:uid="{FA64D1CA-6F89-441A-AD8D-4F54E5CEEF6F}"/>
    <cellStyle name="Millares 2 6 3 3" xfId="3563" xr:uid="{16193934-2AB4-4CAF-8550-963BA7168444}"/>
    <cellStyle name="Millares 2 6 3 3 2" xfId="13985" xr:uid="{4BD69230-D168-4CFD-B116-262AFA50E215}"/>
    <cellStyle name="Millares 2 6 3 4" xfId="5990" xr:uid="{3F54F0E2-7F36-453F-8730-176AC7699B9A}"/>
    <cellStyle name="Millares 2 6 3 4 2" xfId="16262" xr:uid="{2B5FA69E-E833-4E71-B548-76D1C6746EAC}"/>
    <cellStyle name="Millares 2 6 3 5" xfId="9269" xr:uid="{2413CFA4-4E7D-42D4-AE8D-F2DED588D5A9}"/>
    <cellStyle name="Millares 2 6 3 5 2" xfId="18555" xr:uid="{3A696583-69B0-4113-ABDB-ED0547DCA678}"/>
    <cellStyle name="Millares 2 6 3 6" xfId="11709" xr:uid="{ED88EFFD-84F0-48E2-8182-9A9383F04F1D}"/>
    <cellStyle name="Millares 2 6 4" xfId="1806" xr:uid="{B4EAB2F3-F444-4DE3-8862-2ABD94268205}"/>
    <cellStyle name="Millares 2 6 4 2" xfId="4142" xr:uid="{7CAC640C-B64A-40D3-9C5D-A753A83F054D}"/>
    <cellStyle name="Millares 2 6 4 2 2" xfId="14554" xr:uid="{084E9E7F-7D30-49C9-BBE0-A06B5E987363}"/>
    <cellStyle name="Millares 2 6 4 3" xfId="6569" xr:uid="{63573A6C-61C2-4A8C-903C-2F69D2DBA5B6}"/>
    <cellStyle name="Millares 2 6 4 3 2" xfId="16831" xr:uid="{3ECE2E40-7466-43E5-866F-62155DCFA651}"/>
    <cellStyle name="Millares 2 6 4 4" xfId="9848" xr:uid="{9170548B-A38D-4238-94EA-51407694D2F4}"/>
    <cellStyle name="Millares 2 6 4 4 2" xfId="19124" xr:uid="{1830079B-2494-458E-85F9-764206646D06}"/>
    <cellStyle name="Millares 2 6 4 5" xfId="12278" xr:uid="{FF4222B5-D129-4F4A-BD74-3373ECD49336}"/>
    <cellStyle name="Millares 2 6 5" xfId="2974" xr:uid="{5C12BEF5-7AAD-459F-B6D1-42C2DBF1EE91}"/>
    <cellStyle name="Millares 2 6 5 2" xfId="13416" xr:uid="{A66A1D4E-E507-44AD-BD11-BD38CAD3B7B7}"/>
    <cellStyle name="Millares 2 6 6" xfId="5395" xr:uid="{50097686-3378-4A21-8499-BC3797921897}"/>
    <cellStyle name="Millares 2 6 6 2" xfId="15693" xr:uid="{E10DBBC7-5DAC-4F41-BB98-DA2831171E5C}"/>
    <cellStyle name="Millares 2 6 7" xfId="8680" xr:uid="{630D44DA-E4B1-4B84-AE70-4142D818E81D}"/>
    <cellStyle name="Millares 2 6 7 2" xfId="17986" xr:uid="{EA8DD221-294C-40F8-800D-511D157A82AB}"/>
    <cellStyle name="Millares 2 6 8" xfId="11120" xr:uid="{F4157850-B85F-4139-9C4C-6D8E7D5F4041}"/>
    <cellStyle name="Millares 2_APU´S_NO_PREVISTOS (1)" xfId="225" xr:uid="{A63FC040-6125-4A60-B32A-AFC7589099AA}"/>
    <cellStyle name="Millares 20" xfId="332" xr:uid="{7851CBCB-CF84-4DE7-850F-D1A870479339}"/>
    <cellStyle name="Millares 20 2" xfId="540" xr:uid="{634542BA-08C8-464C-AEFE-6BED284333BB}"/>
    <cellStyle name="Millares 20 2 2" xfId="889" xr:uid="{31FB60DF-1485-4EF1-A624-A059F576BA9F}"/>
    <cellStyle name="Millares 20 2 2 2" xfId="1471" xr:uid="{FF2469A9-8A2E-445A-9674-FD3455BA35C2}"/>
    <cellStyle name="Millares 20 2 2 2 2" xfId="2639" xr:uid="{2A8044E4-1F7C-4154-ABFD-3158FF630E3F}"/>
    <cellStyle name="Millares 20 2 2 2 2 2" xfId="4975" xr:uid="{EDB2D6AB-8C78-494E-A5FD-73210EE25C47}"/>
    <cellStyle name="Millares 20 2 2 2 2 2 2" xfId="15364" xr:uid="{802DF1EB-332D-4D77-8640-824ED844A4C8}"/>
    <cellStyle name="Millares 20 2 2 2 2 3" xfId="7402" xr:uid="{173D2130-F597-49DD-93C1-FDBE566C74D2}"/>
    <cellStyle name="Millares 20 2 2 2 2 3 2" xfId="17641" xr:uid="{1EE1C963-838C-44A2-8C38-A887F5335CB9}"/>
    <cellStyle name="Millares 20 2 2 2 2 4" xfId="10681" xr:uid="{AD451E1B-A5ED-4ECE-AB8C-DCCB64DFFA19}"/>
    <cellStyle name="Millares 20 2 2 2 2 4 2" xfId="19935" xr:uid="{C6219907-78C5-49D3-8710-20D89B50C415}"/>
    <cellStyle name="Millares 20 2 2 2 2 5" xfId="13088" xr:uid="{644591C4-DA2D-4CA3-A8E6-48A6B84E0F90}"/>
    <cellStyle name="Millares 20 2 2 2 3" xfId="3807" xr:uid="{4A580C90-BF47-451F-8DAD-C2F4182DE273}"/>
    <cellStyle name="Millares 20 2 2 2 3 2" xfId="14226" xr:uid="{ED8F4213-2CE8-4033-8203-33F005BBCA56}"/>
    <cellStyle name="Millares 20 2 2 2 4" xfId="6234" xr:uid="{89541B9A-5BB3-4580-91D4-E7DC2D07361C}"/>
    <cellStyle name="Millares 20 2 2 2 4 2" xfId="16503" xr:uid="{AFA4C747-048D-4513-BC7C-E38CCECFB37A}"/>
    <cellStyle name="Millares 20 2 2 2 5" xfId="9513" xr:uid="{69A766CC-E849-43ED-9D29-7B7D7F351E79}"/>
    <cellStyle name="Millares 20 2 2 2 5 2" xfId="18796" xr:uid="{D3646DDB-528A-4D12-9449-8F0E48201760}"/>
    <cellStyle name="Millares 20 2 2 2 6" xfId="11950" xr:uid="{6B1C0A1E-FEB0-4A1C-B5AA-2F62991C8328}"/>
    <cellStyle name="Millares 20 2 2 3" xfId="2057" xr:uid="{92E2C364-BD27-4AF8-A0ED-5E6F5B130767}"/>
    <cellStyle name="Millares 20 2 2 3 2" xfId="4393" xr:uid="{50841693-2068-4C9C-8351-B45D08A97D07}"/>
    <cellStyle name="Millares 20 2 2 3 2 2" xfId="14795" xr:uid="{B6F8806C-72E0-4629-A528-F95218EDB013}"/>
    <cellStyle name="Millares 20 2 2 3 3" xfId="6820" xr:uid="{2572D1BB-5BA2-4FEE-B4B9-ED2760CE0EED}"/>
    <cellStyle name="Millares 20 2 2 3 3 2" xfId="17072" xr:uid="{1638B60B-AF93-49C1-8962-4B4081347371}"/>
    <cellStyle name="Millares 20 2 2 3 4" xfId="10099" xr:uid="{1EA5B27E-B51E-4B9D-9B04-A98C767F8703}"/>
    <cellStyle name="Millares 20 2 2 3 4 2" xfId="19365" xr:uid="{A5BD6628-4839-45E3-8475-DC7AD5735BC3}"/>
    <cellStyle name="Millares 20 2 2 3 5" xfId="12519" xr:uid="{ACDE063B-1693-41E5-A676-988D3DFDF476}"/>
    <cellStyle name="Millares 20 2 2 4" xfId="3225" xr:uid="{CFD6506B-3123-47B7-8E08-1D1F61FCA4CA}"/>
    <cellStyle name="Millares 20 2 2 4 2" xfId="13657" xr:uid="{5FE26CA8-BB9B-4C34-8F9F-2B35363101FB}"/>
    <cellStyle name="Millares 20 2 2 5" xfId="5652" xr:uid="{3C7C0977-5604-42FB-8DAF-A9E022DDEC23}"/>
    <cellStyle name="Millares 20 2 2 5 2" xfId="15934" xr:uid="{EE77F3DF-D0E7-4B98-AAE0-FCF7A4B6A909}"/>
    <cellStyle name="Millares 20 2 2 6" xfId="8931" xr:uid="{B8BA5DF9-B4AC-411F-B4E3-15CBC8513EBE}"/>
    <cellStyle name="Millares 20 2 2 6 2" xfId="18227" xr:uid="{70348C67-3CA2-4271-98FE-17CEE40EE817}"/>
    <cellStyle name="Millares 20 2 2 7" xfId="11381" xr:uid="{91169BCB-4F7D-43A7-BC0B-33FCF54BF868}"/>
    <cellStyle name="Millares 20 2 3" xfId="1184" xr:uid="{F0191D1B-E4BA-49F4-B7FD-161C551E588E}"/>
    <cellStyle name="Millares 20 2 3 2" xfId="2352" xr:uid="{2A41E6C0-8024-42ED-B8D0-BD5128EAAC69}"/>
    <cellStyle name="Millares 20 2 3 2 2" xfId="4688" xr:uid="{8F9461B6-AD71-4C96-9914-B944528CA25E}"/>
    <cellStyle name="Millares 20 2 3 2 2 2" xfId="15080" xr:uid="{ABBE4C33-CF0D-4127-B947-0E4E2CF352DF}"/>
    <cellStyle name="Millares 20 2 3 2 3" xfId="7115" xr:uid="{7371F507-2EC8-4DC2-AF6A-2F39A2753220}"/>
    <cellStyle name="Millares 20 2 3 2 3 2" xfId="17357" xr:uid="{67E8C5CC-DBF4-48C3-A880-EC2037B40360}"/>
    <cellStyle name="Millares 20 2 3 2 4" xfId="10394" xr:uid="{7E069602-DA96-4D77-B49E-9C0CDDA94BF4}"/>
    <cellStyle name="Millares 20 2 3 2 4 2" xfId="19651" xr:uid="{525E336E-B651-468E-88FA-0C40FADFCABE}"/>
    <cellStyle name="Millares 20 2 3 2 5" xfId="12804" xr:uid="{39F6DB19-8B90-47AF-84FC-96F185DE0097}"/>
    <cellStyle name="Millares 20 2 3 3" xfId="3520" xr:uid="{37783093-924B-4C05-B390-BF0C23BC1D94}"/>
    <cellStyle name="Millares 20 2 3 3 2" xfId="13942" xr:uid="{108F1776-DE05-4A4D-8D69-1F070EBE23F4}"/>
    <cellStyle name="Millares 20 2 3 4" xfId="5947" xr:uid="{D38B27E9-2916-443C-B7FA-ED96DBE06494}"/>
    <cellStyle name="Millares 20 2 3 4 2" xfId="16219" xr:uid="{DAE714B8-5395-449B-85EE-1D4CB62C45DF}"/>
    <cellStyle name="Millares 20 2 3 5" xfId="9226" xr:uid="{52500A2B-07FB-4410-811C-3E0FDBCDA9BE}"/>
    <cellStyle name="Millares 20 2 3 5 2" xfId="18512" xr:uid="{E972EC41-64D1-4761-A752-F05056E86906}"/>
    <cellStyle name="Millares 20 2 3 6" xfId="11666" xr:uid="{E1DEBC63-DB78-4692-9EB9-2685FE3D3259}"/>
    <cellStyle name="Millares 20 2 4" xfId="1763" xr:uid="{D678B908-15CC-4502-B39D-43330A1D09F4}"/>
    <cellStyle name="Millares 20 2 4 2" xfId="4099" xr:uid="{EC6A1965-FD2B-47B4-8D60-C3F463E5C199}"/>
    <cellStyle name="Millares 20 2 4 2 2" xfId="14511" xr:uid="{9AFE0C88-506C-43EF-88CF-107F3919B655}"/>
    <cellStyle name="Millares 20 2 4 3" xfId="6526" xr:uid="{CB0A86B2-B899-459B-AEF2-593132541E38}"/>
    <cellStyle name="Millares 20 2 4 3 2" xfId="16788" xr:uid="{AEE3D915-1FE5-4099-8F17-C577B10EA130}"/>
    <cellStyle name="Millares 20 2 4 4" xfId="9805" xr:uid="{BE216F02-DD91-47A3-A618-6AA983732873}"/>
    <cellStyle name="Millares 20 2 4 4 2" xfId="19081" xr:uid="{227531F8-1013-441F-8027-432B252C8A23}"/>
    <cellStyle name="Millares 20 2 4 5" xfId="12235" xr:uid="{5958EEE2-0180-4463-B5D4-F8765A3C85CC}"/>
    <cellStyle name="Millares 20 2 5" xfId="2931" xr:uid="{EDAED5A7-2C27-4397-9CBE-BCB307145B3E}"/>
    <cellStyle name="Millares 20 2 5 2" xfId="13373" xr:uid="{0009602B-98B2-4A06-A82A-ECFD90163FE4}"/>
    <cellStyle name="Millares 20 2 6" xfId="5348" xr:uid="{FCDB7873-2520-4EE6-B2F8-B87A11D35881}"/>
    <cellStyle name="Millares 20 2 6 2" xfId="15650" xr:uid="{72E32C7D-D539-4DE9-B8E4-71A12436C295}"/>
    <cellStyle name="Millares 20 2 7" xfId="8637" xr:uid="{BA323B93-B1F5-474B-ADCB-317FA39CF6E0}"/>
    <cellStyle name="Millares 20 2 7 2" xfId="17943" xr:uid="{4E0FE3BA-198C-4F9E-81B1-5B1605384388}"/>
    <cellStyle name="Millares 20 2 8" xfId="11053" xr:uid="{ACD18740-BD02-4C8F-8C1F-B80AE7A1E063}"/>
    <cellStyle name="Millares 20 3" xfId="706" xr:uid="{91DB79EB-8C40-4103-A541-8F0F83B975C5}"/>
    <cellStyle name="Millares 20 3 2" xfId="1288" xr:uid="{FEC1E40E-6691-4A62-B8D1-BFA4446C1746}"/>
    <cellStyle name="Millares 20 3 2 2" xfId="2456" xr:uid="{B401C2AB-DC94-4A68-B799-7B9EDEFFA25F}"/>
    <cellStyle name="Millares 20 3 2 2 2" xfId="4792" xr:uid="{AF00D701-D2CC-46AA-87A4-D0E090CA5C8D}"/>
    <cellStyle name="Millares 20 3 2 2 2 2" xfId="15181" xr:uid="{883E32D1-B17F-45EB-A756-DAFB0933AC63}"/>
    <cellStyle name="Millares 20 3 2 2 3" xfId="7219" xr:uid="{06F831E5-1650-46F5-A65F-31D20804D167}"/>
    <cellStyle name="Millares 20 3 2 2 3 2" xfId="17458" xr:uid="{A995FE6C-84B8-4EC4-9B61-A318329DD99F}"/>
    <cellStyle name="Millares 20 3 2 2 4" xfId="10498" xr:uid="{8D71F3C4-6589-4CBA-B23B-E26656134899}"/>
    <cellStyle name="Millares 20 3 2 2 4 2" xfId="19752" xr:uid="{69C148CF-1A93-4C27-A985-AE01C67E6D4D}"/>
    <cellStyle name="Millares 20 3 2 2 5" xfId="12905" xr:uid="{AA9867B2-FC21-437A-8C73-617150384243}"/>
    <cellStyle name="Millares 20 3 2 3" xfId="3624" xr:uid="{22E435EB-14BC-4F1E-A8EA-AA0C4E5C0A59}"/>
    <cellStyle name="Millares 20 3 2 3 2" xfId="14043" xr:uid="{1339AE4D-BB6E-4FB5-9E40-37464175FFF3}"/>
    <cellStyle name="Millares 20 3 2 4" xfId="6051" xr:uid="{7AB90B65-E863-4FE2-A438-92DD8987DC6C}"/>
    <cellStyle name="Millares 20 3 2 4 2" xfId="16320" xr:uid="{AE51747D-CCE3-4D21-A0CB-0AD650815C23}"/>
    <cellStyle name="Millares 20 3 2 5" xfId="9330" xr:uid="{72BB94CC-0DAC-4F38-B596-03099291BC90}"/>
    <cellStyle name="Millares 20 3 2 5 2" xfId="18613" xr:uid="{57E493B4-7F62-458B-BC28-4FFE231123DA}"/>
    <cellStyle name="Millares 20 3 2 6" xfId="11767" xr:uid="{FB0E8636-2E95-4960-866E-31C147F567B4}"/>
    <cellStyle name="Millares 20 3 3" xfId="1874" xr:uid="{0B9467F3-16EC-49CE-AA2B-6D5EB763E848}"/>
    <cellStyle name="Millares 20 3 3 2" xfId="4210" xr:uid="{831D411B-9FF4-4678-A925-4DBF7136B0E9}"/>
    <cellStyle name="Millares 20 3 3 2 2" xfId="14612" xr:uid="{321F77AE-201D-40D5-9B90-33E53F926C12}"/>
    <cellStyle name="Millares 20 3 3 3" xfId="6637" xr:uid="{E5F01AFD-33AE-496D-9E17-67D70E625D24}"/>
    <cellStyle name="Millares 20 3 3 3 2" xfId="16889" xr:uid="{DAB95FB0-D66B-407E-905C-632FB10017E5}"/>
    <cellStyle name="Millares 20 3 3 4" xfId="9916" xr:uid="{3FF21517-8809-449B-A0AA-EE6054E4055F}"/>
    <cellStyle name="Millares 20 3 3 4 2" xfId="19182" xr:uid="{E0AD97CA-F58D-40CB-95F8-B20884A1696C}"/>
    <cellStyle name="Millares 20 3 3 5" xfId="12336" xr:uid="{0B2DEB1E-CBC7-41D4-BB1E-5D33F44C54B6}"/>
    <cellStyle name="Millares 20 3 4" xfId="3042" xr:uid="{0F2D04F0-B006-4355-86AF-77E3D113EEB6}"/>
    <cellStyle name="Millares 20 3 4 2" xfId="13474" xr:uid="{CA539C13-F64C-48E9-94FA-0FAE623582A6}"/>
    <cellStyle name="Millares 20 3 5" xfId="5469" xr:uid="{314F1BFE-1AB3-47FE-B64D-394637ECF795}"/>
    <cellStyle name="Millares 20 3 5 2" xfId="15751" xr:uid="{CC4FBBEF-E105-4CFB-8CBF-90C338B8B55E}"/>
    <cellStyle name="Millares 20 3 6" xfId="8748" xr:uid="{3265759E-51A6-40C3-8D67-2C24878A842F}"/>
    <cellStyle name="Millares 20 3 6 2" xfId="18044" xr:uid="{29640DE4-80AA-436D-92F7-CA1D7474F8C6}"/>
    <cellStyle name="Millares 20 3 7" xfId="11198" xr:uid="{F0BAA5CB-5F1A-4310-B287-0BC5BF61281F}"/>
    <cellStyle name="Millares 20 4" xfId="1001" xr:uid="{D66B95BA-FE55-4244-A080-ACEF3A2935D9}"/>
    <cellStyle name="Millares 20 4 2" xfId="2169" xr:uid="{2B1DBE64-93A2-4569-BDF1-AE35F3F1BC6D}"/>
    <cellStyle name="Millares 20 4 2 2" xfId="4505" xr:uid="{83997B81-7376-4801-B1DA-B3DD675A0E6A}"/>
    <cellStyle name="Millares 20 4 2 2 2" xfId="14897" xr:uid="{3F8A1EB7-66ED-416B-929A-C02C0985C3AD}"/>
    <cellStyle name="Millares 20 4 2 3" xfId="6932" xr:uid="{8668515C-EA45-4EC4-8DB6-CB11BC2A9420}"/>
    <cellStyle name="Millares 20 4 2 3 2" xfId="17174" xr:uid="{E57A7361-9C12-4DFF-AC35-D05A61A860C3}"/>
    <cellStyle name="Millares 20 4 2 4" xfId="10211" xr:uid="{487489D2-738D-4B1C-9C2A-DDF3A08DA57C}"/>
    <cellStyle name="Millares 20 4 2 4 2" xfId="19468" xr:uid="{7059D4A6-EA1E-49D9-89A0-750DBC6960CE}"/>
    <cellStyle name="Millares 20 4 2 5" xfId="12621" xr:uid="{CCCD1B1E-CD72-41F3-9D96-3FD21A3CD5C9}"/>
    <cellStyle name="Millares 20 4 3" xfId="3337" xr:uid="{5EBDBE8E-EF20-4814-BADE-D377082A58CF}"/>
    <cellStyle name="Millares 20 4 3 2" xfId="13759" xr:uid="{0BDCF846-3161-49C2-876F-26483FCF581E}"/>
    <cellStyle name="Millares 20 4 4" xfId="5764" xr:uid="{83E49067-6B68-4431-8D76-6FB836273284}"/>
    <cellStyle name="Millares 20 4 4 2" xfId="16036" xr:uid="{FCE6CAA7-EB6D-4F2B-9D2B-66B54BDBDE57}"/>
    <cellStyle name="Millares 20 4 5" xfId="9043" xr:uid="{992C79C4-245D-4327-A343-C23399B3AF31}"/>
    <cellStyle name="Millares 20 4 5 2" xfId="18329" xr:uid="{A71021AF-5F02-476D-87B7-1184ACF37CB0}"/>
    <cellStyle name="Millares 20 4 6" xfId="11483" xr:uid="{B7E02BDA-CF49-4D3E-B33A-7ED97C349DDD}"/>
    <cellStyle name="Millares 20 5" xfId="1580" xr:uid="{8664ECFB-3E1E-495E-911A-7F31F335DEF5}"/>
    <cellStyle name="Millares 20 5 2" xfId="3916" xr:uid="{1428430A-FBBE-4880-B163-15BBE1AF5EDE}"/>
    <cellStyle name="Millares 20 5 2 2" xfId="14328" xr:uid="{A7643F10-4D8D-4CD9-BC80-0F42AF8A6053}"/>
    <cellStyle name="Millares 20 5 3" xfId="6343" xr:uid="{EEC0E5BD-F7BF-4006-B329-F0F6C31F4ACE}"/>
    <cellStyle name="Millares 20 5 3 2" xfId="16605" xr:uid="{72AEEF5F-7EF9-4911-963B-56F0EF2EE561}"/>
    <cellStyle name="Millares 20 5 4" xfId="9622" xr:uid="{605C9506-F7E8-4DFF-80CA-7B8E60E90DFD}"/>
    <cellStyle name="Millares 20 5 4 2" xfId="18898" xr:uid="{12187B8F-4517-4B56-9665-93F176B4B7B4}"/>
    <cellStyle name="Millares 20 5 5" xfId="12052" xr:uid="{3AAA6B74-3481-4D00-B0BC-E8168A3F192F}"/>
    <cellStyle name="Millares 20 6" xfId="2748" xr:uid="{A947BDE6-51DF-4637-BBA6-0A998D6CF818}"/>
    <cellStyle name="Millares 20 6 2" xfId="13190" xr:uid="{2E05C853-DB39-4463-AEA6-278BECD776BF}"/>
    <cellStyle name="Millares 20 7" xfId="5159" xr:uid="{7F412FBB-0D85-40BE-ADA3-5B50EBB519CB}"/>
    <cellStyle name="Millares 20 7 2" xfId="15467" xr:uid="{DFF186BD-AAA8-4B02-B0F0-15C058D899D2}"/>
    <cellStyle name="Millares 20 8" xfId="8454" xr:uid="{1A647808-0456-4871-A009-DA30722DFA11}"/>
    <cellStyle name="Millares 20 8 2" xfId="17760" xr:uid="{4ECECAAD-3A8A-4DD3-ABF2-F3A8C73F5F43}"/>
    <cellStyle name="Millares 20 9" xfId="10845" xr:uid="{6BE05CA1-DC3D-4A60-AD50-3E2AF1FAA1E1}"/>
    <cellStyle name="Millares 21" xfId="360" xr:uid="{02E4D9FE-535B-42C1-B81E-800A22006AF3}"/>
    <cellStyle name="Millares 21 2" xfId="568" xr:uid="{73754904-B1E9-41FA-8212-8CF3091BB39E}"/>
    <cellStyle name="Millares 21 2 2" xfId="917" xr:uid="{26E5AFD3-B14F-4B9B-B272-CC26647189A2}"/>
    <cellStyle name="Millares 21 2 2 2" xfId="1499" xr:uid="{2FFCB7F8-044E-4CE2-A6E3-E0FC6B557A9C}"/>
    <cellStyle name="Millares 21 2 2 2 2" xfId="2667" xr:uid="{25EFC296-FEC0-4564-9F99-344DEB98A86E}"/>
    <cellStyle name="Millares 21 2 2 2 2 2" xfId="5003" xr:uid="{FDB1CA84-DF84-410C-86F3-0238B56065CB}"/>
    <cellStyle name="Millares 21 2 2 2 2 2 2" xfId="15392" xr:uid="{F78D73F1-138C-43EC-815E-CF8A6AAB1341}"/>
    <cellStyle name="Millares 21 2 2 2 2 3" xfId="7430" xr:uid="{E7C84F51-5593-41BF-9CDE-F44860435D82}"/>
    <cellStyle name="Millares 21 2 2 2 2 3 2" xfId="17669" xr:uid="{0869FE5A-5E6B-4045-9104-1038833B5D4F}"/>
    <cellStyle name="Millares 21 2 2 2 2 4" xfId="10709" xr:uid="{9C689B92-28B9-4F42-ACE0-D78B83CBB868}"/>
    <cellStyle name="Millares 21 2 2 2 2 4 2" xfId="19963" xr:uid="{2CA18535-B7F5-42DC-9418-9D5BCCE82494}"/>
    <cellStyle name="Millares 21 2 2 2 2 5" xfId="13116" xr:uid="{CBB6388F-2D08-4B40-BEA4-3FCF69CB5B31}"/>
    <cellStyle name="Millares 21 2 2 2 3" xfId="3835" xr:uid="{AE4CEE62-E1BD-4504-AB41-D71BAE4DF724}"/>
    <cellStyle name="Millares 21 2 2 2 3 2" xfId="14254" xr:uid="{FD6D4AE5-3E38-4268-BE7F-46AF6DD45F47}"/>
    <cellStyle name="Millares 21 2 2 2 4" xfId="6262" xr:uid="{65706950-8EC7-4170-B555-B95FE32DA075}"/>
    <cellStyle name="Millares 21 2 2 2 4 2" xfId="16531" xr:uid="{3E3DA473-ACAF-4AE2-809C-E2665253476B}"/>
    <cellStyle name="Millares 21 2 2 2 5" xfId="9541" xr:uid="{5104DB42-9F9A-4C8F-A8AA-9C3CFF1DC3FB}"/>
    <cellStyle name="Millares 21 2 2 2 5 2" xfId="18824" xr:uid="{CFFECF27-BA92-4292-A038-5BAFA8C532C5}"/>
    <cellStyle name="Millares 21 2 2 2 6" xfId="11978" xr:uid="{7058A46C-05CA-4C46-A42F-9491661D8919}"/>
    <cellStyle name="Millares 21 2 2 3" xfId="2085" xr:uid="{82E0836D-B13A-4C84-94EF-DB44EA127D42}"/>
    <cellStyle name="Millares 21 2 2 3 2" xfId="4421" xr:uid="{EDE7C8CC-F429-4C91-B102-932A4780CB4E}"/>
    <cellStyle name="Millares 21 2 2 3 2 2" xfId="14823" xr:uid="{CC010CB6-719F-44FA-9AF2-98D13393BC3E}"/>
    <cellStyle name="Millares 21 2 2 3 3" xfId="6848" xr:uid="{F9BC9344-665E-4796-9DA5-7003059C6993}"/>
    <cellStyle name="Millares 21 2 2 3 3 2" xfId="17100" xr:uid="{AAC978AA-86A8-4690-B12D-EA190DE74F81}"/>
    <cellStyle name="Millares 21 2 2 3 4" xfId="10127" xr:uid="{5C0EE564-AC88-40E5-B155-82F47E065348}"/>
    <cellStyle name="Millares 21 2 2 3 4 2" xfId="19393" xr:uid="{08EE3516-F9B8-4E32-820A-BA27FB7A14A4}"/>
    <cellStyle name="Millares 21 2 2 3 5" xfId="12547" xr:uid="{EAD496DF-DEE5-4247-BD2C-6201B2B73FE5}"/>
    <cellStyle name="Millares 21 2 2 4" xfId="3253" xr:uid="{8B76CECD-4E1D-45D8-9ACF-99FFC70E714A}"/>
    <cellStyle name="Millares 21 2 2 4 2" xfId="13685" xr:uid="{4B7A30CF-82E7-459F-A88D-A12CC61955B1}"/>
    <cellStyle name="Millares 21 2 2 5" xfId="5680" xr:uid="{EBC5F659-6072-4E85-9F43-B32D9FDD7FF7}"/>
    <cellStyle name="Millares 21 2 2 5 2" xfId="15962" xr:uid="{6F29E219-0A07-42DE-ADC9-A2FF3BCB85F4}"/>
    <cellStyle name="Millares 21 2 2 6" xfId="8959" xr:uid="{90FCA10C-55DB-49D6-B88C-CDB99F1401E1}"/>
    <cellStyle name="Millares 21 2 2 6 2" xfId="18255" xr:uid="{4C3712CB-FC6D-496D-BC0F-F6B00E3E464E}"/>
    <cellStyle name="Millares 21 2 2 7" xfId="11409" xr:uid="{D4FD4C4A-FA2F-44C8-ABD4-57BCADB69CC9}"/>
    <cellStyle name="Millares 21 2 3" xfId="1212" xr:uid="{F63D027A-3648-4FFD-9161-85DF118305E4}"/>
    <cellStyle name="Millares 21 2 3 2" xfId="2380" xr:uid="{C2E6D32D-47C5-4261-9794-43A5DE0E26DE}"/>
    <cellStyle name="Millares 21 2 3 2 2" xfId="4716" xr:uid="{7B050AE2-DBE8-40B7-96E2-02C656A23C8B}"/>
    <cellStyle name="Millares 21 2 3 2 2 2" xfId="15108" xr:uid="{9DCE4056-0CD5-4F84-82EC-25FF74407F7E}"/>
    <cellStyle name="Millares 21 2 3 2 3" xfId="7143" xr:uid="{5F1F4C63-DB96-4E79-AA46-80C341ED13A9}"/>
    <cellStyle name="Millares 21 2 3 2 3 2" xfId="17385" xr:uid="{0053A3DF-6599-44E4-91C3-4F1423EA4C58}"/>
    <cellStyle name="Millares 21 2 3 2 4" xfId="10422" xr:uid="{4CD0DF17-592C-473A-9285-8C673C74C592}"/>
    <cellStyle name="Millares 21 2 3 2 4 2" xfId="19679" xr:uid="{4CFA42F9-E716-41E5-A22D-A1DF9411EF68}"/>
    <cellStyle name="Millares 21 2 3 2 5" xfId="12832" xr:uid="{222B0E4B-E99E-4733-81EF-A768312633A7}"/>
    <cellStyle name="Millares 21 2 3 3" xfId="3548" xr:uid="{55B0A5B4-A5B2-47D1-AB86-6ABA213DBF8D}"/>
    <cellStyle name="Millares 21 2 3 3 2" xfId="13970" xr:uid="{2F3807B1-5EEA-4570-87CA-521FE0E0F863}"/>
    <cellStyle name="Millares 21 2 3 4" xfId="5975" xr:uid="{542EAEFC-08B1-4325-8E74-3513E3B64E8D}"/>
    <cellStyle name="Millares 21 2 3 4 2" xfId="16247" xr:uid="{77DD4838-55C8-4062-B621-DCB14767856D}"/>
    <cellStyle name="Millares 21 2 3 5" xfId="9254" xr:uid="{9578A050-EB53-49AD-9D43-42AB483203E5}"/>
    <cellStyle name="Millares 21 2 3 5 2" xfId="18540" xr:uid="{041447C4-18A6-44F5-9E4B-29D798A200A7}"/>
    <cellStyle name="Millares 21 2 3 6" xfId="11694" xr:uid="{68576816-1A47-4C84-90EB-C2B5C5DB2469}"/>
    <cellStyle name="Millares 21 2 4" xfId="1791" xr:uid="{2BEC4FCC-A670-4A65-B7D4-3E84CAA55237}"/>
    <cellStyle name="Millares 21 2 4 2" xfId="4127" xr:uid="{2ED97505-3A6B-40A6-BF9D-25881300D4E7}"/>
    <cellStyle name="Millares 21 2 4 2 2" xfId="14539" xr:uid="{4537D0BE-1B8F-4C1C-94E3-310CA3FABFA5}"/>
    <cellStyle name="Millares 21 2 4 3" xfId="6554" xr:uid="{25325FB2-1552-46BE-88D1-C4A905F671D3}"/>
    <cellStyle name="Millares 21 2 4 3 2" xfId="16816" xr:uid="{A81EF75B-7360-41D7-9A60-C4C07C5363F9}"/>
    <cellStyle name="Millares 21 2 4 4" xfId="9833" xr:uid="{6C44D6B6-0109-4038-B9B0-AA8C1F0F9068}"/>
    <cellStyle name="Millares 21 2 4 4 2" xfId="19109" xr:uid="{0ED889D6-66B0-4A77-9AF7-FD3B10DCCFCD}"/>
    <cellStyle name="Millares 21 2 4 5" xfId="12263" xr:uid="{FF70A4FA-4FE0-4ED6-8BF2-5E7CEC485B9D}"/>
    <cellStyle name="Millares 21 2 5" xfId="2959" xr:uid="{7F04446F-627F-4FE8-9AB3-385FB538EA47}"/>
    <cellStyle name="Millares 21 2 5 2" xfId="13401" xr:uid="{4D755AA1-4493-4C6B-8E84-06143A909E59}"/>
    <cellStyle name="Millares 21 2 6" xfId="5376" xr:uid="{2916DC48-C42A-4C73-BF60-B88A5E6A6D22}"/>
    <cellStyle name="Millares 21 2 6 2" xfId="15678" xr:uid="{87C42D56-9919-4DD9-BBCD-936DF06041A6}"/>
    <cellStyle name="Millares 21 2 7" xfId="8665" xr:uid="{986866F4-5CF7-4C5C-BD31-ACFEC4628197}"/>
    <cellStyle name="Millares 21 2 7 2" xfId="17971" xr:uid="{E7BFDBA5-903F-4939-AC49-D3899CDBEB99}"/>
    <cellStyle name="Millares 21 2 8" xfId="11081" xr:uid="{9FAA8AD1-1C52-4500-A397-450FCEFDBF5A}"/>
    <cellStyle name="Millares 21 3" xfId="734" xr:uid="{24942D7B-7643-480D-8C19-902C5F23C0F2}"/>
    <cellStyle name="Millares 21 3 2" xfId="1316" xr:uid="{66336026-D8DC-4052-A0C2-C3E8F3A8834F}"/>
    <cellStyle name="Millares 21 3 2 2" xfId="2484" xr:uid="{63224D38-B199-4397-AA0D-0AD79FCF770B}"/>
    <cellStyle name="Millares 21 3 2 2 2" xfId="4820" xr:uid="{BDE38818-78E8-48D1-BCDB-F25831D853E1}"/>
    <cellStyle name="Millares 21 3 2 2 2 2" xfId="15209" xr:uid="{CD8A955A-7192-4482-8EA3-95EBB16E5C41}"/>
    <cellStyle name="Millares 21 3 2 2 3" xfId="7247" xr:uid="{66468BEE-4536-41EA-BB87-E6BC2DA1C3BB}"/>
    <cellStyle name="Millares 21 3 2 2 3 2" xfId="17486" xr:uid="{2A3282D8-EBCD-4221-AB16-5AE61F155A36}"/>
    <cellStyle name="Millares 21 3 2 2 4" xfId="10526" xr:uid="{29B99006-4EFF-46D9-A15D-C027CE861418}"/>
    <cellStyle name="Millares 21 3 2 2 4 2" xfId="19780" xr:uid="{6A44BA11-981F-4684-B2BF-EF63C010320A}"/>
    <cellStyle name="Millares 21 3 2 2 5" xfId="12933" xr:uid="{4DE6D601-CFF6-4BAA-A8F6-8BAECD195FDB}"/>
    <cellStyle name="Millares 21 3 2 3" xfId="3652" xr:uid="{CE7B69D2-E204-49B4-84C4-338F2B6171DF}"/>
    <cellStyle name="Millares 21 3 2 3 2" xfId="14071" xr:uid="{9C97A578-EEFA-4960-8BE4-C881355397E8}"/>
    <cellStyle name="Millares 21 3 2 4" xfId="6079" xr:uid="{1D1E8BC0-5380-4836-B086-1B88D97CDFD6}"/>
    <cellStyle name="Millares 21 3 2 4 2" xfId="16348" xr:uid="{02E4AB67-146C-48C5-91AC-3284AA930241}"/>
    <cellStyle name="Millares 21 3 2 5" xfId="9358" xr:uid="{DFF20798-80F3-4BD7-83B8-F6FA795B32D7}"/>
    <cellStyle name="Millares 21 3 2 5 2" xfId="18641" xr:uid="{D514E992-542C-4772-BCB6-C05182C2479E}"/>
    <cellStyle name="Millares 21 3 2 6" xfId="11795" xr:uid="{A51FE726-924F-4AE2-AE03-CFCF29DA3A07}"/>
    <cellStyle name="Millares 21 3 3" xfId="1902" xr:uid="{DD329986-7B67-4FD2-BD40-CE5E135C4C66}"/>
    <cellStyle name="Millares 21 3 3 2" xfId="4238" xr:uid="{E4442C04-AEA4-4018-BA9F-FCD56A8516F7}"/>
    <cellStyle name="Millares 21 3 3 2 2" xfId="14640" xr:uid="{D08321F8-7ADE-4B38-94B4-1CC63B218082}"/>
    <cellStyle name="Millares 21 3 3 3" xfId="6665" xr:uid="{3BE63FF4-591A-40DE-8949-56572CFFBDF1}"/>
    <cellStyle name="Millares 21 3 3 3 2" xfId="16917" xr:uid="{7536455D-F93B-499B-9DA0-62783339498C}"/>
    <cellStyle name="Millares 21 3 3 4" xfId="9944" xr:uid="{E4E3E2DA-C17A-4D75-B9C6-C73504C1E740}"/>
    <cellStyle name="Millares 21 3 3 4 2" xfId="19210" xr:uid="{09946BFD-B13E-4D8A-90E7-523C7E6A1246}"/>
    <cellStyle name="Millares 21 3 3 5" xfId="12364" xr:uid="{1BF1BF88-2439-4CC0-BF78-0C7D6EDDF1C0}"/>
    <cellStyle name="Millares 21 3 4" xfId="3070" xr:uid="{A7F5A505-E9D7-4F23-9B45-A6DB9CE000B6}"/>
    <cellStyle name="Millares 21 3 4 2" xfId="13502" xr:uid="{C58EA958-C710-4F5A-A45A-F7B0B9AFF681}"/>
    <cellStyle name="Millares 21 3 5" xfId="5497" xr:uid="{7EA23EE5-C9EC-40EB-AA3A-3604D3805055}"/>
    <cellStyle name="Millares 21 3 5 2" xfId="15779" xr:uid="{992044A3-BA10-461B-9320-7ACD0CE259EA}"/>
    <cellStyle name="Millares 21 3 6" xfId="8776" xr:uid="{1F38E3BA-438F-43F4-AD8E-F935F57BE496}"/>
    <cellStyle name="Millares 21 3 6 2" xfId="18072" xr:uid="{69A5D034-21F2-42D4-88E5-732DD2860D22}"/>
    <cellStyle name="Millares 21 3 7" xfId="11226" xr:uid="{0BB24FC9-0C30-40F8-B482-94A8527C4F00}"/>
    <cellStyle name="Millares 21 4" xfId="1029" xr:uid="{79EB0532-E628-4721-B0B5-BE9B8A71EE9A}"/>
    <cellStyle name="Millares 21 4 2" xfId="2197" xr:uid="{0FE57F8D-565A-4AEE-8AE9-52429110E765}"/>
    <cellStyle name="Millares 21 4 2 2" xfId="4533" xr:uid="{C93ECBEF-37D7-4C11-9E6E-3139B26C7272}"/>
    <cellStyle name="Millares 21 4 2 2 2" xfId="14925" xr:uid="{C76E7B81-1B6E-4971-BE7A-C52B2E71F36D}"/>
    <cellStyle name="Millares 21 4 2 3" xfId="6960" xr:uid="{4F80DF85-9614-4029-9F38-F53EF2867032}"/>
    <cellStyle name="Millares 21 4 2 3 2" xfId="17202" xr:uid="{035001E3-F0A7-48DF-9743-A77B5BB2443B}"/>
    <cellStyle name="Millares 21 4 2 4" xfId="10239" xr:uid="{133DD771-1AA3-43B8-A1A4-AC9298E004A6}"/>
    <cellStyle name="Millares 21 4 2 4 2" xfId="19496" xr:uid="{58BA0DDF-ACBF-4F5E-B72A-74729AC53485}"/>
    <cellStyle name="Millares 21 4 2 5" xfId="12649" xr:uid="{9E1DD4A6-469F-4DAB-8B5C-15E44F14E796}"/>
    <cellStyle name="Millares 21 4 3" xfId="3365" xr:uid="{741E0BB6-FC8F-42ED-81CE-EF56D4C9BA2A}"/>
    <cellStyle name="Millares 21 4 3 2" xfId="13787" xr:uid="{BBC6517C-89E0-422D-937D-7C22CF722CE0}"/>
    <cellStyle name="Millares 21 4 4" xfId="5792" xr:uid="{181FF1E2-F8CD-4908-B2FD-76A8C5516AFB}"/>
    <cellStyle name="Millares 21 4 4 2" xfId="16064" xr:uid="{C66B3301-B1CA-4B98-8957-037A45544B28}"/>
    <cellStyle name="Millares 21 4 5" xfId="9071" xr:uid="{21B9ACF7-67D4-45E3-AF2D-620AE239F59E}"/>
    <cellStyle name="Millares 21 4 5 2" xfId="18357" xr:uid="{2C9A63C3-D326-4550-B3EC-648A4EF6C54D}"/>
    <cellStyle name="Millares 21 4 6" xfId="11511" xr:uid="{E2B4860A-D78E-47D1-ADD5-803691DA6BF1}"/>
    <cellStyle name="Millares 21 5" xfId="1608" xr:uid="{65964947-C663-4A95-8507-9DCC0C1D1F84}"/>
    <cellStyle name="Millares 21 5 2" xfId="3944" xr:uid="{A3357F28-85EF-4FDC-99E4-A01AC06AD21C}"/>
    <cellStyle name="Millares 21 5 2 2" xfId="14356" xr:uid="{37BDDF1B-FE5E-4A2F-990B-D9D94FFCABC5}"/>
    <cellStyle name="Millares 21 5 3" xfId="6371" xr:uid="{DFBB00D7-7B5F-4F81-86BA-6EA511A04380}"/>
    <cellStyle name="Millares 21 5 3 2" xfId="16633" xr:uid="{16AC6EE5-993A-4AB7-B7F9-2036D14D9D58}"/>
    <cellStyle name="Millares 21 5 4" xfId="9650" xr:uid="{74FBFF07-6FD3-4592-B1AB-28E1D8518625}"/>
    <cellStyle name="Millares 21 5 4 2" xfId="18926" xr:uid="{384953D2-7238-483E-AA49-235266DFF605}"/>
    <cellStyle name="Millares 21 5 5" xfId="12080" xr:uid="{4C0DE4F5-DA70-415D-8248-67B0CC6E1C52}"/>
    <cellStyle name="Millares 21 6" xfId="2776" xr:uid="{11092C2A-34B7-42CA-A629-4670ADBFDB2D}"/>
    <cellStyle name="Millares 21 6 2" xfId="13218" xr:uid="{9D164341-0F42-4D9F-A557-D5898D1052AC}"/>
    <cellStyle name="Millares 21 7" xfId="5187" xr:uid="{30520604-A7EF-44A8-8035-CB78502E21E0}"/>
    <cellStyle name="Millares 21 7 2" xfId="15495" xr:uid="{D6C582D0-FC87-4486-83AE-C3028EB541EA}"/>
    <cellStyle name="Millares 21 8" xfId="8482" xr:uid="{05E0CE8C-93B7-4EBB-BA6B-88F54A1DEFF8}"/>
    <cellStyle name="Millares 21 8 2" xfId="17788" xr:uid="{5A18A6A4-021F-48A7-A97B-A4E429A3EDBC}"/>
    <cellStyle name="Millares 21 9" xfId="10873" xr:uid="{DEE0EB13-5F01-42DF-8E6F-A94F9FA62AB3}"/>
    <cellStyle name="Millares 22" xfId="280" xr:uid="{15D38FF6-AA9B-4E83-B182-50679151AB99}"/>
    <cellStyle name="Millares 22 2" xfId="679" xr:uid="{1D971920-FF9C-4C0A-B912-8C5414E2D514}"/>
    <cellStyle name="Millares 22 2 2" xfId="1262" xr:uid="{CE45C677-EDA3-435F-A1BC-8C8BA6878560}"/>
    <cellStyle name="Millares 22 2 2 2" xfId="2430" xr:uid="{A18E2A46-848E-434D-8E75-0AFDD9809E3B}"/>
    <cellStyle name="Millares 22 2 2 2 2" xfId="4766" xr:uid="{5139CAEB-A953-4D5F-90CA-BB823F6F3408}"/>
    <cellStyle name="Millares 22 2 2 2 2 2" xfId="15155" xr:uid="{0574FADD-66B3-460B-A58C-CE4822DA0DD1}"/>
    <cellStyle name="Millares 22 2 2 2 3" xfId="7193" xr:uid="{014EF53C-15E2-47F5-B1CA-E63BBE862AD6}"/>
    <cellStyle name="Millares 22 2 2 2 3 2" xfId="17432" xr:uid="{8DFF1112-04CE-4FF8-BD6F-3ADF3E0D298E}"/>
    <cellStyle name="Millares 22 2 2 2 4" xfId="10472" xr:uid="{407AA377-041D-43C3-9FF4-EA89F1D1FFC1}"/>
    <cellStyle name="Millares 22 2 2 2 4 2" xfId="19726" xr:uid="{BEAA02E6-E14F-4141-A195-8B9CB677DFAB}"/>
    <cellStyle name="Millares 22 2 2 2 5" xfId="12879" xr:uid="{ADB376AE-BBE2-4CC8-9A64-AD45DA0B7DDC}"/>
    <cellStyle name="Millares 22 2 2 3" xfId="3598" xr:uid="{9C94EBBB-FC13-4E3A-9615-BF61511F901F}"/>
    <cellStyle name="Millares 22 2 2 3 2" xfId="14017" xr:uid="{E5530814-DC8B-4415-9536-3661D540C75F}"/>
    <cellStyle name="Millares 22 2 2 4" xfId="6025" xr:uid="{145BC8C3-D8C8-4F66-902E-EB0272BDCD6E}"/>
    <cellStyle name="Millares 22 2 2 4 2" xfId="16294" xr:uid="{D8F25703-E71B-4FDC-81A5-37780E6EBA5B}"/>
    <cellStyle name="Millares 22 2 2 5" xfId="9304" xr:uid="{FEC4777E-6623-4A50-AA0B-6823BDCE1E87}"/>
    <cellStyle name="Millares 22 2 2 5 2" xfId="18587" xr:uid="{1F7BD886-1A25-4249-B7BE-54AEB7F4969C}"/>
    <cellStyle name="Millares 22 2 2 6" xfId="11741" xr:uid="{D7CF3B60-8C96-44AD-A3D2-F0BDA7ACB264}"/>
    <cellStyle name="Millares 22 2 3" xfId="1847" xr:uid="{B2C022E2-85F0-46A9-8DAA-7A89411CD0DB}"/>
    <cellStyle name="Millares 22 2 3 2" xfId="4183" xr:uid="{49BAB769-6FB8-4D97-8F75-D607AFEFE901}"/>
    <cellStyle name="Millares 22 2 3 2 2" xfId="14586" xr:uid="{2B3A9988-9EE5-4A2A-9AC7-0E14A514CD8D}"/>
    <cellStyle name="Millares 22 2 3 3" xfId="6610" xr:uid="{D5D4952B-5408-44BC-A7E1-1EE7F4ED66AC}"/>
    <cellStyle name="Millares 22 2 3 3 2" xfId="16863" xr:uid="{15289EF6-2AE1-48B9-AA0E-5B858BD9C53C}"/>
    <cellStyle name="Millares 22 2 3 4" xfId="9889" xr:uid="{6C48283C-5B3C-4443-8D8A-E56B372418D9}"/>
    <cellStyle name="Millares 22 2 3 4 2" xfId="19156" xr:uid="{5F41D3C9-B572-4FE6-9664-A81625D6AE54}"/>
    <cellStyle name="Millares 22 2 3 5" xfId="12310" xr:uid="{5574194D-0EAF-44EE-A66C-9319A4F6001D}"/>
    <cellStyle name="Millares 22 2 4" xfId="3015" xr:uid="{DDD73ACE-F359-4C83-B789-00183D98B4C4}"/>
    <cellStyle name="Millares 22 2 4 2" xfId="13448" xr:uid="{D6B03F61-6C8F-42B0-8F5C-34C834222073}"/>
    <cellStyle name="Millares 22 2 5" xfId="5442" xr:uid="{9ADBBDEA-8CCA-464F-908B-7D70A6AA4F3D}"/>
    <cellStyle name="Millares 22 2 5 2" xfId="15725" xr:uid="{761D9F40-FDF6-4F55-BD0F-F2CF6523C4D5}"/>
    <cellStyle name="Millares 22 2 6" xfId="8721" xr:uid="{FCCA2280-0AEE-4A75-8CF5-93270AC6F2BA}"/>
    <cellStyle name="Millares 22 2 6 2" xfId="18018" xr:uid="{40537347-AD22-4CFC-A5B0-7DADB4FEDE7E}"/>
    <cellStyle name="Millares 22 2 7" xfId="11172" xr:uid="{59850BE9-1394-401D-9BF8-D5DDACAFA757}"/>
    <cellStyle name="Millares 22 3" xfId="975" xr:uid="{D472BB7E-B197-4147-906B-BB3C9CFD4BBB}"/>
    <cellStyle name="Millares 22 3 2" xfId="2143" xr:uid="{C6E0BEB6-1FEF-4AD9-95DA-B48FCBF889C2}"/>
    <cellStyle name="Millares 22 3 2 2" xfId="4479" xr:uid="{6ADDBAB0-2F64-435F-9D99-84983BF734D9}"/>
    <cellStyle name="Millares 22 3 2 2 2" xfId="14871" xr:uid="{FB981A25-BF53-41DA-A668-80B4C5144036}"/>
    <cellStyle name="Millares 22 3 2 3" xfId="6906" xr:uid="{D7BC103E-6CED-4DEE-AF9E-5A850DD8DFCE}"/>
    <cellStyle name="Millares 22 3 2 3 2" xfId="17148" xr:uid="{D15CA1EE-F3E9-42C6-9785-92430197B4F8}"/>
    <cellStyle name="Millares 22 3 2 4" xfId="10185" xr:uid="{E231EFC8-DB22-4566-AD72-6A95FBD08607}"/>
    <cellStyle name="Millares 22 3 2 4 2" xfId="19442" xr:uid="{20073520-10C1-45F4-B1BD-C050F6F25493}"/>
    <cellStyle name="Millares 22 3 2 5" xfId="12595" xr:uid="{B3DBDF88-7B34-4E1A-A281-94F5763156F3}"/>
    <cellStyle name="Millares 22 3 3" xfId="3311" xr:uid="{12377991-4CDA-4507-B7F8-60B12F7FCB8B}"/>
    <cellStyle name="Millares 22 3 3 2" xfId="13733" xr:uid="{22E7C2D4-7269-41CD-8E60-362A2D0DC4A9}"/>
    <cellStyle name="Millares 22 3 4" xfId="5738" xr:uid="{1EBF912F-A8EE-404C-B243-76AB2E9CBD5E}"/>
    <cellStyle name="Millares 22 3 4 2" xfId="16010" xr:uid="{A0EC2526-28A5-4854-BCCD-BDD70E5507AC}"/>
    <cellStyle name="Millares 22 3 5" xfId="9017" xr:uid="{7637D085-1D0A-412C-9FF0-AA13714FA7E4}"/>
    <cellStyle name="Millares 22 3 5 2" xfId="18303" xr:uid="{29D5E230-9236-4482-A0C3-81B59F340EC1}"/>
    <cellStyle name="Millares 22 3 6" xfId="11457" xr:uid="{1D92A84B-4C8B-4959-89D8-2DDC8F7EF891}"/>
    <cellStyle name="Millares 22 4" xfId="1554" xr:uid="{2A237F9C-AC2B-4D1B-979A-6CE17FBCEC00}"/>
    <cellStyle name="Millares 22 4 2" xfId="3890" xr:uid="{60005159-8A06-4987-8FED-C04D358FD29D}"/>
    <cellStyle name="Millares 22 4 2 2" xfId="14302" xr:uid="{66112E8D-2970-4E6F-842F-8F14D395DFE1}"/>
    <cellStyle name="Millares 22 4 3" xfId="6317" xr:uid="{0C6F07C0-7E21-4EFD-A893-D3CD3200F302}"/>
    <cellStyle name="Millares 22 4 3 2" xfId="16579" xr:uid="{BCBCE778-8619-47E5-BA4C-B78D6E3CC346}"/>
    <cellStyle name="Millares 22 4 4" xfId="9596" xr:uid="{5E245EDA-A2BC-472A-9C46-13FF05202043}"/>
    <cellStyle name="Millares 22 4 4 2" xfId="18872" xr:uid="{72B4CC9C-1DFD-41BC-BEE4-22D0CD080A37}"/>
    <cellStyle name="Millares 22 4 5" xfId="12026" xr:uid="{110F0E2F-1352-4E50-94F7-D079F3B109D9}"/>
    <cellStyle name="Millares 22 5" xfId="2722" xr:uid="{89D65189-BBFE-48C1-B702-555DAB7C6873}"/>
    <cellStyle name="Millares 22 5 2" xfId="13164" xr:uid="{9022FD9F-758F-451B-B683-4F4B13E6FFC3}"/>
    <cellStyle name="Millares 22 6" xfId="5125" xr:uid="{97D04195-292E-4AD2-A9FE-9F2026DF34A3}"/>
    <cellStyle name="Millares 22 6 2" xfId="15440" xr:uid="{62285369-6ECA-43AF-80C2-3C592DEBB19B}"/>
    <cellStyle name="Millares 22 7" xfId="8428" xr:uid="{3669BDA4-A196-479C-8AC4-5E8275F7A57F}"/>
    <cellStyle name="Millares 22 7 2" xfId="17734" xr:uid="{25C7A03C-F5BE-4043-B4C1-D6D05CC29DA1}"/>
    <cellStyle name="Millares 22 8" xfId="10796" xr:uid="{50B58DB9-1AF0-4334-BBB1-43283F7F0B88}"/>
    <cellStyle name="Millares 23" xfId="365" xr:uid="{F28DF341-5D98-41C4-8252-AECF2BF3A5FF}"/>
    <cellStyle name="Millares 23 2" xfId="739" xr:uid="{7E385D3A-F22C-48D8-8E48-7A2FD1656666}"/>
    <cellStyle name="Millares 23 2 2" xfId="1321" xr:uid="{B43C9E93-0F58-4D05-B2D5-64A5EEF5C6C0}"/>
    <cellStyle name="Millares 23 2 2 2" xfId="2489" xr:uid="{01A16000-80B3-4FB7-804A-A4C59773A2B5}"/>
    <cellStyle name="Millares 23 2 2 2 2" xfId="4825" xr:uid="{4890B0F8-7546-48ED-A4F6-0542AF4B8DC6}"/>
    <cellStyle name="Millares 23 2 2 2 2 2" xfId="15214" xr:uid="{6B3553B9-16DC-45D5-9046-BD31BEE2FFAA}"/>
    <cellStyle name="Millares 23 2 2 2 3" xfId="7252" xr:uid="{2D453A3F-0EB2-4A56-A9C4-026C2FC787EB}"/>
    <cellStyle name="Millares 23 2 2 2 3 2" xfId="17491" xr:uid="{EAC32020-E24F-4BA4-AE1D-7CD5A5094E3F}"/>
    <cellStyle name="Millares 23 2 2 2 4" xfId="10531" xr:uid="{493FCAF2-0CD7-4395-98DA-70E319C9803B}"/>
    <cellStyle name="Millares 23 2 2 2 4 2" xfId="19785" xr:uid="{B23260B8-DDDA-4DCD-A06A-1780392775A1}"/>
    <cellStyle name="Millares 23 2 2 2 5" xfId="12938" xr:uid="{B9B2B0CD-75C9-4FE9-A5B8-EE75DDF66E16}"/>
    <cellStyle name="Millares 23 2 2 3" xfId="3657" xr:uid="{3C88EF14-5B5E-41F2-B4C7-B2582B844D23}"/>
    <cellStyle name="Millares 23 2 2 3 2" xfId="14076" xr:uid="{88BF287E-BF5E-4DB9-B446-991FA504219C}"/>
    <cellStyle name="Millares 23 2 2 4" xfId="6084" xr:uid="{C43B80BC-8544-469F-874D-2A43BB3AC233}"/>
    <cellStyle name="Millares 23 2 2 4 2" xfId="16353" xr:uid="{BE32F42D-98F4-4604-9235-85AA6F30AFE4}"/>
    <cellStyle name="Millares 23 2 2 5" xfId="9363" xr:uid="{16972113-55E8-48F8-A644-45148AB11BF1}"/>
    <cellStyle name="Millares 23 2 2 5 2" xfId="18646" xr:uid="{EDD99C61-D5E7-42D9-B549-80FF07B2AEB1}"/>
    <cellStyle name="Millares 23 2 2 6" xfId="11800" xr:uid="{23EBC793-37F4-4705-A9DC-2622717235FC}"/>
    <cellStyle name="Millares 23 2 3" xfId="1907" xr:uid="{A0EBD5E4-DE52-4F03-9A3C-7CC0C679FDA4}"/>
    <cellStyle name="Millares 23 2 3 2" xfId="4243" xr:uid="{1E808A69-9F7C-42F6-9D28-06B76D2CCBCC}"/>
    <cellStyle name="Millares 23 2 3 2 2" xfId="14645" xr:uid="{B5140796-94EC-478F-870A-0F6903C609E3}"/>
    <cellStyle name="Millares 23 2 3 3" xfId="6670" xr:uid="{116CCE36-5FCA-4377-8030-708081584C69}"/>
    <cellStyle name="Millares 23 2 3 3 2" xfId="16922" xr:uid="{C46228F1-727A-4496-98B9-D97196C18402}"/>
    <cellStyle name="Millares 23 2 3 4" xfId="9949" xr:uid="{D88BC09B-7355-4093-B0C9-C8B32B70D167}"/>
    <cellStyle name="Millares 23 2 3 4 2" xfId="19215" xr:uid="{3E023B9E-CE0C-4A4D-B98F-D2D773C880D2}"/>
    <cellStyle name="Millares 23 2 3 5" xfId="12369" xr:uid="{B8E4662B-2D06-47BE-88DA-BC1D98167590}"/>
    <cellStyle name="Millares 23 2 4" xfId="3075" xr:uid="{8A2480BD-E60A-4600-8477-0E97904B6E17}"/>
    <cellStyle name="Millares 23 2 4 2" xfId="13507" xr:uid="{112C87B7-8F63-433E-85DF-34185D06DF93}"/>
    <cellStyle name="Millares 23 2 5" xfId="5502" xr:uid="{67CD2561-BD83-45E9-9308-53F70D8BE03D}"/>
    <cellStyle name="Millares 23 2 5 2" xfId="15784" xr:uid="{05C68BC1-A29C-46B5-B335-4172CF660486}"/>
    <cellStyle name="Millares 23 2 6" xfId="8781" xr:uid="{E8D75348-D03E-4ACE-959E-513C13F47515}"/>
    <cellStyle name="Millares 23 2 6 2" xfId="18077" xr:uid="{13D1C078-21E4-4BBE-8C1F-2A21E1F751BF}"/>
    <cellStyle name="Millares 23 2 7" xfId="11231" xr:uid="{55087D7A-7603-4C36-AF1D-5AB89971E72C}"/>
    <cellStyle name="Millares 23 3" xfId="1034" xr:uid="{9E9591D0-4137-4859-B90A-7C814D3B3664}"/>
    <cellStyle name="Millares 23 3 2" xfId="2202" xr:uid="{AEA54AF5-997A-42A0-A4A2-5B0D00ACCA9F}"/>
    <cellStyle name="Millares 23 3 2 2" xfId="4538" xr:uid="{881EDD80-C513-4457-9C22-F7C007F79BD1}"/>
    <cellStyle name="Millares 23 3 2 2 2" xfId="14930" xr:uid="{B4880900-2B2B-49E8-8687-52F27CD83187}"/>
    <cellStyle name="Millares 23 3 2 3" xfId="6965" xr:uid="{B23509D0-5E13-43C6-B57D-F848FC5C868A}"/>
    <cellStyle name="Millares 23 3 2 3 2" xfId="17207" xr:uid="{A34A5A42-9B45-448C-8838-FAB1A8D128A2}"/>
    <cellStyle name="Millares 23 3 2 4" xfId="10244" xr:uid="{3AE6ABD1-C40C-4845-9FD4-AAE6FACE64CA}"/>
    <cellStyle name="Millares 23 3 2 4 2" xfId="19501" xr:uid="{E44F0F8C-605E-485A-839C-683C46F43B3E}"/>
    <cellStyle name="Millares 23 3 2 5" xfId="12654" xr:uid="{627B3E72-56D4-42D8-8470-790FD4273627}"/>
    <cellStyle name="Millares 23 3 3" xfId="3370" xr:uid="{072696D4-A312-43AF-9554-A8771B8C6B3F}"/>
    <cellStyle name="Millares 23 3 3 2" xfId="13792" xr:uid="{A94715E2-FDA5-4302-A3E4-AD6932845CF2}"/>
    <cellStyle name="Millares 23 3 4" xfId="5797" xr:uid="{D9925B35-1AEF-486D-877A-FAA429491E30}"/>
    <cellStyle name="Millares 23 3 4 2" xfId="16069" xr:uid="{549978A9-DEA3-46D2-991E-CBCD981F563B}"/>
    <cellStyle name="Millares 23 3 5" xfId="9076" xr:uid="{836C00EF-728F-4338-8E1C-1D3ABED26556}"/>
    <cellStyle name="Millares 23 3 5 2" xfId="18362" xr:uid="{520598D1-E32A-414C-AB96-EFF3D7417B90}"/>
    <cellStyle name="Millares 23 3 6" xfId="11516" xr:uid="{97697FE7-DBF0-4582-991F-4B0560C7CD3D}"/>
    <cellStyle name="Millares 23 4" xfId="1613" xr:uid="{822A2EC1-AFE6-49A9-81EB-ABA8A195348B}"/>
    <cellStyle name="Millares 23 4 2" xfId="3949" xr:uid="{B1665B34-055C-43FC-A690-73A71046D1AA}"/>
    <cellStyle name="Millares 23 4 2 2" xfId="14361" xr:uid="{AA849B8A-B1DE-4DFE-84CF-5ACC6DCE9D33}"/>
    <cellStyle name="Millares 23 4 3" xfId="6376" xr:uid="{7FC950A5-E978-4261-8191-16D11149CDD8}"/>
    <cellStyle name="Millares 23 4 3 2" xfId="16638" xr:uid="{2F499C10-CAB4-46E5-B9E2-617B564A2927}"/>
    <cellStyle name="Millares 23 4 4" xfId="9655" xr:uid="{652060F4-5A8F-4EAF-ABA9-7A23DE67EF84}"/>
    <cellStyle name="Millares 23 4 4 2" xfId="18931" xr:uid="{71BFBEAB-DD7A-4901-A21E-98D652C8E00B}"/>
    <cellStyle name="Millares 23 4 5" xfId="12085" xr:uid="{6E1125EA-E436-42CF-A447-F1EBB656F231}"/>
    <cellStyle name="Millares 23 5" xfId="2781" xr:uid="{878E17C2-0442-47C4-8C9D-B85DA04D8141}"/>
    <cellStyle name="Millares 23 5 2" xfId="13223" xr:uid="{855122D5-DB1F-411A-B62A-834123BDFC44}"/>
    <cellStyle name="Millares 23 6" xfId="5192" xr:uid="{F934CBE8-772C-4A77-9ADF-74D4719DBDF4}"/>
    <cellStyle name="Millares 23 6 2" xfId="15500" xr:uid="{007A3002-8328-447E-8911-9C3F83979863}"/>
    <cellStyle name="Millares 23 7" xfId="8487" xr:uid="{55615514-B063-425A-BEAC-3622AC72100F}"/>
    <cellStyle name="Millares 23 7 2" xfId="17793" xr:uid="{12B9010A-750A-4547-8D9A-CD77FEBCF361}"/>
    <cellStyle name="Millares 23 8" xfId="10878" xr:uid="{E02B9BF0-9242-44E8-BF13-58EDB471C694}"/>
    <cellStyle name="Millares 24" xfId="368" xr:uid="{75AAF687-F739-4C93-AEC2-9AFA1B083F0A}"/>
    <cellStyle name="Millares 24 2" xfId="742" xr:uid="{99F53979-1405-45B1-AA2F-899D17B85EED}"/>
    <cellStyle name="Millares 24 2 2" xfId="1324" xr:uid="{E4108BE2-8C10-403D-BB56-E7A19F53D4DF}"/>
    <cellStyle name="Millares 24 2 2 2" xfId="2492" xr:uid="{1653D914-3ABB-4C33-9F79-D790CE8F4CB6}"/>
    <cellStyle name="Millares 24 2 2 2 2" xfId="4828" xr:uid="{764C2E85-438B-42FF-A865-E8BE3FDFA5D8}"/>
    <cellStyle name="Millares 24 2 2 2 2 2" xfId="15217" xr:uid="{3F8BBEA2-B757-4AF3-BBA9-84B6867173FA}"/>
    <cellStyle name="Millares 24 2 2 2 3" xfId="7255" xr:uid="{39518C65-9C37-4BC5-9837-EBEF8C60BAA6}"/>
    <cellStyle name="Millares 24 2 2 2 3 2" xfId="17494" xr:uid="{2505C1D7-A0A5-42F7-970B-C1D9C525E625}"/>
    <cellStyle name="Millares 24 2 2 2 4" xfId="10534" xr:uid="{34307FAB-E1F9-4703-86D8-D9F1BFBB178B}"/>
    <cellStyle name="Millares 24 2 2 2 4 2" xfId="19788" xr:uid="{1692549D-4C8A-4750-BE93-081B65420048}"/>
    <cellStyle name="Millares 24 2 2 2 5" xfId="12941" xr:uid="{22DE68F2-2AEA-47D4-B8B4-19C366413C25}"/>
    <cellStyle name="Millares 24 2 2 3" xfId="3660" xr:uid="{A4E54896-532D-468C-A9BE-61C958EFCA0B}"/>
    <cellStyle name="Millares 24 2 2 3 2" xfId="14079" xr:uid="{DF4858D5-8E5E-48F7-A032-D5138833A142}"/>
    <cellStyle name="Millares 24 2 2 4" xfId="6087" xr:uid="{DD3FF565-62C8-4E26-A95C-4DF1CEA3F182}"/>
    <cellStyle name="Millares 24 2 2 4 2" xfId="16356" xr:uid="{7C633E69-A6B7-44D1-AE77-030885AE6192}"/>
    <cellStyle name="Millares 24 2 2 5" xfId="9366" xr:uid="{CE3B4A9B-C576-43C3-9BEA-E73846277394}"/>
    <cellStyle name="Millares 24 2 2 5 2" xfId="18649" xr:uid="{7C564D1F-313B-4932-B48A-B5F3AAC89A80}"/>
    <cellStyle name="Millares 24 2 2 6" xfId="11803" xr:uid="{3BAE8980-8C19-485F-BE34-F15473D2FF87}"/>
    <cellStyle name="Millares 24 2 3" xfId="1910" xr:uid="{84D4E31E-40E2-4015-A7B9-CADF35CECFFC}"/>
    <cellStyle name="Millares 24 2 3 2" xfId="4246" xr:uid="{53E79DFE-838D-462A-9B22-82EFFD6FB751}"/>
    <cellStyle name="Millares 24 2 3 2 2" xfId="14648" xr:uid="{9B954C1C-5E4B-494B-97F7-A7BA739F4572}"/>
    <cellStyle name="Millares 24 2 3 3" xfId="6673" xr:uid="{F686D559-036B-4564-97CD-1BDD22CCE979}"/>
    <cellStyle name="Millares 24 2 3 3 2" xfId="16925" xr:uid="{CB32F513-BC70-4859-BDD7-F50864E78E4B}"/>
    <cellStyle name="Millares 24 2 3 4" xfId="9952" xr:uid="{20D95C31-1A1D-4AB8-95B6-9FEED5AAAC6A}"/>
    <cellStyle name="Millares 24 2 3 4 2" xfId="19218" xr:uid="{C6A0D14A-3E7C-4F01-AA0F-59FE2EA1149A}"/>
    <cellStyle name="Millares 24 2 3 5" xfId="12372" xr:uid="{B4F01DF6-3C27-4293-BA74-4DF6DDEC38D3}"/>
    <cellStyle name="Millares 24 2 4" xfId="3078" xr:uid="{BB395CEB-CAE3-47F4-BE7E-104AB454A1F3}"/>
    <cellStyle name="Millares 24 2 4 2" xfId="13510" xr:uid="{B6E6829B-49C4-4571-8426-B9B73A4FAE0E}"/>
    <cellStyle name="Millares 24 2 5" xfId="5505" xr:uid="{C7020266-B7E5-47FE-B9FB-5ABE8E55F53A}"/>
    <cellStyle name="Millares 24 2 5 2" xfId="15787" xr:uid="{7DFEDD2E-89D3-495C-A5BF-6FB5E63612BC}"/>
    <cellStyle name="Millares 24 2 6" xfId="8784" xr:uid="{BD46C437-CC8E-49E8-88E1-1F76C7F0CE6C}"/>
    <cellStyle name="Millares 24 2 6 2" xfId="18080" xr:uid="{52724D8C-650D-4D84-A464-5DD620CD28B4}"/>
    <cellStyle name="Millares 24 2 7" xfId="11234" xr:uid="{AF2962DB-21DF-47F0-A1C5-F7AAEF77CDEC}"/>
    <cellStyle name="Millares 24 3" xfId="1037" xr:uid="{1D671A4F-5E22-489F-A19C-F9685B02FAC3}"/>
    <cellStyle name="Millares 24 3 2" xfId="2205" xr:uid="{CAFE8770-146E-4CB1-B3DB-4BB6BBEE0C00}"/>
    <cellStyle name="Millares 24 3 2 2" xfId="4541" xr:uid="{D3A1F56A-3519-42C5-B506-95DC12784B9E}"/>
    <cellStyle name="Millares 24 3 2 2 2" xfId="14933" xr:uid="{5AC5C548-657B-474E-AC91-E329BE12C694}"/>
    <cellStyle name="Millares 24 3 2 3" xfId="6968" xr:uid="{9871AADB-9D84-4078-A80F-249E9F24DDE9}"/>
    <cellStyle name="Millares 24 3 2 3 2" xfId="17210" xr:uid="{13F29421-321D-4624-BD40-8CC3E59344E2}"/>
    <cellStyle name="Millares 24 3 2 4" xfId="10247" xr:uid="{A3272C62-652D-424A-9864-92F7FA7892FC}"/>
    <cellStyle name="Millares 24 3 2 4 2" xfId="19504" xr:uid="{865662A0-1034-47F4-80B4-2DED9F14DFEA}"/>
    <cellStyle name="Millares 24 3 2 5" xfId="12657" xr:uid="{EC39BD68-C086-4A99-82B6-5CFAB13A08EA}"/>
    <cellStyle name="Millares 24 3 3" xfId="3373" xr:uid="{2F23C947-7543-47CA-921A-23B5982F3C77}"/>
    <cellStyle name="Millares 24 3 3 2" xfId="13795" xr:uid="{D4432681-9129-4FC7-922B-04519A103275}"/>
    <cellStyle name="Millares 24 3 4" xfId="5800" xr:uid="{C8820E40-AE83-4CA7-A433-C52794C40C28}"/>
    <cellStyle name="Millares 24 3 4 2" xfId="16072" xr:uid="{DC37CB90-DB1A-450C-A1EE-15A5252F72BF}"/>
    <cellStyle name="Millares 24 3 5" xfId="9079" xr:uid="{7FB947BD-1AD6-47D7-A66B-0B1A8C35EEE6}"/>
    <cellStyle name="Millares 24 3 5 2" xfId="18365" xr:uid="{B0255588-9258-4A81-97E2-B9FDCCF988A9}"/>
    <cellStyle name="Millares 24 3 6" xfId="11519" xr:uid="{26FDE96B-397C-4AFE-B76E-E89ED7D04E1A}"/>
    <cellStyle name="Millares 24 4" xfId="1616" xr:uid="{12D08DE3-FF0F-467E-97E5-4847015B45FD}"/>
    <cellStyle name="Millares 24 4 2" xfId="3952" xr:uid="{7AE33C18-0F34-4CC4-8797-AE23E5CD2E55}"/>
    <cellStyle name="Millares 24 4 2 2" xfId="14364" xr:uid="{D5BCDB89-5E59-4418-85FF-2B84DF59AA3F}"/>
    <cellStyle name="Millares 24 4 3" xfId="6379" xr:uid="{19FAF4CA-388D-468C-B807-D67A5AD4A3FF}"/>
    <cellStyle name="Millares 24 4 3 2" xfId="16641" xr:uid="{081FCF34-AEA6-4FAA-83E6-FF89A9309446}"/>
    <cellStyle name="Millares 24 4 4" xfId="9658" xr:uid="{DF90BBD2-4259-49F5-BD7C-32BC753B17C3}"/>
    <cellStyle name="Millares 24 4 4 2" xfId="18934" xr:uid="{E95BD260-070A-4D94-ABE4-425D2EE4BE93}"/>
    <cellStyle name="Millares 24 4 5" xfId="12088" xr:uid="{AA653E10-4643-4695-92AB-78EC52948CE6}"/>
    <cellStyle name="Millares 24 5" xfId="2784" xr:uid="{333B029D-C14E-4DDB-8F67-3EE93DBECCD1}"/>
    <cellStyle name="Millares 24 5 2" xfId="13226" xr:uid="{F22C2C0C-C074-4202-8FA7-C717C560DFBB}"/>
    <cellStyle name="Millares 24 6" xfId="5195" xr:uid="{3943F806-70DA-474E-8E9F-D7C1FD12BA70}"/>
    <cellStyle name="Millares 24 6 2" xfId="15503" xr:uid="{C5BBDAAD-E727-4E03-9127-59BF3ED3CB05}"/>
    <cellStyle name="Millares 24 7" xfId="8490" xr:uid="{B257BF6E-C683-4775-B33B-BA6C8981BB91}"/>
    <cellStyle name="Millares 24 7 2" xfId="17796" xr:uid="{948F7D17-A5A4-4224-8985-518E1C8107CE}"/>
    <cellStyle name="Millares 24 8" xfId="10881" xr:uid="{3ED5C9B5-7DAD-4425-86A2-B48FC2762030}"/>
    <cellStyle name="Millares 25" xfId="366" xr:uid="{05CD7D65-BFD8-4742-854E-6F91CEAA281B}"/>
    <cellStyle name="Millares 25 2" xfId="740" xr:uid="{5B47D2BB-9588-4B48-B101-96938EA7E836}"/>
    <cellStyle name="Millares 25 2 2" xfId="1322" xr:uid="{06B28E9D-9253-4257-AB1F-9209A75FC1FC}"/>
    <cellStyle name="Millares 25 2 2 2" xfId="2490" xr:uid="{0912DFCB-6AEF-45AB-9C4C-1E9B82BE3325}"/>
    <cellStyle name="Millares 25 2 2 2 2" xfId="4826" xr:uid="{4947B326-E30A-4736-97D9-B3C84DF00548}"/>
    <cellStyle name="Millares 25 2 2 2 2 2" xfId="15215" xr:uid="{3691A8CD-C97D-4F61-A4B1-5AA53732E5E6}"/>
    <cellStyle name="Millares 25 2 2 2 3" xfId="7253" xr:uid="{7A88F65A-4CA5-419E-B097-E1281F5D49D0}"/>
    <cellStyle name="Millares 25 2 2 2 3 2" xfId="17492" xr:uid="{2A970E97-23FD-4501-B281-A4DF66CA4CFF}"/>
    <cellStyle name="Millares 25 2 2 2 4" xfId="10532" xr:uid="{EE9D5CAB-B980-47F1-A583-BC128BF14CFE}"/>
    <cellStyle name="Millares 25 2 2 2 4 2" xfId="19786" xr:uid="{9372D608-AB7A-4229-BF5A-FAEC8FF3F6D1}"/>
    <cellStyle name="Millares 25 2 2 2 5" xfId="12939" xr:uid="{031CB020-397F-4B2F-9893-F3C1CAC34847}"/>
    <cellStyle name="Millares 25 2 2 3" xfId="3658" xr:uid="{F8C6A1F2-FFEB-4DF6-BE6D-2312EB32863F}"/>
    <cellStyle name="Millares 25 2 2 3 2" xfId="14077" xr:uid="{81A307BE-EB1C-4117-8434-04ADA9C76D80}"/>
    <cellStyle name="Millares 25 2 2 4" xfId="6085" xr:uid="{DD98D195-51F4-41A4-AFE4-3F45E6DC0D08}"/>
    <cellStyle name="Millares 25 2 2 4 2" xfId="16354" xr:uid="{0C6E99A8-67A1-4CFC-A8BE-63E0CD32447C}"/>
    <cellStyle name="Millares 25 2 2 5" xfId="9364" xr:uid="{7F8C193A-A6D9-485A-9EA8-209AA92DDDB4}"/>
    <cellStyle name="Millares 25 2 2 5 2" xfId="18647" xr:uid="{0F4BB9E9-C46C-4A2B-93E4-10A2147846E4}"/>
    <cellStyle name="Millares 25 2 2 6" xfId="11801" xr:uid="{8888C1A7-26E6-4BDB-A7B8-B6ECB628D387}"/>
    <cellStyle name="Millares 25 2 3" xfId="1908" xr:uid="{B8D2D344-8CF4-4D3A-A8A6-7CA1A774D31B}"/>
    <cellStyle name="Millares 25 2 3 2" xfId="4244" xr:uid="{159A826E-E523-4849-8247-B8CE06254B99}"/>
    <cellStyle name="Millares 25 2 3 2 2" xfId="14646" xr:uid="{728BF050-B1A3-46A1-B522-E30A3921E8A3}"/>
    <cellStyle name="Millares 25 2 3 3" xfId="6671" xr:uid="{CB57B659-E8A8-4611-8FD7-6F851751FEEB}"/>
    <cellStyle name="Millares 25 2 3 3 2" xfId="16923" xr:uid="{6B98A048-C20B-4AF2-8B3C-01C2D7693217}"/>
    <cellStyle name="Millares 25 2 3 4" xfId="9950" xr:uid="{C662B727-FBAF-4DEF-A551-85228961EE66}"/>
    <cellStyle name="Millares 25 2 3 4 2" xfId="19216" xr:uid="{AD012625-BF39-4AD5-AD30-25EC717737D4}"/>
    <cellStyle name="Millares 25 2 3 5" xfId="12370" xr:uid="{F1C42926-3404-4D0E-BDD9-DED453A0D9D4}"/>
    <cellStyle name="Millares 25 2 4" xfId="3076" xr:uid="{B8F3AF5A-569A-4E5C-86C1-D8D10A29EA0B}"/>
    <cellStyle name="Millares 25 2 4 2" xfId="13508" xr:uid="{FD2F8469-470B-404B-A976-8F3ACE36C7EF}"/>
    <cellStyle name="Millares 25 2 5" xfId="5503" xr:uid="{2C80E23F-4CED-4B13-84D3-334C830F914F}"/>
    <cellStyle name="Millares 25 2 5 2" xfId="15785" xr:uid="{CFC862B6-28BD-43CB-BD78-62DD972E2CDC}"/>
    <cellStyle name="Millares 25 2 6" xfId="8782" xr:uid="{93C17C1A-ABF9-4FFB-981A-9F89E03FF39B}"/>
    <cellStyle name="Millares 25 2 6 2" xfId="18078" xr:uid="{993898C6-CF2E-4E37-8E49-E1F003F669CC}"/>
    <cellStyle name="Millares 25 2 7" xfId="11232" xr:uid="{253F9268-8B56-4D96-8A5C-183EA97B4157}"/>
    <cellStyle name="Millares 25 3" xfId="1035" xr:uid="{5BE8EBBD-32EC-4ECF-9718-8049CC126471}"/>
    <cellStyle name="Millares 25 3 2" xfId="2203" xr:uid="{DC8984A9-715B-49C1-BEFA-1160633A5EAF}"/>
    <cellStyle name="Millares 25 3 2 2" xfId="4539" xr:uid="{D34FE194-9B5F-490C-9D82-B379B386E4B2}"/>
    <cellStyle name="Millares 25 3 2 2 2" xfId="14931" xr:uid="{9D8ED7A9-8869-4408-8FE4-ED3C41D2E4CF}"/>
    <cellStyle name="Millares 25 3 2 3" xfId="6966" xr:uid="{EF11356B-58D1-4094-B489-E449A2ABD897}"/>
    <cellStyle name="Millares 25 3 2 3 2" xfId="17208" xr:uid="{20FB1430-23D7-44B1-996E-7C6738DEECDE}"/>
    <cellStyle name="Millares 25 3 2 4" xfId="10245" xr:uid="{91E130C9-59C9-4E99-8362-EC15466956AB}"/>
    <cellStyle name="Millares 25 3 2 4 2" xfId="19502" xr:uid="{198B2D51-C531-4DBA-902A-61A86CF2B41F}"/>
    <cellStyle name="Millares 25 3 2 5" xfId="12655" xr:uid="{24F4A8EB-4A16-45DA-8BE0-96DD56A46EF4}"/>
    <cellStyle name="Millares 25 3 3" xfId="3371" xr:uid="{6A4D6C49-8694-4F79-91FA-3C9ED5C978FE}"/>
    <cellStyle name="Millares 25 3 3 2" xfId="13793" xr:uid="{EA3914D6-CC71-4BCC-9A7E-A23E02873D2C}"/>
    <cellStyle name="Millares 25 3 4" xfId="5798" xr:uid="{A0965330-238D-4462-A51E-22FADF055D66}"/>
    <cellStyle name="Millares 25 3 4 2" xfId="16070" xr:uid="{A794216B-1EEA-4B23-AAC5-805B90FDBF24}"/>
    <cellStyle name="Millares 25 3 5" xfId="9077" xr:uid="{2F91D316-B679-419F-A15F-9B4FE9ADD063}"/>
    <cellStyle name="Millares 25 3 5 2" xfId="18363" xr:uid="{FD18D119-DD53-4E53-B7AA-05FBD782DB66}"/>
    <cellStyle name="Millares 25 3 6" xfId="11517" xr:uid="{F3014465-B673-4D02-86DC-326F201CAF77}"/>
    <cellStyle name="Millares 25 4" xfId="1614" xr:uid="{21820C8B-E238-4672-9B44-A9862345E04A}"/>
    <cellStyle name="Millares 25 4 2" xfId="3950" xr:uid="{E40C8923-6D9E-4BCD-935E-46CAABBE922D}"/>
    <cellStyle name="Millares 25 4 2 2" xfId="14362" xr:uid="{B33ACCB9-1097-48DA-9BEC-DC3DD002D120}"/>
    <cellStyle name="Millares 25 4 3" xfId="6377" xr:uid="{11C1A3EA-5B38-4401-962B-13E845D9BC51}"/>
    <cellStyle name="Millares 25 4 3 2" xfId="16639" xr:uid="{054B6515-46F4-4CC5-BABD-3DC1EF59278B}"/>
    <cellStyle name="Millares 25 4 4" xfId="9656" xr:uid="{5AAEC2FB-C725-4431-A09A-F4BC6A7E5665}"/>
    <cellStyle name="Millares 25 4 4 2" xfId="18932" xr:uid="{E325F09F-A698-4030-86BE-7908111A2CF6}"/>
    <cellStyle name="Millares 25 4 5" xfId="12086" xr:uid="{9F540135-C8CA-4C46-B594-532D81EE9A26}"/>
    <cellStyle name="Millares 25 5" xfId="2782" xr:uid="{70CD5F7C-A367-44EF-B797-8C200B41FE95}"/>
    <cellStyle name="Millares 25 5 2" xfId="13224" xr:uid="{317517E7-0C8D-425C-B873-337C2211DE93}"/>
    <cellStyle name="Millares 25 6" xfId="5193" xr:uid="{037B40F3-4DCA-442B-A82C-28005CBD465E}"/>
    <cellStyle name="Millares 25 6 2" xfId="15501" xr:uid="{7470CBE0-A0A4-48FF-87C9-8311037C7120}"/>
    <cellStyle name="Millares 25 7" xfId="8488" xr:uid="{825C30FE-C07B-488D-8318-CB76DF08C6D5}"/>
    <cellStyle name="Millares 25 7 2" xfId="17794" xr:uid="{5E150B9E-4849-4F78-92BC-57FA51D73DD0}"/>
    <cellStyle name="Millares 25 8" xfId="10879" xr:uid="{BF78AB3C-DA83-4256-AE17-7AAD607D0A75}"/>
    <cellStyle name="Millares 26" xfId="370" xr:uid="{66556C82-3B47-44EE-B0FB-A93F5050E9BE}"/>
    <cellStyle name="Millares 26 2" xfId="744" xr:uid="{B10777CE-7E2C-462D-A42F-3D6B8FA9EA19}"/>
    <cellStyle name="Millares 26 2 2" xfId="1326" xr:uid="{3FB15EEE-262B-4862-B678-256D54266333}"/>
    <cellStyle name="Millares 26 2 2 2" xfId="2494" xr:uid="{1D5533D8-83B2-470F-9511-051BA2904F0C}"/>
    <cellStyle name="Millares 26 2 2 2 2" xfId="4830" xr:uid="{C1E0C1CA-ABA4-48E6-8F83-895FD75E8FC3}"/>
    <cellStyle name="Millares 26 2 2 2 2 2" xfId="15219" xr:uid="{20D9F3E1-F793-4B33-82D2-57495C0A7CA8}"/>
    <cellStyle name="Millares 26 2 2 2 3" xfId="7257" xr:uid="{F2CFF521-0539-4660-A06D-136C836685BA}"/>
    <cellStyle name="Millares 26 2 2 2 3 2" xfId="17496" xr:uid="{A75BB28F-905C-4969-9D2B-D744BF52BE6A}"/>
    <cellStyle name="Millares 26 2 2 2 4" xfId="10536" xr:uid="{3DBFE550-79D2-4D04-BD1C-1765DA900074}"/>
    <cellStyle name="Millares 26 2 2 2 4 2" xfId="19790" xr:uid="{4BAC7577-A395-46AD-A501-08C5B34BE231}"/>
    <cellStyle name="Millares 26 2 2 2 5" xfId="12943" xr:uid="{37D9B109-D0F9-4322-8E07-4361C18381B9}"/>
    <cellStyle name="Millares 26 2 2 3" xfId="3662" xr:uid="{8F43C61E-CF47-450D-B86D-17FE0C99B503}"/>
    <cellStyle name="Millares 26 2 2 3 2" xfId="14081" xr:uid="{FDEFABD0-2550-4BB0-AD73-F192F3E2C760}"/>
    <cellStyle name="Millares 26 2 2 4" xfId="6089" xr:uid="{0BA90044-C0FA-413A-B191-8D263955F9C4}"/>
    <cellStyle name="Millares 26 2 2 4 2" xfId="16358" xr:uid="{38727421-4895-4C3D-BB10-4C4863469156}"/>
    <cellStyle name="Millares 26 2 2 5" xfId="9368" xr:uid="{AF7DD873-84A7-456C-A25A-5368BC310A3E}"/>
    <cellStyle name="Millares 26 2 2 5 2" xfId="18651" xr:uid="{EE9B93C3-F05C-4950-87AC-E4F01FC36C5B}"/>
    <cellStyle name="Millares 26 2 2 6" xfId="11805" xr:uid="{A81EC01A-AC5E-49AC-B14D-197B5058B4C9}"/>
    <cellStyle name="Millares 26 2 3" xfId="1912" xr:uid="{EE154769-8444-42EA-9AE5-F92CF1022051}"/>
    <cellStyle name="Millares 26 2 3 2" xfId="4248" xr:uid="{35E3085F-0971-41F0-AB6B-1CA3A40A1622}"/>
    <cellStyle name="Millares 26 2 3 2 2" xfId="14650" xr:uid="{DE424798-DD03-47EE-8195-D5EBCD758739}"/>
    <cellStyle name="Millares 26 2 3 3" xfId="6675" xr:uid="{20274AE5-9704-45BE-8B49-F01038969503}"/>
    <cellStyle name="Millares 26 2 3 3 2" xfId="16927" xr:uid="{FD9F1DE0-8742-4A4F-806E-4AEAE484C7C2}"/>
    <cellStyle name="Millares 26 2 3 4" xfId="9954" xr:uid="{C2A809C2-588B-4581-9EB2-FA98CAAC8FEF}"/>
    <cellStyle name="Millares 26 2 3 4 2" xfId="19220" xr:uid="{8B0AC573-D102-4251-9FA4-DE3CE8AE0DC3}"/>
    <cellStyle name="Millares 26 2 3 5" xfId="12374" xr:uid="{1B18882B-94AA-4594-AAB2-AE95604B762A}"/>
    <cellStyle name="Millares 26 2 4" xfId="3080" xr:uid="{0EEA97D4-D2D4-449B-8A41-15350576F262}"/>
    <cellStyle name="Millares 26 2 4 2" xfId="13512" xr:uid="{94924EE5-85DF-4915-A7E1-E4DCCEBC278C}"/>
    <cellStyle name="Millares 26 2 5" xfId="5507" xr:uid="{38012ECE-9B16-48EF-886E-7674AA8A9183}"/>
    <cellStyle name="Millares 26 2 5 2" xfId="15789" xr:uid="{43F294D2-E5D2-47E7-94C2-063D626F05FE}"/>
    <cellStyle name="Millares 26 2 6" xfId="8786" xr:uid="{1698CBFD-BE5D-413D-9DCC-3936F6012F79}"/>
    <cellStyle name="Millares 26 2 6 2" xfId="18082" xr:uid="{3CBDF358-C59E-47B7-92E1-A1BAE446DD50}"/>
    <cellStyle name="Millares 26 2 7" xfId="11236" xr:uid="{778ABAC5-F2D1-44CD-B0C1-BA62FF4F182F}"/>
    <cellStyle name="Millares 26 3" xfId="1039" xr:uid="{0459912F-A3C3-41F8-A5CC-6574F666BA18}"/>
    <cellStyle name="Millares 26 3 2" xfId="2207" xr:uid="{7DD465F2-81FB-4F04-9A95-7B9E1058CAA9}"/>
    <cellStyle name="Millares 26 3 2 2" xfId="4543" xr:uid="{F8057894-AF85-40E6-8AA6-07394E61E14A}"/>
    <cellStyle name="Millares 26 3 2 2 2" xfId="14935" xr:uid="{AE6073B9-EF07-4FF6-8456-A3558E109F25}"/>
    <cellStyle name="Millares 26 3 2 3" xfId="6970" xr:uid="{DDF49FCF-2CED-4006-B0DD-7B20ABBFC946}"/>
    <cellStyle name="Millares 26 3 2 3 2" xfId="17212" xr:uid="{A7703357-D94A-4D2B-AB9B-736A37F61CB5}"/>
    <cellStyle name="Millares 26 3 2 4" xfId="10249" xr:uid="{C43A9B71-F5E2-4B1D-861A-C6C78B25B1EE}"/>
    <cellStyle name="Millares 26 3 2 4 2" xfId="19506" xr:uid="{D309F544-1D35-4E33-BA6B-9478A664A3CC}"/>
    <cellStyle name="Millares 26 3 2 5" xfId="12659" xr:uid="{040F2C56-3E65-4CE4-A815-A4B8DB2B16D8}"/>
    <cellStyle name="Millares 26 3 3" xfId="3375" xr:uid="{45895609-FE55-4960-9895-08848E38301C}"/>
    <cellStyle name="Millares 26 3 3 2" xfId="13797" xr:uid="{00CD6396-01F3-4414-B77F-A4E3D99D7561}"/>
    <cellStyle name="Millares 26 3 4" xfId="5802" xr:uid="{243CC803-8E52-4DA7-AF58-FE43DFDB28FD}"/>
    <cellStyle name="Millares 26 3 4 2" xfId="16074" xr:uid="{7044E512-F449-4317-BE20-8FC92AFEB5C6}"/>
    <cellStyle name="Millares 26 3 5" xfId="9081" xr:uid="{29AB048B-9ACD-44F2-BD4C-600F58CF62DB}"/>
    <cellStyle name="Millares 26 3 5 2" xfId="18367" xr:uid="{8A31B86A-0100-4F06-A807-ACF247E17B7A}"/>
    <cellStyle name="Millares 26 3 6" xfId="11521" xr:uid="{2DAB28A5-051C-4F59-83F2-AA34174BA6DB}"/>
    <cellStyle name="Millares 26 4" xfId="1618" xr:uid="{F0538FFD-4F0D-4092-8DEB-E3FBC21C9FDA}"/>
    <cellStyle name="Millares 26 4 2" xfId="3954" xr:uid="{5132E7D2-0CF0-4FCD-AC2F-13AA86032619}"/>
    <cellStyle name="Millares 26 4 2 2" xfId="14366" xr:uid="{9D5B4E79-4C33-4B72-BF9B-D64264D8F633}"/>
    <cellStyle name="Millares 26 4 3" xfId="6381" xr:uid="{C3E202E2-9416-4803-BDF7-1E34D3D88191}"/>
    <cellStyle name="Millares 26 4 3 2" xfId="16643" xr:uid="{908AED1C-F2F6-4CD2-914D-2E07FEAB3D6C}"/>
    <cellStyle name="Millares 26 4 4" xfId="9660" xr:uid="{2CEE6BAD-7DDF-40EE-B945-9478E4B6AC56}"/>
    <cellStyle name="Millares 26 4 4 2" xfId="18936" xr:uid="{67929EB8-F8B7-466A-9533-A7A6D5A480E8}"/>
    <cellStyle name="Millares 26 4 5" xfId="12090" xr:uid="{FA7334B3-4D6B-4220-9846-02CF1EC0BFCE}"/>
    <cellStyle name="Millares 26 5" xfId="2786" xr:uid="{C93BD3D6-E374-420B-B533-7E5B79A4D85C}"/>
    <cellStyle name="Millares 26 5 2" xfId="13228" xr:uid="{B0F7FC3D-A438-47BA-804C-8AE8C7FD743C}"/>
    <cellStyle name="Millares 26 6" xfId="5197" xr:uid="{288B2933-D22F-412B-A5AF-04F5E0DAD481}"/>
    <cellStyle name="Millares 26 6 2" xfId="15505" xr:uid="{AA5A89B6-5E8E-4095-9E48-7C64EECD8D58}"/>
    <cellStyle name="Millares 26 7" xfId="8492" xr:uid="{3BE69399-3212-4528-BE83-93AB203A5491}"/>
    <cellStyle name="Millares 26 7 2" xfId="17798" xr:uid="{FAC3C868-A90E-4E06-A5A7-DA6E85541594}"/>
    <cellStyle name="Millares 26 8" xfId="10883" xr:uid="{6E35658B-A1C0-48E8-91D0-81C71517ABEC}"/>
    <cellStyle name="Millares 27" xfId="392" xr:uid="{1A6ADA3C-CC90-4711-B9CF-B36599D09529}"/>
    <cellStyle name="Millares 27 2" xfId="766" xr:uid="{495C57E5-E309-41DD-918E-D95140103BDD}"/>
    <cellStyle name="Millares 27 2 2" xfId="1348" xr:uid="{0A1CF4EC-56FC-4600-B3F7-89785DD65C5F}"/>
    <cellStyle name="Millares 27 2 2 2" xfId="2516" xr:uid="{FA363D15-EF9E-4CD0-B423-F4E23DD741E9}"/>
    <cellStyle name="Millares 27 2 2 2 2" xfId="4852" xr:uid="{3D64713F-D9BE-483F-9FA3-93F399417853}"/>
    <cellStyle name="Millares 27 2 2 2 2 2" xfId="15241" xr:uid="{6A4EDDE0-F7A4-41DD-A0DD-5BB4E9DB1D07}"/>
    <cellStyle name="Millares 27 2 2 2 3" xfId="7279" xr:uid="{05C5E4B4-7FAE-49A2-A33A-064E7E3D6992}"/>
    <cellStyle name="Millares 27 2 2 2 3 2" xfId="17518" xr:uid="{0EE92DA6-FED3-48BB-8F13-B3AC01C43A6A}"/>
    <cellStyle name="Millares 27 2 2 2 4" xfId="10558" xr:uid="{54B468B7-742C-44F4-8DF0-A1C9811D7520}"/>
    <cellStyle name="Millares 27 2 2 2 4 2" xfId="19812" xr:uid="{5B437551-E7CD-4B8B-BB46-34C5BA84E8D9}"/>
    <cellStyle name="Millares 27 2 2 2 5" xfId="12965" xr:uid="{BB1CBBCE-29D2-4426-B9B5-5E019290ADD6}"/>
    <cellStyle name="Millares 27 2 2 3" xfId="3684" xr:uid="{B8425F67-3915-4178-8B8A-9D39D7931AE6}"/>
    <cellStyle name="Millares 27 2 2 3 2" xfId="14103" xr:uid="{FBCC7995-BA87-4C95-8115-6EB0A0FF66EE}"/>
    <cellStyle name="Millares 27 2 2 4" xfId="6111" xr:uid="{3EDBF5DB-FA89-48BB-ADF1-623E63950C87}"/>
    <cellStyle name="Millares 27 2 2 4 2" xfId="16380" xr:uid="{0F803144-9F3E-434B-B7DB-701AC207281F}"/>
    <cellStyle name="Millares 27 2 2 5" xfId="9390" xr:uid="{4754C6DC-092A-4E63-AE4C-72579C44E25B}"/>
    <cellStyle name="Millares 27 2 2 5 2" xfId="18673" xr:uid="{7B06256E-124B-4631-B116-1700314848CC}"/>
    <cellStyle name="Millares 27 2 2 6" xfId="11827" xr:uid="{A10A4A94-849F-4297-907B-9DF70D8F0F09}"/>
    <cellStyle name="Millares 27 2 3" xfId="1934" xr:uid="{FCE127AA-F95A-4F6B-AF28-AC8AD6ED8D46}"/>
    <cellStyle name="Millares 27 2 3 2" xfId="4270" xr:uid="{50E09FEC-2037-4AF7-A0B6-1A573C4B3999}"/>
    <cellStyle name="Millares 27 2 3 2 2" xfId="14672" xr:uid="{B200EDF3-77C2-45BB-9F1C-D678DD3ACB9E}"/>
    <cellStyle name="Millares 27 2 3 3" xfId="6697" xr:uid="{7E082E37-5FF3-410E-AC38-D4203A6FD2D5}"/>
    <cellStyle name="Millares 27 2 3 3 2" xfId="16949" xr:uid="{83FE1509-CE2D-485D-BC83-454191B633FA}"/>
    <cellStyle name="Millares 27 2 3 4" xfId="9976" xr:uid="{354F4281-C9A3-4106-B9C8-74683BB246A5}"/>
    <cellStyle name="Millares 27 2 3 4 2" xfId="19242" xr:uid="{1D41D350-703E-4140-B6DD-CC69E1AB7308}"/>
    <cellStyle name="Millares 27 2 3 5" xfId="12396" xr:uid="{8AAC781C-57FA-4C41-B2DA-8832A16E7D27}"/>
    <cellStyle name="Millares 27 2 4" xfId="3102" xr:uid="{34D2B96F-255B-4D68-BB25-C9ADB9A1FE63}"/>
    <cellStyle name="Millares 27 2 4 2" xfId="13534" xr:uid="{5CEC3D32-A913-43C9-951B-4640A09DEBC6}"/>
    <cellStyle name="Millares 27 2 5" xfId="5529" xr:uid="{772B9458-EFF8-4FD3-92EE-2F9F2531C940}"/>
    <cellStyle name="Millares 27 2 5 2" xfId="15811" xr:uid="{7025107F-668A-4DF6-97DF-16D5637622CD}"/>
    <cellStyle name="Millares 27 2 6" xfId="8808" xr:uid="{8AB0BB06-BEDB-448D-B86B-0C89028AC693}"/>
    <cellStyle name="Millares 27 2 6 2" xfId="18104" xr:uid="{8FE4AE0C-6DB5-4732-A832-A862A1267117}"/>
    <cellStyle name="Millares 27 2 7" xfId="11258" xr:uid="{7515EEBE-CFDE-4490-A7FA-739BE54CFA9A}"/>
    <cellStyle name="Millares 27 3" xfId="1061" xr:uid="{070621D2-3D10-4451-BA41-57CF294F871C}"/>
    <cellStyle name="Millares 27 3 2" xfId="2229" xr:uid="{EB7488E3-F8A6-4EB3-9156-725FE716D4D9}"/>
    <cellStyle name="Millares 27 3 2 2" xfId="4565" xr:uid="{2917A113-7AE0-486C-A5B1-ABF626A36C75}"/>
    <cellStyle name="Millares 27 3 2 2 2" xfId="14957" xr:uid="{82A51FC8-5A6E-4A1C-A3FE-14D3B2D6E72B}"/>
    <cellStyle name="Millares 27 3 2 3" xfId="6992" xr:uid="{D418CDF8-659C-488B-9FBC-7F38E1C40F49}"/>
    <cellStyle name="Millares 27 3 2 3 2" xfId="17234" xr:uid="{D2DC9222-2502-4DA5-886E-B7CB1020F7BD}"/>
    <cellStyle name="Millares 27 3 2 4" xfId="10271" xr:uid="{6E138707-AB58-463E-ADFA-6EDC0F1B7FC3}"/>
    <cellStyle name="Millares 27 3 2 4 2" xfId="19528" xr:uid="{92F6C909-4D41-4234-9A05-2B55D9AD22B7}"/>
    <cellStyle name="Millares 27 3 2 5" xfId="12681" xr:uid="{CD87A5A7-B1D6-4188-8A9F-62A18C485441}"/>
    <cellStyle name="Millares 27 3 3" xfId="3397" xr:uid="{2F5C0C89-8D68-4772-BC7A-AD89A4A0D563}"/>
    <cellStyle name="Millares 27 3 3 2" xfId="13819" xr:uid="{989676E7-5A2A-4BD8-9F71-A0FE4D564364}"/>
    <cellStyle name="Millares 27 3 4" xfId="5824" xr:uid="{849F30C0-8122-495B-92FD-AC8C53F8D217}"/>
    <cellStyle name="Millares 27 3 4 2" xfId="16096" xr:uid="{A47E99CF-22F5-45E2-B0DC-062D1D708D79}"/>
    <cellStyle name="Millares 27 3 5" xfId="9103" xr:uid="{C780AD40-7482-4572-811B-203528F03E4D}"/>
    <cellStyle name="Millares 27 3 5 2" xfId="18389" xr:uid="{BE6DAF33-88CE-4635-9189-05C6583EF9F2}"/>
    <cellStyle name="Millares 27 3 6" xfId="11543" xr:uid="{50354E0C-A45B-4767-839D-904425383FBC}"/>
    <cellStyle name="Millares 27 4" xfId="1640" xr:uid="{68EFCB76-31C2-4123-866E-E9E34D813FBE}"/>
    <cellStyle name="Millares 27 4 2" xfId="3976" xr:uid="{0CBC4EB2-6FC5-4581-9A00-62FC31ACB041}"/>
    <cellStyle name="Millares 27 4 2 2" xfId="14388" xr:uid="{BBBCBA48-662D-442F-9C04-84EE25295B07}"/>
    <cellStyle name="Millares 27 4 3" xfId="6403" xr:uid="{3D57C85E-E5ED-41EE-BC22-09506AA11F2C}"/>
    <cellStyle name="Millares 27 4 3 2" xfId="16665" xr:uid="{8D014FC7-43C9-42CB-93B7-D404DFF93A9D}"/>
    <cellStyle name="Millares 27 4 4" xfId="9682" xr:uid="{2682DFF5-3855-4DA8-98CE-2E0ED8A840B7}"/>
    <cellStyle name="Millares 27 4 4 2" xfId="18958" xr:uid="{609F2678-7F1F-440E-B7DE-46D8D4376B12}"/>
    <cellStyle name="Millares 27 4 5" xfId="12112" xr:uid="{2EA15FC5-A36E-4B2E-A16E-5D89EBD1F6B6}"/>
    <cellStyle name="Millares 27 5" xfId="2808" xr:uid="{5DF54928-2CB3-48DE-8B0E-5B96C62F9A08}"/>
    <cellStyle name="Millares 27 5 2" xfId="13250" xr:uid="{4A7F4148-7238-441F-AD8F-2EC36A0B98CC}"/>
    <cellStyle name="Millares 27 6" xfId="5219" xr:uid="{59083599-9954-47B3-8760-CCF744122437}"/>
    <cellStyle name="Millares 27 6 2" xfId="15527" xr:uid="{60610F72-A90D-4DDF-B4C7-901579CE01FC}"/>
    <cellStyle name="Millares 27 7" xfId="8514" xr:uid="{77A00296-2C26-4B56-B4CC-A0AE7F245851}"/>
    <cellStyle name="Millares 27 7 2" xfId="17820" xr:uid="{564E76EF-3682-49D9-ACFF-536FACE57620}"/>
    <cellStyle name="Millares 27 8" xfId="10905" xr:uid="{C871D2BD-DEDD-44BE-B5AD-3923FF9D3ADC}"/>
    <cellStyle name="Millares 28" xfId="390" xr:uid="{3F16B926-72BB-4C7B-BA8C-CF18E2F53ECD}"/>
    <cellStyle name="Millares 28 2" xfId="764" xr:uid="{41B35EAA-648C-4B57-8A74-F0E2251AF183}"/>
    <cellStyle name="Millares 28 2 2" xfId="1346" xr:uid="{3E741BCF-7801-4424-84F4-CD9A9D96AA99}"/>
    <cellStyle name="Millares 28 2 2 2" xfId="2514" xr:uid="{01E9F449-BFE9-4D03-B75E-997D0439EB8E}"/>
    <cellStyle name="Millares 28 2 2 2 2" xfId="4850" xr:uid="{B7A96C6D-CB25-4F32-96CC-7DCCD2C21059}"/>
    <cellStyle name="Millares 28 2 2 2 2 2" xfId="15239" xr:uid="{BA450EFE-48FB-4F4C-8F02-0C12980F0792}"/>
    <cellStyle name="Millares 28 2 2 2 3" xfId="7277" xr:uid="{914C2906-C780-45C9-911F-F87F9498CB2D}"/>
    <cellStyle name="Millares 28 2 2 2 3 2" xfId="17516" xr:uid="{E8C0175E-51E9-4ADB-91A9-A04855352F53}"/>
    <cellStyle name="Millares 28 2 2 2 4" xfId="10556" xr:uid="{FB2B4DB5-A40E-44DF-A182-2134DC947D48}"/>
    <cellStyle name="Millares 28 2 2 2 4 2" xfId="19810" xr:uid="{5DF1F12A-56E7-4FC6-BA97-7D17BE0A7C08}"/>
    <cellStyle name="Millares 28 2 2 2 5" xfId="12963" xr:uid="{DCE3633F-AD61-4777-9B05-7A9490BA0BF5}"/>
    <cellStyle name="Millares 28 2 2 3" xfId="3682" xr:uid="{16E47EF8-238D-42AE-B569-C697A4B42F79}"/>
    <cellStyle name="Millares 28 2 2 3 2" xfId="14101" xr:uid="{6AA151C4-75F1-47D9-AB79-22BD21D6E1DE}"/>
    <cellStyle name="Millares 28 2 2 4" xfId="6109" xr:uid="{810D8D08-DF37-4D90-AC6B-651F56AE69A2}"/>
    <cellStyle name="Millares 28 2 2 4 2" xfId="16378" xr:uid="{8014B0A4-68B5-4025-826B-BBEA864D343C}"/>
    <cellStyle name="Millares 28 2 2 5" xfId="9388" xr:uid="{56F36274-D131-4A83-AFAB-3FF569E11279}"/>
    <cellStyle name="Millares 28 2 2 5 2" xfId="18671" xr:uid="{C392276C-5751-48C5-890C-C97A5AC819DB}"/>
    <cellStyle name="Millares 28 2 2 6" xfId="11825" xr:uid="{4193D5EE-D9F3-4607-8350-01A95BC00AFF}"/>
    <cellStyle name="Millares 28 2 3" xfId="1932" xr:uid="{38D040D1-2B60-435E-811B-3F5BC86360E3}"/>
    <cellStyle name="Millares 28 2 3 2" xfId="4268" xr:uid="{892B14C3-6417-4089-A011-A7DB18FF3EAB}"/>
    <cellStyle name="Millares 28 2 3 2 2" xfId="14670" xr:uid="{B57C2AF9-A62E-459B-BEC8-B64A84B9A205}"/>
    <cellStyle name="Millares 28 2 3 3" xfId="6695" xr:uid="{1EAB590F-A496-4254-AA37-8D489E3B34E8}"/>
    <cellStyle name="Millares 28 2 3 3 2" xfId="16947" xr:uid="{FE1E7C3C-BCF9-4D41-8057-3A563899F505}"/>
    <cellStyle name="Millares 28 2 3 4" xfId="9974" xr:uid="{A1C36C2F-08CD-4520-9D5D-ADA16781C936}"/>
    <cellStyle name="Millares 28 2 3 4 2" xfId="19240" xr:uid="{644720C7-FDF7-4BA4-819A-FB32C77C105B}"/>
    <cellStyle name="Millares 28 2 3 5" xfId="12394" xr:uid="{E99FB7F6-A006-4AE3-9603-6FFC163F6ED4}"/>
    <cellStyle name="Millares 28 2 4" xfId="3100" xr:uid="{3731AF90-0793-4703-AB59-73777F97BDEF}"/>
    <cellStyle name="Millares 28 2 4 2" xfId="13532" xr:uid="{B3818C8B-C6E4-4C5E-92C6-B64333DC4AB8}"/>
    <cellStyle name="Millares 28 2 5" xfId="5527" xr:uid="{0766410B-BA21-4653-8B97-56A33073F015}"/>
    <cellStyle name="Millares 28 2 5 2" xfId="15809" xr:uid="{82905720-B794-418C-9866-E04169953A9A}"/>
    <cellStyle name="Millares 28 2 6" xfId="8806" xr:uid="{D2EC6247-6263-4B4E-BC3D-8EF7BC1A0B6A}"/>
    <cellStyle name="Millares 28 2 6 2" xfId="18102" xr:uid="{E2252B70-503F-4907-B8A2-1E4412F8A922}"/>
    <cellStyle name="Millares 28 2 7" xfId="11256" xr:uid="{A55D3157-8C3D-4AED-88CD-72C3174681B6}"/>
    <cellStyle name="Millares 28 3" xfId="1059" xr:uid="{A6DC4217-0CB0-4578-8DEC-9CC67FF13DD3}"/>
    <cellStyle name="Millares 28 3 2" xfId="2227" xr:uid="{2CFEEDCB-FE39-40CD-9807-3663076834F1}"/>
    <cellStyle name="Millares 28 3 2 2" xfId="4563" xr:uid="{432898F7-1FE8-495F-A163-28B9472FD3E2}"/>
    <cellStyle name="Millares 28 3 2 2 2" xfId="14955" xr:uid="{9CEE4368-D3B3-4DBF-BCCF-F8AF9B552E4A}"/>
    <cellStyle name="Millares 28 3 2 3" xfId="6990" xr:uid="{2523AC09-DA32-46BC-96C9-2D74DFB67387}"/>
    <cellStyle name="Millares 28 3 2 3 2" xfId="17232" xr:uid="{1493E023-D7EC-4CB2-8706-6AFF8F2E3F41}"/>
    <cellStyle name="Millares 28 3 2 4" xfId="10269" xr:uid="{FAE7412A-F986-4A12-ABBB-155769B3A1F2}"/>
    <cellStyle name="Millares 28 3 2 4 2" xfId="19526" xr:uid="{8816EFCA-90FB-4321-859F-D6A699C97E30}"/>
    <cellStyle name="Millares 28 3 2 5" xfId="12679" xr:uid="{4F2DCAC0-3B8D-44B1-8B4E-A0DE1B03BEEB}"/>
    <cellStyle name="Millares 28 3 3" xfId="3395" xr:uid="{8A16987D-2EF0-4585-94E8-0ED72A182928}"/>
    <cellStyle name="Millares 28 3 3 2" xfId="13817" xr:uid="{FF8D7CAA-389B-4875-8A69-16979F4B11FC}"/>
    <cellStyle name="Millares 28 3 4" xfId="5822" xr:uid="{F28D1C7D-5C52-4611-9616-8ED378FC2B83}"/>
    <cellStyle name="Millares 28 3 4 2" xfId="16094" xr:uid="{5CCFFD25-21BB-4253-AB8A-D8DE2BC79DB2}"/>
    <cellStyle name="Millares 28 3 5" xfId="9101" xr:uid="{5A38E3A0-934F-4E84-9C1C-398597F9B960}"/>
    <cellStyle name="Millares 28 3 5 2" xfId="18387" xr:uid="{21CDBA5C-2CC9-48E7-A0FF-F2CC874EAA64}"/>
    <cellStyle name="Millares 28 3 6" xfId="11541" xr:uid="{B69DF868-16A5-460B-9496-8A64313F66FA}"/>
    <cellStyle name="Millares 28 4" xfId="1638" xr:uid="{3D6A022D-35EC-4034-A379-097FD0DAA385}"/>
    <cellStyle name="Millares 28 4 2" xfId="3974" xr:uid="{DA97828F-FAA3-4D09-95AB-53718A2B66D7}"/>
    <cellStyle name="Millares 28 4 2 2" xfId="14386" xr:uid="{F7553998-7A3C-4BDF-B10B-2B5358F04368}"/>
    <cellStyle name="Millares 28 4 3" xfId="6401" xr:uid="{7B96A14E-3295-4CE7-B94C-BEEFAB1DD619}"/>
    <cellStyle name="Millares 28 4 3 2" xfId="16663" xr:uid="{C7E74724-26EF-4119-BCC5-3A12008C1A0C}"/>
    <cellStyle name="Millares 28 4 4" xfId="9680" xr:uid="{D5C76101-2405-4C54-AF29-8CA632A760D0}"/>
    <cellStyle name="Millares 28 4 4 2" xfId="18956" xr:uid="{11FB7B4F-43B9-431E-8E06-5B1D508B52CA}"/>
    <cellStyle name="Millares 28 4 5" xfId="12110" xr:uid="{B9EF116F-41D8-47BA-ADEF-FEBDC468F8AE}"/>
    <cellStyle name="Millares 28 5" xfId="2806" xr:uid="{36989EC1-AA0B-445A-AF13-0D8DFC2EB677}"/>
    <cellStyle name="Millares 28 5 2" xfId="13248" xr:uid="{BE424572-9F65-4F0C-AFBF-EC453F1B6094}"/>
    <cellStyle name="Millares 28 6" xfId="5217" xr:uid="{C071385A-81F0-4025-8E73-AE66406D1EE3}"/>
    <cellStyle name="Millares 28 6 2" xfId="15525" xr:uid="{9BFFEAA3-0671-4931-B54D-0EA9E8B3E269}"/>
    <cellStyle name="Millares 28 7" xfId="8512" xr:uid="{0E11ACBD-6766-4FAC-BD83-84DB0AB2D4BD}"/>
    <cellStyle name="Millares 28 7 2" xfId="17818" xr:uid="{9FCF69C8-84B8-4FC9-8192-B2E29016F232}"/>
    <cellStyle name="Millares 28 8" xfId="10903" xr:uid="{3CF17664-BDC6-425F-8DE6-EBBAC3813326}"/>
    <cellStyle name="Millares 29" xfId="407" xr:uid="{347B15ED-1862-4201-B657-D0A16CD454C3}"/>
    <cellStyle name="Millares 29 2" xfId="781" xr:uid="{80122734-A795-421B-8BFF-5459B8727A23}"/>
    <cellStyle name="Millares 29 2 2" xfId="1363" xr:uid="{7A439199-6EEF-4176-815B-59A0AAA87983}"/>
    <cellStyle name="Millares 29 2 2 2" xfId="2531" xr:uid="{CDF09D3D-B669-4E9E-859E-0DF02DE533E7}"/>
    <cellStyle name="Millares 29 2 2 2 2" xfId="4867" xr:uid="{2FA756D2-C5C4-4921-933B-2768951F6221}"/>
    <cellStyle name="Millares 29 2 2 2 2 2" xfId="15256" xr:uid="{14A5EC10-4065-4BF9-A105-33161319C0D1}"/>
    <cellStyle name="Millares 29 2 2 2 3" xfId="7294" xr:uid="{F5AC29AE-9B9D-4095-981C-E23B6467B3E6}"/>
    <cellStyle name="Millares 29 2 2 2 3 2" xfId="17533" xr:uid="{F98E5CDE-C5C7-436A-AB88-D4BFA3DFCB9F}"/>
    <cellStyle name="Millares 29 2 2 2 4" xfId="10573" xr:uid="{CF95E514-8841-4F4D-BD86-FDAFCE2395ED}"/>
    <cellStyle name="Millares 29 2 2 2 4 2" xfId="19827" xr:uid="{44B56C67-DADC-42AD-841C-E302E031FEBC}"/>
    <cellStyle name="Millares 29 2 2 2 5" xfId="12980" xr:uid="{3DF4D735-D7A3-4993-B1AF-6104B74138F1}"/>
    <cellStyle name="Millares 29 2 2 3" xfId="3699" xr:uid="{68FABEAF-9D09-4FE3-9F61-98F7AFE89E45}"/>
    <cellStyle name="Millares 29 2 2 3 2" xfId="14118" xr:uid="{287BB025-0BC2-4E29-AF3B-50AE75D548F1}"/>
    <cellStyle name="Millares 29 2 2 4" xfId="6126" xr:uid="{6DA84D80-7AA4-4C38-BC9B-00322EB32287}"/>
    <cellStyle name="Millares 29 2 2 4 2" xfId="16395" xr:uid="{29D2BDB0-B41D-48DB-841D-52B3E90C23F9}"/>
    <cellStyle name="Millares 29 2 2 5" xfId="9405" xr:uid="{BE0E36C8-8B56-47C0-94B1-50424D558D3C}"/>
    <cellStyle name="Millares 29 2 2 5 2" xfId="18688" xr:uid="{A056EAF9-4E24-4DB8-A335-21A1F172B15C}"/>
    <cellStyle name="Millares 29 2 2 6" xfId="11842" xr:uid="{E366CDDB-20A4-4816-9692-80D890A3A89F}"/>
    <cellStyle name="Millares 29 2 3" xfId="1949" xr:uid="{BF3E1549-A709-4A77-A9F6-8AC760222AFF}"/>
    <cellStyle name="Millares 29 2 3 2" xfId="4285" xr:uid="{58ADF173-32DF-44B7-8CAD-9ACAA228BC74}"/>
    <cellStyle name="Millares 29 2 3 2 2" xfId="14687" xr:uid="{CD390707-BEE5-4D1E-A338-6E589AE005C7}"/>
    <cellStyle name="Millares 29 2 3 3" xfId="6712" xr:uid="{6C9AE290-FC35-409B-B7EF-58E0DCB665FB}"/>
    <cellStyle name="Millares 29 2 3 3 2" xfId="16964" xr:uid="{11ACC458-BBF6-4639-B58A-B18C9F3ED0DB}"/>
    <cellStyle name="Millares 29 2 3 4" xfId="9991" xr:uid="{F281E548-39FF-4C28-82BB-635170B7B44B}"/>
    <cellStyle name="Millares 29 2 3 4 2" xfId="19257" xr:uid="{269C7EC5-35FD-4032-8EAC-218069DE97EA}"/>
    <cellStyle name="Millares 29 2 3 5" xfId="12411" xr:uid="{356E77E6-2B45-4082-B690-50EDDB9A15CD}"/>
    <cellStyle name="Millares 29 2 4" xfId="3117" xr:uid="{4C9DA1CF-FB39-4EDA-B69F-9BD50BC2219B}"/>
    <cellStyle name="Millares 29 2 4 2" xfId="13549" xr:uid="{2ADB88AD-3C17-4A91-BD0C-EFF955232230}"/>
    <cellStyle name="Millares 29 2 5" xfId="5544" xr:uid="{80B8EAD0-C7A5-4DFE-BF47-3265E66C5861}"/>
    <cellStyle name="Millares 29 2 5 2" xfId="15826" xr:uid="{3E5830FF-6CDC-4BDC-8268-24036A5A51AA}"/>
    <cellStyle name="Millares 29 2 6" xfId="8823" xr:uid="{F392E38C-CB50-4BC6-8D29-19C5A7EDB70C}"/>
    <cellStyle name="Millares 29 2 6 2" xfId="18119" xr:uid="{6F6033DD-4266-4228-81EE-0E764EDCB311}"/>
    <cellStyle name="Millares 29 2 7" xfId="11273" xr:uid="{B0D94E9A-2F34-44D3-BD2A-AF83A4301F37}"/>
    <cellStyle name="Millares 29 3" xfId="1076" xr:uid="{39F81FAF-6E07-4389-A9AE-F343021D31B0}"/>
    <cellStyle name="Millares 29 3 2" xfId="2244" xr:uid="{432AAD6F-2C9C-4032-B85E-C4BAECF4E282}"/>
    <cellStyle name="Millares 29 3 2 2" xfId="4580" xr:uid="{6FD9FE52-9769-4350-BE41-DE75C1CF3F10}"/>
    <cellStyle name="Millares 29 3 2 2 2" xfId="14972" xr:uid="{26D26FAC-D6EA-40DA-9682-A767A4E7D12F}"/>
    <cellStyle name="Millares 29 3 2 3" xfId="7007" xr:uid="{455031FA-23FF-4AEC-AD84-287512DB5762}"/>
    <cellStyle name="Millares 29 3 2 3 2" xfId="17249" xr:uid="{294E4644-AC8E-42F7-87DC-4B8CE6BA1717}"/>
    <cellStyle name="Millares 29 3 2 4" xfId="10286" xr:uid="{2841D398-7AF4-46EB-AC49-1FCD33F4D1FE}"/>
    <cellStyle name="Millares 29 3 2 4 2" xfId="19543" xr:uid="{97AC5E2A-B3FA-4869-8406-F5EFCB8616AD}"/>
    <cellStyle name="Millares 29 3 2 5" xfId="12696" xr:uid="{3B865CC6-C290-40C7-8F45-C4BFCCF39709}"/>
    <cellStyle name="Millares 29 3 3" xfId="3412" xr:uid="{1528ACAE-9316-4A09-A513-A28CE2B5F808}"/>
    <cellStyle name="Millares 29 3 3 2" xfId="13834" xr:uid="{45FC1B35-54AB-4A23-BAA8-98FA89BA6BDD}"/>
    <cellStyle name="Millares 29 3 4" xfId="5839" xr:uid="{9B7D0490-4587-4BAE-9540-AEBF70A65F28}"/>
    <cellStyle name="Millares 29 3 4 2" xfId="16111" xr:uid="{50344CD2-118B-4042-8233-821DE1CA09F6}"/>
    <cellStyle name="Millares 29 3 5" xfId="9118" xr:uid="{0240BDF9-BA58-453C-8AB1-2B8AAE30B47D}"/>
    <cellStyle name="Millares 29 3 5 2" xfId="18404" xr:uid="{167F22C3-CCF4-4E37-A70E-D0AC89C55A52}"/>
    <cellStyle name="Millares 29 3 6" xfId="11558" xr:uid="{A6070D12-AB50-4337-9C7A-211283A98636}"/>
    <cellStyle name="Millares 29 4" xfId="1655" xr:uid="{B0D5AECB-BD3A-4676-8C76-DB6179CA206A}"/>
    <cellStyle name="Millares 29 4 2" xfId="3991" xr:uid="{6B181AA2-CA85-4980-ADB1-861A62DB4E8E}"/>
    <cellStyle name="Millares 29 4 2 2" xfId="14403" xr:uid="{9AA96F6A-E38C-4B2D-AF48-AD568B267F79}"/>
    <cellStyle name="Millares 29 4 3" xfId="6418" xr:uid="{3C03E419-A95C-48A3-8FC7-48744EAC3592}"/>
    <cellStyle name="Millares 29 4 3 2" xfId="16680" xr:uid="{D1F72BB7-3940-4261-B923-1C2BF59B5800}"/>
    <cellStyle name="Millares 29 4 4" xfId="9697" xr:uid="{30AF4AE0-E1F6-426E-9E90-59432CE3FF8D}"/>
    <cellStyle name="Millares 29 4 4 2" xfId="18973" xr:uid="{B6F52AF4-8CA8-4A18-931B-5322761AF97C}"/>
    <cellStyle name="Millares 29 4 5" xfId="12127" xr:uid="{D13A2E7C-A8F1-44E8-85B5-7DF6DC3BD039}"/>
    <cellStyle name="Millares 29 5" xfId="2823" xr:uid="{BAB864DD-D37D-4AAA-A169-0C506266EA37}"/>
    <cellStyle name="Millares 29 5 2" xfId="13265" xr:uid="{B90CF55C-D307-463C-8240-2A2C5D313CEF}"/>
    <cellStyle name="Millares 29 6" xfId="5234" xr:uid="{AB1414BE-2C8D-4A31-99F4-6AE45C1D6309}"/>
    <cellStyle name="Millares 29 6 2" xfId="15542" xr:uid="{19A92414-E3EF-46AE-B6C1-EB3D8D7FE0E0}"/>
    <cellStyle name="Millares 29 7" xfId="8529" xr:uid="{7352D8ED-9A94-4946-BA1B-569991036F9A}"/>
    <cellStyle name="Millares 29 7 2" xfId="17835" xr:uid="{0A331743-33AB-4C0D-BE28-B55674C3FB30}"/>
    <cellStyle name="Millares 29 8" xfId="10920" xr:uid="{53AC1C3E-9012-42D6-BD37-811F8CF097EE}"/>
    <cellStyle name="Millares 3" xfId="72" xr:uid="{54C754AF-C278-4C53-B8EE-FC70DBC74C55}"/>
    <cellStyle name="Millares 3 2" xfId="73" xr:uid="{31C86E27-DF82-42F9-A459-87FFF741446E}"/>
    <cellStyle name="Millares 3 2 2" xfId="343" xr:uid="{9D1A8CE2-EA31-48E7-B442-07053CC6B636}"/>
    <cellStyle name="Millares 3 2 2 2" xfId="717" xr:uid="{4B8038AA-8CC7-43F5-A75E-5666CD731A29}"/>
    <cellStyle name="Millares 3 2 2 2 2" xfId="1299" xr:uid="{056C7534-4718-4936-972E-7A9A5328AC68}"/>
    <cellStyle name="Millares 3 2 2 2 2 2" xfId="2467" xr:uid="{D800BB97-70D2-4D67-89C4-9BE5F2B58D1B}"/>
    <cellStyle name="Millares 3 2 2 2 2 2 2" xfId="4803" xr:uid="{5C0C7F7D-99BC-421C-A1D9-9E9BD729B622}"/>
    <cellStyle name="Millares 3 2 2 2 2 2 2 2" xfId="15192" xr:uid="{25F279FB-8E74-4B94-BB1E-4D04B0C6F88E}"/>
    <cellStyle name="Millares 3 2 2 2 2 2 3" xfId="7230" xr:uid="{81C9ED0C-FF24-4169-8165-959A0E81136A}"/>
    <cellStyle name="Millares 3 2 2 2 2 2 3 2" xfId="17469" xr:uid="{48730EFD-92CB-4868-B148-B4E5904FD3C5}"/>
    <cellStyle name="Millares 3 2 2 2 2 2 4" xfId="10509" xr:uid="{57793A33-FD8D-4CF6-BF1F-7ECCAC58CFF0}"/>
    <cellStyle name="Millares 3 2 2 2 2 2 4 2" xfId="19763" xr:uid="{D9F80B87-72F6-4589-84BA-C797A55FA0BE}"/>
    <cellStyle name="Millares 3 2 2 2 2 2 5" xfId="12916" xr:uid="{B478211B-EF25-44E0-BB83-49845129A8A8}"/>
    <cellStyle name="Millares 3 2 2 2 2 3" xfId="3635" xr:uid="{C8873981-F7E9-4DFC-BC9D-2E70A0247AA1}"/>
    <cellStyle name="Millares 3 2 2 2 2 3 2" xfId="14054" xr:uid="{63CBB957-00D5-4E53-9348-D8B1D4753E69}"/>
    <cellStyle name="Millares 3 2 2 2 2 4" xfId="6062" xr:uid="{210CFCBB-BE66-4D2C-9D2C-9E303A7B7713}"/>
    <cellStyle name="Millares 3 2 2 2 2 4 2" xfId="16331" xr:uid="{9DFA82CA-A80F-422F-8F26-426786CC2940}"/>
    <cellStyle name="Millares 3 2 2 2 2 5" xfId="9341" xr:uid="{F8294AA0-7CB3-4651-A634-6F5AEB003254}"/>
    <cellStyle name="Millares 3 2 2 2 2 5 2" xfId="18624" xr:uid="{C863FF68-4395-4AE8-87E2-2843DDFB5C29}"/>
    <cellStyle name="Millares 3 2 2 2 2 6" xfId="11778" xr:uid="{443CC2FD-E46A-4997-A73E-AE780FE5FD40}"/>
    <cellStyle name="Millares 3 2 2 2 3" xfId="1885" xr:uid="{3B30152D-5E32-4418-BD70-3E878D250599}"/>
    <cellStyle name="Millares 3 2 2 2 3 2" xfId="4221" xr:uid="{6F2D75B5-37AA-4032-AA3D-42647353C89E}"/>
    <cellStyle name="Millares 3 2 2 2 3 2 2" xfId="14623" xr:uid="{3363EA26-8AA0-4CCD-A585-3F28C04C0050}"/>
    <cellStyle name="Millares 3 2 2 2 3 3" xfId="6648" xr:uid="{B6F0695B-C607-4648-B10C-93FFE708DBB5}"/>
    <cellStyle name="Millares 3 2 2 2 3 3 2" xfId="16900" xr:uid="{00C20FBE-D51A-40D7-9C67-CBE06D84B729}"/>
    <cellStyle name="Millares 3 2 2 2 3 4" xfId="9927" xr:uid="{EFA79A60-4710-42AA-97DF-0C18C7E2384E}"/>
    <cellStyle name="Millares 3 2 2 2 3 4 2" xfId="19193" xr:uid="{80C68EF5-0289-4C00-AA42-100A1EC24104}"/>
    <cellStyle name="Millares 3 2 2 2 3 5" xfId="12347" xr:uid="{DFE7112C-E2EC-415F-B17A-A4F9C5D4BE30}"/>
    <cellStyle name="Millares 3 2 2 2 4" xfId="3053" xr:uid="{40834464-5DA7-4504-812E-147B631C3091}"/>
    <cellStyle name="Millares 3 2 2 2 4 2" xfId="13485" xr:uid="{F0F05B86-7890-4529-B0F8-91DD025BBC8D}"/>
    <cellStyle name="Millares 3 2 2 2 5" xfId="5480" xr:uid="{598A0900-286D-4BFE-B4CF-E2EDA5CE56C3}"/>
    <cellStyle name="Millares 3 2 2 2 5 2" xfId="15762" xr:uid="{6B9A2432-4B1E-4717-9381-7670FBFC850E}"/>
    <cellStyle name="Millares 3 2 2 2 6" xfId="8759" xr:uid="{2CD2C250-D596-483B-8EF7-BE2D9A7F0E9D}"/>
    <cellStyle name="Millares 3 2 2 2 6 2" xfId="18055" xr:uid="{5787B5F0-6A45-432E-BF74-DC9972C337FA}"/>
    <cellStyle name="Millares 3 2 2 2 7" xfId="11209" xr:uid="{FE7610D0-89E7-4CE1-AFD4-4B2AD81A0457}"/>
    <cellStyle name="Millares 3 2 2 3" xfId="1012" xr:uid="{DBF7DB9F-5D96-4450-83C1-784BEEAAD2F6}"/>
    <cellStyle name="Millares 3 2 2 3 2" xfId="2180" xr:uid="{31CA51C7-7533-42BC-8778-E4165BB47C31}"/>
    <cellStyle name="Millares 3 2 2 3 2 2" xfId="4516" xr:uid="{F7E6D951-0DA5-48FA-889F-E1B880BA5980}"/>
    <cellStyle name="Millares 3 2 2 3 2 2 2" xfId="14908" xr:uid="{E53F887D-6D62-4098-B18C-16D47508D57F}"/>
    <cellStyle name="Millares 3 2 2 3 2 3" xfId="6943" xr:uid="{6D14621D-EE55-47BB-BFDD-41789769AFE8}"/>
    <cellStyle name="Millares 3 2 2 3 2 3 2" xfId="17185" xr:uid="{6335FBF8-43AB-4A61-8A98-EF3010753B89}"/>
    <cellStyle name="Millares 3 2 2 3 2 4" xfId="10222" xr:uid="{4D5D4A78-D9CA-4F6C-BBD7-B4EB107CF48B}"/>
    <cellStyle name="Millares 3 2 2 3 2 4 2" xfId="19479" xr:uid="{C6BA44AF-0BC0-45AD-A93F-D493F2A0B067}"/>
    <cellStyle name="Millares 3 2 2 3 2 5" xfId="12632" xr:uid="{7ECAD749-C554-4783-AAEC-44A576839684}"/>
    <cellStyle name="Millares 3 2 2 3 3" xfId="3348" xr:uid="{F8CC1C19-9609-45F2-B9BE-7FBAB1BA842E}"/>
    <cellStyle name="Millares 3 2 2 3 3 2" xfId="13770" xr:uid="{C09A65C6-EEC2-49BA-BE2C-C91C15641976}"/>
    <cellStyle name="Millares 3 2 2 3 4" xfId="5775" xr:uid="{329E3A88-1B0B-4D8A-A763-05AA5A5C7FD7}"/>
    <cellStyle name="Millares 3 2 2 3 4 2" xfId="16047" xr:uid="{8C87107B-939E-4F55-A2B2-45136BE2FE1E}"/>
    <cellStyle name="Millares 3 2 2 3 5" xfId="9054" xr:uid="{160D5F6B-0A35-45E0-BD0E-36D112EB1CDB}"/>
    <cellStyle name="Millares 3 2 2 3 5 2" xfId="18340" xr:uid="{7F51A8F2-6017-4ACB-9E1E-A24136E9626F}"/>
    <cellStyle name="Millares 3 2 2 3 6" xfId="11494" xr:uid="{AC169575-EBD8-4A14-8DEC-A3DF85A3FDED}"/>
    <cellStyle name="Millares 3 2 2 4" xfId="1591" xr:uid="{EB042829-E1C9-49D3-B164-BEEBAD2E7D3E}"/>
    <cellStyle name="Millares 3 2 2 4 2" xfId="3927" xr:uid="{85FCD6FE-BE4E-46A4-9173-49426A318179}"/>
    <cellStyle name="Millares 3 2 2 4 2 2" xfId="14339" xr:uid="{14CFAE16-4BF4-46DA-9C0C-F6131D60EDFD}"/>
    <cellStyle name="Millares 3 2 2 4 3" xfId="6354" xr:uid="{D835C856-A4F2-443D-ABCA-06681E7384E7}"/>
    <cellStyle name="Millares 3 2 2 4 3 2" xfId="16616" xr:uid="{F0E82C0F-CBB0-4C1D-B0C5-0C7054D20000}"/>
    <cellStyle name="Millares 3 2 2 4 4" xfId="9633" xr:uid="{7F9F87C1-D63F-44E4-8ADD-D60438A8FB34}"/>
    <cellStyle name="Millares 3 2 2 4 4 2" xfId="18909" xr:uid="{E7172A56-0879-4A80-863E-9FA0A9E46E87}"/>
    <cellStyle name="Millares 3 2 2 4 5" xfId="12063" xr:uid="{0AECC893-442B-4239-BE6F-A3A430D8529A}"/>
    <cellStyle name="Millares 3 2 2 5" xfId="2759" xr:uid="{0640A0E9-762E-4F33-99E4-028674395662}"/>
    <cellStyle name="Millares 3 2 2 5 2" xfId="13201" xr:uid="{A5EC6652-9D7A-47D9-84CA-54C185A77527}"/>
    <cellStyle name="Millares 3 2 2 6" xfId="5170" xr:uid="{D76C2DEE-90FF-478B-BBD9-9D791CBDFD97}"/>
    <cellStyle name="Millares 3 2 2 6 2" xfId="15478" xr:uid="{DAE111E5-5072-4610-BBE0-1B2B8290C185}"/>
    <cellStyle name="Millares 3 2 2 7" xfId="8465" xr:uid="{7A06F7F5-7E64-4C84-86A7-6840407F4FD4}"/>
    <cellStyle name="Millares 3 2 2 7 2" xfId="17771" xr:uid="{F925A043-98DF-4084-8B39-B73C429D3DB1}"/>
    <cellStyle name="Millares 3 2 2 8" xfId="10856" xr:uid="{AB851319-3565-4CE0-A6B8-4DC837C44F17}"/>
    <cellStyle name="Millares 3 2 3" xfId="551" xr:uid="{F5D8997D-3270-4D42-A59F-786E9879C802}"/>
    <cellStyle name="Millares 3 2 3 2" xfId="900" xr:uid="{0CC44F86-062E-4866-B224-514E1BD78445}"/>
    <cellStyle name="Millares 3 2 3 2 2" xfId="1482" xr:uid="{BB9F3330-C23C-457B-95D1-4962792BF325}"/>
    <cellStyle name="Millares 3 2 3 2 2 2" xfId="2650" xr:uid="{CE3D56EB-419A-43E8-BABE-E94B92E8B19B}"/>
    <cellStyle name="Millares 3 2 3 2 2 2 2" xfId="4986" xr:uid="{4AF8BB7E-14C5-4A78-A356-5C67C86200AC}"/>
    <cellStyle name="Millares 3 2 3 2 2 2 2 2" xfId="15375" xr:uid="{B88E2634-9AB1-47C8-9C34-2F8C324B15E3}"/>
    <cellStyle name="Millares 3 2 3 2 2 2 3" xfId="7413" xr:uid="{513474DF-10C5-4C0E-A126-816C588BFD99}"/>
    <cellStyle name="Millares 3 2 3 2 2 2 3 2" xfId="17652" xr:uid="{168D2CBE-DC8B-47DD-91D5-C1059ED5DDB3}"/>
    <cellStyle name="Millares 3 2 3 2 2 2 4" xfId="10692" xr:uid="{F02801F3-49E0-4751-BC6B-A092D14D9C4B}"/>
    <cellStyle name="Millares 3 2 3 2 2 2 4 2" xfId="19946" xr:uid="{25C468AF-F5EF-4DBD-A2E9-CF078A08BEAA}"/>
    <cellStyle name="Millares 3 2 3 2 2 2 5" xfId="13099" xr:uid="{4B22806E-E8A3-40A5-BD30-8DD1B1C5FB29}"/>
    <cellStyle name="Millares 3 2 3 2 2 3" xfId="3818" xr:uid="{B0D907B6-0978-46CD-A761-D59616F6A65E}"/>
    <cellStyle name="Millares 3 2 3 2 2 3 2" xfId="14237" xr:uid="{4C69917E-AB23-48D0-82F3-18559247A6BD}"/>
    <cellStyle name="Millares 3 2 3 2 2 4" xfId="6245" xr:uid="{3A1D12DB-A935-4B1C-836C-7528AB3D4F68}"/>
    <cellStyle name="Millares 3 2 3 2 2 4 2" xfId="16514" xr:uid="{8D3A0C13-6588-41FE-A2DC-1C29970763C2}"/>
    <cellStyle name="Millares 3 2 3 2 2 5" xfId="9524" xr:uid="{88A50D20-187E-4BBE-B28D-8238FEC22DB2}"/>
    <cellStyle name="Millares 3 2 3 2 2 5 2" xfId="18807" xr:uid="{F223A450-BC6C-4101-A714-0E2561FD7501}"/>
    <cellStyle name="Millares 3 2 3 2 2 6" xfId="11961" xr:uid="{223C552F-5124-4058-B6AD-7A388478F16A}"/>
    <cellStyle name="Millares 3 2 3 2 3" xfId="2068" xr:uid="{E8D5F804-922D-4127-AC6E-9E06B6EEF9A1}"/>
    <cellStyle name="Millares 3 2 3 2 3 2" xfId="4404" xr:uid="{D7C8E39A-0F76-44EF-B99B-7957AD1747D9}"/>
    <cellStyle name="Millares 3 2 3 2 3 2 2" xfId="14806" xr:uid="{0C632523-43C0-4E40-A19D-F5825AB3E65A}"/>
    <cellStyle name="Millares 3 2 3 2 3 3" xfId="6831" xr:uid="{A5910E7E-FB96-479D-B8F6-3D3DB430DE96}"/>
    <cellStyle name="Millares 3 2 3 2 3 3 2" xfId="17083" xr:uid="{3835FF92-F863-4208-B819-0FAD4CBA0699}"/>
    <cellStyle name="Millares 3 2 3 2 3 4" xfId="10110" xr:uid="{22AA1CF4-20AF-42CB-83EC-9ED2151CA91F}"/>
    <cellStyle name="Millares 3 2 3 2 3 4 2" xfId="19376" xr:uid="{DC8D2A1D-2874-4001-9BE1-968E41038268}"/>
    <cellStyle name="Millares 3 2 3 2 3 5" xfId="12530" xr:uid="{C0B0FB96-522B-49A5-8A79-5D3FC2094346}"/>
    <cellStyle name="Millares 3 2 3 2 4" xfId="3236" xr:uid="{D93A401E-87A9-4B83-A98A-88C5B36B7233}"/>
    <cellStyle name="Millares 3 2 3 2 4 2" xfId="13668" xr:uid="{61DA6630-F1E2-4A83-80F7-F340EAACAD73}"/>
    <cellStyle name="Millares 3 2 3 2 5" xfId="5663" xr:uid="{D0277EEE-478D-4A57-BCFF-A72F1D66A4DC}"/>
    <cellStyle name="Millares 3 2 3 2 5 2" xfId="15945" xr:uid="{0A851097-EE67-4F2E-AE4E-9D9AB4734F0C}"/>
    <cellStyle name="Millares 3 2 3 2 6" xfId="8942" xr:uid="{15353EC6-21B9-4DF9-9E82-5445F2F0ABCE}"/>
    <cellStyle name="Millares 3 2 3 2 6 2" xfId="18238" xr:uid="{801029BD-2A56-403F-8D09-DCA2B0EA219C}"/>
    <cellStyle name="Millares 3 2 3 2 7" xfId="11392" xr:uid="{D061C796-AD7E-4F65-80FF-CA8B9E9A777D}"/>
    <cellStyle name="Millares 3 2 3 3" xfId="1195" xr:uid="{D697858D-C1B7-49DA-898E-5F7B5312A29E}"/>
    <cellStyle name="Millares 3 2 3 3 2" xfId="2363" xr:uid="{6EFE9BC2-1828-46BD-B569-90BE99DC7FBC}"/>
    <cellStyle name="Millares 3 2 3 3 2 2" xfId="4699" xr:uid="{C4407759-6D39-4FF4-BF61-A39FE37BFC1E}"/>
    <cellStyle name="Millares 3 2 3 3 2 2 2" xfId="15091" xr:uid="{D68F53EA-2206-4243-81B2-D4A1D588DE54}"/>
    <cellStyle name="Millares 3 2 3 3 2 3" xfId="7126" xr:uid="{8B00240F-C25B-4E26-BFE9-D9ADFE925417}"/>
    <cellStyle name="Millares 3 2 3 3 2 3 2" xfId="17368" xr:uid="{4802FA71-2F7F-4A39-ACF0-F2E54FCCDE42}"/>
    <cellStyle name="Millares 3 2 3 3 2 4" xfId="10405" xr:uid="{5F48FE80-E344-407C-BA05-490C53E17BF5}"/>
    <cellStyle name="Millares 3 2 3 3 2 4 2" xfId="19662" xr:uid="{D313C614-B23A-4AE2-A37B-869FB42D0725}"/>
    <cellStyle name="Millares 3 2 3 3 2 5" xfId="12815" xr:uid="{65658702-B1AF-4564-9D32-E565EC5D7742}"/>
    <cellStyle name="Millares 3 2 3 3 3" xfId="3531" xr:uid="{D02151E2-480E-4403-B3B1-4F7ACCE06BA7}"/>
    <cellStyle name="Millares 3 2 3 3 3 2" xfId="13953" xr:uid="{02342528-6327-433C-8B9E-66E5F72A8AA5}"/>
    <cellStyle name="Millares 3 2 3 3 4" xfId="5958" xr:uid="{6234E48C-62DB-4C4A-B2C0-BEC5E614E29D}"/>
    <cellStyle name="Millares 3 2 3 3 4 2" xfId="16230" xr:uid="{8DC7983E-365C-4DB9-B3C8-D40FE100CE9A}"/>
    <cellStyle name="Millares 3 2 3 3 5" xfId="9237" xr:uid="{C22DDFDE-99AE-47CD-A1CC-F70B6DB43CA4}"/>
    <cellStyle name="Millares 3 2 3 3 5 2" xfId="18523" xr:uid="{49D6F035-6403-4A63-804B-EC141E9B16E1}"/>
    <cellStyle name="Millares 3 2 3 3 6" xfId="11677" xr:uid="{CF5347A4-71EB-4749-B0D8-87B1C9E323A8}"/>
    <cellStyle name="Millares 3 2 3 4" xfId="1774" xr:uid="{ED0F5E36-7E27-48D2-8470-7432EBB89D82}"/>
    <cellStyle name="Millares 3 2 3 4 2" xfId="4110" xr:uid="{B7A0182C-00AB-492C-A410-586DFD98BD5A}"/>
    <cellStyle name="Millares 3 2 3 4 2 2" xfId="14522" xr:uid="{9804AE0C-4B81-4D1A-BED9-6280C6329F95}"/>
    <cellStyle name="Millares 3 2 3 4 3" xfId="6537" xr:uid="{ED054D80-B488-42FE-880F-74A45CC29A72}"/>
    <cellStyle name="Millares 3 2 3 4 3 2" xfId="16799" xr:uid="{031607FD-9C4A-4080-90D7-C305CA3AE985}"/>
    <cellStyle name="Millares 3 2 3 4 4" xfId="9816" xr:uid="{B9941DA5-6A03-4F76-BE22-88420400EA52}"/>
    <cellStyle name="Millares 3 2 3 4 4 2" xfId="19092" xr:uid="{06A62CE4-7432-42BF-8269-C387B3135E10}"/>
    <cellStyle name="Millares 3 2 3 4 5" xfId="12246" xr:uid="{D370CC76-BF70-4A6F-895C-CC0926D842BA}"/>
    <cellStyle name="Millares 3 2 3 5" xfId="2942" xr:uid="{CFF79704-078D-426D-B64A-1B3BF046BDF8}"/>
    <cellStyle name="Millares 3 2 3 5 2" xfId="13384" xr:uid="{3B0BCA53-22B4-4EF4-B7DC-A2BEF3B55E0D}"/>
    <cellStyle name="Millares 3 2 3 6" xfId="5359" xr:uid="{57D3FA66-099F-4EEF-B7A4-765BB8CAA47D}"/>
    <cellStyle name="Millares 3 2 3 6 2" xfId="15661" xr:uid="{9F21E7F7-3E98-4715-96E5-16D9B2558452}"/>
    <cellStyle name="Millares 3 2 3 7" xfId="8648" xr:uid="{A6B605EE-F802-45E3-8647-5588D1312A79}"/>
    <cellStyle name="Millares 3 2 3 7 2" xfId="17954" xr:uid="{FCBB0B52-BA4A-4187-9FC8-8A6595FC9526}"/>
    <cellStyle name="Millares 3 2 3 8" xfId="11064" xr:uid="{3E44134C-BDCF-43F8-9043-13285299FE32}"/>
    <cellStyle name="Millares 3 3" xfId="74" xr:uid="{172414F5-0185-4937-9928-20B04306A792}"/>
    <cellStyle name="Millares 3 4" xfId="75" xr:uid="{75030DB2-C577-4319-A1C1-392DEB15B4BC}"/>
    <cellStyle name="Millares 3 5" xfId="76" xr:uid="{FF5FE100-C1A3-46E6-92EF-C5478AEEDB69}"/>
    <cellStyle name="Millares 3 6" xfId="312" xr:uid="{E6E0F731-2817-4942-8E4E-087764FC50BB}"/>
    <cellStyle name="Millares 3 6 2" xfId="686" xr:uid="{3B46D539-33F0-4120-BBDF-6E1B9E4F9B6B}"/>
    <cellStyle name="Millares 3 6 2 2" xfId="1268" xr:uid="{A20EB3B8-92FE-41E7-9DAC-EAF65C8A4F12}"/>
    <cellStyle name="Millares 3 6 2 2 2" xfId="2436" xr:uid="{98C30211-72B6-4E67-AE8E-5B1A40C81141}"/>
    <cellStyle name="Millares 3 6 2 2 2 2" xfId="4772" xr:uid="{4B2A9640-579A-4286-A5CB-C3C15A7CD4C3}"/>
    <cellStyle name="Millares 3 6 2 2 2 2 2" xfId="15161" xr:uid="{12DB396E-3BB2-4A49-A55C-AA529402646B}"/>
    <cellStyle name="Millares 3 6 2 2 2 3" xfId="7199" xr:uid="{92B240F6-A689-46A2-BB3C-FE3C2405C9ED}"/>
    <cellStyle name="Millares 3 6 2 2 2 3 2" xfId="17438" xr:uid="{EAECF75A-3907-44B3-9F27-1CF5DC2044C6}"/>
    <cellStyle name="Millares 3 6 2 2 2 4" xfId="10478" xr:uid="{4063EFD4-A1A4-43B5-ABEE-90FEE783362A}"/>
    <cellStyle name="Millares 3 6 2 2 2 4 2" xfId="19732" xr:uid="{BA10C6A4-2808-4300-8085-8D554F9A1417}"/>
    <cellStyle name="Millares 3 6 2 2 2 5" xfId="12885" xr:uid="{83A1FFFD-6A08-4AA8-ACFB-A7047345003F}"/>
    <cellStyle name="Millares 3 6 2 2 3" xfId="3604" xr:uid="{BCA5096D-796C-43BC-B875-A24CE691A130}"/>
    <cellStyle name="Millares 3 6 2 2 3 2" xfId="14023" xr:uid="{A9601D0D-119E-4FDF-B8B2-8E27DFB67F23}"/>
    <cellStyle name="Millares 3 6 2 2 4" xfId="6031" xr:uid="{E719D545-171E-494B-BED7-7AC451019157}"/>
    <cellStyle name="Millares 3 6 2 2 4 2" xfId="16300" xr:uid="{1C432194-6B5D-44CB-8F44-2BDB013B9848}"/>
    <cellStyle name="Millares 3 6 2 2 5" xfId="9310" xr:uid="{BE1059E5-7DFF-4BAD-90AC-E3E4297614B8}"/>
    <cellStyle name="Millares 3 6 2 2 5 2" xfId="18593" xr:uid="{65136EB1-C210-41B3-B825-84FD7A4709D1}"/>
    <cellStyle name="Millares 3 6 2 2 6" xfId="11747" xr:uid="{8C9C75F5-B0BD-436A-8BFF-ED3BB385F3A0}"/>
    <cellStyle name="Millares 3 6 2 3" xfId="1854" xr:uid="{4C85B6BB-F6EC-433E-8EBD-23B432378502}"/>
    <cellStyle name="Millares 3 6 2 3 2" xfId="4190" xr:uid="{96BA638F-8BAB-4999-8FA3-C9F76CFC8F0D}"/>
    <cellStyle name="Millares 3 6 2 3 2 2" xfId="14592" xr:uid="{9E698130-EEE6-49BA-A71C-B18E9FEB1FAE}"/>
    <cellStyle name="Millares 3 6 2 3 3" xfId="6617" xr:uid="{999DDD98-4298-40BE-8D91-21E4A92BD487}"/>
    <cellStyle name="Millares 3 6 2 3 3 2" xfId="16869" xr:uid="{53B8A151-4C2D-43F6-AE6C-D20311F68CDD}"/>
    <cellStyle name="Millares 3 6 2 3 4" xfId="9896" xr:uid="{F37CDB54-8B99-41D3-A0E9-913CE354A6D6}"/>
    <cellStyle name="Millares 3 6 2 3 4 2" xfId="19162" xr:uid="{C1840DCD-9F31-4145-817D-4CD23FF84AED}"/>
    <cellStyle name="Millares 3 6 2 3 5" xfId="12316" xr:uid="{C64345DA-5CA9-4FE4-A350-F74CEC73C7A0}"/>
    <cellStyle name="Millares 3 6 2 4" xfId="3022" xr:uid="{C960902C-4F59-4E1D-AEF1-AB9086E646F7}"/>
    <cellStyle name="Millares 3 6 2 4 2" xfId="13454" xr:uid="{6608F06D-BB45-413C-949B-55C7F90FB4FC}"/>
    <cellStyle name="Millares 3 6 2 5" xfId="5449" xr:uid="{44DC2BE8-D94C-4FDC-8CF3-45E5AF1B0211}"/>
    <cellStyle name="Millares 3 6 2 5 2" xfId="15731" xr:uid="{0BB9CCD0-DDA6-4433-91A6-739E5013106B}"/>
    <cellStyle name="Millares 3 6 2 6" xfId="8728" xr:uid="{1C3A6441-F289-49FB-A010-EB81F38E3365}"/>
    <cellStyle name="Millares 3 6 2 6 2" xfId="18024" xr:uid="{1294210A-53D6-4177-B0AE-C65920E68A8F}"/>
    <cellStyle name="Millares 3 6 2 7" xfId="11178" xr:uid="{A5ECEB54-E2BC-4010-A95F-BBE2ACBFCD47}"/>
    <cellStyle name="Millares 3 6 3" xfId="981" xr:uid="{AB81BAFC-3446-4991-B3FF-E2ECBFA7F17A}"/>
    <cellStyle name="Millares 3 6 3 2" xfId="2149" xr:uid="{5DE375CB-0DEA-4A34-8FCB-D05407881776}"/>
    <cellStyle name="Millares 3 6 3 2 2" xfId="4485" xr:uid="{DB2D9C7D-3A62-4B3F-9A5D-9A6FAC3491E5}"/>
    <cellStyle name="Millares 3 6 3 2 2 2" xfId="14877" xr:uid="{AFFB77F1-5758-4780-B605-69B329E44825}"/>
    <cellStyle name="Millares 3 6 3 2 3" xfId="6912" xr:uid="{2334BABA-6F67-4F91-ABC9-9BBE2FFDAAC8}"/>
    <cellStyle name="Millares 3 6 3 2 3 2" xfId="17154" xr:uid="{B4480362-1BD1-4494-A49A-E77B86FA6E06}"/>
    <cellStyle name="Millares 3 6 3 2 4" xfId="10191" xr:uid="{CB0117D4-A16B-4BE2-B368-253EC4FA98C0}"/>
    <cellStyle name="Millares 3 6 3 2 4 2" xfId="19448" xr:uid="{BB66A5EA-D107-4016-8CCE-45E6227BD20A}"/>
    <cellStyle name="Millares 3 6 3 2 5" xfId="12601" xr:uid="{073A51EA-95BD-4314-9C23-A7E60782AE80}"/>
    <cellStyle name="Millares 3 6 3 3" xfId="3317" xr:uid="{4451C0B7-F851-4099-9E40-BFFC1E0E6310}"/>
    <cellStyle name="Millares 3 6 3 3 2" xfId="13739" xr:uid="{1D7899F1-E4F1-4641-AB2E-D05B374469DD}"/>
    <cellStyle name="Millares 3 6 3 4" xfId="5744" xr:uid="{DCF67361-4AD5-4D90-886E-4A3EB792A8A8}"/>
    <cellStyle name="Millares 3 6 3 4 2" xfId="16016" xr:uid="{52E1FB26-C495-4D51-B073-C3C0056442B5}"/>
    <cellStyle name="Millares 3 6 3 5" xfId="9023" xr:uid="{587AE0E0-BA22-421E-B2A8-4152825F6C01}"/>
    <cellStyle name="Millares 3 6 3 5 2" xfId="18309" xr:uid="{0EDDCDFA-FBD9-4AEA-8A91-B4B2D932AA0D}"/>
    <cellStyle name="Millares 3 6 3 6" xfId="11463" xr:uid="{A4879817-F5CF-4598-A170-4E535F716C76}"/>
    <cellStyle name="Millares 3 6 4" xfId="1560" xr:uid="{0DA3B506-B1B5-4E38-BFEA-534000F30EA8}"/>
    <cellStyle name="Millares 3 6 4 2" xfId="3896" xr:uid="{4B935DA2-0AD1-46D5-B8F2-F7EEF81136EE}"/>
    <cellStyle name="Millares 3 6 4 2 2" xfId="14308" xr:uid="{F8F2E809-6593-4D19-BE37-FCA37E04B729}"/>
    <cellStyle name="Millares 3 6 4 3" xfId="6323" xr:uid="{83DA892A-FC15-475D-8AD8-668B6FE5DFD9}"/>
    <cellStyle name="Millares 3 6 4 3 2" xfId="16585" xr:uid="{726FD769-FE0D-4EF4-B712-F09920D76CDF}"/>
    <cellStyle name="Millares 3 6 4 4" xfId="9602" xr:uid="{491944B9-F37B-4747-9FE1-5A04A5B2D21D}"/>
    <cellStyle name="Millares 3 6 4 4 2" xfId="18878" xr:uid="{7A960E60-616A-4AFC-ACD6-ABDEE0E73D4D}"/>
    <cellStyle name="Millares 3 6 4 5" xfId="12032" xr:uid="{AFED7E17-E098-4AC7-80F6-AAE3909534C7}"/>
    <cellStyle name="Millares 3 6 5" xfId="2728" xr:uid="{FE880EB2-B60A-4A73-AAC6-8408CA968A53}"/>
    <cellStyle name="Millares 3 6 5 2" xfId="13170" xr:uid="{D6CEE9FA-1D01-444F-8A1C-E9249F3EF6A4}"/>
    <cellStyle name="Millares 3 6 6" xfId="5139" xr:uid="{A28814D1-5DF7-45DF-AE24-E552E9EE607E}"/>
    <cellStyle name="Millares 3 6 6 2" xfId="15447" xr:uid="{5EBF0996-8C6A-474F-B657-D0F653B4B7CF}"/>
    <cellStyle name="Millares 3 6 7" xfId="8434" xr:uid="{F556427A-868E-4CA0-8F59-F7D5E8068D07}"/>
    <cellStyle name="Millares 3 6 7 2" xfId="17740" xr:uid="{F36DDF11-D3AE-4469-B0B2-C07245B527FF}"/>
    <cellStyle name="Millares 3 6 8" xfId="10825" xr:uid="{953C882F-E4F0-4669-A7D7-3BC7EEA85EAA}"/>
    <cellStyle name="Millares 3 7" xfId="520" xr:uid="{FBD25264-648B-4C19-B7A5-2562500485D7}"/>
    <cellStyle name="Millares 3 7 2" xfId="869" xr:uid="{73D5FAAC-13A9-451F-8E05-457DFB553FCB}"/>
    <cellStyle name="Millares 3 7 2 2" xfId="1451" xr:uid="{9D79C598-56A5-46CD-891D-6D2BD5C98D3F}"/>
    <cellStyle name="Millares 3 7 2 2 2" xfId="2619" xr:uid="{1EAEF291-063B-48BF-A6ED-F66974094177}"/>
    <cellStyle name="Millares 3 7 2 2 2 2" xfId="4955" xr:uid="{42ED7E39-1BE5-4342-9AEF-60C3EB03F5D4}"/>
    <cellStyle name="Millares 3 7 2 2 2 2 2" xfId="15344" xr:uid="{7ABE8660-9C02-40E5-96C9-0D3188BA1826}"/>
    <cellStyle name="Millares 3 7 2 2 2 3" xfId="7382" xr:uid="{D29DB1DD-F0F5-4D52-B04C-781F06E9D410}"/>
    <cellStyle name="Millares 3 7 2 2 2 3 2" xfId="17621" xr:uid="{98628DFD-C959-4CE1-96A5-7110CA88F492}"/>
    <cellStyle name="Millares 3 7 2 2 2 4" xfId="10661" xr:uid="{40F18FDF-4EC8-4A46-94AC-47B43CAF58FF}"/>
    <cellStyle name="Millares 3 7 2 2 2 4 2" xfId="19915" xr:uid="{D411F63F-37BE-4D7B-AAE7-E063794F41CA}"/>
    <cellStyle name="Millares 3 7 2 2 2 5" xfId="13068" xr:uid="{C8C7AB7E-ACB1-40EB-8AF6-BBF10717F536}"/>
    <cellStyle name="Millares 3 7 2 2 3" xfId="3787" xr:uid="{6CCC1C49-0459-4AF8-BF7E-2E0E763992DB}"/>
    <cellStyle name="Millares 3 7 2 2 3 2" xfId="14206" xr:uid="{2C5C3A06-7701-434B-BAD9-760AE2209342}"/>
    <cellStyle name="Millares 3 7 2 2 4" xfId="6214" xr:uid="{DC3B4192-A905-42C2-BDEE-D968497FBBB6}"/>
    <cellStyle name="Millares 3 7 2 2 4 2" xfId="16483" xr:uid="{790A83A1-0777-48EC-9432-6F440DA75633}"/>
    <cellStyle name="Millares 3 7 2 2 5" xfId="9493" xr:uid="{ED3993DD-47EE-49E4-BA5E-EAB24318B7A0}"/>
    <cellStyle name="Millares 3 7 2 2 5 2" xfId="18776" xr:uid="{A18471EC-AD25-4C6B-8412-ED230E6DEA71}"/>
    <cellStyle name="Millares 3 7 2 2 6" xfId="11930" xr:uid="{374554A2-B93A-4A76-8E4C-9E4A4FCC3B9E}"/>
    <cellStyle name="Millares 3 7 2 3" xfId="2037" xr:uid="{408E1D94-2DD2-465E-BA2D-89D8F4A2FB53}"/>
    <cellStyle name="Millares 3 7 2 3 2" xfId="4373" xr:uid="{B95B8E89-5714-450B-A567-E1850E07EE39}"/>
    <cellStyle name="Millares 3 7 2 3 2 2" xfId="14775" xr:uid="{9B9A0F52-01F7-4FEB-B0C6-45280D04DCF9}"/>
    <cellStyle name="Millares 3 7 2 3 3" xfId="6800" xr:uid="{2CD18DFA-EBFA-4179-A3CB-C0E6C95AC55D}"/>
    <cellStyle name="Millares 3 7 2 3 3 2" xfId="17052" xr:uid="{4154DA75-B6A3-4E08-B8D1-0F5198221F6C}"/>
    <cellStyle name="Millares 3 7 2 3 4" xfId="10079" xr:uid="{2599CD8D-D88E-4217-ACE5-8AD299831817}"/>
    <cellStyle name="Millares 3 7 2 3 4 2" xfId="19345" xr:uid="{50BD29B9-C259-405F-AF53-6C9CB7A17DA2}"/>
    <cellStyle name="Millares 3 7 2 3 5" xfId="12499" xr:uid="{B71F6ECF-5DDB-48CE-B01F-236B5C382308}"/>
    <cellStyle name="Millares 3 7 2 4" xfId="3205" xr:uid="{3D2AFA65-4154-4E2D-940F-A1AF590B104E}"/>
    <cellStyle name="Millares 3 7 2 4 2" xfId="13637" xr:uid="{A10419D2-84B5-401E-8B5B-0AD631FDC2A0}"/>
    <cellStyle name="Millares 3 7 2 5" xfId="5632" xr:uid="{D35BE08A-8128-42A3-988D-366FFDAADEB0}"/>
    <cellStyle name="Millares 3 7 2 5 2" xfId="15914" xr:uid="{450CCBF9-666B-493E-B38F-63A6F287C221}"/>
    <cellStyle name="Millares 3 7 2 6" xfId="8911" xr:uid="{82748822-538F-411F-86BE-CDCC14621116}"/>
    <cellStyle name="Millares 3 7 2 6 2" xfId="18207" xr:uid="{E12C82EC-B560-441C-90E2-C64AC7E16C22}"/>
    <cellStyle name="Millares 3 7 2 7" xfId="11361" xr:uid="{5B9471EA-6061-4951-ABD1-A8545A046296}"/>
    <cellStyle name="Millares 3 7 3" xfId="1164" xr:uid="{0B8C38DF-09E1-489E-A0DD-37894E3FB558}"/>
    <cellStyle name="Millares 3 7 3 2" xfId="2332" xr:uid="{91C39E88-0BBE-4BB1-9783-5AD13878CC4C}"/>
    <cellStyle name="Millares 3 7 3 2 2" xfId="4668" xr:uid="{B51ABA78-E09A-4B15-B349-62420A115E73}"/>
    <cellStyle name="Millares 3 7 3 2 2 2" xfId="15060" xr:uid="{87A570FA-ADD4-4664-AB39-4B5885AA7326}"/>
    <cellStyle name="Millares 3 7 3 2 3" xfId="7095" xr:uid="{1CC560CC-6035-4A89-8511-F95117980957}"/>
    <cellStyle name="Millares 3 7 3 2 3 2" xfId="17337" xr:uid="{5221A336-3995-4B2A-8562-57F02D24D60B}"/>
    <cellStyle name="Millares 3 7 3 2 4" xfId="10374" xr:uid="{F5B87CA4-9333-40DC-B6A7-61E1F8BDA328}"/>
    <cellStyle name="Millares 3 7 3 2 4 2" xfId="19631" xr:uid="{0BBEA85F-E7BC-4283-B6DB-72B5F9DE0CF9}"/>
    <cellStyle name="Millares 3 7 3 2 5" xfId="12784" xr:uid="{B78B908B-24EF-436B-84AD-2FB32E9C2E5B}"/>
    <cellStyle name="Millares 3 7 3 3" xfId="3500" xr:uid="{9D10751E-D5B5-4321-910E-2E31B70A0D23}"/>
    <cellStyle name="Millares 3 7 3 3 2" xfId="13922" xr:uid="{D916E6C4-0E19-4939-98E9-9D34FEA3AF91}"/>
    <cellStyle name="Millares 3 7 3 4" xfId="5927" xr:uid="{44A7F7BD-E413-424A-BA5A-F4170B89EA8E}"/>
    <cellStyle name="Millares 3 7 3 4 2" xfId="16199" xr:uid="{64B97E62-4675-43BB-B614-A3F9827417AE}"/>
    <cellStyle name="Millares 3 7 3 5" xfId="9206" xr:uid="{375797AD-2DCA-4A03-AFA6-30B3F6852D30}"/>
    <cellStyle name="Millares 3 7 3 5 2" xfId="18492" xr:uid="{F328AAED-FB4D-400F-9C8F-D84E59A866BA}"/>
    <cellStyle name="Millares 3 7 3 6" xfId="11646" xr:uid="{D532E066-A5B0-4C38-B6C2-1768E57D45E7}"/>
    <cellStyle name="Millares 3 7 4" xfId="1743" xr:uid="{2C172D25-691A-4431-ADFB-9CE7C0A0AD26}"/>
    <cellStyle name="Millares 3 7 4 2" xfId="4079" xr:uid="{BD46BBB1-13C4-4C7D-90AD-2B971B16CA6D}"/>
    <cellStyle name="Millares 3 7 4 2 2" xfId="14491" xr:uid="{EDED2092-423A-4CF3-96CE-8B0CF744B900}"/>
    <cellStyle name="Millares 3 7 4 3" xfId="6506" xr:uid="{A009D285-1CD5-47C4-97F9-C64E9FAA10B8}"/>
    <cellStyle name="Millares 3 7 4 3 2" xfId="16768" xr:uid="{2A175E74-A5F8-436A-A1B6-F1EB86E55E0D}"/>
    <cellStyle name="Millares 3 7 4 4" xfId="9785" xr:uid="{396DDB57-6E57-4477-BFE4-AFDC0F0A69B9}"/>
    <cellStyle name="Millares 3 7 4 4 2" xfId="19061" xr:uid="{D76430F3-7A36-481F-B1C3-C7F0EDFA9692}"/>
    <cellStyle name="Millares 3 7 4 5" xfId="12215" xr:uid="{FBD25015-9468-4ED2-BC15-77B8E46BEA7D}"/>
    <cellStyle name="Millares 3 7 5" xfId="2911" xr:uid="{08A8E385-13A6-4839-8A0C-35D550850C25}"/>
    <cellStyle name="Millares 3 7 5 2" xfId="13353" xr:uid="{D077BA48-E16E-41E0-873C-B28FA83EE554}"/>
    <cellStyle name="Millares 3 7 6" xfId="5328" xr:uid="{C9C23B74-C152-4BB5-9A28-35C4E3CC1296}"/>
    <cellStyle name="Millares 3 7 6 2" xfId="15630" xr:uid="{8BAA0C2B-D163-43B5-B108-E562D9027D45}"/>
    <cellStyle name="Millares 3 7 7" xfId="8617" xr:uid="{DCF6BEDB-7CB0-4CB0-95EE-D7540D078360}"/>
    <cellStyle name="Millares 3 7 7 2" xfId="17923" xr:uid="{F18EA516-FBD3-4D9C-9575-4BD865E3ED48}"/>
    <cellStyle name="Millares 3 7 8" xfId="11033" xr:uid="{7E1D9E49-014F-4128-A526-44D3FDD39DB6}"/>
    <cellStyle name="Millares 3 8" xfId="616" xr:uid="{B743EC9A-E38C-4D93-979E-EFE9624EE9C3}"/>
    <cellStyle name="Millares 3 8 2" xfId="936" xr:uid="{1F1F7563-2815-4D74-9E3C-0266D18757A5}"/>
    <cellStyle name="Millares 3 8 2 2" xfId="1517" xr:uid="{76978012-CF05-42EB-8986-1FA86F305592}"/>
    <cellStyle name="Millares 3 8 2 2 2" xfId="2685" xr:uid="{547FD07B-5E6E-4A7D-ABCD-507B9535BD9D}"/>
    <cellStyle name="Millares 3 8 2 2 2 2" xfId="5021" xr:uid="{3123F336-ED5D-4649-951E-6B6980252A83}"/>
    <cellStyle name="Millares 3 8 2 2 2 2 2" xfId="15410" xr:uid="{9EF9AC93-CA83-4F92-8C87-2597B4D3170C}"/>
    <cellStyle name="Millares 3 8 2 2 2 3" xfId="7448" xr:uid="{044A2E64-FF92-43F0-9F0E-A03239948A19}"/>
    <cellStyle name="Millares 3 8 2 2 2 3 2" xfId="17687" xr:uid="{625AB84C-6626-4E54-9E61-7421E1BEAEE6}"/>
    <cellStyle name="Millares 3 8 2 2 2 4" xfId="10727" xr:uid="{87405492-7700-4990-896F-4F77F32AF2E0}"/>
    <cellStyle name="Millares 3 8 2 2 2 4 2" xfId="19981" xr:uid="{BD14F191-686B-41DF-975F-2BC56D2CE166}"/>
    <cellStyle name="Millares 3 8 2 2 2 5" xfId="13134" xr:uid="{910A9B6F-AFB1-4466-B1A1-497DE8B06C64}"/>
    <cellStyle name="Millares 3 8 2 2 3" xfId="3853" xr:uid="{4D2A4FCF-4350-4058-8A71-6D7B5968A78D}"/>
    <cellStyle name="Millares 3 8 2 2 3 2" xfId="14272" xr:uid="{D075DAA5-EF4C-4563-81CC-643D1CC5FC61}"/>
    <cellStyle name="Millares 3 8 2 2 4" xfId="6280" xr:uid="{A0A7DC0E-EA5E-4258-B59B-B657CE850208}"/>
    <cellStyle name="Millares 3 8 2 2 4 2" xfId="16549" xr:uid="{045D0B35-982A-4AD8-BF06-F321E458FB95}"/>
    <cellStyle name="Millares 3 8 2 2 5" xfId="9559" xr:uid="{CA148D4B-33A9-4CCB-814D-B15E343345FA}"/>
    <cellStyle name="Millares 3 8 2 2 5 2" xfId="18842" xr:uid="{328CF789-2FCF-40EB-9731-D386A65FA36F}"/>
    <cellStyle name="Millares 3 8 2 2 6" xfId="11996" xr:uid="{4BBA9FC3-6A92-40E2-B824-58463AEF6542}"/>
    <cellStyle name="Millares 3 8 2 3" xfId="2104" xr:uid="{DFC06983-575F-435B-AC04-4515C4A6CDC0}"/>
    <cellStyle name="Millares 3 8 2 3 2" xfId="4440" xr:uid="{F283EF3B-A8E5-406C-9687-87752595F791}"/>
    <cellStyle name="Millares 3 8 2 3 2 2" xfId="14841" xr:uid="{5D1610D0-9CCB-4611-BB4A-3CD80D49835F}"/>
    <cellStyle name="Millares 3 8 2 3 3" xfId="6867" xr:uid="{3EB7EED3-6F81-4394-9991-C72E877201EC}"/>
    <cellStyle name="Millares 3 8 2 3 3 2" xfId="17118" xr:uid="{43844DA0-31E9-482F-8BA8-E977D5F13C4A}"/>
    <cellStyle name="Millares 3 8 2 3 4" xfId="10146" xr:uid="{C53EF9AB-49F6-4D74-8316-8BB97016644E}"/>
    <cellStyle name="Millares 3 8 2 3 4 2" xfId="19411" xr:uid="{46A99050-0495-42EE-8B25-CFC896A0C2A2}"/>
    <cellStyle name="Millares 3 8 2 3 5" xfId="12565" xr:uid="{B7D10743-EB86-4D31-82F9-96840A5F4C51}"/>
    <cellStyle name="Millares 3 8 2 4" xfId="3272" xr:uid="{5CE7B1A6-55A3-4261-8014-ABC6D3C47525}"/>
    <cellStyle name="Millares 3 8 2 4 2" xfId="13703" xr:uid="{81589E03-4D6A-4B4D-B849-6936C838B075}"/>
    <cellStyle name="Millares 3 8 2 5" xfId="5699" xr:uid="{595C4EF4-71C7-43FA-879D-49DCDCB6CDA6}"/>
    <cellStyle name="Millares 3 8 2 5 2" xfId="15980" xr:uid="{6F84266F-C6EF-4974-82BE-EEB06D30E86F}"/>
    <cellStyle name="Millares 3 8 2 6" xfId="8978" xr:uid="{328D579B-DDE0-4982-9CA3-E4F4411E887F}"/>
    <cellStyle name="Millares 3 8 2 6 2" xfId="18273" xr:uid="{7A8A8E76-1FB1-430F-88DB-B8F048C9867F}"/>
    <cellStyle name="Millares 3 8 2 7" xfId="11427" xr:uid="{CCBA3CD9-4C07-4A69-8162-B843E58DAA35}"/>
    <cellStyle name="Millares 3 8 3" xfId="1230" xr:uid="{DCE713E6-3482-4FC1-B28E-A80310E43C92}"/>
    <cellStyle name="Millares 3 8 3 2" xfId="2398" xr:uid="{0645E2B9-E91D-446D-9987-786DD00787DE}"/>
    <cellStyle name="Millares 3 8 3 2 2" xfId="4734" xr:uid="{86E9E65C-64CD-4B17-813F-0653EBAA0B27}"/>
    <cellStyle name="Millares 3 8 3 2 2 2" xfId="15126" xr:uid="{B48EED8C-0D3D-49ED-B2BE-B678D5A9CE32}"/>
    <cellStyle name="Millares 3 8 3 2 3" xfId="7161" xr:uid="{ADDE68CB-A152-441F-A72A-32F72D45E49A}"/>
    <cellStyle name="Millares 3 8 3 2 3 2" xfId="17403" xr:uid="{6E043960-6F42-457E-B3C7-8B89D49E2727}"/>
    <cellStyle name="Millares 3 8 3 2 4" xfId="10440" xr:uid="{F305B2A2-ABBA-4781-B3BF-D1BA3659F4FA}"/>
    <cellStyle name="Millares 3 8 3 2 4 2" xfId="19697" xr:uid="{96ACCFAC-3571-4BB6-8C47-86A9BCDE2C58}"/>
    <cellStyle name="Millares 3 8 3 2 5" xfId="12850" xr:uid="{DE0C0E5E-6289-4A4C-95B6-22D61BD9889E}"/>
    <cellStyle name="Millares 3 8 3 3" xfId="3566" xr:uid="{AE81DDCD-D66A-4911-A844-03583A816592}"/>
    <cellStyle name="Millares 3 8 3 3 2" xfId="13988" xr:uid="{D8E91A17-4B55-4037-862E-D1D30061C9F6}"/>
    <cellStyle name="Millares 3 8 3 4" xfId="5993" xr:uid="{1136D5D2-B3E6-43D7-8F9C-508F7BA9A301}"/>
    <cellStyle name="Millares 3 8 3 4 2" xfId="16265" xr:uid="{DF354B94-1F86-414B-9E29-A85D9ED973DD}"/>
    <cellStyle name="Millares 3 8 3 5" xfId="9272" xr:uid="{F2927841-F7D1-4F16-AEF1-D45AED207643}"/>
    <cellStyle name="Millares 3 8 3 5 2" xfId="18558" xr:uid="{628B65EA-81F4-41E9-8A36-629C3A0D52B6}"/>
    <cellStyle name="Millares 3 8 3 6" xfId="11712" xr:uid="{19B6D801-18DD-4E52-B800-2611CAFFD271}"/>
    <cellStyle name="Millares 3 8 4" xfId="1809" xr:uid="{779FA3B2-58F4-4769-8314-6F4E828225FF}"/>
    <cellStyle name="Millares 3 8 4 2" xfId="4145" xr:uid="{CB4EA68B-34D6-41B2-908B-50C3B4357473}"/>
    <cellStyle name="Millares 3 8 4 2 2" xfId="14557" xr:uid="{DC53A9C1-1379-4BE8-ABD0-F6AE055606E6}"/>
    <cellStyle name="Millares 3 8 4 3" xfId="6572" xr:uid="{6B13F38C-A157-49D8-A442-5DF3326DA03A}"/>
    <cellStyle name="Millares 3 8 4 3 2" xfId="16834" xr:uid="{40C76A4A-219A-4822-BBA6-6B21DB977A7B}"/>
    <cellStyle name="Millares 3 8 4 4" xfId="9851" xr:uid="{CBE17414-5A3F-4EA5-AE1F-760607E2535B}"/>
    <cellStyle name="Millares 3 8 4 4 2" xfId="19127" xr:uid="{17FC633D-C799-4365-B9AB-97C8F4E8E55D}"/>
    <cellStyle name="Millares 3 8 4 5" xfId="12281" xr:uid="{2AD33B29-C091-469D-8E24-1AADE5202D5D}"/>
    <cellStyle name="Millares 3 8 5" xfId="2977" xr:uid="{265ACF55-1F0A-4B51-8358-A524EA53B0DF}"/>
    <cellStyle name="Millares 3 8 5 2" xfId="13419" xr:uid="{FA2AF012-42E8-4A1E-82D8-E002DE7BFB7E}"/>
    <cellStyle name="Millares 3 8 6" xfId="5399" xr:uid="{D0B8EA8F-E653-4E8A-B97C-DB8305A6382B}"/>
    <cellStyle name="Millares 3 8 6 2" xfId="15696" xr:uid="{D4EC6EBD-049F-487F-8E25-620F8C50BD56}"/>
    <cellStyle name="Millares 3 8 7" xfId="8683" xr:uid="{825992AC-A4AE-41F1-B713-253BD6B86D1D}"/>
    <cellStyle name="Millares 3 8 7 2" xfId="17989" xr:uid="{387C5C1C-1536-4E55-BA13-ACEC5B0242F6}"/>
    <cellStyle name="Millares 3 8 8" xfId="11125" xr:uid="{CC44DA11-A2D1-4A5E-9E51-BD9F2B4E7A3E}"/>
    <cellStyle name="Millares 30" xfId="400" xr:uid="{EEF2F7F5-6767-4AB8-A532-28CD3E3DE95A}"/>
    <cellStyle name="Millares 30 2" xfId="774" xr:uid="{47CD0CC5-4D36-418F-976C-A8F236E0E89A}"/>
    <cellStyle name="Millares 30 2 2" xfId="1356" xr:uid="{CE5DFE99-7305-4804-AD54-C5425FE3A7DD}"/>
    <cellStyle name="Millares 30 2 2 2" xfId="2524" xr:uid="{8E476613-B603-4676-B7AD-1B9B543A743E}"/>
    <cellStyle name="Millares 30 2 2 2 2" xfId="4860" xr:uid="{3584A717-93D1-432B-A189-C3B410F935FA}"/>
    <cellStyle name="Millares 30 2 2 2 2 2" xfId="15249" xr:uid="{2E322AE6-5F41-4804-9BE2-AE3915E6624B}"/>
    <cellStyle name="Millares 30 2 2 2 3" xfId="7287" xr:uid="{AB59274B-334E-4F6E-8038-058518EDB992}"/>
    <cellStyle name="Millares 30 2 2 2 3 2" xfId="17526" xr:uid="{46D092B8-34E4-4E91-B535-506F56EF4A7A}"/>
    <cellStyle name="Millares 30 2 2 2 4" xfId="10566" xr:uid="{BEA0B345-456E-4F4D-9790-81EA995D2DF5}"/>
    <cellStyle name="Millares 30 2 2 2 4 2" xfId="19820" xr:uid="{F1123F89-F4EE-47A5-936B-414CC85714FE}"/>
    <cellStyle name="Millares 30 2 2 2 5" xfId="12973" xr:uid="{8EFF1308-7AA3-421C-8D1C-6FA04643C6EE}"/>
    <cellStyle name="Millares 30 2 2 3" xfId="3692" xr:uid="{013B24F0-E873-4557-B7A4-6527CC370028}"/>
    <cellStyle name="Millares 30 2 2 3 2" xfId="14111" xr:uid="{B0F73774-822E-4175-9C66-B885271F8CF2}"/>
    <cellStyle name="Millares 30 2 2 4" xfId="6119" xr:uid="{2DA4C36F-2B76-46DA-87B1-EECC2DC6B412}"/>
    <cellStyle name="Millares 30 2 2 4 2" xfId="16388" xr:uid="{40397120-0802-49E3-BAF0-4ECD8300EBD7}"/>
    <cellStyle name="Millares 30 2 2 5" xfId="9398" xr:uid="{27571051-5817-4E2B-BAB7-E36B8CEEDEB2}"/>
    <cellStyle name="Millares 30 2 2 5 2" xfId="18681" xr:uid="{24F2B9A3-6264-4C1F-89BA-A86158E33143}"/>
    <cellStyle name="Millares 30 2 2 6" xfId="11835" xr:uid="{41212F86-0867-4067-BEC6-6F17576592A2}"/>
    <cellStyle name="Millares 30 2 3" xfId="1942" xr:uid="{020116BE-23FD-4F32-B7F5-1261FD7EB8B1}"/>
    <cellStyle name="Millares 30 2 3 2" xfId="4278" xr:uid="{6F7FA35B-2834-4FCB-89C2-0E9E387FFC06}"/>
    <cellStyle name="Millares 30 2 3 2 2" xfId="14680" xr:uid="{7B0B2B3F-80F3-401E-9617-28A69248E004}"/>
    <cellStyle name="Millares 30 2 3 3" xfId="6705" xr:uid="{FA2B4741-E7A1-4FC2-88CB-5EB9A015F290}"/>
    <cellStyle name="Millares 30 2 3 3 2" xfId="16957" xr:uid="{2EB46910-FBBE-4272-93F4-4AFA9BF1835D}"/>
    <cellStyle name="Millares 30 2 3 4" xfId="9984" xr:uid="{AE7925D9-8740-4DA2-811E-C544DFC7B13F}"/>
    <cellStyle name="Millares 30 2 3 4 2" xfId="19250" xr:uid="{2CC4200B-BAFC-40ED-AD34-460A116DBDB3}"/>
    <cellStyle name="Millares 30 2 3 5" xfId="12404" xr:uid="{C4BC218F-0150-4DC2-B767-50666C23D62F}"/>
    <cellStyle name="Millares 30 2 4" xfId="3110" xr:uid="{1F7B9774-0251-4219-9DB2-318D4DE91580}"/>
    <cellStyle name="Millares 30 2 4 2" xfId="13542" xr:uid="{1075D389-4703-400C-BCE2-FCC920C28E5F}"/>
    <cellStyle name="Millares 30 2 5" xfId="5537" xr:uid="{25F2ED76-14E3-47D9-9AFF-99A20003DDD3}"/>
    <cellStyle name="Millares 30 2 5 2" xfId="15819" xr:uid="{016F343F-9984-4E94-BECD-42F15CB19743}"/>
    <cellStyle name="Millares 30 2 6" xfId="8816" xr:uid="{175C47B2-FB17-4B99-8EBA-6FE8648F6F3C}"/>
    <cellStyle name="Millares 30 2 6 2" xfId="18112" xr:uid="{760A367D-3073-498C-A460-6F2258C2E2AF}"/>
    <cellStyle name="Millares 30 2 7" xfId="11266" xr:uid="{F541ADFC-E005-4C51-82E7-24A4FF745BCB}"/>
    <cellStyle name="Millares 30 3" xfId="1069" xr:uid="{95884FEF-D862-4E20-8EC6-263D401E8799}"/>
    <cellStyle name="Millares 30 3 2" xfId="2237" xr:uid="{DCD3653F-7733-4ED9-8B2A-41FC55D9E7D1}"/>
    <cellStyle name="Millares 30 3 2 2" xfId="4573" xr:uid="{1A7161AE-3967-4579-89CB-B12184037177}"/>
    <cellStyle name="Millares 30 3 2 2 2" xfId="14965" xr:uid="{41F06721-4A7A-4B83-8A47-6425C02EB811}"/>
    <cellStyle name="Millares 30 3 2 3" xfId="7000" xr:uid="{0206B654-E26D-49BE-B7E1-15D5C792CE8F}"/>
    <cellStyle name="Millares 30 3 2 3 2" xfId="17242" xr:uid="{532C54BF-1D6D-4625-9CEB-6B372A3AE4D6}"/>
    <cellStyle name="Millares 30 3 2 4" xfId="10279" xr:uid="{95A8248F-09A3-4E66-A126-9917275C3E31}"/>
    <cellStyle name="Millares 30 3 2 4 2" xfId="19536" xr:uid="{CE416D1B-5049-402A-8ECA-A349BE5B7A11}"/>
    <cellStyle name="Millares 30 3 2 5" xfId="12689" xr:uid="{82FAE92D-3109-43D5-8EBA-6115A35E2606}"/>
    <cellStyle name="Millares 30 3 3" xfId="3405" xr:uid="{262A5DBA-489A-415A-BEF4-892786263404}"/>
    <cellStyle name="Millares 30 3 3 2" xfId="13827" xr:uid="{7C4EB121-8E1B-4665-9A92-E9B3AE54375B}"/>
    <cellStyle name="Millares 30 3 4" xfId="5832" xr:uid="{D1519577-8545-4EAC-BEB0-15FB19F282D8}"/>
    <cellStyle name="Millares 30 3 4 2" xfId="16104" xr:uid="{94FBABEA-D3B1-4BE7-90A1-C5AB914483F1}"/>
    <cellStyle name="Millares 30 3 5" xfId="9111" xr:uid="{1E8D269C-52CB-42C5-961B-34D94A33B5A2}"/>
    <cellStyle name="Millares 30 3 5 2" xfId="18397" xr:uid="{20E63AD6-3BD5-42E6-9C94-061B0F46D925}"/>
    <cellStyle name="Millares 30 3 6" xfId="11551" xr:uid="{C7B557C5-0C94-4787-9406-077230D70D36}"/>
    <cellStyle name="Millares 30 4" xfId="1648" xr:uid="{4B340C67-6708-4C75-AB25-043DA4747FF1}"/>
    <cellStyle name="Millares 30 4 2" xfId="3984" xr:uid="{D397768C-AF64-46F0-A161-5ABAFE908521}"/>
    <cellStyle name="Millares 30 4 2 2" xfId="14396" xr:uid="{4F2992F4-D5EC-449E-A8B3-815F614FBD1B}"/>
    <cellStyle name="Millares 30 4 3" xfId="6411" xr:uid="{F84FDE81-5DC5-4DB5-B2CA-DA3C0FF2C1F2}"/>
    <cellStyle name="Millares 30 4 3 2" xfId="16673" xr:uid="{7CD5A539-1B14-45F6-A354-79E2B1E6D8CB}"/>
    <cellStyle name="Millares 30 4 4" xfId="9690" xr:uid="{144B9DAF-118A-4EF3-A681-E7BEBC61F475}"/>
    <cellStyle name="Millares 30 4 4 2" xfId="18966" xr:uid="{10ECBB54-31F3-440B-B9F3-638A168E9014}"/>
    <cellStyle name="Millares 30 4 5" xfId="12120" xr:uid="{2BD0C2C2-0567-48CA-B848-1C4A468C7B04}"/>
    <cellStyle name="Millares 30 5" xfId="2816" xr:uid="{DFE98B77-44A7-44D1-AA52-79067B69BFC6}"/>
    <cellStyle name="Millares 30 5 2" xfId="13258" xr:uid="{660482C2-18EB-4611-BE3B-B62484F7DFF2}"/>
    <cellStyle name="Millares 30 6" xfId="5227" xr:uid="{AE895DFA-2E0E-4D0C-ABDF-191FC280B836}"/>
    <cellStyle name="Millares 30 6 2" xfId="15535" xr:uid="{5271590E-1941-4F23-9286-0E27DED00518}"/>
    <cellStyle name="Millares 30 7" xfId="8522" xr:uid="{3644214C-F612-438C-8D42-10AAE07E2325}"/>
    <cellStyle name="Millares 30 7 2" xfId="17828" xr:uid="{4E3AEE29-7EC7-489C-8D9A-0D80B98E92C0}"/>
    <cellStyle name="Millares 30 8" xfId="10913" xr:uid="{4725E9C6-633A-464D-B858-664916180EC2}"/>
    <cellStyle name="Millares 31" xfId="362" xr:uid="{4CE9BD3A-A099-4110-AF1A-5CB82C57EED5}"/>
    <cellStyle name="Millares 31 2" xfId="736" xr:uid="{C6D13FCD-8EB0-4D2C-9372-7C0227B13C81}"/>
    <cellStyle name="Millares 31 2 2" xfId="1318" xr:uid="{25571E56-63C5-42F2-935F-5AB74C5BD702}"/>
    <cellStyle name="Millares 31 2 2 2" xfId="2486" xr:uid="{14463500-B443-466C-B8C3-CC17DC409DCA}"/>
    <cellStyle name="Millares 31 2 2 2 2" xfId="4822" xr:uid="{2FB47244-B753-4A04-9F2B-5B0799E9F373}"/>
    <cellStyle name="Millares 31 2 2 2 2 2" xfId="15211" xr:uid="{7DE58614-DE08-4CFB-840E-33C3226E1DCF}"/>
    <cellStyle name="Millares 31 2 2 2 3" xfId="7249" xr:uid="{8AF93FD7-B661-497B-A5B4-7F7F7A0F475D}"/>
    <cellStyle name="Millares 31 2 2 2 3 2" xfId="17488" xr:uid="{C7E8AA2F-719A-4E2A-99D3-ECFEA3EC7ED0}"/>
    <cellStyle name="Millares 31 2 2 2 4" xfId="10528" xr:uid="{B4A665BB-3CAF-40A0-82E1-A336D252E92E}"/>
    <cellStyle name="Millares 31 2 2 2 4 2" xfId="19782" xr:uid="{E472140F-9617-47F7-8D28-81F49F3CCF51}"/>
    <cellStyle name="Millares 31 2 2 2 5" xfId="12935" xr:uid="{C024B123-5C13-4650-BD70-FB7E6ACFB307}"/>
    <cellStyle name="Millares 31 2 2 3" xfId="3654" xr:uid="{8B401DA4-5250-4141-B97F-92B15AE17023}"/>
    <cellStyle name="Millares 31 2 2 3 2" xfId="14073" xr:uid="{BD6C8D60-7414-4EAC-AAFE-6D4B88571768}"/>
    <cellStyle name="Millares 31 2 2 4" xfId="6081" xr:uid="{C702C194-E4A2-4F1A-B99C-F8DF7FEE9C8B}"/>
    <cellStyle name="Millares 31 2 2 4 2" xfId="16350" xr:uid="{34F7EC6A-D3FC-4AC3-8596-E55AF2D5EF00}"/>
    <cellStyle name="Millares 31 2 2 5" xfId="9360" xr:uid="{B0ECC1FC-80A5-4209-AED1-F2A13EDA2F52}"/>
    <cellStyle name="Millares 31 2 2 5 2" xfId="18643" xr:uid="{37669028-FD59-4914-B117-861362F37D7C}"/>
    <cellStyle name="Millares 31 2 2 6" xfId="11797" xr:uid="{B29AA2AF-2DB6-41C5-8E65-E7E3435F169F}"/>
    <cellStyle name="Millares 31 2 3" xfId="1904" xr:uid="{F0B4FFB8-9994-4FEA-86AB-5FDA621E3773}"/>
    <cellStyle name="Millares 31 2 3 2" xfId="4240" xr:uid="{5C46EBA8-4F48-4AE6-A336-27297A1A400F}"/>
    <cellStyle name="Millares 31 2 3 2 2" xfId="14642" xr:uid="{BCA8FD94-5755-495B-8D4A-D55A4BCBDE8E}"/>
    <cellStyle name="Millares 31 2 3 3" xfId="6667" xr:uid="{62972A09-2B74-4772-AF97-CE34134E4E8A}"/>
    <cellStyle name="Millares 31 2 3 3 2" xfId="16919" xr:uid="{6EFD1D69-5746-43EF-ACE2-6DBEB82F78F4}"/>
    <cellStyle name="Millares 31 2 3 4" xfId="9946" xr:uid="{17CB08C7-ECF5-4B08-9AAF-2D39E2D2CFA9}"/>
    <cellStyle name="Millares 31 2 3 4 2" xfId="19212" xr:uid="{B6216BFD-192D-4768-964C-999AC4951BC5}"/>
    <cellStyle name="Millares 31 2 3 5" xfId="12366" xr:uid="{FB4C7AAD-0966-43E8-906A-94189094261A}"/>
    <cellStyle name="Millares 31 2 4" xfId="3072" xr:uid="{7F215755-A6D7-4268-A0B8-F171486AD891}"/>
    <cellStyle name="Millares 31 2 4 2" xfId="13504" xr:uid="{73A8AD38-0763-45AA-97D8-C3B7D6ECB01F}"/>
    <cellStyle name="Millares 31 2 5" xfId="5499" xr:uid="{D46E8444-77A2-41DF-8E94-686349E83DDD}"/>
    <cellStyle name="Millares 31 2 5 2" xfId="15781" xr:uid="{8C993E9C-574E-4C00-B81E-5AEBCED38CE7}"/>
    <cellStyle name="Millares 31 2 6" xfId="8778" xr:uid="{78350F70-8EB3-4C2D-8936-5A117203F094}"/>
    <cellStyle name="Millares 31 2 6 2" xfId="18074" xr:uid="{F9628D3F-B89B-4D4C-BC53-D58E05F12357}"/>
    <cellStyle name="Millares 31 2 7" xfId="11228" xr:uid="{3CB37F7B-6C20-4E27-8FE7-B5000AD0EA29}"/>
    <cellStyle name="Millares 31 3" xfId="1031" xr:uid="{B01236BE-5D10-4FD9-B4D2-57B835709ED3}"/>
    <cellStyle name="Millares 31 3 2" xfId="2199" xr:uid="{A3A02970-C0C2-4476-B9D2-E37A9410C1AF}"/>
    <cellStyle name="Millares 31 3 2 2" xfId="4535" xr:uid="{AAE4843C-F45A-401C-B3B7-4A767E2B4459}"/>
    <cellStyle name="Millares 31 3 2 2 2" xfId="14927" xr:uid="{1D964EE6-B685-4AD3-8F3D-1EED825C60D6}"/>
    <cellStyle name="Millares 31 3 2 3" xfId="6962" xr:uid="{3721DBBC-74FC-4B20-8E82-7AFB4432AD4A}"/>
    <cellStyle name="Millares 31 3 2 3 2" xfId="17204" xr:uid="{40E87E60-9D38-4DD4-8159-FA07E6743A5E}"/>
    <cellStyle name="Millares 31 3 2 4" xfId="10241" xr:uid="{45D76526-9358-40F1-8EB6-082FA8331390}"/>
    <cellStyle name="Millares 31 3 2 4 2" xfId="19498" xr:uid="{7FB1ADDB-9EE0-4F99-BA41-7C858A466D0F}"/>
    <cellStyle name="Millares 31 3 2 5" xfId="12651" xr:uid="{5702F5BC-6BB0-4D4F-A4E5-CF6B7A217236}"/>
    <cellStyle name="Millares 31 3 3" xfId="3367" xr:uid="{A889268A-2613-4DE6-AABB-B8DA2F160B50}"/>
    <cellStyle name="Millares 31 3 3 2" xfId="13789" xr:uid="{A251A409-1F0B-4FF2-8C15-06C9C5F92FE0}"/>
    <cellStyle name="Millares 31 3 4" xfId="5794" xr:uid="{8D6D0D01-E2E3-4BCB-B0AC-941D8D09AD52}"/>
    <cellStyle name="Millares 31 3 4 2" xfId="16066" xr:uid="{42319BE5-CD2C-4BD1-A49C-EBD8A49AA703}"/>
    <cellStyle name="Millares 31 3 5" xfId="9073" xr:uid="{87C5C36D-A33C-49BA-876F-8BF280261BFB}"/>
    <cellStyle name="Millares 31 3 5 2" xfId="18359" xr:uid="{ED2BAE1C-37D3-452B-8179-0B35BD5F957A}"/>
    <cellStyle name="Millares 31 3 6" xfId="11513" xr:uid="{5847A859-B725-4F9C-940B-6FE82B5A016C}"/>
    <cellStyle name="Millares 31 4" xfId="1610" xr:uid="{F8713E60-4712-4C92-BD08-6642F74A2690}"/>
    <cellStyle name="Millares 31 4 2" xfId="3946" xr:uid="{208337D5-94EE-4135-9DE1-AB4AAA81E6CC}"/>
    <cellStyle name="Millares 31 4 2 2" xfId="14358" xr:uid="{F8B42381-340E-488B-A038-362BC2839E21}"/>
    <cellStyle name="Millares 31 4 3" xfId="6373" xr:uid="{0B15A279-E1CF-4AF3-AB8A-BDD1089DC305}"/>
    <cellStyle name="Millares 31 4 3 2" xfId="16635" xr:uid="{35D2C570-1CFE-447C-878B-12A2E0EA8031}"/>
    <cellStyle name="Millares 31 4 4" xfId="9652" xr:uid="{03FD6A2A-56BE-4970-96F2-B84D97E4BEBC}"/>
    <cellStyle name="Millares 31 4 4 2" xfId="18928" xr:uid="{DFE7A226-DC0B-41C7-8636-38D182666C8E}"/>
    <cellStyle name="Millares 31 4 5" xfId="12082" xr:uid="{6116B125-4AAD-4D03-8D6E-BB33D00CD256}"/>
    <cellStyle name="Millares 31 5" xfId="2778" xr:uid="{EBD1B4B2-C273-4CD1-AFD9-19EE3C6AFB68}"/>
    <cellStyle name="Millares 31 5 2" xfId="13220" xr:uid="{CD544C93-24EF-46E6-87D2-971367ED541F}"/>
    <cellStyle name="Millares 31 6" xfId="5189" xr:uid="{B4E7DBE3-D418-4692-AF6C-5EE51CF0CB18}"/>
    <cellStyle name="Millares 31 6 2" xfId="15497" xr:uid="{67AFD1B8-C568-4803-91C5-4684D22E8D04}"/>
    <cellStyle name="Millares 31 7" xfId="8484" xr:uid="{60B2BA1F-5A52-4F1B-8256-4D656740DBBC}"/>
    <cellStyle name="Millares 31 7 2" xfId="17790" xr:uid="{234F5ACD-51AF-43C4-A2F2-90434C7F3AA2}"/>
    <cellStyle name="Millares 31 8" xfId="10875" xr:uid="{7FA1B441-C6A4-4D36-9E56-D52D9C0C8AE9}"/>
    <cellStyle name="Millares 32" xfId="384" xr:uid="{17FBA60E-B29C-470E-9EFB-296DD2A65982}"/>
    <cellStyle name="Millares 32 2" xfId="758" xr:uid="{DD46265D-187D-4FC1-95B2-F9836AE5AC6A}"/>
    <cellStyle name="Millares 32 2 2" xfId="1340" xr:uid="{8ACBD6A8-A712-49CD-99A1-2451932F95B8}"/>
    <cellStyle name="Millares 32 2 2 2" xfId="2508" xr:uid="{34F952A7-5618-4A41-B27E-ECC43C0F682F}"/>
    <cellStyle name="Millares 32 2 2 2 2" xfId="4844" xr:uid="{50CF4E2F-6B45-440B-A330-1D0FBBBA31F1}"/>
    <cellStyle name="Millares 32 2 2 2 2 2" xfId="15233" xr:uid="{03C3BF4F-0013-4921-B394-5467B61BF8B7}"/>
    <cellStyle name="Millares 32 2 2 2 3" xfId="7271" xr:uid="{20DD7B41-5124-4EBA-A881-85CD43F45F21}"/>
    <cellStyle name="Millares 32 2 2 2 3 2" xfId="17510" xr:uid="{58F35230-9457-485E-B89E-D6097EAFE63B}"/>
    <cellStyle name="Millares 32 2 2 2 4" xfId="10550" xr:uid="{09DF3F00-C98B-43F0-A6FF-9D58BCB792BA}"/>
    <cellStyle name="Millares 32 2 2 2 4 2" xfId="19804" xr:uid="{20435FE0-865B-4A8C-9518-910943A9B1BE}"/>
    <cellStyle name="Millares 32 2 2 2 5" xfId="12957" xr:uid="{0BB23A9C-0B1B-4A46-B778-FD2B32619978}"/>
    <cellStyle name="Millares 32 2 2 3" xfId="3676" xr:uid="{B177F35A-0E5D-40CD-8F7C-60CA834A4BFA}"/>
    <cellStyle name="Millares 32 2 2 3 2" xfId="14095" xr:uid="{20F57401-F7F9-4389-8081-794349744815}"/>
    <cellStyle name="Millares 32 2 2 4" xfId="6103" xr:uid="{EE496F3C-4369-45BD-8743-B44A59881F96}"/>
    <cellStyle name="Millares 32 2 2 4 2" xfId="16372" xr:uid="{09FD8F62-E685-4CA4-BBC5-447AD03B907F}"/>
    <cellStyle name="Millares 32 2 2 5" xfId="9382" xr:uid="{0717F272-0319-4793-98EE-C147B5A85633}"/>
    <cellStyle name="Millares 32 2 2 5 2" xfId="18665" xr:uid="{418CBCF9-6BF0-4B40-A2FB-4008E1334D2C}"/>
    <cellStyle name="Millares 32 2 2 6" xfId="11819" xr:uid="{66A60535-CF7D-4F32-B92F-BA979494C221}"/>
    <cellStyle name="Millares 32 2 3" xfId="1926" xr:uid="{8395EED0-7473-4A4E-BA23-AAC5E5DECF44}"/>
    <cellStyle name="Millares 32 2 3 2" xfId="4262" xr:uid="{9BF8C0F9-8D82-433E-8790-E02E606C481C}"/>
    <cellStyle name="Millares 32 2 3 2 2" xfId="14664" xr:uid="{3524A454-C08A-4E78-BC1E-DCB81BD24CCE}"/>
    <cellStyle name="Millares 32 2 3 3" xfId="6689" xr:uid="{B660752E-68F2-4DC6-A3C3-4B94B8ED9E69}"/>
    <cellStyle name="Millares 32 2 3 3 2" xfId="16941" xr:uid="{493F2930-0896-4FDA-8828-84C707C3BBE4}"/>
    <cellStyle name="Millares 32 2 3 4" xfId="9968" xr:uid="{EF9FC03C-2600-4901-8F88-3EC724542822}"/>
    <cellStyle name="Millares 32 2 3 4 2" xfId="19234" xr:uid="{23492DE0-2213-45BA-A294-5BAA5362343C}"/>
    <cellStyle name="Millares 32 2 3 5" xfId="12388" xr:uid="{E12716C6-7C05-42E5-BA22-766714489F33}"/>
    <cellStyle name="Millares 32 2 4" xfId="3094" xr:uid="{DE6A8727-798B-40BA-898B-A5B54CB3FA96}"/>
    <cellStyle name="Millares 32 2 4 2" xfId="13526" xr:uid="{7A04C895-22B6-4313-A80C-D5925C3BC271}"/>
    <cellStyle name="Millares 32 2 5" xfId="5521" xr:uid="{D04E6DCE-9227-4FBF-902E-512E05DA340B}"/>
    <cellStyle name="Millares 32 2 5 2" xfId="15803" xr:uid="{4501EDA9-9E8E-45B2-807C-03F3D2E1BB9D}"/>
    <cellStyle name="Millares 32 2 6" xfId="8800" xr:uid="{7FBD2FFF-0562-4BA9-88B9-2220EE49AB93}"/>
    <cellStyle name="Millares 32 2 6 2" xfId="18096" xr:uid="{ED15AC6C-00EF-4912-A4C8-E1C82AD81ECF}"/>
    <cellStyle name="Millares 32 2 7" xfId="11250" xr:uid="{A8836032-3E61-4903-AC6B-177CFE51BBB8}"/>
    <cellStyle name="Millares 32 3" xfId="1053" xr:uid="{0E1E8570-49E0-40E0-84DB-66C7E4815803}"/>
    <cellStyle name="Millares 32 3 2" xfId="2221" xr:uid="{5647337C-40EA-4286-BAAE-3FAE99A12056}"/>
    <cellStyle name="Millares 32 3 2 2" xfId="4557" xr:uid="{1E9095B1-8152-4828-B290-614FED28DC1F}"/>
    <cellStyle name="Millares 32 3 2 2 2" xfId="14949" xr:uid="{3EECFB89-682C-49C5-AB06-F7162DA5AFFD}"/>
    <cellStyle name="Millares 32 3 2 3" xfId="6984" xr:uid="{578A5483-0CA2-4927-AB30-21B54813E3A9}"/>
    <cellStyle name="Millares 32 3 2 3 2" xfId="17226" xr:uid="{7D916C79-9EB7-4738-A2E2-588B44A9B01B}"/>
    <cellStyle name="Millares 32 3 2 4" xfId="10263" xr:uid="{01DE0724-3363-489E-B9EA-C58D78123BCC}"/>
    <cellStyle name="Millares 32 3 2 4 2" xfId="19520" xr:uid="{A9D01FFE-A7DE-4485-AB06-7F4E2555589D}"/>
    <cellStyle name="Millares 32 3 2 5" xfId="12673" xr:uid="{2EB1FCCB-3DAC-4700-8A47-F198289D3BCA}"/>
    <cellStyle name="Millares 32 3 3" xfId="3389" xr:uid="{671B454D-3B61-4801-B603-6FF5EB65583A}"/>
    <cellStyle name="Millares 32 3 3 2" xfId="13811" xr:uid="{4CC2191C-4923-47B1-AB3B-01ABC9812CCB}"/>
    <cellStyle name="Millares 32 3 4" xfId="5816" xr:uid="{DD558323-2840-40BF-B383-D2EB4936B596}"/>
    <cellStyle name="Millares 32 3 4 2" xfId="16088" xr:uid="{C0832307-ECA1-41AF-91A4-938B41C27756}"/>
    <cellStyle name="Millares 32 3 5" xfId="9095" xr:uid="{CB10B456-FC81-4E88-8004-FEF518C9125B}"/>
    <cellStyle name="Millares 32 3 5 2" xfId="18381" xr:uid="{AF7AEF4B-8E6F-4C23-BA9F-5E2BEE1AF919}"/>
    <cellStyle name="Millares 32 3 6" xfId="11535" xr:uid="{01F5438C-61C0-45B9-9D43-ABEE28CB6A6B}"/>
    <cellStyle name="Millares 32 4" xfId="1632" xr:uid="{21F9915B-FAAB-43CE-9D74-5DA69AF9E3D7}"/>
    <cellStyle name="Millares 32 4 2" xfId="3968" xr:uid="{EDBE7DC1-CDA0-4A8C-93A5-52BDD8D7BE00}"/>
    <cellStyle name="Millares 32 4 2 2" xfId="14380" xr:uid="{083BD352-D3F9-4500-ACA5-83C4BB8643B0}"/>
    <cellStyle name="Millares 32 4 3" xfId="6395" xr:uid="{5AF07783-6C2C-478A-B9C8-FB46F400F530}"/>
    <cellStyle name="Millares 32 4 3 2" xfId="16657" xr:uid="{3DE92911-956E-457E-87C2-0438C9284038}"/>
    <cellStyle name="Millares 32 4 4" xfId="9674" xr:uid="{8CC7542D-B92C-4601-83BB-E1015C2D3927}"/>
    <cellStyle name="Millares 32 4 4 2" xfId="18950" xr:uid="{04F1C98B-1133-4F28-AD8B-0BD9468B367A}"/>
    <cellStyle name="Millares 32 4 5" xfId="12104" xr:uid="{CE780868-412C-4E01-973D-4FD60052FDD7}"/>
    <cellStyle name="Millares 32 5" xfId="2800" xr:uid="{0528D429-22D4-432D-8CE0-55D216BE7FAC}"/>
    <cellStyle name="Millares 32 5 2" xfId="13242" xr:uid="{3C65713A-8DA8-4033-9A96-16773139EFB4}"/>
    <cellStyle name="Millares 32 6" xfId="5211" xr:uid="{20439A62-1008-4D89-B4F8-14494F3B29CF}"/>
    <cellStyle name="Millares 32 6 2" xfId="15519" xr:uid="{E6F2E129-E218-4BAA-908B-43F27A839381}"/>
    <cellStyle name="Millares 32 7" xfId="8506" xr:uid="{0A71598E-11F5-41C2-A84C-07B3C45CEBEA}"/>
    <cellStyle name="Millares 32 7 2" xfId="17812" xr:uid="{EE34F183-CC08-4483-B41B-4EB7BD42458B}"/>
    <cellStyle name="Millares 32 8" xfId="10897" xr:uid="{6199CA32-AD64-43D2-A8FF-9A792732E765}"/>
    <cellStyle name="Millares 33" xfId="418" xr:uid="{D8E08011-D170-4A74-A104-7240338C6996}"/>
    <cellStyle name="Millares 33 2" xfId="792" xr:uid="{F74C2AE6-361B-458A-8629-497B7937353B}"/>
    <cellStyle name="Millares 33 2 2" xfId="1374" xr:uid="{8A626883-6A2B-45F7-8A53-A6B65D67DE2A}"/>
    <cellStyle name="Millares 33 2 2 2" xfId="2542" xr:uid="{85EB824E-2AD0-4B57-8E1C-DFDAF663BD51}"/>
    <cellStyle name="Millares 33 2 2 2 2" xfId="4878" xr:uid="{FE1F7F78-6330-4F91-839C-8D187538B4DC}"/>
    <cellStyle name="Millares 33 2 2 2 2 2" xfId="15267" xr:uid="{869C9736-BE3B-4049-BAC5-869DE7AF69AB}"/>
    <cellStyle name="Millares 33 2 2 2 3" xfId="7305" xr:uid="{3F0C82F7-4150-46F4-98B0-1F3C87941802}"/>
    <cellStyle name="Millares 33 2 2 2 3 2" xfId="17544" xr:uid="{71800D29-3FE3-4BC9-858E-F147E4228C8D}"/>
    <cellStyle name="Millares 33 2 2 2 4" xfId="10584" xr:uid="{4CE04D5F-B4CC-41F7-8EBD-E58271D2B62E}"/>
    <cellStyle name="Millares 33 2 2 2 4 2" xfId="19838" xr:uid="{E7D69E7E-7117-49A8-9A04-DCC4BE0D71F6}"/>
    <cellStyle name="Millares 33 2 2 2 5" xfId="12991" xr:uid="{66AA9DF0-2EA5-45C3-884C-C37F0CD154DB}"/>
    <cellStyle name="Millares 33 2 2 3" xfId="3710" xr:uid="{8FC05DFD-BDCC-491D-AEBC-CFD236FB7AC2}"/>
    <cellStyle name="Millares 33 2 2 3 2" xfId="14129" xr:uid="{3F2CECAF-F76A-402A-8195-E467E23201BC}"/>
    <cellStyle name="Millares 33 2 2 4" xfId="6137" xr:uid="{A6E672DA-7979-4213-BE9B-3D14559F2D43}"/>
    <cellStyle name="Millares 33 2 2 4 2" xfId="16406" xr:uid="{2441C66F-5D20-462E-AB9B-EC6C712A8189}"/>
    <cellStyle name="Millares 33 2 2 5" xfId="9416" xr:uid="{A3DF213D-226E-40C9-9CDF-BAA57B6C5A54}"/>
    <cellStyle name="Millares 33 2 2 5 2" xfId="18699" xr:uid="{6D5E1843-304D-4401-9F3E-6CB0FD3B4B18}"/>
    <cellStyle name="Millares 33 2 2 6" xfId="11853" xr:uid="{E581A3E9-C840-4401-AA7E-B894BA558D3F}"/>
    <cellStyle name="Millares 33 2 3" xfId="1960" xr:uid="{0396EE24-2BC9-4845-B1A2-F8A0F96E667E}"/>
    <cellStyle name="Millares 33 2 3 2" xfId="4296" xr:uid="{B7B5573A-9505-4571-968D-6E36474FC3D0}"/>
    <cellStyle name="Millares 33 2 3 2 2" xfId="14698" xr:uid="{446F6B8E-F8D9-44C2-B2A5-0EAC87D2F513}"/>
    <cellStyle name="Millares 33 2 3 3" xfId="6723" xr:uid="{08DB31BC-8F3E-4E3D-A4FB-C93BF597F5DF}"/>
    <cellStyle name="Millares 33 2 3 3 2" xfId="16975" xr:uid="{595ACB1F-92FB-4B3C-9148-A93C7225B27E}"/>
    <cellStyle name="Millares 33 2 3 4" xfId="10002" xr:uid="{BC39AAF6-C8FB-463C-89E8-4919307ED9E7}"/>
    <cellStyle name="Millares 33 2 3 4 2" xfId="19268" xr:uid="{8C7F12CD-8B2E-4E52-8CB8-D3216DF8E117}"/>
    <cellStyle name="Millares 33 2 3 5" xfId="12422" xr:uid="{D8F1A25E-9657-4F86-8CF0-390937F6D115}"/>
    <cellStyle name="Millares 33 2 4" xfId="3128" xr:uid="{C8ECDEDD-7B32-42AD-890F-0CC0C50ADA64}"/>
    <cellStyle name="Millares 33 2 4 2" xfId="13560" xr:uid="{30F10070-AD72-4984-AA61-F03102ECEAE5}"/>
    <cellStyle name="Millares 33 2 5" xfId="5555" xr:uid="{B02C329E-6A69-4C79-B652-4A4B49565B01}"/>
    <cellStyle name="Millares 33 2 5 2" xfId="15837" xr:uid="{7377B57E-2608-4BC2-8903-FDE8F295E12E}"/>
    <cellStyle name="Millares 33 2 6" xfId="8834" xr:uid="{BCB410F7-D960-42B3-A016-04A5883B4DF5}"/>
    <cellStyle name="Millares 33 2 6 2" xfId="18130" xr:uid="{B92E3D20-C65C-44D4-9286-79AC9F3BF534}"/>
    <cellStyle name="Millares 33 2 7" xfId="11284" xr:uid="{A6C3F252-D961-4400-89EF-C69BCF533B1E}"/>
    <cellStyle name="Millares 33 3" xfId="1087" xr:uid="{DB177AE8-1A75-40BD-A110-D9BA657A24DF}"/>
    <cellStyle name="Millares 33 3 2" xfId="2255" xr:uid="{01B43DA9-F0D3-450E-956B-EF7C8376E300}"/>
    <cellStyle name="Millares 33 3 2 2" xfId="4591" xr:uid="{6293BA52-E66C-4054-A7D9-FA62EFB2E96C}"/>
    <cellStyle name="Millares 33 3 2 2 2" xfId="14983" xr:uid="{99EB61A8-DCB2-4D62-94B1-79EA511D56B5}"/>
    <cellStyle name="Millares 33 3 2 3" xfId="7018" xr:uid="{69330E6D-0166-4695-8867-18B9C82AF734}"/>
    <cellStyle name="Millares 33 3 2 3 2" xfId="17260" xr:uid="{3F82D60D-723E-42BB-ABAE-D2C3EA36459F}"/>
    <cellStyle name="Millares 33 3 2 4" xfId="10297" xr:uid="{224429A9-7751-4908-A1F0-21FE4512A407}"/>
    <cellStyle name="Millares 33 3 2 4 2" xfId="19554" xr:uid="{B26D0AE9-D0BD-4AED-8BBB-826DC2136445}"/>
    <cellStyle name="Millares 33 3 2 5" xfId="12707" xr:uid="{31C20A2F-6DD5-4577-9367-2479A0069A15}"/>
    <cellStyle name="Millares 33 3 3" xfId="3423" xr:uid="{E816E865-CE31-4074-9FA0-511992B1A322}"/>
    <cellStyle name="Millares 33 3 3 2" xfId="13845" xr:uid="{A5DF726D-DAD9-4B5C-B5D5-2ED76D5D9EFB}"/>
    <cellStyle name="Millares 33 3 4" xfId="5850" xr:uid="{80661134-26FA-49DC-B1A0-A5FFE0BFEB93}"/>
    <cellStyle name="Millares 33 3 4 2" xfId="16122" xr:uid="{C7B0B425-686A-4D21-AF7B-E7AC82ACEEA1}"/>
    <cellStyle name="Millares 33 3 5" xfId="9129" xr:uid="{1AD2C6FE-98BB-4DBD-950B-2257E74497E1}"/>
    <cellStyle name="Millares 33 3 5 2" xfId="18415" xr:uid="{49AB2B61-9E81-49DB-9112-FD66ACD3FCBD}"/>
    <cellStyle name="Millares 33 3 6" xfId="11569" xr:uid="{B23D0958-3C5B-4583-83E6-0159BABFE512}"/>
    <cellStyle name="Millares 33 4" xfId="1666" xr:uid="{98644951-6929-4A0B-B13F-BAE69B1401AF}"/>
    <cellStyle name="Millares 33 4 2" xfId="4002" xr:uid="{CFE84771-B3F1-4399-B2B2-C1EBB83F263A}"/>
    <cellStyle name="Millares 33 4 2 2" xfId="14414" xr:uid="{2F27A476-89E1-439E-BC16-661A3AC7ABA0}"/>
    <cellStyle name="Millares 33 4 3" xfId="6429" xr:uid="{2F25AFC0-37DA-46DF-8DFD-BAB1F9FC22FE}"/>
    <cellStyle name="Millares 33 4 3 2" xfId="16691" xr:uid="{83A57C38-F05E-4759-9D9F-B84A2B7579EF}"/>
    <cellStyle name="Millares 33 4 4" xfId="9708" xr:uid="{895FF56B-39A4-43FE-9BD6-C13BB4D24305}"/>
    <cellStyle name="Millares 33 4 4 2" xfId="18984" xr:uid="{FD2EDC34-80A9-40B9-B9A2-987BFA14DFEB}"/>
    <cellStyle name="Millares 33 4 5" xfId="12138" xr:uid="{D5AE3FAC-6F58-4DB4-878C-FF07E10606CD}"/>
    <cellStyle name="Millares 33 5" xfId="2834" xr:uid="{59D69E8F-0D25-4DD3-8436-ACE81242EC98}"/>
    <cellStyle name="Millares 33 5 2" xfId="13276" xr:uid="{09DD9920-4E98-49F3-802D-A3A11CF88DBC}"/>
    <cellStyle name="Millares 33 6" xfId="5245" xr:uid="{4A2E1763-21CE-48EB-B6EE-1A24BE0B9EA8}"/>
    <cellStyle name="Millares 33 6 2" xfId="15553" xr:uid="{7780B79E-41F1-4296-A53E-CDBBADB9B742}"/>
    <cellStyle name="Millares 33 7" xfId="8540" xr:uid="{BE9D8973-925F-4F4E-BC95-260A8EEFA57F}"/>
    <cellStyle name="Millares 33 7 2" xfId="17846" xr:uid="{93C1DB75-EEE8-4028-A61E-FA4FF2207D8F}"/>
    <cellStyle name="Millares 33 8" xfId="10931" xr:uid="{D5451FE9-6436-468E-B1C4-475630C662AB}"/>
    <cellStyle name="Millares 34" xfId="372" xr:uid="{695DE138-3292-4622-927D-D74B9ED39D97}"/>
    <cellStyle name="Millares 34 2" xfId="746" xr:uid="{A9DA4E84-2EA8-41CB-80E9-DBC93FCB1802}"/>
    <cellStyle name="Millares 34 2 2" xfId="1328" xr:uid="{ECC9E9C5-63E6-415D-8D88-2D664AF0018D}"/>
    <cellStyle name="Millares 34 2 2 2" xfId="2496" xr:uid="{DEE6A787-698C-47C4-835C-9B0F085D8951}"/>
    <cellStyle name="Millares 34 2 2 2 2" xfId="4832" xr:uid="{D375773B-E2B0-44A6-ADC5-65E66E3FB1D8}"/>
    <cellStyle name="Millares 34 2 2 2 2 2" xfId="15221" xr:uid="{CE4CE2D8-2B3F-40BE-A772-D815D0ABB9E4}"/>
    <cellStyle name="Millares 34 2 2 2 3" xfId="7259" xr:uid="{6133B233-E0BD-444C-96BE-46D488A818BE}"/>
    <cellStyle name="Millares 34 2 2 2 3 2" xfId="17498" xr:uid="{E498362D-B909-4071-9159-A01102540879}"/>
    <cellStyle name="Millares 34 2 2 2 4" xfId="10538" xr:uid="{6E4C13DC-C6C4-4A72-83DE-1F48F92BAB84}"/>
    <cellStyle name="Millares 34 2 2 2 4 2" xfId="19792" xr:uid="{C6232096-1F86-4842-80FF-EB1F06C80624}"/>
    <cellStyle name="Millares 34 2 2 2 5" xfId="12945" xr:uid="{F6EE2F78-4CB3-41A4-9A3F-6C397EBE9C17}"/>
    <cellStyle name="Millares 34 2 2 3" xfId="3664" xr:uid="{B07C69DD-C669-4C62-9D21-7D48A7A145CF}"/>
    <cellStyle name="Millares 34 2 2 3 2" xfId="14083" xr:uid="{EF11E3AC-6654-4042-96C9-1ADF0A293282}"/>
    <cellStyle name="Millares 34 2 2 4" xfId="6091" xr:uid="{651D5DE2-E941-4E62-806D-E57D6B6FA6D9}"/>
    <cellStyle name="Millares 34 2 2 4 2" xfId="16360" xr:uid="{AB4984F6-50FC-4996-B2F3-597D8A9FE2E4}"/>
    <cellStyle name="Millares 34 2 2 5" xfId="9370" xr:uid="{83E35835-DBDC-49A7-938A-EC4C68731C18}"/>
    <cellStyle name="Millares 34 2 2 5 2" xfId="18653" xr:uid="{089A90D9-51FA-4989-9004-FD51F69D20DA}"/>
    <cellStyle name="Millares 34 2 2 6" xfId="11807" xr:uid="{C6A835C2-B77A-4DE3-A5F1-55B140D62875}"/>
    <cellStyle name="Millares 34 2 3" xfId="1914" xr:uid="{1252747F-600F-4E76-A5AE-FEFD41B6E66E}"/>
    <cellStyle name="Millares 34 2 3 2" xfId="4250" xr:uid="{56D7631D-CA70-4B50-845E-1FF002E12EBE}"/>
    <cellStyle name="Millares 34 2 3 2 2" xfId="14652" xr:uid="{7A18634F-DA44-4D63-8C35-1BC1920130AF}"/>
    <cellStyle name="Millares 34 2 3 3" xfId="6677" xr:uid="{502B8BEB-4501-498D-AE6F-2B17DB46D5C1}"/>
    <cellStyle name="Millares 34 2 3 3 2" xfId="16929" xr:uid="{EBB3315C-EC0C-49C1-A37D-178763E576B5}"/>
    <cellStyle name="Millares 34 2 3 4" xfId="9956" xr:uid="{18231432-3AD3-47EF-A187-E4E797A2C683}"/>
    <cellStyle name="Millares 34 2 3 4 2" xfId="19222" xr:uid="{F122C651-75EE-43E5-978A-843FAA4B18B5}"/>
    <cellStyle name="Millares 34 2 3 5" xfId="12376" xr:uid="{BC9529A3-57E9-44C0-BF62-FF6061CE9194}"/>
    <cellStyle name="Millares 34 2 4" xfId="3082" xr:uid="{2E2EA380-0D30-4D57-9D67-4F74F9EA9A11}"/>
    <cellStyle name="Millares 34 2 4 2" xfId="13514" xr:uid="{C02D62FC-F035-4147-AB00-FF6DF0D60903}"/>
    <cellStyle name="Millares 34 2 5" xfId="5509" xr:uid="{E5B288E2-369F-4FAC-9C30-FDD25B4B735C}"/>
    <cellStyle name="Millares 34 2 5 2" xfId="15791" xr:uid="{7210AF52-39B8-4DE9-A290-15347F59805C}"/>
    <cellStyle name="Millares 34 2 6" xfId="8788" xr:uid="{E698B788-7153-4EA4-8FBA-1A73F29FA6E9}"/>
    <cellStyle name="Millares 34 2 6 2" xfId="18084" xr:uid="{89B03290-EDF9-4B8D-8746-0E8372AF9C9B}"/>
    <cellStyle name="Millares 34 2 7" xfId="11238" xr:uid="{F9B91AAE-2070-4162-9407-EB1FE7AB7109}"/>
    <cellStyle name="Millares 34 3" xfId="1041" xr:uid="{84A94C87-49E4-4106-89EE-8AD215EB6E45}"/>
    <cellStyle name="Millares 34 3 2" xfId="2209" xr:uid="{0412FB77-5A3F-4947-8477-A2ED30609ADA}"/>
    <cellStyle name="Millares 34 3 2 2" xfId="4545" xr:uid="{E4801106-4A3F-4651-ACDB-57DAA579A79B}"/>
    <cellStyle name="Millares 34 3 2 2 2" xfId="14937" xr:uid="{AA4E6DC8-37CB-4CF2-866D-355FFA17C4CE}"/>
    <cellStyle name="Millares 34 3 2 3" xfId="6972" xr:uid="{B4F8C558-85C5-49A6-B54F-20BC8F58D118}"/>
    <cellStyle name="Millares 34 3 2 3 2" xfId="17214" xr:uid="{9C62C3A7-5F58-4756-AE61-4F6C90A706F8}"/>
    <cellStyle name="Millares 34 3 2 4" xfId="10251" xr:uid="{7C52A3C6-4C09-46BF-AFDB-B6326FB400BD}"/>
    <cellStyle name="Millares 34 3 2 4 2" xfId="19508" xr:uid="{4E7D8785-F950-4C8B-BF97-45D2F209A8AC}"/>
    <cellStyle name="Millares 34 3 2 5" xfId="12661" xr:uid="{6646269E-7E13-42F4-BCBF-4614C3B79BCA}"/>
    <cellStyle name="Millares 34 3 3" xfId="3377" xr:uid="{53337D61-5D80-4DE9-A5F4-D0023D1B49C8}"/>
    <cellStyle name="Millares 34 3 3 2" xfId="13799" xr:uid="{5FDF2F06-E334-479A-B87D-68375C556860}"/>
    <cellStyle name="Millares 34 3 4" xfId="5804" xr:uid="{584EE1A8-A4F7-48DD-882B-B26322DDD2B3}"/>
    <cellStyle name="Millares 34 3 4 2" xfId="16076" xr:uid="{898C17C7-2A49-47B1-B265-6A7DE4D632FD}"/>
    <cellStyle name="Millares 34 3 5" xfId="9083" xr:uid="{2754902B-8BD0-414D-B76C-3DBDA27BAEEC}"/>
    <cellStyle name="Millares 34 3 5 2" xfId="18369" xr:uid="{9DAC42AF-DBE8-4295-915D-D8AD5F1A4D6E}"/>
    <cellStyle name="Millares 34 3 6" xfId="11523" xr:uid="{D7E2EC6F-D7B6-4318-B547-4C387E8B324F}"/>
    <cellStyle name="Millares 34 4" xfId="1620" xr:uid="{82570EEB-7C51-410D-8562-6D8D578F0914}"/>
    <cellStyle name="Millares 34 4 2" xfId="3956" xr:uid="{D9B7D9C5-557E-47E0-ADC8-237DDFAF21AA}"/>
    <cellStyle name="Millares 34 4 2 2" xfId="14368" xr:uid="{6F8730F2-72AB-40A2-BD81-18964C620A9F}"/>
    <cellStyle name="Millares 34 4 3" xfId="6383" xr:uid="{B2EA3D46-0295-4569-A05F-7E475084255D}"/>
    <cellStyle name="Millares 34 4 3 2" xfId="16645" xr:uid="{BF990761-91C3-402D-9F4B-D8A98F203768}"/>
    <cellStyle name="Millares 34 4 4" xfId="9662" xr:uid="{57DDA4B1-BED3-4F20-BD39-0202598AD0A2}"/>
    <cellStyle name="Millares 34 4 4 2" xfId="18938" xr:uid="{B44A4F08-28A8-4A07-A798-53F163355859}"/>
    <cellStyle name="Millares 34 4 5" xfId="12092" xr:uid="{FA848D59-C970-444A-A066-2024EC09323A}"/>
    <cellStyle name="Millares 34 5" xfId="2788" xr:uid="{4ADEB6D5-1E83-4D26-9B44-E2821DB71081}"/>
    <cellStyle name="Millares 34 5 2" xfId="13230" xr:uid="{0D7B4EA0-C69B-4369-932C-EFFE36B6AEE6}"/>
    <cellStyle name="Millares 34 6" xfId="5199" xr:uid="{60A729DA-A258-4853-ACAE-9015FDD578CD}"/>
    <cellStyle name="Millares 34 6 2" xfId="15507" xr:uid="{65122A0F-9AF2-42CD-81F6-975529F498C8}"/>
    <cellStyle name="Millares 34 7" xfId="8494" xr:uid="{9107BBC8-91DF-4829-A06B-6228784D40C6}"/>
    <cellStyle name="Millares 34 7 2" xfId="17800" xr:uid="{C31A9D45-1658-4F77-AA3E-90EC8E29B7E4}"/>
    <cellStyle name="Millares 34 8" xfId="10885" xr:uid="{688B3081-0B2C-4B5B-8038-89B24ABA6671}"/>
    <cellStyle name="Millares 35" xfId="278" xr:uid="{1AF1D755-6AC2-4D7F-BCF5-0C21D8B4178B}"/>
    <cellStyle name="Millares 35 2" xfId="678" xr:uid="{CC22920E-90C1-46CB-97AE-E36AE69CB669}"/>
    <cellStyle name="Millares 35 2 2" xfId="1261" xr:uid="{243CD238-34A9-49F6-A33D-C2515BAF9374}"/>
    <cellStyle name="Millares 35 2 2 2" xfId="2429" xr:uid="{D97A5190-0F2B-47B5-BF1B-570B2C41FF8C}"/>
    <cellStyle name="Millares 35 2 2 2 2" xfId="4765" xr:uid="{802C7281-0A87-4549-B48F-3A8016837844}"/>
    <cellStyle name="Millares 35 2 2 2 2 2" xfId="15154" xr:uid="{2EBE617E-B7EE-4E28-920A-64A0F54E231B}"/>
    <cellStyle name="Millares 35 2 2 2 3" xfId="7192" xr:uid="{D9678FFB-6D35-4CD1-B339-2379ACD704B5}"/>
    <cellStyle name="Millares 35 2 2 2 3 2" xfId="17431" xr:uid="{610A6CFA-EA1D-40BE-93C3-78974A7FC97B}"/>
    <cellStyle name="Millares 35 2 2 2 4" xfId="10471" xr:uid="{110985DB-9E44-483D-A4BF-5B5EFA68D37C}"/>
    <cellStyle name="Millares 35 2 2 2 4 2" xfId="19725" xr:uid="{8B63959F-94E8-44E9-A8E8-CF72A3D39B11}"/>
    <cellStyle name="Millares 35 2 2 2 5" xfId="12878" xr:uid="{A95E6B55-BDCB-430D-9C35-2D4C857CC3E5}"/>
    <cellStyle name="Millares 35 2 2 3" xfId="3597" xr:uid="{8CE52516-29B3-41B1-8FAD-6A3F51C7BEE2}"/>
    <cellStyle name="Millares 35 2 2 3 2" xfId="14016" xr:uid="{11501A92-C3E6-4D0A-B34A-1A441F5F71F9}"/>
    <cellStyle name="Millares 35 2 2 4" xfId="6024" xr:uid="{1D18415F-1855-49C3-B1B5-47D24406D299}"/>
    <cellStyle name="Millares 35 2 2 4 2" xfId="16293" xr:uid="{7CB8CC58-A8AF-4216-9688-805E8D5FE29E}"/>
    <cellStyle name="Millares 35 2 2 5" xfId="9303" xr:uid="{EAD7AC35-BD49-49AA-BF4A-D082399BF9CC}"/>
    <cellStyle name="Millares 35 2 2 5 2" xfId="18586" xr:uid="{C2036528-5860-425F-8788-75D8BEC43429}"/>
    <cellStyle name="Millares 35 2 2 6" xfId="11740" xr:uid="{D265A1D0-2826-4345-8A29-704B6FFA4DA1}"/>
    <cellStyle name="Millares 35 2 3" xfId="1846" xr:uid="{91A6B816-78C3-4066-8E6E-9CD1E5262BC6}"/>
    <cellStyle name="Millares 35 2 3 2" xfId="4182" xr:uid="{81CF3356-35B9-4717-8A71-ECA4EB0421A7}"/>
    <cellStyle name="Millares 35 2 3 2 2" xfId="14585" xr:uid="{39AC4B36-B224-4670-A6CD-04AA0D4DDDA0}"/>
    <cellStyle name="Millares 35 2 3 3" xfId="6609" xr:uid="{A8AD8F25-AEA0-4256-BBAC-2FF2EF4DC29C}"/>
    <cellStyle name="Millares 35 2 3 3 2" xfId="16862" xr:uid="{91FE70CB-4974-4F15-A6FA-02B7C1B243DE}"/>
    <cellStyle name="Millares 35 2 3 4" xfId="9888" xr:uid="{F59E4A8D-D326-4A4D-BE29-B9320513AF1E}"/>
    <cellStyle name="Millares 35 2 3 4 2" xfId="19155" xr:uid="{CEC68030-5785-454C-8BEC-A4DA04BE2D1B}"/>
    <cellStyle name="Millares 35 2 3 5" xfId="12309" xr:uid="{604F352B-E8E4-45FB-8A88-441D39549F10}"/>
    <cellStyle name="Millares 35 2 4" xfId="3014" xr:uid="{97F81B30-11D0-46FF-997A-D329547381DC}"/>
    <cellStyle name="Millares 35 2 4 2" xfId="13447" xr:uid="{8AC95466-D268-4795-AD8E-6E0A56E20B26}"/>
    <cellStyle name="Millares 35 2 5" xfId="5441" xr:uid="{4849B535-62B5-4CCB-A4D4-C14B7D32BD49}"/>
    <cellStyle name="Millares 35 2 5 2" xfId="15724" xr:uid="{B3CC26A5-3C88-4760-AB1A-45771DDC6129}"/>
    <cellStyle name="Millares 35 2 6" xfId="8720" xr:uid="{4D79A25F-150A-4C08-A5D4-572EFBAF8C99}"/>
    <cellStyle name="Millares 35 2 6 2" xfId="18017" xr:uid="{453EFC3C-931B-47AC-AB47-A933AB3CF4C9}"/>
    <cellStyle name="Millares 35 2 7" xfId="11171" xr:uid="{C226134D-0270-4A88-8CB2-C1D2F8AAAC2D}"/>
    <cellStyle name="Millares 35 3" xfId="974" xr:uid="{7CCD5B2A-D47B-4819-88A5-3A864BB5EE01}"/>
    <cellStyle name="Millares 35 3 2" xfId="2142" xr:uid="{C297F328-E1CA-4456-A7AD-5484E5CD3EF3}"/>
    <cellStyle name="Millares 35 3 2 2" xfId="4478" xr:uid="{6375B0C1-566A-46A4-BC89-1F2032203BEC}"/>
    <cellStyle name="Millares 35 3 2 2 2" xfId="14870" xr:uid="{E925FB8A-1C1F-4476-8E1C-DAB01E5C8CF1}"/>
    <cellStyle name="Millares 35 3 2 3" xfId="6905" xr:uid="{B454EAF8-D938-4D0E-AB8A-A2635B7EA9CF}"/>
    <cellStyle name="Millares 35 3 2 3 2" xfId="17147" xr:uid="{A88D07EC-4D34-4E58-A8B6-C3D65755B988}"/>
    <cellStyle name="Millares 35 3 2 4" xfId="10184" xr:uid="{99CF9CB5-95D1-43BD-84C9-0FA7467ABA2F}"/>
    <cellStyle name="Millares 35 3 2 4 2" xfId="19441" xr:uid="{914EEDE6-38E5-4FFF-93C0-45F9FB221880}"/>
    <cellStyle name="Millares 35 3 2 5" xfId="12594" xr:uid="{94D1795C-E301-4162-B193-B9560CF65A33}"/>
    <cellStyle name="Millares 35 3 3" xfId="3310" xr:uid="{D85A1B1F-50BF-46DE-9107-C18198B54175}"/>
    <cellStyle name="Millares 35 3 3 2" xfId="13732" xr:uid="{DFC4C66E-C083-4ED6-9BA2-10087190502E}"/>
    <cellStyle name="Millares 35 3 4" xfId="5737" xr:uid="{147E353B-59C5-4963-88C5-811F0E045615}"/>
    <cellStyle name="Millares 35 3 4 2" xfId="16009" xr:uid="{7B12E608-5F31-4FC2-B806-4B56016094EA}"/>
    <cellStyle name="Millares 35 3 5" xfId="9016" xr:uid="{6F845C99-F8AD-4AAB-BA11-63E3669E6DC5}"/>
    <cellStyle name="Millares 35 3 5 2" xfId="18302" xr:uid="{AE8779D2-9D5B-4B29-95E9-DC40A0367A49}"/>
    <cellStyle name="Millares 35 3 6" xfId="11456" xr:uid="{0A5C7FB4-474F-43D0-ADFC-362C2BB5461C}"/>
    <cellStyle name="Millares 35 4" xfId="1553" xr:uid="{0FE36C1A-B03A-47A1-AB63-4E35DE14C142}"/>
    <cellStyle name="Millares 35 4 2" xfId="3889" xr:uid="{D58103B9-540D-4A2C-BE55-9A7D21D77C3A}"/>
    <cellStyle name="Millares 35 4 2 2" xfId="14301" xr:uid="{0031FBE9-CB41-4AC5-B66D-CDE40E02BA35}"/>
    <cellStyle name="Millares 35 4 3" xfId="6316" xr:uid="{0CD02C09-CA6E-4A26-96FC-48588500C573}"/>
    <cellStyle name="Millares 35 4 3 2" xfId="16578" xr:uid="{9EF2148A-169A-4E2D-B66A-E34A5A1C935C}"/>
    <cellStyle name="Millares 35 4 4" xfId="9595" xr:uid="{C0FF7770-565D-4F92-B0C3-910526635C99}"/>
    <cellStyle name="Millares 35 4 4 2" xfId="18871" xr:uid="{76B10871-3F0A-486D-A693-EED0225D7971}"/>
    <cellStyle name="Millares 35 4 5" xfId="12025" xr:uid="{1BC88283-36EA-4914-BBCC-45C7B76805D5}"/>
    <cellStyle name="Millares 35 5" xfId="2721" xr:uid="{3E064F8E-A87F-4220-B86E-9FA5DE9DAF52}"/>
    <cellStyle name="Millares 35 5 2" xfId="13163" xr:uid="{1D320494-1A68-4431-9600-E1A74E5EE400}"/>
    <cellStyle name="Millares 35 6" xfId="5124" xr:uid="{44D23806-EAD1-4483-AEF4-501AE6A4D626}"/>
    <cellStyle name="Millares 35 6 2" xfId="15439" xr:uid="{9B56AABC-DC53-4F29-AB2B-BB58FAE6BAA3}"/>
    <cellStyle name="Millares 35 7" xfId="8427" xr:uid="{ACEC4048-7E8F-4D2E-A959-CC65464925FD}"/>
    <cellStyle name="Millares 35 7 2" xfId="17733" xr:uid="{143EFCB0-F586-490B-8657-2D30963E2F04}"/>
    <cellStyle name="Millares 35 8" xfId="10795" xr:uid="{A0DC6157-D5B4-48E0-8F15-DD1AA8B7C622}"/>
    <cellStyle name="Millares 36" xfId="402" xr:uid="{1421D745-F839-48F7-8E1C-A6EA5DC1A0B8}"/>
    <cellStyle name="Millares 36 2" xfId="776" xr:uid="{1A380C32-A3CD-4F44-8BB7-97F8EF590679}"/>
    <cellStyle name="Millares 36 2 2" xfId="1358" xr:uid="{2A678931-14FF-41F3-9A99-DE4D2D7228B6}"/>
    <cellStyle name="Millares 36 2 2 2" xfId="2526" xr:uid="{6AF644ED-9597-4154-B44D-1C9B87943CED}"/>
    <cellStyle name="Millares 36 2 2 2 2" xfId="4862" xr:uid="{EB905FFC-1EEA-421B-B0E5-16E7BFA0E4F5}"/>
    <cellStyle name="Millares 36 2 2 2 2 2" xfId="15251" xr:uid="{DB8B384C-522D-4FCF-8CAE-7155D57F541A}"/>
    <cellStyle name="Millares 36 2 2 2 3" xfId="7289" xr:uid="{1C90E6C9-9FF0-4D8B-964B-CA43E32803A5}"/>
    <cellStyle name="Millares 36 2 2 2 3 2" xfId="17528" xr:uid="{25F19DA7-FA3D-40CF-BD54-3ABF32E1D267}"/>
    <cellStyle name="Millares 36 2 2 2 4" xfId="10568" xr:uid="{587EC9CA-F19A-4490-9E22-ACBC1BDA77B2}"/>
    <cellStyle name="Millares 36 2 2 2 4 2" xfId="19822" xr:uid="{99FE27E4-871D-4E66-8E1B-5B03F1A3C11A}"/>
    <cellStyle name="Millares 36 2 2 2 5" xfId="12975" xr:uid="{8EA320E6-C8A8-45DF-935A-EE9B51E2FE7D}"/>
    <cellStyle name="Millares 36 2 2 3" xfId="3694" xr:uid="{AF15CEE6-612D-4479-88FF-3B7945C9C6FE}"/>
    <cellStyle name="Millares 36 2 2 3 2" xfId="14113" xr:uid="{159138D9-04B1-426E-8683-569CF1EF0A3C}"/>
    <cellStyle name="Millares 36 2 2 4" xfId="6121" xr:uid="{46D861E6-5F25-454D-8F07-B661697C3334}"/>
    <cellStyle name="Millares 36 2 2 4 2" xfId="16390" xr:uid="{368B1B39-5B82-4C24-8473-11454035FA41}"/>
    <cellStyle name="Millares 36 2 2 5" xfId="9400" xr:uid="{1E8D8E88-4A97-49BC-B494-D56481A082F2}"/>
    <cellStyle name="Millares 36 2 2 5 2" xfId="18683" xr:uid="{18605B25-14CB-4C11-AD79-44A895B671B1}"/>
    <cellStyle name="Millares 36 2 2 6" xfId="11837" xr:uid="{5B9119DF-3B88-4758-BEB8-03825CD942DB}"/>
    <cellStyle name="Millares 36 2 3" xfId="1944" xr:uid="{C68D008A-07DC-4B38-A453-DEA9FA63CB73}"/>
    <cellStyle name="Millares 36 2 3 2" xfId="4280" xr:uid="{D6F8F37C-4A50-4F50-A88D-4BE24EC6D9DC}"/>
    <cellStyle name="Millares 36 2 3 2 2" xfId="14682" xr:uid="{709034D6-CEDD-4531-8B91-B24C4BFABE16}"/>
    <cellStyle name="Millares 36 2 3 3" xfId="6707" xr:uid="{805068E1-E331-4A74-96AB-0DB75CDD5300}"/>
    <cellStyle name="Millares 36 2 3 3 2" xfId="16959" xr:uid="{CB90935A-1B4A-4225-86B0-4B50DF6CE9C0}"/>
    <cellStyle name="Millares 36 2 3 4" xfId="9986" xr:uid="{51CA8CF3-4855-46E0-9923-0D597CDE00BD}"/>
    <cellStyle name="Millares 36 2 3 4 2" xfId="19252" xr:uid="{0822A87F-6625-42EA-8773-12A4CE88A157}"/>
    <cellStyle name="Millares 36 2 3 5" xfId="12406" xr:uid="{D94D406C-E5B3-4FB6-82B1-7515B1E3224F}"/>
    <cellStyle name="Millares 36 2 4" xfId="3112" xr:uid="{5DEB0646-B58C-4990-89C3-EB5F264A9EE2}"/>
    <cellStyle name="Millares 36 2 4 2" xfId="13544" xr:uid="{5AEED9C0-E2BE-46F9-85AE-744E459EB9B1}"/>
    <cellStyle name="Millares 36 2 5" xfId="5539" xr:uid="{ABC763D4-5A2B-49D6-9638-E301ED8FCCD1}"/>
    <cellStyle name="Millares 36 2 5 2" xfId="15821" xr:uid="{F3F6C65C-5FAC-40E3-8288-D6095E553493}"/>
    <cellStyle name="Millares 36 2 6" xfId="8818" xr:uid="{5F88267D-6A5B-4A36-AA09-D80A395D8AC4}"/>
    <cellStyle name="Millares 36 2 6 2" xfId="18114" xr:uid="{5AA97617-2137-4AF0-8717-62C9A7D7C013}"/>
    <cellStyle name="Millares 36 2 7" xfId="11268" xr:uid="{F4759685-FCA8-4AB9-AEB8-05FC453D0E0C}"/>
    <cellStyle name="Millares 36 3" xfId="1071" xr:uid="{1286CF20-B43C-48E1-85E6-D7030892B2FF}"/>
    <cellStyle name="Millares 36 3 2" xfId="2239" xr:uid="{04F1A611-73CA-4A8C-B906-E8C3A9096E87}"/>
    <cellStyle name="Millares 36 3 2 2" xfId="4575" xr:uid="{BCB09D1B-2508-473F-830C-DD7CF12700BC}"/>
    <cellStyle name="Millares 36 3 2 2 2" xfId="14967" xr:uid="{96FF19FF-D596-4E99-9CFA-5E4343CB5B3F}"/>
    <cellStyle name="Millares 36 3 2 3" xfId="7002" xr:uid="{AFCBD77C-B9A0-4406-ABEA-A61862A6B454}"/>
    <cellStyle name="Millares 36 3 2 3 2" xfId="17244" xr:uid="{D536946B-C13D-4E23-83B8-81006EFC71BF}"/>
    <cellStyle name="Millares 36 3 2 4" xfId="10281" xr:uid="{EAB89DD8-4CED-4F4B-8CD3-8F73820CFD04}"/>
    <cellStyle name="Millares 36 3 2 4 2" xfId="19538" xr:uid="{FA1FFE1E-8FBD-4A59-9072-4B860A56F56F}"/>
    <cellStyle name="Millares 36 3 2 5" xfId="12691" xr:uid="{30787EF6-99E9-4B07-9F0E-6B7798CA697C}"/>
    <cellStyle name="Millares 36 3 3" xfId="3407" xr:uid="{0ADF9A39-E646-48DB-BC5E-8F222B220A89}"/>
    <cellStyle name="Millares 36 3 3 2" xfId="13829" xr:uid="{9E4461B6-E9DD-4DC8-B640-CDDDCF0F8C36}"/>
    <cellStyle name="Millares 36 3 4" xfId="5834" xr:uid="{BC68380C-D444-420B-9338-EFB527FBD5C7}"/>
    <cellStyle name="Millares 36 3 4 2" xfId="16106" xr:uid="{2D7AE061-8B79-4F44-9479-97B31384EB30}"/>
    <cellStyle name="Millares 36 3 5" xfId="9113" xr:uid="{1C602906-6AC9-4EC5-8AB6-544DCE952680}"/>
    <cellStyle name="Millares 36 3 5 2" xfId="18399" xr:uid="{889F8361-AB3C-43D6-BD96-5BA099E8779B}"/>
    <cellStyle name="Millares 36 3 6" xfId="11553" xr:uid="{691D8662-2DA6-4B70-AB70-6CD760A054D5}"/>
    <cellStyle name="Millares 36 4" xfId="1650" xr:uid="{8A376979-F264-41DE-BD90-905BFA9FDDF0}"/>
    <cellStyle name="Millares 36 4 2" xfId="3986" xr:uid="{B68D6B58-433A-4CB0-8636-85B4F8483265}"/>
    <cellStyle name="Millares 36 4 2 2" xfId="14398" xr:uid="{DCDEDBE4-2657-45A0-B247-24ED44122AA4}"/>
    <cellStyle name="Millares 36 4 3" xfId="6413" xr:uid="{F49AB913-D181-4201-A733-833FEBDB0097}"/>
    <cellStyle name="Millares 36 4 3 2" xfId="16675" xr:uid="{85F826F5-91A2-44F5-87EB-D5BD99CE63B7}"/>
    <cellStyle name="Millares 36 4 4" xfId="9692" xr:uid="{7F91FCDA-920A-49E3-A9F3-11F96C0368D2}"/>
    <cellStyle name="Millares 36 4 4 2" xfId="18968" xr:uid="{230F0667-B907-4F91-AB21-2B87C2278F5C}"/>
    <cellStyle name="Millares 36 4 5" xfId="12122" xr:uid="{5B62437B-124C-4A32-8308-ACF2B775CD70}"/>
    <cellStyle name="Millares 36 5" xfId="2818" xr:uid="{DE6180A0-5E48-4597-B745-7EC46ABE4C65}"/>
    <cellStyle name="Millares 36 5 2" xfId="13260" xr:uid="{F6B0AC55-11FF-44DA-B260-6981B050D757}"/>
    <cellStyle name="Millares 36 6" xfId="5229" xr:uid="{D07255C7-AE8C-49D3-9488-B564111963AC}"/>
    <cellStyle name="Millares 36 6 2" xfId="15537" xr:uid="{F0E2A689-FFC5-479E-A2A2-DA3A3FC51EB5}"/>
    <cellStyle name="Millares 36 7" xfId="8524" xr:uid="{16598303-949C-405A-A8B3-31E1EDFB3BB6}"/>
    <cellStyle name="Millares 36 7 2" xfId="17830" xr:uid="{043C61E8-DB81-4522-81DF-C529A8BEF0A1}"/>
    <cellStyle name="Millares 36 8" xfId="10915" xr:uid="{7698B069-121D-4FC1-BC16-21946CAB727F}"/>
    <cellStyle name="Millares 37" xfId="412" xr:uid="{3F0EC909-F7E3-4082-ADC8-6174A44F81C6}"/>
    <cellStyle name="Millares 37 2" xfId="786" xr:uid="{F85BBEAA-F803-469F-9CD0-BE21B069CB33}"/>
    <cellStyle name="Millares 37 2 2" xfId="1368" xr:uid="{846D4426-7EA5-4011-9C42-8774132B5AB4}"/>
    <cellStyle name="Millares 37 2 2 2" xfId="2536" xr:uid="{989852AE-D9CD-4287-97CA-F7B50A4F47AE}"/>
    <cellStyle name="Millares 37 2 2 2 2" xfId="4872" xr:uid="{E6BB1AF0-F03C-4792-A15B-77EED8E9AB58}"/>
    <cellStyle name="Millares 37 2 2 2 2 2" xfId="15261" xr:uid="{3751390C-F007-48A6-A79B-35E23E663C52}"/>
    <cellStyle name="Millares 37 2 2 2 3" xfId="7299" xr:uid="{5B3553BA-FF91-49F2-9B56-8AE350FB4E90}"/>
    <cellStyle name="Millares 37 2 2 2 3 2" xfId="17538" xr:uid="{A862647B-9171-4AD2-978A-337C679AD553}"/>
    <cellStyle name="Millares 37 2 2 2 4" xfId="10578" xr:uid="{14239278-2F75-4337-B4BA-12A896642248}"/>
    <cellStyle name="Millares 37 2 2 2 4 2" xfId="19832" xr:uid="{580F8CA6-5889-49C9-B604-2B88C88B7D68}"/>
    <cellStyle name="Millares 37 2 2 2 5" xfId="12985" xr:uid="{219AF3BA-ABAC-498C-847F-BF3B6AD5DC2D}"/>
    <cellStyle name="Millares 37 2 2 3" xfId="3704" xr:uid="{1F8BBB37-8C41-4AD7-A44C-26211F84AD66}"/>
    <cellStyle name="Millares 37 2 2 3 2" xfId="14123" xr:uid="{0AB9C73C-67B8-47F4-85A3-FA56D744F62F}"/>
    <cellStyle name="Millares 37 2 2 4" xfId="6131" xr:uid="{C3C513F9-8F76-42F2-98BD-71106FC1E697}"/>
    <cellStyle name="Millares 37 2 2 4 2" xfId="16400" xr:uid="{D356DF6B-46B5-4AF6-9FAC-C252D957EC29}"/>
    <cellStyle name="Millares 37 2 2 5" xfId="9410" xr:uid="{D3518A40-387A-4B7C-A60F-4B76B3650731}"/>
    <cellStyle name="Millares 37 2 2 5 2" xfId="18693" xr:uid="{98567115-6856-4F6F-954A-5B7232553CE9}"/>
    <cellStyle name="Millares 37 2 2 6" xfId="11847" xr:uid="{47ACA7F1-879A-472D-AF90-7300EE9F72A9}"/>
    <cellStyle name="Millares 37 2 3" xfId="1954" xr:uid="{9C3AD520-CE71-4118-808F-0F3DAAD2DA79}"/>
    <cellStyle name="Millares 37 2 3 2" xfId="4290" xr:uid="{006E136F-5D0E-40A2-9CDB-55EE267EEA96}"/>
    <cellStyle name="Millares 37 2 3 2 2" xfId="14692" xr:uid="{B0379E71-A29B-4003-94C3-FBB245DF3D69}"/>
    <cellStyle name="Millares 37 2 3 3" xfId="6717" xr:uid="{81141053-5A84-4C37-9407-8E57694D6C92}"/>
    <cellStyle name="Millares 37 2 3 3 2" xfId="16969" xr:uid="{B96AB33A-51F7-453C-AB19-B594B06616B2}"/>
    <cellStyle name="Millares 37 2 3 4" xfId="9996" xr:uid="{BBCF8153-3698-4591-A6DF-6B52045731F1}"/>
    <cellStyle name="Millares 37 2 3 4 2" xfId="19262" xr:uid="{3E6206FD-EF26-4CAF-BE78-BC9806CAA7AE}"/>
    <cellStyle name="Millares 37 2 3 5" xfId="12416" xr:uid="{56423FFD-6585-4AEA-BF3F-1927AAA8AE2D}"/>
    <cellStyle name="Millares 37 2 4" xfId="3122" xr:uid="{BF76E33E-4732-4B96-A71A-F0ACA26A4BDB}"/>
    <cellStyle name="Millares 37 2 4 2" xfId="13554" xr:uid="{D74D3AE9-CF08-4AF0-A790-1E4E105BDADE}"/>
    <cellStyle name="Millares 37 2 5" xfId="5549" xr:uid="{5437A9CC-6EC2-4363-BCCA-1AA66A2EE78B}"/>
    <cellStyle name="Millares 37 2 5 2" xfId="15831" xr:uid="{C2D0EAAE-E845-4BE0-A85A-A9D505E38F6E}"/>
    <cellStyle name="Millares 37 2 6" xfId="8828" xr:uid="{BF297F73-F554-49FA-BCB0-77FBA6392B3B}"/>
    <cellStyle name="Millares 37 2 6 2" xfId="18124" xr:uid="{35B9DBFF-D8E7-49FD-B31C-33D682B9A5C3}"/>
    <cellStyle name="Millares 37 2 7" xfId="11278" xr:uid="{BF38232E-C637-46F5-85F6-5C3CB0C595DC}"/>
    <cellStyle name="Millares 37 3" xfId="1081" xr:uid="{BBCF43E4-01E3-4428-8A12-9CD66DD4D65E}"/>
    <cellStyle name="Millares 37 3 2" xfId="2249" xr:uid="{D15F6A73-BBC0-42A0-99C0-F5D374E95789}"/>
    <cellStyle name="Millares 37 3 2 2" xfId="4585" xr:uid="{11A0D2E8-6924-4D24-8117-B6169C7146A0}"/>
    <cellStyle name="Millares 37 3 2 2 2" xfId="14977" xr:uid="{A478A941-ECA6-4AF6-872D-CEFC48B28D79}"/>
    <cellStyle name="Millares 37 3 2 3" xfId="7012" xr:uid="{A0BD983F-03B6-4938-9299-3A9FCD5A6F4A}"/>
    <cellStyle name="Millares 37 3 2 3 2" xfId="17254" xr:uid="{F08CF7D7-15CA-4033-A28E-E1B7DB7AF6E0}"/>
    <cellStyle name="Millares 37 3 2 4" xfId="10291" xr:uid="{2550EC6B-27A5-442A-BF3E-D8F9846733AA}"/>
    <cellStyle name="Millares 37 3 2 4 2" xfId="19548" xr:uid="{B001ED06-C6C2-46D3-838E-012C99FEF15C}"/>
    <cellStyle name="Millares 37 3 2 5" xfId="12701" xr:uid="{A0E6928B-9FE0-4BC6-919E-6CA93F2BEB9B}"/>
    <cellStyle name="Millares 37 3 3" xfId="3417" xr:uid="{8039B6E7-EBA6-4F79-9A32-95677318B8B9}"/>
    <cellStyle name="Millares 37 3 3 2" xfId="13839" xr:uid="{154EE952-D537-4653-B6AD-8E4D03ED8209}"/>
    <cellStyle name="Millares 37 3 4" xfId="5844" xr:uid="{9F71E522-F6EE-438A-AAA0-E5A030D7AB9C}"/>
    <cellStyle name="Millares 37 3 4 2" xfId="16116" xr:uid="{AB2AD138-1C35-49D4-B6D9-EA47EE07D362}"/>
    <cellStyle name="Millares 37 3 5" xfId="9123" xr:uid="{58A6C068-CAE9-4433-8E09-63AB4B53A902}"/>
    <cellStyle name="Millares 37 3 5 2" xfId="18409" xr:uid="{E24900CC-96CF-4D5F-8CE3-A939DCC909C8}"/>
    <cellStyle name="Millares 37 3 6" xfId="11563" xr:uid="{607BAA24-2B3F-4340-A7DA-7516258F7718}"/>
    <cellStyle name="Millares 37 4" xfId="1660" xr:uid="{EB0D1C07-F151-4F2C-ACB2-40D1F2D61D07}"/>
    <cellStyle name="Millares 37 4 2" xfId="3996" xr:uid="{CB7C3A62-2E3B-442A-BD47-5503AECB2C08}"/>
    <cellStyle name="Millares 37 4 2 2" xfId="14408" xr:uid="{17F2162C-A0A4-4AB7-B27F-C06D8207140F}"/>
    <cellStyle name="Millares 37 4 3" xfId="6423" xr:uid="{E35EBF3D-FC3B-4AD4-805E-A0588D0606B2}"/>
    <cellStyle name="Millares 37 4 3 2" xfId="16685" xr:uid="{4492FA95-FCBF-4781-A284-171AE1344D9B}"/>
    <cellStyle name="Millares 37 4 4" xfId="9702" xr:uid="{67594BC5-0561-482C-AFE9-DF82F11B645D}"/>
    <cellStyle name="Millares 37 4 4 2" xfId="18978" xr:uid="{AB636A3B-3511-466F-973C-7E01751EA73E}"/>
    <cellStyle name="Millares 37 4 5" xfId="12132" xr:uid="{43FEC6D7-7286-46FA-91E7-21CCF57185CA}"/>
    <cellStyle name="Millares 37 5" xfId="2828" xr:uid="{DDA6DB0D-ED98-4525-9CA4-DE55F730F6EE}"/>
    <cellStyle name="Millares 37 5 2" xfId="13270" xr:uid="{BB7D889C-581D-4404-AF40-5E358B71DEBA}"/>
    <cellStyle name="Millares 37 6" xfId="5239" xr:uid="{389D123D-1178-4030-A6D2-7B95738F0539}"/>
    <cellStyle name="Millares 37 6 2" xfId="15547" xr:uid="{41D65054-8A2F-49A2-9FD7-AB2335A53283}"/>
    <cellStyle name="Millares 37 7" xfId="8534" xr:uid="{FAD2A3A1-7292-4866-B5DC-1E4F193752DA}"/>
    <cellStyle name="Millares 37 7 2" xfId="17840" xr:uid="{6053F6E0-21F8-42C2-81E7-96D8C480C9DE}"/>
    <cellStyle name="Millares 37 8" xfId="10925" xr:uid="{4EF585BE-5400-40B8-81D4-EFDCF6EDD344}"/>
    <cellStyle name="Millares 38" xfId="395" xr:uid="{8F9ED67F-3D2C-4833-8752-60F718F49BC8}"/>
    <cellStyle name="Millares 38 2" xfId="769" xr:uid="{72E4ABB8-C4A7-4F57-9D46-3C5BCA617A2F}"/>
    <cellStyle name="Millares 38 2 2" xfId="1351" xr:uid="{76613A45-D312-425B-ACEC-B3498F92D5F6}"/>
    <cellStyle name="Millares 38 2 2 2" xfId="2519" xr:uid="{DB5C458B-5039-4068-B50E-ACDF8AB4D1BB}"/>
    <cellStyle name="Millares 38 2 2 2 2" xfId="4855" xr:uid="{1AD59FB4-2916-4EAA-9472-287A22751F2D}"/>
    <cellStyle name="Millares 38 2 2 2 2 2" xfId="15244" xr:uid="{2D14726F-230B-4B39-8DB1-7E955DB66387}"/>
    <cellStyle name="Millares 38 2 2 2 3" xfId="7282" xr:uid="{648FDA53-2552-498D-B220-A5FEB5124A19}"/>
    <cellStyle name="Millares 38 2 2 2 3 2" xfId="17521" xr:uid="{F0D0448F-F613-40AD-81F3-EE00F5C3DAD5}"/>
    <cellStyle name="Millares 38 2 2 2 4" xfId="10561" xr:uid="{FF4D4590-636B-4C9E-82F3-11FB2FD1FB73}"/>
    <cellStyle name="Millares 38 2 2 2 4 2" xfId="19815" xr:uid="{212CBA3E-6A43-4D02-B29B-724ECD482507}"/>
    <cellStyle name="Millares 38 2 2 2 5" xfId="12968" xr:uid="{A839C8B3-7C9D-4F07-94EE-A1129636C948}"/>
    <cellStyle name="Millares 38 2 2 3" xfId="3687" xr:uid="{6558D9CB-F9C5-4199-B3F5-BD57A3805713}"/>
    <cellStyle name="Millares 38 2 2 3 2" xfId="14106" xr:uid="{92097C3B-19B9-4866-8296-EEBBE3629400}"/>
    <cellStyle name="Millares 38 2 2 4" xfId="6114" xr:uid="{A6665933-215C-48E5-8D62-1D2495ABA9F7}"/>
    <cellStyle name="Millares 38 2 2 4 2" xfId="16383" xr:uid="{DA7A08A4-DED3-458E-A59B-8DF5EAC07B19}"/>
    <cellStyle name="Millares 38 2 2 5" xfId="9393" xr:uid="{A9AAE7FD-0F95-4249-95AA-71582B0668B2}"/>
    <cellStyle name="Millares 38 2 2 5 2" xfId="18676" xr:uid="{A2FAA295-CE71-48C5-A8F8-FF5F6F246115}"/>
    <cellStyle name="Millares 38 2 2 6" xfId="11830" xr:uid="{658C369E-8453-4668-B424-9E8162D20D97}"/>
    <cellStyle name="Millares 38 2 3" xfId="1937" xr:uid="{B418EBFF-9CAB-4090-8519-7BB549E843FA}"/>
    <cellStyle name="Millares 38 2 3 2" xfId="4273" xr:uid="{57F22D9F-C133-4280-A144-CF83EF39290A}"/>
    <cellStyle name="Millares 38 2 3 2 2" xfId="14675" xr:uid="{B899A56C-1033-4506-9569-6875C2DBCD74}"/>
    <cellStyle name="Millares 38 2 3 3" xfId="6700" xr:uid="{E749FE9F-B659-4DAE-8B42-E9172F7491E3}"/>
    <cellStyle name="Millares 38 2 3 3 2" xfId="16952" xr:uid="{7C8B4E13-42B7-4BFD-880E-8894ABDEB075}"/>
    <cellStyle name="Millares 38 2 3 4" xfId="9979" xr:uid="{A6B77953-3FCE-47FA-BADD-353387F02DD8}"/>
    <cellStyle name="Millares 38 2 3 4 2" xfId="19245" xr:uid="{778AE13D-E240-4CAE-9116-2F0669798717}"/>
    <cellStyle name="Millares 38 2 3 5" xfId="12399" xr:uid="{D2B05D66-11D8-40EF-9AC6-BBA0C37CEC5E}"/>
    <cellStyle name="Millares 38 2 4" xfId="3105" xr:uid="{DE298EBC-6F62-4F97-A289-6971F4A5C6A7}"/>
    <cellStyle name="Millares 38 2 4 2" xfId="13537" xr:uid="{ECF87164-ABD7-49EC-A1A6-D94A945F1384}"/>
    <cellStyle name="Millares 38 2 5" xfId="5532" xr:uid="{B0045A84-69AB-42B3-9E74-2CCBF8DFC1BB}"/>
    <cellStyle name="Millares 38 2 5 2" xfId="15814" xr:uid="{049DD314-312D-41CD-A9C0-691062B7C242}"/>
    <cellStyle name="Millares 38 2 6" xfId="8811" xr:uid="{FC00FDF6-4F7E-40DA-BDA6-E7CD4E7FF5D9}"/>
    <cellStyle name="Millares 38 2 6 2" xfId="18107" xr:uid="{4F853C24-A05A-4110-9EC5-55572350CACC}"/>
    <cellStyle name="Millares 38 2 7" xfId="11261" xr:uid="{85A2D0B3-FAE3-460B-B02D-BA77E4579751}"/>
    <cellStyle name="Millares 38 3" xfId="1064" xr:uid="{A6FD92B7-AE94-453C-98A7-40271B6F4695}"/>
    <cellStyle name="Millares 38 3 2" xfId="2232" xr:uid="{85B53347-E6EC-45CF-9A33-8C32C7AE6398}"/>
    <cellStyle name="Millares 38 3 2 2" xfId="4568" xr:uid="{CEB91686-28D5-479A-B919-F3933AB9169C}"/>
    <cellStyle name="Millares 38 3 2 2 2" xfId="14960" xr:uid="{4BCDCF48-0A54-4401-B35B-8BA3355CAC84}"/>
    <cellStyle name="Millares 38 3 2 3" xfId="6995" xr:uid="{6C7B5396-DC1B-4B2E-B64E-D92FA5F78474}"/>
    <cellStyle name="Millares 38 3 2 3 2" xfId="17237" xr:uid="{693C393D-98DE-4747-90CE-90906DCBBC3C}"/>
    <cellStyle name="Millares 38 3 2 4" xfId="10274" xr:uid="{C805FFB4-4C0F-4B99-A8C8-2C516EDFF4DD}"/>
    <cellStyle name="Millares 38 3 2 4 2" xfId="19531" xr:uid="{4AB06616-ED14-4F24-BEDB-D39ED7523867}"/>
    <cellStyle name="Millares 38 3 2 5" xfId="12684" xr:uid="{AAFE8D03-C6B9-42D8-B73C-EA036F37044E}"/>
    <cellStyle name="Millares 38 3 3" xfId="3400" xr:uid="{C6A92E5D-4136-4C63-941C-B6A1D692E477}"/>
    <cellStyle name="Millares 38 3 3 2" xfId="13822" xr:uid="{7266BB2F-8D20-4DE6-9D28-CBFFA39E8659}"/>
    <cellStyle name="Millares 38 3 4" xfId="5827" xr:uid="{A4246A1E-3C7A-4D47-971E-E2288553F8B3}"/>
    <cellStyle name="Millares 38 3 4 2" xfId="16099" xr:uid="{10E36A18-83A2-4212-B29C-2D741B7E5683}"/>
    <cellStyle name="Millares 38 3 5" xfId="9106" xr:uid="{68774C0C-FBBA-4AAD-9606-877F8A40785C}"/>
    <cellStyle name="Millares 38 3 5 2" xfId="18392" xr:uid="{BE41B2A6-3FD8-4702-82F4-1619552A5F07}"/>
    <cellStyle name="Millares 38 3 6" xfId="11546" xr:uid="{00CE9727-045E-4193-88A3-2798AAA6AEC0}"/>
    <cellStyle name="Millares 38 4" xfId="1643" xr:uid="{B1F3BC83-6D7E-4730-8399-0D1A7BD7DAB2}"/>
    <cellStyle name="Millares 38 4 2" xfId="3979" xr:uid="{02B8CB02-76B1-46E7-ADB8-6A9921B94DF4}"/>
    <cellStyle name="Millares 38 4 2 2" xfId="14391" xr:uid="{3CB04C02-C84C-4389-8A38-62381D45BF62}"/>
    <cellStyle name="Millares 38 4 3" xfId="6406" xr:uid="{32A2AA7A-97BC-4222-B7FC-154916247EBD}"/>
    <cellStyle name="Millares 38 4 3 2" xfId="16668" xr:uid="{4B57EE4E-0F56-41B8-9320-A4B2E25C0F23}"/>
    <cellStyle name="Millares 38 4 4" xfId="9685" xr:uid="{750C3DAD-9318-425E-86CC-7CE07408B95D}"/>
    <cellStyle name="Millares 38 4 4 2" xfId="18961" xr:uid="{3D68CE59-FEB7-4F05-92D2-6E54AB67E514}"/>
    <cellStyle name="Millares 38 4 5" xfId="12115" xr:uid="{5E7EA3E3-1C90-436F-9D07-D111A6BB3E46}"/>
    <cellStyle name="Millares 38 5" xfId="2811" xr:uid="{72138A62-87C8-4746-8B6B-9C51550BB329}"/>
    <cellStyle name="Millares 38 5 2" xfId="13253" xr:uid="{1FA53A70-D19F-4ECE-9D59-17B653E20DBA}"/>
    <cellStyle name="Millares 38 6" xfId="5222" xr:uid="{7D99659B-8314-4CB0-A44A-44949B2E633C}"/>
    <cellStyle name="Millares 38 6 2" xfId="15530" xr:uid="{9F5618FD-8D36-4669-95F6-593C8DBE0B68}"/>
    <cellStyle name="Millares 38 7" xfId="8517" xr:uid="{6B293BD1-6F65-4D50-8CC0-BE5FDC454B05}"/>
    <cellStyle name="Millares 38 7 2" xfId="17823" xr:uid="{2F99F1FA-3184-4D97-B82C-AB3C0D57282A}"/>
    <cellStyle name="Millares 38 8" xfId="10908" xr:uid="{5D52CC35-20E0-4048-9766-E02B1CD20168}"/>
    <cellStyle name="Millares 39" xfId="432" xr:uid="{021F1667-726F-49CE-9BAD-3ABD1C27F92B}"/>
    <cellStyle name="Millares 39 2" xfId="806" xr:uid="{6B5E85F1-DDB6-4A1A-B8CD-31DD4FBA549A}"/>
    <cellStyle name="Millares 39 2 2" xfId="1388" xr:uid="{ACCD5EDF-12BF-4583-B811-9A26F8580AA8}"/>
    <cellStyle name="Millares 39 2 2 2" xfId="2556" xr:uid="{DBC44D2F-FB63-475E-A8FC-A01AED29CBD2}"/>
    <cellStyle name="Millares 39 2 2 2 2" xfId="4892" xr:uid="{991A5B27-7A65-4169-B705-F5D1E42D492C}"/>
    <cellStyle name="Millares 39 2 2 2 2 2" xfId="15281" xr:uid="{A95EEFFA-9EF1-4C27-BA7D-2ED6AD215366}"/>
    <cellStyle name="Millares 39 2 2 2 3" xfId="7319" xr:uid="{CBC9D02C-EC47-4200-9DF6-B14CDD69502B}"/>
    <cellStyle name="Millares 39 2 2 2 3 2" xfId="17558" xr:uid="{0830FDDD-2A27-4DBA-AA15-60D9915982D4}"/>
    <cellStyle name="Millares 39 2 2 2 4" xfId="10598" xr:uid="{A0202EF6-2CE6-483C-9A2D-FD4FBB88C655}"/>
    <cellStyle name="Millares 39 2 2 2 4 2" xfId="19852" xr:uid="{226C539A-80B6-48A9-84BD-82FE04F00AEA}"/>
    <cellStyle name="Millares 39 2 2 2 5" xfId="13005" xr:uid="{CEF70B4C-5CF9-4404-BB23-DF2312FFA904}"/>
    <cellStyle name="Millares 39 2 2 3" xfId="3724" xr:uid="{44C50782-D202-486F-8545-2AF9FE2800FD}"/>
    <cellStyle name="Millares 39 2 2 3 2" xfId="14143" xr:uid="{E6DA1DFB-6027-4B8B-87D8-CA60FE254CB5}"/>
    <cellStyle name="Millares 39 2 2 4" xfId="6151" xr:uid="{EA492E10-DEBE-48C2-8D7D-7C467D5F72FF}"/>
    <cellStyle name="Millares 39 2 2 4 2" xfId="16420" xr:uid="{0DD6611D-F3DF-478D-9EEF-101E4E502D10}"/>
    <cellStyle name="Millares 39 2 2 5" xfId="9430" xr:uid="{5D46AEE4-6B7C-46DC-AD8C-9016BB3A29BF}"/>
    <cellStyle name="Millares 39 2 2 5 2" xfId="18713" xr:uid="{644F1349-CA12-4FD8-847F-6EF8E9148024}"/>
    <cellStyle name="Millares 39 2 2 6" xfId="11867" xr:uid="{3E10ACF6-F154-45C7-81E7-A0130D963006}"/>
    <cellStyle name="Millares 39 2 3" xfId="1974" xr:uid="{DB2D0435-F777-4F21-A643-CF92A9A84B70}"/>
    <cellStyle name="Millares 39 2 3 2" xfId="4310" xr:uid="{CF01B765-8958-4E17-A5A9-E2C751B33B8C}"/>
    <cellStyle name="Millares 39 2 3 2 2" xfId="14712" xr:uid="{19AEE1F4-5E10-4C5A-92BB-F602D786056A}"/>
    <cellStyle name="Millares 39 2 3 3" xfId="6737" xr:uid="{32D8600E-D101-4CD9-B8BE-B9FE9C47C77C}"/>
    <cellStyle name="Millares 39 2 3 3 2" xfId="16989" xr:uid="{8E505C6E-BC15-4279-8843-CDEF4EBC8B57}"/>
    <cellStyle name="Millares 39 2 3 4" xfId="10016" xr:uid="{E0843D99-2183-4413-B7AD-F352D49A4293}"/>
    <cellStyle name="Millares 39 2 3 4 2" xfId="19282" xr:uid="{2ADE55AA-6F28-463D-B59F-4D3C11A07918}"/>
    <cellStyle name="Millares 39 2 3 5" xfId="12436" xr:uid="{6A095063-EF77-4050-9982-FB9DD5167EFE}"/>
    <cellStyle name="Millares 39 2 4" xfId="3142" xr:uid="{975328FA-8A99-4F97-BB7D-D6C8FE9FCB33}"/>
    <cellStyle name="Millares 39 2 4 2" xfId="13574" xr:uid="{6E549FE0-04DF-4211-B3D2-484FFF0CA20B}"/>
    <cellStyle name="Millares 39 2 5" xfId="5569" xr:uid="{5764BBB9-3E07-41BF-ABED-8D4F54AE079C}"/>
    <cellStyle name="Millares 39 2 5 2" xfId="15851" xr:uid="{61C29563-5861-475E-8097-9F20685AB2BD}"/>
    <cellStyle name="Millares 39 2 6" xfId="8848" xr:uid="{F3770613-06B6-4D26-BE19-AF6971F1E4B0}"/>
    <cellStyle name="Millares 39 2 6 2" xfId="18144" xr:uid="{F2C9D1CB-D0B6-451E-AD66-15C426A1238B}"/>
    <cellStyle name="Millares 39 2 7" xfId="11298" xr:uid="{EF5669A6-2354-4E1E-9AEF-1C2D57D1EABD}"/>
    <cellStyle name="Millares 39 3" xfId="1101" xr:uid="{A6802415-06C4-4421-9066-CABBD02DA0C1}"/>
    <cellStyle name="Millares 39 3 2" xfId="2269" xr:uid="{2809CAFB-BEE6-46E5-B1B2-0F83F5701213}"/>
    <cellStyle name="Millares 39 3 2 2" xfId="4605" xr:uid="{18CDD916-73D2-473C-8E1E-D63562715CE4}"/>
    <cellStyle name="Millares 39 3 2 2 2" xfId="14997" xr:uid="{1CE55C9E-F402-468B-B030-F1CD920FC005}"/>
    <cellStyle name="Millares 39 3 2 3" xfId="7032" xr:uid="{4FCE8924-8368-4C74-A3A6-ED0E527E8E99}"/>
    <cellStyle name="Millares 39 3 2 3 2" xfId="17274" xr:uid="{981A55A8-E2C6-4B0D-8214-88B1175246BD}"/>
    <cellStyle name="Millares 39 3 2 4" xfId="10311" xr:uid="{EE1E84F7-E475-4721-8EAC-487ADCF93422}"/>
    <cellStyle name="Millares 39 3 2 4 2" xfId="19568" xr:uid="{941104E7-A21F-4E8E-818C-F97CF29B0D1D}"/>
    <cellStyle name="Millares 39 3 2 5" xfId="12721" xr:uid="{91825020-45AE-48B0-84B1-B2AE33F5634D}"/>
    <cellStyle name="Millares 39 3 3" xfId="3437" xr:uid="{2CDB00AD-0BEF-40C2-AA6C-8B25B57DAF90}"/>
    <cellStyle name="Millares 39 3 3 2" xfId="13859" xr:uid="{91F7A03C-0C0F-4DF0-9C64-E7386F6DA847}"/>
    <cellStyle name="Millares 39 3 4" xfId="5864" xr:uid="{F7E98403-9B82-43DB-804D-6EAE5980193E}"/>
    <cellStyle name="Millares 39 3 4 2" xfId="16136" xr:uid="{DD305A41-C8B2-4452-8DB9-2AFC7D173EDE}"/>
    <cellStyle name="Millares 39 3 5" xfId="9143" xr:uid="{0A5E8742-584C-4007-83C1-D041AAFA9A4D}"/>
    <cellStyle name="Millares 39 3 5 2" xfId="18429" xr:uid="{766F936B-8BC8-407B-947C-1A475FEAB99B}"/>
    <cellStyle name="Millares 39 3 6" xfId="11583" xr:uid="{F77AB3FB-5623-4621-A3F1-0BD143C323D3}"/>
    <cellStyle name="Millares 39 4" xfId="1680" xr:uid="{06A06A3D-892D-4C0C-9428-4343E68597FA}"/>
    <cellStyle name="Millares 39 4 2" xfId="4016" xr:uid="{2EE2F526-9E7C-4AC1-ABC6-0C035A55B13A}"/>
    <cellStyle name="Millares 39 4 2 2" xfId="14428" xr:uid="{553DB6AF-51A9-4767-AB63-74D4BD3C89A6}"/>
    <cellStyle name="Millares 39 4 3" xfId="6443" xr:uid="{EB0A63A3-D6E7-4037-8824-FA2EFD86C17F}"/>
    <cellStyle name="Millares 39 4 3 2" xfId="16705" xr:uid="{FA0D58DB-FD56-4828-BFC5-2522198F1FDC}"/>
    <cellStyle name="Millares 39 4 4" xfId="9722" xr:uid="{AD203714-410B-453A-8FA8-9B243F3510D4}"/>
    <cellStyle name="Millares 39 4 4 2" xfId="18998" xr:uid="{7E4DDAB6-DA63-45E4-8181-5BC79A45FB0F}"/>
    <cellStyle name="Millares 39 4 5" xfId="12152" xr:uid="{109BFFFE-94B1-49EA-A06A-969759B65A54}"/>
    <cellStyle name="Millares 39 5" xfId="2848" xr:uid="{82563992-23A6-47A5-871E-D1DB6819349E}"/>
    <cellStyle name="Millares 39 5 2" xfId="13290" xr:uid="{4182D39A-6862-4BE1-864A-671E20608953}"/>
    <cellStyle name="Millares 39 6" xfId="5259" xr:uid="{675DAA28-78A0-4880-B529-54C80A1801E0}"/>
    <cellStyle name="Millares 39 6 2" xfId="15567" xr:uid="{3DACFAF3-A03C-402F-99E6-6E55968C1DA3}"/>
    <cellStyle name="Millares 39 7" xfId="8554" xr:uid="{BF313696-8101-4C1A-8358-883CA981BA1A}"/>
    <cellStyle name="Millares 39 7 2" xfId="17860" xr:uid="{C78600F4-FF70-4096-9773-2C6D2CF751C1}"/>
    <cellStyle name="Millares 39 8" xfId="10945" xr:uid="{AA3661C2-5CAB-43EC-848F-E02B2B50D798}"/>
    <cellStyle name="Millares 4" xfId="77" xr:uid="{BD4673D4-326A-4C38-9096-76D4DDF6909E}"/>
    <cellStyle name="Millares 4 2" xfId="78" xr:uid="{E1E2358E-A083-443F-9C8E-ACDBC54DFBA6}"/>
    <cellStyle name="Millares 4 2 10" xfId="10779" xr:uid="{F8A11C61-F90C-4CEE-BA75-BECD4F9F75DA}"/>
    <cellStyle name="Millares 4 2 2" xfId="342" xr:uid="{D0EFCFF2-7F95-41A9-8077-B91E16BF6ADE}"/>
    <cellStyle name="Millares 4 2 2 2" xfId="716" xr:uid="{483442FA-CB40-43CF-94EE-45DC3350316B}"/>
    <cellStyle name="Millares 4 2 2 2 2" xfId="1298" xr:uid="{097E60E3-CEBB-4836-8A3B-2B18643322D6}"/>
    <cellStyle name="Millares 4 2 2 2 2 2" xfId="2466" xr:uid="{FD572A18-D180-42F4-BBE2-6A41F5156586}"/>
    <cellStyle name="Millares 4 2 2 2 2 2 2" xfId="4802" xr:uid="{7248EFAC-6EF0-4D19-AB04-56303F9D5B9B}"/>
    <cellStyle name="Millares 4 2 2 2 2 2 2 2" xfId="15191" xr:uid="{F5861D14-B4E6-4F8C-B9EA-24FC1B600A36}"/>
    <cellStyle name="Millares 4 2 2 2 2 2 3" xfId="7229" xr:uid="{D5D81A08-9CF6-4FF8-BEF4-ECF3F6BAB25C}"/>
    <cellStyle name="Millares 4 2 2 2 2 2 3 2" xfId="17468" xr:uid="{36BC03E2-52F7-4B0E-86EB-C37BF1C222E0}"/>
    <cellStyle name="Millares 4 2 2 2 2 2 4" xfId="10508" xr:uid="{B8635F9D-3F93-4BC2-9EE0-3BFF7AB31B8F}"/>
    <cellStyle name="Millares 4 2 2 2 2 2 4 2" xfId="19762" xr:uid="{2814C0DE-BEAF-4732-9928-FCB69AD5F106}"/>
    <cellStyle name="Millares 4 2 2 2 2 2 5" xfId="12915" xr:uid="{F3F8AC0C-B424-4629-A1C1-D432E8FB720F}"/>
    <cellStyle name="Millares 4 2 2 2 2 3" xfId="3634" xr:uid="{ED44E7C4-E867-4555-A848-E8476252406E}"/>
    <cellStyle name="Millares 4 2 2 2 2 3 2" xfId="14053" xr:uid="{8E5C75E3-2D68-4F81-924F-5BF9C39FD1A7}"/>
    <cellStyle name="Millares 4 2 2 2 2 4" xfId="6061" xr:uid="{39755626-3645-4C33-B379-2C282390556F}"/>
    <cellStyle name="Millares 4 2 2 2 2 4 2" xfId="16330" xr:uid="{DA20B4B5-B6F1-458A-AA01-F24F90D737DE}"/>
    <cellStyle name="Millares 4 2 2 2 2 5" xfId="9340" xr:uid="{3DABBA6C-098E-433C-9FA9-7AFF45C4FFC5}"/>
    <cellStyle name="Millares 4 2 2 2 2 5 2" xfId="18623" xr:uid="{4F8DDC4A-4687-49A3-B923-FB87C99BD2BD}"/>
    <cellStyle name="Millares 4 2 2 2 2 6" xfId="11777" xr:uid="{EFFA4A0B-04A8-4749-911E-75BD223369F3}"/>
    <cellStyle name="Millares 4 2 2 2 3" xfId="1884" xr:uid="{8FF17AEF-9534-4804-B26E-B5E547F5B315}"/>
    <cellStyle name="Millares 4 2 2 2 3 2" xfId="4220" xr:uid="{FE6FAA67-5A73-4A8B-9C5A-FC447F47D2E5}"/>
    <cellStyle name="Millares 4 2 2 2 3 2 2" xfId="14622" xr:uid="{99FB1BE1-3F31-41D4-A0E4-ED48A1547BEF}"/>
    <cellStyle name="Millares 4 2 2 2 3 3" xfId="6647" xr:uid="{FD549CF5-3958-42CB-BDCC-F24BA1F227F2}"/>
    <cellStyle name="Millares 4 2 2 2 3 3 2" xfId="16899" xr:uid="{69C29DE7-6D31-48BA-8108-576DDC9DD39D}"/>
    <cellStyle name="Millares 4 2 2 2 3 4" xfId="9926" xr:uid="{4171AB32-4B9C-4CBE-8ADF-E4C4B8C55B0C}"/>
    <cellStyle name="Millares 4 2 2 2 3 4 2" xfId="19192" xr:uid="{5AB346F8-5E81-4626-B838-083CFE43F2B2}"/>
    <cellStyle name="Millares 4 2 2 2 3 5" xfId="12346" xr:uid="{69C0F9FD-E8D0-4686-96E4-7A7017C1798B}"/>
    <cellStyle name="Millares 4 2 2 2 4" xfId="3052" xr:uid="{3A363690-0315-4172-8513-07F65EEF16B6}"/>
    <cellStyle name="Millares 4 2 2 2 4 2" xfId="13484" xr:uid="{885FF758-C442-44A4-B733-63A2C0352894}"/>
    <cellStyle name="Millares 4 2 2 2 5" xfId="5479" xr:uid="{20D97007-6665-4BE3-9CE0-EA0B79BCA386}"/>
    <cellStyle name="Millares 4 2 2 2 5 2" xfId="15761" xr:uid="{F6316999-F062-4791-804D-20CC973016DA}"/>
    <cellStyle name="Millares 4 2 2 2 6" xfId="8758" xr:uid="{30BD8557-3AB0-4935-830A-6CCB557FD54C}"/>
    <cellStyle name="Millares 4 2 2 2 6 2" xfId="18054" xr:uid="{41FCFDE7-19D0-4C9D-9478-5783AB91BDC4}"/>
    <cellStyle name="Millares 4 2 2 2 7" xfId="11208" xr:uid="{81C6A792-08EB-494B-866F-C52D023513CD}"/>
    <cellStyle name="Millares 4 2 2 3" xfId="1011" xr:uid="{9E1A36C1-FBF5-4746-A67E-8FFC04BE785D}"/>
    <cellStyle name="Millares 4 2 2 3 2" xfId="2179" xr:uid="{1DA561BC-412E-4EC9-8082-6878AF2C542E}"/>
    <cellStyle name="Millares 4 2 2 3 2 2" xfId="4515" xr:uid="{92D5712B-5963-42AE-BA38-43A30B395763}"/>
    <cellStyle name="Millares 4 2 2 3 2 2 2" xfId="14907" xr:uid="{E10E5B13-D1CD-40C1-9F48-1010869F74D7}"/>
    <cellStyle name="Millares 4 2 2 3 2 3" xfId="6942" xr:uid="{C020DE2B-DFFD-494D-AAB9-5860FA3EC638}"/>
    <cellStyle name="Millares 4 2 2 3 2 3 2" xfId="17184" xr:uid="{1A10D8C0-180F-40FA-8A8F-7FEC29E9CEFB}"/>
    <cellStyle name="Millares 4 2 2 3 2 4" xfId="10221" xr:uid="{05D61EA4-3FF5-4D86-943A-552BBB7A8550}"/>
    <cellStyle name="Millares 4 2 2 3 2 4 2" xfId="19478" xr:uid="{85B03A88-E347-4CA2-AD90-239C428BAF18}"/>
    <cellStyle name="Millares 4 2 2 3 2 5" xfId="12631" xr:uid="{0A5B2C94-9BBF-4409-91F0-C8671858E66D}"/>
    <cellStyle name="Millares 4 2 2 3 3" xfId="3347" xr:uid="{325C2D65-E326-40E4-A7EC-A6F332ED97CE}"/>
    <cellStyle name="Millares 4 2 2 3 3 2" xfId="13769" xr:uid="{534E3C16-82B3-4314-BD04-74CA000783EA}"/>
    <cellStyle name="Millares 4 2 2 3 4" xfId="5774" xr:uid="{25FCB5EC-DA92-434B-BD14-0670BFCBAC0F}"/>
    <cellStyle name="Millares 4 2 2 3 4 2" xfId="16046" xr:uid="{2858CD70-658E-4B34-B48B-904E643B0BC1}"/>
    <cellStyle name="Millares 4 2 2 3 5" xfId="9053" xr:uid="{CD634A7F-BA2E-4FDC-BACD-AB03DF356A25}"/>
    <cellStyle name="Millares 4 2 2 3 5 2" xfId="18339" xr:uid="{D3B5022A-1879-4BF4-B14C-69DC4543DCFB}"/>
    <cellStyle name="Millares 4 2 2 3 6" xfId="11493" xr:uid="{1E7A7C6E-9E9C-4739-B2A0-D004A869CF5C}"/>
    <cellStyle name="Millares 4 2 2 4" xfId="1590" xr:uid="{E889906E-4380-4F9A-9AFE-9913FAE9DE41}"/>
    <cellStyle name="Millares 4 2 2 4 2" xfId="3926" xr:uid="{C7CD6A65-DE2B-4714-9F8B-B34625DCFC86}"/>
    <cellStyle name="Millares 4 2 2 4 2 2" xfId="14338" xr:uid="{B96FF2A1-944D-40D9-8079-5920FF157BDB}"/>
    <cellStyle name="Millares 4 2 2 4 3" xfId="6353" xr:uid="{E9909CE0-261B-46F4-9805-4426A0EC0A46}"/>
    <cellStyle name="Millares 4 2 2 4 3 2" xfId="16615" xr:uid="{59E85601-8DFC-48AA-B552-E50E4241602C}"/>
    <cellStyle name="Millares 4 2 2 4 4" xfId="9632" xr:uid="{403B0A9C-5F4E-45AA-814A-41EB0CA354E9}"/>
    <cellStyle name="Millares 4 2 2 4 4 2" xfId="18908" xr:uid="{71736A59-D444-4527-B808-6A88DE59AFBD}"/>
    <cellStyle name="Millares 4 2 2 4 5" xfId="12062" xr:uid="{78305DE0-AD42-4152-83AC-58ECFA155D0B}"/>
    <cellStyle name="Millares 4 2 2 5" xfId="2758" xr:uid="{4504F09D-74D7-415C-9712-E22F520D42A4}"/>
    <cellStyle name="Millares 4 2 2 5 2" xfId="13200" xr:uid="{9270F444-E931-4C07-8BE7-03FA8298FF5C}"/>
    <cellStyle name="Millares 4 2 2 6" xfId="5169" xr:uid="{3330FDBB-F467-4986-89E0-97E363A1A9AB}"/>
    <cellStyle name="Millares 4 2 2 6 2" xfId="15477" xr:uid="{4E12D2DC-C491-44F4-995D-3D408F5A5EBC}"/>
    <cellStyle name="Millares 4 2 2 7" xfId="8464" xr:uid="{7B44ACF8-1BFF-468C-869E-ED651D35A634}"/>
    <cellStyle name="Millares 4 2 2 7 2" xfId="17770" xr:uid="{54FC156E-CC75-4241-9986-BF8DEB444DBD}"/>
    <cellStyle name="Millares 4 2 2 8" xfId="10855" xr:uid="{BD2956FF-8590-4850-867F-C4BC1BF40DEF}"/>
    <cellStyle name="Millares 4 2 3" xfId="550" xr:uid="{1892ACE3-45D2-4261-9756-8747ECB30595}"/>
    <cellStyle name="Millares 4 2 3 2" xfId="899" xr:uid="{4A87D713-E56E-4DF3-8A52-9371D514565E}"/>
    <cellStyle name="Millares 4 2 3 2 2" xfId="1481" xr:uid="{E7D1E6E4-AD41-4FC8-BA08-C7B1A7E27CB2}"/>
    <cellStyle name="Millares 4 2 3 2 2 2" xfId="2649" xr:uid="{D1F6CDB1-21DD-49FC-8E0D-8426FBA485C3}"/>
    <cellStyle name="Millares 4 2 3 2 2 2 2" xfId="4985" xr:uid="{C2CA42E2-7EE2-45E8-950C-739F5C885EE4}"/>
    <cellStyle name="Millares 4 2 3 2 2 2 2 2" xfId="15374" xr:uid="{3A12B4A7-063C-473C-B0E1-F8FFC5891012}"/>
    <cellStyle name="Millares 4 2 3 2 2 2 3" xfId="7412" xr:uid="{3BA37595-1ED5-42B9-8A06-68A3A370702A}"/>
    <cellStyle name="Millares 4 2 3 2 2 2 3 2" xfId="17651" xr:uid="{884090EC-5AC0-482D-AD81-ED6F2AD73BA5}"/>
    <cellStyle name="Millares 4 2 3 2 2 2 4" xfId="10691" xr:uid="{2BD23300-FB81-482D-ADD6-3062A4DDA6EC}"/>
    <cellStyle name="Millares 4 2 3 2 2 2 4 2" xfId="19945" xr:uid="{C0196395-7D72-48B9-B8F4-EEE73A16579E}"/>
    <cellStyle name="Millares 4 2 3 2 2 2 5" xfId="13098" xr:uid="{E263E974-0FB8-44BD-9634-BBD98B310322}"/>
    <cellStyle name="Millares 4 2 3 2 2 3" xfId="3817" xr:uid="{9A89DB87-033A-4047-AB7B-1B9FD66DC3B1}"/>
    <cellStyle name="Millares 4 2 3 2 2 3 2" xfId="14236" xr:uid="{1B7B8FD2-4327-4830-B555-31B0E252CD6B}"/>
    <cellStyle name="Millares 4 2 3 2 2 4" xfId="6244" xr:uid="{C76374D2-90B4-4385-B121-1E31E843F053}"/>
    <cellStyle name="Millares 4 2 3 2 2 4 2" xfId="16513" xr:uid="{D9E215DC-BCE3-4D6C-89C0-916B94E90402}"/>
    <cellStyle name="Millares 4 2 3 2 2 5" xfId="9523" xr:uid="{554D8A39-C18F-4056-BB19-C809A465B688}"/>
    <cellStyle name="Millares 4 2 3 2 2 5 2" xfId="18806" xr:uid="{78EBFFBA-3707-45AB-B964-BB6E86DA3D79}"/>
    <cellStyle name="Millares 4 2 3 2 2 6" xfId="11960" xr:uid="{56016977-09EC-452E-886C-73495AFF7686}"/>
    <cellStyle name="Millares 4 2 3 2 3" xfId="2067" xr:uid="{44F75EBE-943B-40DA-B3A8-7657BAE955C5}"/>
    <cellStyle name="Millares 4 2 3 2 3 2" xfId="4403" xr:uid="{27AE7241-9D7F-42A2-8B20-C06D1FA589F5}"/>
    <cellStyle name="Millares 4 2 3 2 3 2 2" xfId="14805" xr:uid="{B25E94A7-6510-434F-B05B-F3A60B3D96A0}"/>
    <cellStyle name="Millares 4 2 3 2 3 3" xfId="6830" xr:uid="{13B09F5A-061C-4901-AB5C-E311AF05D396}"/>
    <cellStyle name="Millares 4 2 3 2 3 3 2" xfId="17082" xr:uid="{B0AEF9BF-F0F9-41DF-931F-C85AA9B6EB65}"/>
    <cellStyle name="Millares 4 2 3 2 3 4" xfId="10109" xr:uid="{962D9AB4-D8EB-4EF6-9FA0-52000EA4E51E}"/>
    <cellStyle name="Millares 4 2 3 2 3 4 2" xfId="19375" xr:uid="{27B00D57-DE36-4BEF-92C2-A6134E4BACED}"/>
    <cellStyle name="Millares 4 2 3 2 3 5" xfId="12529" xr:uid="{1BD1EF81-58D2-413C-9DF8-13AE5284EEA5}"/>
    <cellStyle name="Millares 4 2 3 2 4" xfId="3235" xr:uid="{846653E6-3DFC-4B53-A869-4BA42D62EA15}"/>
    <cellStyle name="Millares 4 2 3 2 4 2" xfId="13667" xr:uid="{BB78C33D-130E-49E8-A1A2-37CEDF09900C}"/>
    <cellStyle name="Millares 4 2 3 2 5" xfId="5662" xr:uid="{52F0D0E7-A730-4A63-9C8F-9BAE4714C6A1}"/>
    <cellStyle name="Millares 4 2 3 2 5 2" xfId="15944" xr:uid="{ACB0CF8E-D339-4CF9-81FC-ADAFC3DC6F39}"/>
    <cellStyle name="Millares 4 2 3 2 6" xfId="8941" xr:uid="{68F6CF08-361A-4060-8D54-07E08D09FB17}"/>
    <cellStyle name="Millares 4 2 3 2 6 2" xfId="18237" xr:uid="{734B40D7-656E-41AE-999E-930993965702}"/>
    <cellStyle name="Millares 4 2 3 2 7" xfId="11391" xr:uid="{13A75D03-76D4-4BE7-A1FE-E02863084E92}"/>
    <cellStyle name="Millares 4 2 3 3" xfId="1194" xr:uid="{660E1702-110E-4F51-9350-F663F2014488}"/>
    <cellStyle name="Millares 4 2 3 3 2" xfId="2362" xr:uid="{77F1964D-BEF4-4FBE-B661-DBA5470A9DFD}"/>
    <cellStyle name="Millares 4 2 3 3 2 2" xfId="4698" xr:uid="{14F3A6B3-4192-41FA-9768-823F90FAC99E}"/>
    <cellStyle name="Millares 4 2 3 3 2 2 2" xfId="15090" xr:uid="{5BC010BA-F9DF-4375-8322-D2CD90CC0C16}"/>
    <cellStyle name="Millares 4 2 3 3 2 3" xfId="7125" xr:uid="{CD4F8B89-A760-4FD3-86EC-490524752831}"/>
    <cellStyle name="Millares 4 2 3 3 2 3 2" xfId="17367" xr:uid="{7715411B-DB86-4AB7-B119-4F2437BBFDC3}"/>
    <cellStyle name="Millares 4 2 3 3 2 4" xfId="10404" xr:uid="{BB5A739B-7E28-4FD5-9CDF-51C37E5CF559}"/>
    <cellStyle name="Millares 4 2 3 3 2 4 2" xfId="19661" xr:uid="{33242889-F47E-4EDF-A716-D8C55469F104}"/>
    <cellStyle name="Millares 4 2 3 3 2 5" xfId="12814" xr:uid="{085EF89E-C95C-4EA3-8F8D-4F61D04373B6}"/>
    <cellStyle name="Millares 4 2 3 3 3" xfId="3530" xr:uid="{833B03EB-4632-4D60-9756-5631CFCAE310}"/>
    <cellStyle name="Millares 4 2 3 3 3 2" xfId="13952" xr:uid="{DC16AB44-F6CF-4636-A597-89A00BB11CBF}"/>
    <cellStyle name="Millares 4 2 3 3 4" xfId="5957" xr:uid="{589318A1-B77F-4B32-A768-624F7FDFC741}"/>
    <cellStyle name="Millares 4 2 3 3 4 2" xfId="16229" xr:uid="{75824296-982A-41C8-B850-654F1ED96A8D}"/>
    <cellStyle name="Millares 4 2 3 3 5" xfId="9236" xr:uid="{99DC8593-E0B7-412A-9ECC-AA8FCA83D8E0}"/>
    <cellStyle name="Millares 4 2 3 3 5 2" xfId="18522" xr:uid="{A590209D-130E-46D9-876D-0A845E76F70F}"/>
    <cellStyle name="Millares 4 2 3 3 6" xfId="11676" xr:uid="{FDB8C87B-06EB-47D5-A426-BA51D68ADB40}"/>
    <cellStyle name="Millares 4 2 3 4" xfId="1773" xr:uid="{5AF413AE-2CF9-40C0-A6D8-0D903A9A75EE}"/>
    <cellStyle name="Millares 4 2 3 4 2" xfId="4109" xr:uid="{5561CC2F-DF41-4314-8A6B-069B11BB079E}"/>
    <cellStyle name="Millares 4 2 3 4 2 2" xfId="14521" xr:uid="{01AE7278-04EB-4D79-8EAC-B91A185C1450}"/>
    <cellStyle name="Millares 4 2 3 4 3" xfId="6536" xr:uid="{E036D6DD-14D8-41C4-B25D-7F2761372C74}"/>
    <cellStyle name="Millares 4 2 3 4 3 2" xfId="16798" xr:uid="{201828F3-4DC3-4A61-B65A-59159660E0C0}"/>
    <cellStyle name="Millares 4 2 3 4 4" xfId="9815" xr:uid="{BBF72AF9-CBB3-49F7-B57A-7453302A496B}"/>
    <cellStyle name="Millares 4 2 3 4 4 2" xfId="19091" xr:uid="{AA3DD1AB-E476-4B6D-9326-F0967ABF1282}"/>
    <cellStyle name="Millares 4 2 3 4 5" xfId="12245" xr:uid="{3A71A869-0194-46D7-A7CB-AA9BDDEA8A3C}"/>
    <cellStyle name="Millares 4 2 3 5" xfId="2941" xr:uid="{03D90466-8C88-47FC-B787-C21988A251F1}"/>
    <cellStyle name="Millares 4 2 3 5 2" xfId="13383" xr:uid="{255C19B4-206B-47EA-9D2B-8C51EBAEE063}"/>
    <cellStyle name="Millares 4 2 3 6" xfId="5358" xr:uid="{019BBFD7-BC98-4B0D-B527-9BD9F6431E20}"/>
    <cellStyle name="Millares 4 2 3 6 2" xfId="15660" xr:uid="{6B38894F-2FFB-411E-AD92-1CCDA9DF7229}"/>
    <cellStyle name="Millares 4 2 3 7" xfId="8647" xr:uid="{EE73E46A-3A98-49DD-9DFB-0006C50C7EEE}"/>
    <cellStyle name="Millares 4 2 3 7 2" xfId="17953" xr:uid="{06CB8647-1AA6-4ADC-B900-CCCD3B00C7C2}"/>
    <cellStyle name="Millares 4 2 3 8" xfId="11063" xr:uid="{B154D3B0-5EF2-4FFA-A616-AF1BB41BD7BA}"/>
    <cellStyle name="Millares 4 2 4" xfId="658" xr:uid="{A6DC21AC-DA46-4549-B808-8AB7FA19AA50}"/>
    <cellStyle name="Millares 4 2 4 2" xfId="1249" xr:uid="{3A946743-8643-485E-862B-D5A67BF0BD02}"/>
    <cellStyle name="Millares 4 2 4 2 2" xfId="2417" xr:uid="{F7B12CEC-321E-4CBA-AC7D-BBFEF652A6DE}"/>
    <cellStyle name="Millares 4 2 4 2 2 2" xfId="4753" xr:uid="{0B3C25AA-B860-4252-884D-C9FFE6D889EF}"/>
    <cellStyle name="Millares 4 2 4 2 2 2 2" xfId="15145" xr:uid="{7D38C08A-3988-4187-A557-803462377C4A}"/>
    <cellStyle name="Millares 4 2 4 2 2 3" xfId="7180" xr:uid="{F5DBF81C-C750-4622-8D0E-8CC68D75AE5F}"/>
    <cellStyle name="Millares 4 2 4 2 2 3 2" xfId="17422" xr:uid="{7364C545-4FB2-49B8-9483-9D5192CC3500}"/>
    <cellStyle name="Millares 4 2 4 2 2 4" xfId="10459" xr:uid="{E122F6BE-674A-4D92-9D31-D6F0A43F2DBE}"/>
    <cellStyle name="Millares 4 2 4 2 2 4 2" xfId="19716" xr:uid="{06DD0DEA-8D48-4C7C-A27E-7DF3563B1155}"/>
    <cellStyle name="Millares 4 2 4 2 2 5" xfId="12869" xr:uid="{846CBB34-7A63-4665-9DF3-F282A5C2E5C5}"/>
    <cellStyle name="Millares 4 2 4 2 3" xfId="3585" xr:uid="{69480770-9C95-495B-9BAE-953E32F0AE8F}"/>
    <cellStyle name="Millares 4 2 4 2 3 2" xfId="14007" xr:uid="{7DCC4E84-0671-44DE-8F3B-5A6CC08D7E88}"/>
    <cellStyle name="Millares 4 2 4 2 4" xfId="6012" xr:uid="{5367E475-5FDE-4EB3-A0F5-845FD48F5B2C}"/>
    <cellStyle name="Millares 4 2 4 2 4 2" xfId="16284" xr:uid="{5FBC7A9D-E5C8-4BB5-8FC2-4CC09409D633}"/>
    <cellStyle name="Millares 4 2 4 2 5" xfId="9291" xr:uid="{309A8E5C-7547-430E-A9C5-42B8D6272D11}"/>
    <cellStyle name="Millares 4 2 4 2 5 2" xfId="18577" xr:uid="{0A84FBB5-059F-40EF-A302-7A27E9709B51}"/>
    <cellStyle name="Millares 4 2 4 2 6" xfId="11731" xr:uid="{53BBAFFC-6AE1-41DC-8079-448DA539071E}"/>
    <cellStyle name="Millares 4 2 4 3" xfId="1828" xr:uid="{18EBC7C9-899E-454F-9705-4C41874A41EB}"/>
    <cellStyle name="Millares 4 2 4 3 2" xfId="4164" xr:uid="{82976BC1-CC95-4F0E-9FC9-EB2BFEA71183}"/>
    <cellStyle name="Millares 4 2 4 3 2 2" xfId="14576" xr:uid="{6A14C88D-9D87-415A-9220-9E31E4900848}"/>
    <cellStyle name="Millares 4 2 4 3 3" xfId="6591" xr:uid="{D00BDBD3-85C5-439E-A51F-08E838909CCF}"/>
    <cellStyle name="Millares 4 2 4 3 3 2" xfId="16853" xr:uid="{C7081F67-A687-4655-954B-7CA4BCF668F4}"/>
    <cellStyle name="Millares 4 2 4 3 4" xfId="9870" xr:uid="{7CB1BEC1-303F-4473-86C9-92D5FC50B27B}"/>
    <cellStyle name="Millares 4 2 4 3 4 2" xfId="19146" xr:uid="{4972D3B1-99AD-4317-9997-EE0F9427146E}"/>
    <cellStyle name="Millares 4 2 4 3 5" xfId="12300" xr:uid="{FB0BA50F-5FFF-42F2-9A95-85B1007949D6}"/>
    <cellStyle name="Millares 4 2 4 4" xfId="2996" xr:uid="{9F54C02C-F94B-4326-9043-B7493CA9C87B}"/>
    <cellStyle name="Millares 4 2 4 4 2" xfId="13438" xr:uid="{F15B3AAE-278C-4998-9C4B-599ECB7F1AE2}"/>
    <cellStyle name="Millares 4 2 4 5" xfId="5423" xr:uid="{008BB716-F5AF-4938-AADE-9222EBCF82FB}"/>
    <cellStyle name="Millares 4 2 4 5 2" xfId="15715" xr:uid="{0ABF32F0-46DC-45BB-860F-7FDEA22FD232}"/>
    <cellStyle name="Millares 4 2 4 6" xfId="8702" xr:uid="{16CA875D-F175-41E5-AF37-078466929066}"/>
    <cellStyle name="Millares 4 2 4 6 2" xfId="18008" xr:uid="{7BAAF63A-C4F6-4FD1-B0B2-33960A60C719}"/>
    <cellStyle name="Millares 4 2 4 7" xfId="11162" xr:uid="{C7431FF0-892E-452E-AF95-0A0BF72F2D76}"/>
    <cellStyle name="Millares 4 2 5" xfId="966" xr:uid="{4F1AEE50-E27C-4F3E-BC33-94C495ED69FE}"/>
    <cellStyle name="Millares 4 2 5 2" xfId="2134" xr:uid="{790DEAA1-CDCE-43A1-BEEC-0EDCF5BC5BE5}"/>
    <cellStyle name="Millares 4 2 5 2 2" xfId="4470" xr:uid="{0415AF40-21CE-4237-AAE7-E9AD5D3AA8A9}"/>
    <cellStyle name="Millares 4 2 5 2 2 2" xfId="14862" xr:uid="{C95C27B4-66AE-4B34-9832-AB98F68A7B9C}"/>
    <cellStyle name="Millares 4 2 5 2 3" xfId="6897" xr:uid="{4A6692CC-29BA-440F-8A39-2A35DCDBA705}"/>
    <cellStyle name="Millares 4 2 5 2 3 2" xfId="17139" xr:uid="{62CC9704-BAE0-4725-9DB0-1AC9BFFA592D}"/>
    <cellStyle name="Millares 4 2 5 2 4" xfId="10176" xr:uid="{A60286D5-FE08-4D13-B989-84C411546A1F}"/>
    <cellStyle name="Millares 4 2 5 2 4 2" xfId="19433" xr:uid="{F119F9D5-1938-4887-B7AE-1A8E006488BE}"/>
    <cellStyle name="Millares 4 2 5 2 5" xfId="12586" xr:uid="{09FA69E2-AA78-4F08-BE83-D4BD4E85AEE1}"/>
    <cellStyle name="Millares 4 2 5 3" xfId="3302" xr:uid="{F543ECA5-1D86-467B-8333-C0F4570F8D55}"/>
    <cellStyle name="Millares 4 2 5 3 2" xfId="13724" xr:uid="{C31CA2D5-6399-41D1-BFB1-944CA998AE44}"/>
    <cellStyle name="Millares 4 2 5 4" xfId="5729" xr:uid="{8A8E1B96-58D8-45C3-ADC0-0DB934C7941A}"/>
    <cellStyle name="Millares 4 2 5 4 2" xfId="16001" xr:uid="{9120E7FE-6DF8-4B57-A4CB-D8D9D8AB89CC}"/>
    <cellStyle name="Millares 4 2 5 5" xfId="9008" xr:uid="{ABDADE63-FEDD-4BA2-AE74-AF2AEC075222}"/>
    <cellStyle name="Millares 4 2 5 5 2" xfId="18294" xr:uid="{92AA9A25-104B-4D50-A541-5954799D0733}"/>
    <cellStyle name="Millares 4 2 5 6" xfId="11448" xr:uid="{1CC47828-FE96-4191-85BC-C35ED7E875C8}"/>
    <cellStyle name="Millares 4 2 6" xfId="1545" xr:uid="{8F2E6A58-3A14-4429-8826-F7DAD10279B7}"/>
    <cellStyle name="Millares 4 2 6 2" xfId="3881" xr:uid="{5BE2A515-9E78-4CD1-956A-ABA374E455F2}"/>
    <cellStyle name="Millares 4 2 6 2 2" xfId="14293" xr:uid="{201DF645-6FF1-41F5-B1E7-B88B9DDCFE7B}"/>
    <cellStyle name="Millares 4 2 6 3" xfId="6308" xr:uid="{F5C437A6-8380-4B4A-8C6F-667E35403856}"/>
    <cellStyle name="Millares 4 2 6 3 2" xfId="16570" xr:uid="{229C98FD-94C9-40B5-A6CC-2981598381A4}"/>
    <cellStyle name="Millares 4 2 6 4" xfId="9587" xr:uid="{03EE9306-D816-45A2-8430-BBB1C57F79B6}"/>
    <cellStyle name="Millares 4 2 6 4 2" xfId="18863" xr:uid="{ACE4B2A0-C4FF-4D7B-B623-0DB669B4A8DB}"/>
    <cellStyle name="Millares 4 2 6 5" xfId="12017" xr:uid="{EB784F6F-22CD-4A4C-A665-1A8521D9D06F}"/>
    <cellStyle name="Millares 4 2 7" xfId="2713" xr:uid="{975CD8BC-3A4D-460E-A9CF-0F26B938AE94}"/>
    <cellStyle name="Millares 4 2 7 2" xfId="13155" xr:uid="{361C7872-827B-4E57-9455-A95BA1E2A7C1}"/>
    <cellStyle name="Millares 4 2 8" xfId="5065" xr:uid="{EDE7A828-6446-4DB4-8C0C-A1B46017FD5D}"/>
    <cellStyle name="Millares 4 2 8 2" xfId="15431" xr:uid="{AC22BA67-3C24-44A0-B621-7072EEB0C643}"/>
    <cellStyle name="Millares 4 2 9" xfId="8411" xr:uid="{19731561-E9B4-4E3E-878C-0B6E3B550EA5}"/>
    <cellStyle name="Millares 4 2 9 2" xfId="17725" xr:uid="{06B7ACD1-B6A3-4C62-8C5E-5DAB494469AF}"/>
    <cellStyle name="Millares 4 3" xfId="226" xr:uid="{30825919-1599-4212-8EA9-7FCD3BFEECD0}"/>
    <cellStyle name="Millares 4 3 2" xfId="672" xr:uid="{CF51A6D1-267B-42C8-B74A-F13B7ABBF776}"/>
    <cellStyle name="Millares 4 3 2 2" xfId="1257" xr:uid="{EEA7311A-1E00-4386-85B5-C327619D8941}"/>
    <cellStyle name="Millares 4 3 2 2 2" xfId="2425" xr:uid="{35964D76-EB7E-4282-A271-C940C5067CB2}"/>
    <cellStyle name="Millares 4 3 2 2 2 2" xfId="4761" xr:uid="{51078D90-2C47-4BFA-9045-2EE121D07DBE}"/>
    <cellStyle name="Millares 4 3 2 2 2 2 2" xfId="15150" xr:uid="{5884E192-FAD2-4A46-A9A6-244D720507A6}"/>
    <cellStyle name="Millares 4 3 2 2 2 3" xfId="7188" xr:uid="{B16865C1-171D-4EC1-8D61-60BD61EC8FFF}"/>
    <cellStyle name="Millares 4 3 2 2 2 3 2" xfId="17427" xr:uid="{0558CDE9-EEED-4338-A83D-14533056714E}"/>
    <cellStyle name="Millares 4 3 2 2 2 4" xfId="10467" xr:uid="{03622166-7485-4B7D-9B80-1B591A251089}"/>
    <cellStyle name="Millares 4 3 2 2 2 4 2" xfId="19721" xr:uid="{E074C482-33F6-4ACD-A382-68F021B60C89}"/>
    <cellStyle name="Millares 4 3 2 2 2 5" xfId="12874" xr:uid="{D5D804AB-9A01-4831-98D6-79FCB919C00F}"/>
    <cellStyle name="Millares 4 3 2 2 3" xfId="3593" xr:uid="{3D5A0394-D339-438E-ADEF-04788ABA9D9C}"/>
    <cellStyle name="Millares 4 3 2 2 3 2" xfId="14012" xr:uid="{5398A3B9-1BC4-4328-9AD4-2228880B39DE}"/>
    <cellStyle name="Millares 4 3 2 2 4" xfId="6020" xr:uid="{9C834D7C-B6E0-43C0-A35B-A75A3B9F6D69}"/>
    <cellStyle name="Millares 4 3 2 2 4 2" xfId="16289" xr:uid="{A5F59D84-08C5-48F2-A01B-56AF03089530}"/>
    <cellStyle name="Millares 4 3 2 2 5" xfId="9299" xr:uid="{425D3458-AA3B-466E-9D79-946D1B73DB14}"/>
    <cellStyle name="Millares 4 3 2 2 5 2" xfId="18582" xr:uid="{C1C0DF68-11F7-436A-B76A-E4C607684F86}"/>
    <cellStyle name="Millares 4 3 2 2 6" xfId="11736" xr:uid="{43938B46-F9CC-41BF-BA4A-0152928F0AC4}"/>
    <cellStyle name="Millares 4 3 2 3" xfId="1841" xr:uid="{F2FBFBD3-D9AB-48A5-9F9F-E2EDAD1ADC3E}"/>
    <cellStyle name="Millares 4 3 2 3 2" xfId="4177" xr:uid="{23836DD3-196B-4E4F-A29B-D7D22908B2DB}"/>
    <cellStyle name="Millares 4 3 2 3 2 2" xfId="14581" xr:uid="{E138DF76-77E5-4C47-A820-48941403285D}"/>
    <cellStyle name="Millares 4 3 2 3 3" xfId="6604" xr:uid="{FB0096AD-CAF6-4296-A8DA-CDA45BE0DFCB}"/>
    <cellStyle name="Millares 4 3 2 3 3 2" xfId="16858" xr:uid="{3F1D6E35-8BD6-4984-9C01-86107B2762E0}"/>
    <cellStyle name="Millares 4 3 2 3 4" xfId="9883" xr:uid="{15F0AEE8-90EB-4FFF-9B22-437CCC74D65D}"/>
    <cellStyle name="Millares 4 3 2 3 4 2" xfId="19151" xr:uid="{89E9658F-1606-47A9-B5BD-DE5905529A84}"/>
    <cellStyle name="Millares 4 3 2 3 5" xfId="12305" xr:uid="{38988915-F892-4061-B1C1-229B154A211E}"/>
    <cellStyle name="Millares 4 3 2 4" xfId="3009" xr:uid="{4FED938C-4EF1-4D37-912C-03098BB3C43F}"/>
    <cellStyle name="Millares 4 3 2 4 2" xfId="13443" xr:uid="{2918C5B4-F827-4A7C-AFD9-184D2258ADA3}"/>
    <cellStyle name="Millares 4 3 2 5" xfId="5436" xr:uid="{0CA9A0E9-D09E-419D-8058-D69D9CCD8391}"/>
    <cellStyle name="Millares 4 3 2 5 2" xfId="15720" xr:uid="{ABABB204-2B3E-44CE-AF86-2351577E4171}"/>
    <cellStyle name="Millares 4 3 2 6" xfId="8715" xr:uid="{A856B831-FA21-4ABF-AD15-2104978D96C9}"/>
    <cellStyle name="Millares 4 3 2 6 2" xfId="18013" xr:uid="{701D4F5B-2501-4D51-B7D9-7002866EF931}"/>
    <cellStyle name="Millares 4 3 2 7" xfId="11167" xr:uid="{2C75A4E3-9427-479C-8577-244B99DA0F6D}"/>
    <cellStyle name="Millares 4 3 3" xfId="971" xr:uid="{4ED7A641-706B-419D-ABF4-79951FF8A8F3}"/>
    <cellStyle name="Millares 4 3 3 2" xfId="2139" xr:uid="{D315B654-69CD-42B7-9086-AD52DB90908C}"/>
    <cellStyle name="Millares 4 3 3 2 2" xfId="4475" xr:uid="{BEC6E7C1-F0A3-44CF-992B-84DCC5C5118B}"/>
    <cellStyle name="Millares 4 3 3 2 2 2" xfId="14867" xr:uid="{45EF408E-0192-424D-A2F5-7DA87CC6136C}"/>
    <cellStyle name="Millares 4 3 3 2 3" xfId="6902" xr:uid="{1970D56F-F54F-4982-8282-0444A0701745}"/>
    <cellStyle name="Millares 4 3 3 2 3 2" xfId="17144" xr:uid="{1314ECA4-D68A-40D8-A0D3-606A3B98FA8D}"/>
    <cellStyle name="Millares 4 3 3 2 4" xfId="10181" xr:uid="{61EB59F1-EC9A-403E-B268-6D051A73FD10}"/>
    <cellStyle name="Millares 4 3 3 2 4 2" xfId="19438" xr:uid="{94818951-37E1-4925-B8D8-4EF26209C68C}"/>
    <cellStyle name="Millares 4 3 3 2 5" xfId="12591" xr:uid="{3C607CB0-43A8-4268-84C2-474DF89ABE05}"/>
    <cellStyle name="Millares 4 3 3 3" xfId="3307" xr:uid="{32842DD6-0E83-4022-B14A-C5FFB31606DA}"/>
    <cellStyle name="Millares 4 3 3 3 2" xfId="13729" xr:uid="{8A6ED7E1-DD2F-4867-8090-24A98C4274F0}"/>
    <cellStyle name="Millares 4 3 3 4" xfId="5734" xr:uid="{B6EA6197-5BB4-481F-BC4A-DEC4F802C3B2}"/>
    <cellStyle name="Millares 4 3 3 4 2" xfId="16006" xr:uid="{D2FD6F12-0160-445E-980C-74652F72276C}"/>
    <cellStyle name="Millares 4 3 3 5" xfId="9013" xr:uid="{AA3AB522-B8FD-4834-B509-A0CF41E7D3D8}"/>
    <cellStyle name="Millares 4 3 3 5 2" xfId="18299" xr:uid="{AD8F3AC7-81BD-4832-BAC1-655B93141D71}"/>
    <cellStyle name="Millares 4 3 3 6" xfId="11453" xr:uid="{16A551AE-122A-4379-8BCA-D1947E315954}"/>
    <cellStyle name="Millares 4 3 4" xfId="1550" xr:uid="{E08B215C-755D-41D8-A44D-B485F3F3B280}"/>
    <cellStyle name="Millares 4 3 4 2" xfId="3886" xr:uid="{4368BC03-B95E-44F2-B594-5CBDE372FD12}"/>
    <cellStyle name="Millares 4 3 4 2 2" xfId="14298" xr:uid="{99E81431-988B-4E1D-9647-B1352B1DEF81}"/>
    <cellStyle name="Millares 4 3 4 3" xfId="6313" xr:uid="{A3F8955A-6809-4E28-A186-BED3FECA98F0}"/>
    <cellStyle name="Millares 4 3 4 3 2" xfId="16575" xr:uid="{547BDEDA-6E9B-42E7-AB05-ED4F35D9887E}"/>
    <cellStyle name="Millares 4 3 4 4" xfId="9592" xr:uid="{8F3ECFED-A127-4E56-AC14-6D6B4EFA4716}"/>
    <cellStyle name="Millares 4 3 4 4 2" xfId="18868" xr:uid="{0A70BD25-9005-43F8-9D00-6CECF08DFC60}"/>
    <cellStyle name="Millares 4 3 4 5" xfId="12022" xr:uid="{94AB924D-1248-4E72-9639-D8B45B540956}"/>
    <cellStyle name="Millares 4 3 5" xfId="2718" xr:uid="{EBB6A64E-C693-472D-A04B-AFEE276BB1F2}"/>
    <cellStyle name="Millares 4 3 5 2" xfId="13160" xr:uid="{38A5CD87-B078-46E4-A05F-4C81FA75A9EF}"/>
    <cellStyle name="Millares 4 3 6" xfId="5106" xr:uid="{8E14CBF4-96CC-4465-B3BF-AE59927023E8}"/>
    <cellStyle name="Millares 4 3 6 2" xfId="15436" xr:uid="{18EAE920-7B24-4F9F-B5F1-B7B0094389FD}"/>
    <cellStyle name="Millares 4 3 7" xfId="8422" xr:uid="{CB38E753-20B4-49A3-8C9E-AF4EA517FBD3}"/>
    <cellStyle name="Millares 4 3 7 2" xfId="17730" xr:uid="{FF461863-2603-48A4-999C-84EC84545230}"/>
    <cellStyle name="Millares 4 3 8" xfId="10789" xr:uid="{CCD7A187-413F-4FB7-BDA8-A234F1F16AD7}"/>
    <cellStyle name="Millares 4 4" xfId="311" xr:uid="{005B15C9-903E-44B6-B8FE-30D10FE5CA1A}"/>
    <cellStyle name="Millares 4 4 2" xfId="685" xr:uid="{6C869B55-7443-435D-9095-1DA5F871E6B6}"/>
    <cellStyle name="Millares 4 4 2 2" xfId="1267" xr:uid="{69FD861A-93E1-459A-BFAC-A3D917BB3FA5}"/>
    <cellStyle name="Millares 4 4 2 2 2" xfId="2435" xr:uid="{481E0E2D-83A4-422E-8CA8-A767E11D83ED}"/>
    <cellStyle name="Millares 4 4 2 2 2 2" xfId="4771" xr:uid="{4D5A7FAD-5A6B-4899-85CF-52C781CFFA88}"/>
    <cellStyle name="Millares 4 4 2 2 2 2 2" xfId="15160" xr:uid="{AD2221DF-B787-4043-9EFC-1F88545A9364}"/>
    <cellStyle name="Millares 4 4 2 2 2 3" xfId="7198" xr:uid="{A7581CEE-6FB2-490C-A92C-880955F13505}"/>
    <cellStyle name="Millares 4 4 2 2 2 3 2" xfId="17437" xr:uid="{53F5A5FE-4BDA-463C-B9E9-074A5FE0C691}"/>
    <cellStyle name="Millares 4 4 2 2 2 4" xfId="10477" xr:uid="{825668F6-2C2D-4222-A300-0B6B92E3267E}"/>
    <cellStyle name="Millares 4 4 2 2 2 4 2" xfId="19731" xr:uid="{680390B0-3C7B-4BAF-AF51-25D970732718}"/>
    <cellStyle name="Millares 4 4 2 2 2 5" xfId="12884" xr:uid="{684C798C-FCEE-4D69-AD55-542DCF81EFD5}"/>
    <cellStyle name="Millares 4 4 2 2 3" xfId="3603" xr:uid="{950381A8-3AC4-4838-A0F7-8FFDD08D8D7B}"/>
    <cellStyle name="Millares 4 4 2 2 3 2" xfId="14022" xr:uid="{B76F73EC-08E6-4BCD-A5B6-56D59FBFC5DE}"/>
    <cellStyle name="Millares 4 4 2 2 4" xfId="6030" xr:uid="{666D84F2-DA26-425F-9514-F16C17BD1C33}"/>
    <cellStyle name="Millares 4 4 2 2 4 2" xfId="16299" xr:uid="{BAC58B7A-65AF-41C4-BA74-6690FAECD587}"/>
    <cellStyle name="Millares 4 4 2 2 5" xfId="9309" xr:uid="{BB35C306-7CBF-43D1-A931-93D47C87E25C}"/>
    <cellStyle name="Millares 4 4 2 2 5 2" xfId="18592" xr:uid="{2E474376-7803-487B-A3F7-0C61B434EA8C}"/>
    <cellStyle name="Millares 4 4 2 2 6" xfId="11746" xr:uid="{F3A2F6F9-3B65-4728-9E9B-ED2F30DB1868}"/>
    <cellStyle name="Millares 4 4 2 3" xfId="1853" xr:uid="{3635C690-6784-47F4-96EB-5FB7C15D1DCA}"/>
    <cellStyle name="Millares 4 4 2 3 2" xfId="4189" xr:uid="{BE8A8DD8-02A7-470A-9C90-B3DC582757C7}"/>
    <cellStyle name="Millares 4 4 2 3 2 2" xfId="14591" xr:uid="{666E9281-B9C0-4264-A566-0669230A0ABD}"/>
    <cellStyle name="Millares 4 4 2 3 3" xfId="6616" xr:uid="{EBA08DD5-D5BD-429E-8077-E40563B2C3C3}"/>
    <cellStyle name="Millares 4 4 2 3 3 2" xfId="16868" xr:uid="{924CB53C-A208-4FD5-867C-DBEB9DDB3907}"/>
    <cellStyle name="Millares 4 4 2 3 4" xfId="9895" xr:uid="{BBF16314-E1A0-42FC-A335-F0C7D92A585C}"/>
    <cellStyle name="Millares 4 4 2 3 4 2" xfId="19161" xr:uid="{568812E5-FF4D-446E-A61A-2AB16006355D}"/>
    <cellStyle name="Millares 4 4 2 3 5" xfId="12315" xr:uid="{76315906-76FD-4E6E-99D1-5C246D525115}"/>
    <cellStyle name="Millares 4 4 2 4" xfId="3021" xr:uid="{01CF66A3-AABC-4818-B599-E9C5AFB10A0A}"/>
    <cellStyle name="Millares 4 4 2 4 2" xfId="13453" xr:uid="{47F98657-AE32-47E3-A1B8-AE63E9A6E4AC}"/>
    <cellStyle name="Millares 4 4 2 5" xfId="5448" xr:uid="{69ACC1BB-347A-487D-9B0A-426F7172CBE3}"/>
    <cellStyle name="Millares 4 4 2 5 2" xfId="15730" xr:uid="{68EEAC09-BE68-4790-8EAF-442CA9E59A76}"/>
    <cellStyle name="Millares 4 4 2 6" xfId="8727" xr:uid="{6F90843C-E20E-49DA-A3FB-B3080AB64125}"/>
    <cellStyle name="Millares 4 4 2 6 2" xfId="18023" xr:uid="{A636965C-F84A-47F4-8FB4-E2EFC48EE39D}"/>
    <cellStyle name="Millares 4 4 2 7" xfId="11177" xr:uid="{8BD2AC49-E9F0-42B6-95C8-E70D0FB0F5E0}"/>
    <cellStyle name="Millares 4 4 3" xfId="980" xr:uid="{C5EB2C4D-1800-4394-82C8-676F018E4084}"/>
    <cellStyle name="Millares 4 4 3 2" xfId="2148" xr:uid="{BE10B115-F4D5-49B2-AF66-45716469C5B5}"/>
    <cellStyle name="Millares 4 4 3 2 2" xfId="4484" xr:uid="{28782DB4-28C7-40DA-A061-65C1D747CB60}"/>
    <cellStyle name="Millares 4 4 3 2 2 2" xfId="14876" xr:uid="{5965D08C-C050-47CD-818A-E0EDCAA928CA}"/>
    <cellStyle name="Millares 4 4 3 2 3" xfId="6911" xr:uid="{4959B205-5DA2-471F-A1A6-6587E9F3DD44}"/>
    <cellStyle name="Millares 4 4 3 2 3 2" xfId="17153" xr:uid="{2C7B0357-690C-4D5F-942E-C067D8CF572B}"/>
    <cellStyle name="Millares 4 4 3 2 4" xfId="10190" xr:uid="{0182944B-12EF-466F-A5E3-0E02E9BCE27D}"/>
    <cellStyle name="Millares 4 4 3 2 4 2" xfId="19447" xr:uid="{4BBE5EC4-E2B6-415E-A1D2-45672A27915E}"/>
    <cellStyle name="Millares 4 4 3 2 5" xfId="12600" xr:uid="{C56152E7-7666-4D57-A475-A49381E60A04}"/>
    <cellStyle name="Millares 4 4 3 3" xfId="3316" xr:uid="{C77D28EE-6E8E-4D9D-A50E-8D38160F76E6}"/>
    <cellStyle name="Millares 4 4 3 3 2" xfId="13738" xr:uid="{9BCF68B8-DDB6-4E97-B8D3-0F8277736FEF}"/>
    <cellStyle name="Millares 4 4 3 4" xfId="5743" xr:uid="{ED2E155D-B05D-4030-93AF-55EFA290A1BA}"/>
    <cellStyle name="Millares 4 4 3 4 2" xfId="16015" xr:uid="{AB5FDCFD-5403-4563-ADF0-F0F23D86ECDA}"/>
    <cellStyle name="Millares 4 4 3 5" xfId="9022" xr:uid="{F75649DB-50E4-46D9-8F6F-A9589B091F3F}"/>
    <cellStyle name="Millares 4 4 3 5 2" xfId="18308" xr:uid="{DA65F753-EDB3-43D2-881F-09E13149D2FA}"/>
    <cellStyle name="Millares 4 4 3 6" xfId="11462" xr:uid="{7116B5DE-1BF3-440E-811C-B2AA164B7635}"/>
    <cellStyle name="Millares 4 4 4" xfId="1559" xr:uid="{57C5D2E3-8FF4-4F3F-8749-870914163178}"/>
    <cellStyle name="Millares 4 4 4 2" xfId="3895" xr:uid="{7E99AF98-B98A-4684-993F-58A74A3A8527}"/>
    <cellStyle name="Millares 4 4 4 2 2" xfId="14307" xr:uid="{A58CB150-D312-4D15-9A44-12F0E0667980}"/>
    <cellStyle name="Millares 4 4 4 3" xfId="6322" xr:uid="{C0F231D2-19D2-48D3-82EF-807C5B0D82FA}"/>
    <cellStyle name="Millares 4 4 4 3 2" xfId="16584" xr:uid="{25F4A11B-774F-44D7-B7BE-881651465B6C}"/>
    <cellStyle name="Millares 4 4 4 4" xfId="9601" xr:uid="{3137A9CC-B7AB-4BDE-B8F1-191FD6E53FB0}"/>
    <cellStyle name="Millares 4 4 4 4 2" xfId="18877" xr:uid="{608E218D-C342-4731-8104-0134AB5FA7C5}"/>
    <cellStyle name="Millares 4 4 4 5" xfId="12031" xr:uid="{71C470C2-04E4-4BA7-B027-25AC08538980}"/>
    <cellStyle name="Millares 4 4 5" xfId="2727" xr:uid="{AB54ACC3-91CF-457B-A16D-09CA53024FE4}"/>
    <cellStyle name="Millares 4 4 5 2" xfId="13169" xr:uid="{633F3856-2ED9-4621-86EC-9F91141A9912}"/>
    <cellStyle name="Millares 4 4 6" xfId="5138" xr:uid="{C2EA6722-1F66-4224-9990-162A1D06B3B3}"/>
    <cellStyle name="Millares 4 4 6 2" xfId="15446" xr:uid="{8F8348B4-4FB5-460E-9EF0-501533AF3FC0}"/>
    <cellStyle name="Millares 4 4 7" xfId="8433" xr:uid="{D0474495-715D-4F4F-BE41-DC4440D81865}"/>
    <cellStyle name="Millares 4 4 7 2" xfId="17739" xr:uid="{14F28979-A81D-49F5-B26E-19A55632E23D}"/>
    <cellStyle name="Millares 4 4 8" xfId="10824" xr:uid="{B8BC79D2-3F21-40DC-A58F-BD00814260F0}"/>
    <cellStyle name="Millares 4 5" xfId="519" xr:uid="{237B8D29-48B6-4915-A010-CEDB682EB80D}"/>
    <cellStyle name="Millares 4 5 2" xfId="868" xr:uid="{098DFD70-BB86-4C25-8778-68748865634E}"/>
    <cellStyle name="Millares 4 5 2 2" xfId="1450" xr:uid="{388C1174-9C3C-4659-B0A2-A2ABAB6F0AD5}"/>
    <cellStyle name="Millares 4 5 2 2 2" xfId="2618" xr:uid="{BCE7A45E-2772-4932-9642-EAF2DCA6ED06}"/>
    <cellStyle name="Millares 4 5 2 2 2 2" xfId="4954" xr:uid="{4933A1D8-BC80-47EB-B852-3CB782465421}"/>
    <cellStyle name="Millares 4 5 2 2 2 2 2" xfId="15343" xr:uid="{8F57763B-D2EF-4848-8C89-D71A198E15EE}"/>
    <cellStyle name="Millares 4 5 2 2 2 3" xfId="7381" xr:uid="{8BB335EA-564D-43E9-821D-F5C2EB34763C}"/>
    <cellStyle name="Millares 4 5 2 2 2 3 2" xfId="17620" xr:uid="{3B39CD6B-483F-4C14-AE1F-B49304E52848}"/>
    <cellStyle name="Millares 4 5 2 2 2 4" xfId="10660" xr:uid="{F461413F-0E1E-4F65-BFAF-CF9B06440458}"/>
    <cellStyle name="Millares 4 5 2 2 2 4 2" xfId="19914" xr:uid="{B17F1B98-CD48-4EA4-84FC-6373CD7DCCD6}"/>
    <cellStyle name="Millares 4 5 2 2 2 5" xfId="13067" xr:uid="{D1015563-4B9D-4DEA-9176-AC6E3783138E}"/>
    <cellStyle name="Millares 4 5 2 2 3" xfId="3786" xr:uid="{5CB84B90-E429-4A27-8A7E-5449489118A3}"/>
    <cellStyle name="Millares 4 5 2 2 3 2" xfId="14205" xr:uid="{EF6815C3-1D8B-413B-8C1E-5BBF17242D96}"/>
    <cellStyle name="Millares 4 5 2 2 4" xfId="6213" xr:uid="{697A23F0-0427-4866-A8CF-B818A189ED1E}"/>
    <cellStyle name="Millares 4 5 2 2 4 2" xfId="16482" xr:uid="{81D3FB54-DFA9-4D94-A0F7-0FD9339BECBF}"/>
    <cellStyle name="Millares 4 5 2 2 5" xfId="9492" xr:uid="{A6CF9662-421B-484C-A238-CAFB44DB0B26}"/>
    <cellStyle name="Millares 4 5 2 2 5 2" xfId="18775" xr:uid="{5E23DB49-2A87-4E23-BAEA-8F36DE97E6C4}"/>
    <cellStyle name="Millares 4 5 2 2 6" xfId="11929" xr:uid="{6C439389-5277-4A15-9CFD-3F7EB6A85D62}"/>
    <cellStyle name="Millares 4 5 2 3" xfId="2036" xr:uid="{D1A74EE0-5D4B-4C93-81FC-DC70D5EA83C6}"/>
    <cellStyle name="Millares 4 5 2 3 2" xfId="4372" xr:uid="{0654D13C-6294-48A9-B622-0FD92C94C2C2}"/>
    <cellStyle name="Millares 4 5 2 3 2 2" xfId="14774" xr:uid="{38A7833E-F11C-4842-AF72-2DC40D04B997}"/>
    <cellStyle name="Millares 4 5 2 3 3" xfId="6799" xr:uid="{169D3C30-9A97-4D14-811B-F722AEDA7BC5}"/>
    <cellStyle name="Millares 4 5 2 3 3 2" xfId="17051" xr:uid="{B804C985-D5E4-4BDC-AD9A-C24BFD626DEC}"/>
    <cellStyle name="Millares 4 5 2 3 4" xfId="10078" xr:uid="{C1EDB231-EFE9-49DB-88D1-757BDE3023C5}"/>
    <cellStyle name="Millares 4 5 2 3 4 2" xfId="19344" xr:uid="{D47717EB-554F-4238-9D89-EACD3F7564D9}"/>
    <cellStyle name="Millares 4 5 2 3 5" xfId="12498" xr:uid="{2E49796A-1BE7-4FD6-838A-F7D99FCEAA87}"/>
    <cellStyle name="Millares 4 5 2 4" xfId="3204" xr:uid="{8D0CFBC8-C4C1-4A93-BEA1-8CF2CF722D71}"/>
    <cellStyle name="Millares 4 5 2 4 2" xfId="13636" xr:uid="{E1C97733-E901-4B7B-9BD2-7840821D9D8F}"/>
    <cellStyle name="Millares 4 5 2 5" xfId="5631" xr:uid="{E062F6D1-6DF6-4C06-8396-6D8CD8161108}"/>
    <cellStyle name="Millares 4 5 2 5 2" xfId="15913" xr:uid="{AA31B6A1-843A-4314-9C6C-C03AAC8292A9}"/>
    <cellStyle name="Millares 4 5 2 6" xfId="8910" xr:uid="{A951E2EF-E0CE-40F2-9B3F-32E1025BEE87}"/>
    <cellStyle name="Millares 4 5 2 6 2" xfId="18206" xr:uid="{D3C4C1F9-0BB2-473E-A657-37CDD59DC43B}"/>
    <cellStyle name="Millares 4 5 2 7" xfId="11360" xr:uid="{2EE5A76B-E363-4706-AE82-C36D7CEC8297}"/>
    <cellStyle name="Millares 4 5 3" xfId="1163" xr:uid="{94031700-8A28-40DC-AFF8-85E582209C50}"/>
    <cellStyle name="Millares 4 5 3 2" xfId="2331" xr:uid="{A0C1C55A-C5A2-4DF1-9D66-82E0D3BDD9FD}"/>
    <cellStyle name="Millares 4 5 3 2 2" xfId="4667" xr:uid="{FC298274-F298-4D29-91FB-31BF79195839}"/>
    <cellStyle name="Millares 4 5 3 2 2 2" xfId="15059" xr:uid="{3DE495D2-A585-4D80-BE17-8BD5E67A3D6D}"/>
    <cellStyle name="Millares 4 5 3 2 3" xfId="7094" xr:uid="{CD97A9C1-EFBD-4B6B-9734-00E459B9F816}"/>
    <cellStyle name="Millares 4 5 3 2 3 2" xfId="17336" xr:uid="{DFD99C1A-340E-4BEE-BA00-A2B40F78DAFC}"/>
    <cellStyle name="Millares 4 5 3 2 4" xfId="10373" xr:uid="{5D1D1CFE-6698-47AF-8965-5A71C9019EB5}"/>
    <cellStyle name="Millares 4 5 3 2 4 2" xfId="19630" xr:uid="{B39AA608-2E64-422C-8D4D-42FC9BA9CAFC}"/>
    <cellStyle name="Millares 4 5 3 2 5" xfId="12783" xr:uid="{D26AD777-436B-4015-BA7A-C3C490CF1777}"/>
    <cellStyle name="Millares 4 5 3 3" xfId="3499" xr:uid="{FB854073-BE08-4E6C-8516-E2212CC2B2D0}"/>
    <cellStyle name="Millares 4 5 3 3 2" xfId="13921" xr:uid="{969F7736-E028-4E6E-B2DD-7D3AE4A70597}"/>
    <cellStyle name="Millares 4 5 3 4" xfId="5926" xr:uid="{C8DA21CD-E7A7-441D-9DDF-3365CA8503E2}"/>
    <cellStyle name="Millares 4 5 3 4 2" xfId="16198" xr:uid="{6739787E-A683-4D8B-8B28-5C1345A449F0}"/>
    <cellStyle name="Millares 4 5 3 5" xfId="9205" xr:uid="{5F645215-B119-4FB8-852A-D38467DAB618}"/>
    <cellStyle name="Millares 4 5 3 5 2" xfId="18491" xr:uid="{8A515D08-7DDF-4643-882E-057E1A310C01}"/>
    <cellStyle name="Millares 4 5 3 6" xfId="11645" xr:uid="{B72677E4-687E-4945-A721-3A85211B9306}"/>
    <cellStyle name="Millares 4 5 4" xfId="1742" xr:uid="{D60EB5FC-2A05-4822-B1F9-574006DBEF5B}"/>
    <cellStyle name="Millares 4 5 4 2" xfId="4078" xr:uid="{958A9620-2291-4924-8EEA-EB93FCC0016F}"/>
    <cellStyle name="Millares 4 5 4 2 2" xfId="14490" xr:uid="{895589F4-77C1-4110-81CA-2EDD120F04D7}"/>
    <cellStyle name="Millares 4 5 4 3" xfId="6505" xr:uid="{C4C62E78-C0A1-46E8-9805-3857EE69FE1E}"/>
    <cellStyle name="Millares 4 5 4 3 2" xfId="16767" xr:uid="{AE326052-ECAB-4E16-9E65-AB0DC052B367}"/>
    <cellStyle name="Millares 4 5 4 4" xfId="9784" xr:uid="{2CB6949E-B725-4255-9CB8-7C62275BE131}"/>
    <cellStyle name="Millares 4 5 4 4 2" xfId="19060" xr:uid="{83D74F6A-5794-4A40-B03E-30D4D9B94DF0}"/>
    <cellStyle name="Millares 4 5 4 5" xfId="12214" xr:uid="{42AD7B47-F5F4-4DCB-8859-5EEFCCA7FBAC}"/>
    <cellStyle name="Millares 4 5 5" xfId="2910" xr:uid="{6C0A5FBF-52E0-4003-87D3-9C9105416D69}"/>
    <cellStyle name="Millares 4 5 5 2" xfId="13352" xr:uid="{54266604-0961-4F06-822F-BCD841F6588C}"/>
    <cellStyle name="Millares 4 5 6" xfId="5327" xr:uid="{F954DE32-C3C7-4CCE-97A7-6B722D8310EB}"/>
    <cellStyle name="Millares 4 5 6 2" xfId="15629" xr:uid="{4D46AB2A-368C-43B8-9411-39E2C8830755}"/>
    <cellStyle name="Millares 4 5 7" xfId="8616" xr:uid="{C43C247C-707B-49DD-99C6-E144098F5425}"/>
    <cellStyle name="Millares 4 5 7 2" xfId="17922" xr:uid="{E8DF948A-DA76-4BB9-A431-33434DCAD50D}"/>
    <cellStyle name="Millares 4 5 8" xfId="11032" xr:uid="{DC4ABD88-9DFF-4D10-ADDC-0CE76E4B6687}"/>
    <cellStyle name="Millares 4 6" xfId="618" xr:uid="{EC8B7A72-842A-491C-B44E-8F8D84323F21}"/>
    <cellStyle name="Millares 4 6 2" xfId="937" xr:uid="{6CB1099B-FDD8-475F-BADB-F86EC3864368}"/>
    <cellStyle name="Millares 4 6 2 2" xfId="1518" xr:uid="{5B8A1C12-9A01-41B3-A4D5-B3F47DF6E0CB}"/>
    <cellStyle name="Millares 4 6 2 2 2" xfId="2686" xr:uid="{D0B14C06-E3DD-4397-8CD3-13F091984A04}"/>
    <cellStyle name="Millares 4 6 2 2 2 2" xfId="5022" xr:uid="{BDFE5028-2883-4032-9892-6A54E802864D}"/>
    <cellStyle name="Millares 4 6 2 2 2 2 2" xfId="15411" xr:uid="{250A2B4B-8746-4BAD-8C34-BFA737B7D134}"/>
    <cellStyle name="Millares 4 6 2 2 2 3" xfId="7449" xr:uid="{D7853BD5-FC84-4411-A0D1-8AD99C3527D7}"/>
    <cellStyle name="Millares 4 6 2 2 2 3 2" xfId="17688" xr:uid="{ECA5F8D9-88D3-4D65-9E05-BAEACE1E333E}"/>
    <cellStyle name="Millares 4 6 2 2 2 4" xfId="10728" xr:uid="{70DF258F-6BB2-49FA-9DFF-4A37F78C227F}"/>
    <cellStyle name="Millares 4 6 2 2 2 4 2" xfId="19982" xr:uid="{1AB2F67B-055E-4C15-B58B-1F654D4ECA35}"/>
    <cellStyle name="Millares 4 6 2 2 2 5" xfId="13135" xr:uid="{029FFD1B-0B54-40BA-87E8-3F49453DD26D}"/>
    <cellStyle name="Millares 4 6 2 2 3" xfId="3854" xr:uid="{7101BDDA-E740-4EE0-AC83-3D27637DA5B1}"/>
    <cellStyle name="Millares 4 6 2 2 3 2" xfId="14273" xr:uid="{E47AB0B7-9E5E-45D5-BBD8-81EC8BA24E85}"/>
    <cellStyle name="Millares 4 6 2 2 4" xfId="6281" xr:uid="{9268956D-1971-4391-AFF1-81AF93343D06}"/>
    <cellStyle name="Millares 4 6 2 2 4 2" xfId="16550" xr:uid="{3F4FAF1A-1050-4DFC-959A-986F849A367C}"/>
    <cellStyle name="Millares 4 6 2 2 5" xfId="9560" xr:uid="{514DA15D-955E-466F-A728-F1754B10EEEE}"/>
    <cellStyle name="Millares 4 6 2 2 5 2" xfId="18843" xr:uid="{EB9C8120-A9F6-4545-B4F3-6BE2DCA7D4BE}"/>
    <cellStyle name="Millares 4 6 2 2 6" xfId="11997" xr:uid="{AAA9F608-77FD-4A5C-8046-D3FD29E4E205}"/>
    <cellStyle name="Millares 4 6 2 3" xfId="2105" xr:uid="{748871A1-66B2-4689-9B6F-E91817623A91}"/>
    <cellStyle name="Millares 4 6 2 3 2" xfId="4441" xr:uid="{99357849-9BD6-4490-9C39-101676D64898}"/>
    <cellStyle name="Millares 4 6 2 3 2 2" xfId="14842" xr:uid="{19C64D69-91F6-49D0-89DC-39BE5042616B}"/>
    <cellStyle name="Millares 4 6 2 3 3" xfId="6868" xr:uid="{484CAF6B-ECB1-4280-AB9F-07478B239523}"/>
    <cellStyle name="Millares 4 6 2 3 3 2" xfId="17119" xr:uid="{FC39B79F-EA29-481F-9B60-6177981E6BBE}"/>
    <cellStyle name="Millares 4 6 2 3 4" xfId="10147" xr:uid="{D2A288AD-1D67-4E81-B005-14A322EE8256}"/>
    <cellStyle name="Millares 4 6 2 3 4 2" xfId="19412" xr:uid="{CE340C72-E743-42AA-8B56-31FFC7C2C4DD}"/>
    <cellStyle name="Millares 4 6 2 3 5" xfId="12566" xr:uid="{F120EA7B-8864-4A28-9893-FDDFB1C31934}"/>
    <cellStyle name="Millares 4 6 2 4" xfId="3273" xr:uid="{48DBB5C0-E8CA-4397-A54E-D63498C01A49}"/>
    <cellStyle name="Millares 4 6 2 4 2" xfId="13704" xr:uid="{1DF6AE17-DECE-4F12-A439-471365D9082E}"/>
    <cellStyle name="Millares 4 6 2 5" xfId="5700" xr:uid="{38772935-C5AE-4EDD-8529-00830EC29059}"/>
    <cellStyle name="Millares 4 6 2 5 2" xfId="15981" xr:uid="{0A3DDB2A-C905-43FA-8C16-C2B3BF886119}"/>
    <cellStyle name="Millares 4 6 2 6" xfId="8979" xr:uid="{6C8935CB-A95B-456F-91EA-B112F886DBA0}"/>
    <cellStyle name="Millares 4 6 2 6 2" xfId="18274" xr:uid="{CFEB476A-4A09-4F47-8C5F-0DC98AA6A510}"/>
    <cellStyle name="Millares 4 6 2 7" xfId="11428" xr:uid="{F9C2C117-52EA-42DA-B33B-47B4843C7A1F}"/>
    <cellStyle name="Millares 4 6 3" xfId="1231" xr:uid="{4738BB53-D493-4D4B-940D-7D1D739AC08A}"/>
    <cellStyle name="Millares 4 6 3 2" xfId="2399" xr:uid="{B7940704-8CB7-4331-8470-1C8C0B368B18}"/>
    <cellStyle name="Millares 4 6 3 2 2" xfId="4735" xr:uid="{8D8F43DE-CE5D-401A-AF0E-C8CB176B0314}"/>
    <cellStyle name="Millares 4 6 3 2 2 2" xfId="15127" xr:uid="{D8FF7903-09EB-4CDF-BB41-179E91F32E99}"/>
    <cellStyle name="Millares 4 6 3 2 3" xfId="7162" xr:uid="{212A67F9-7647-4353-A8E8-09082F561327}"/>
    <cellStyle name="Millares 4 6 3 2 3 2" xfId="17404" xr:uid="{BDDBEF08-DA68-4057-97AF-81C6483936B2}"/>
    <cellStyle name="Millares 4 6 3 2 4" xfId="10441" xr:uid="{75D6366A-98BD-4B85-8A4F-004B295F64FB}"/>
    <cellStyle name="Millares 4 6 3 2 4 2" xfId="19698" xr:uid="{895B5ACF-981C-4EC0-ADC1-E0475BC662CC}"/>
    <cellStyle name="Millares 4 6 3 2 5" xfId="12851" xr:uid="{12D04A02-2FC5-47C1-A334-0D43431D632A}"/>
    <cellStyle name="Millares 4 6 3 3" xfId="3567" xr:uid="{6ACCE568-B0C5-4A11-A03E-80C51160E1A0}"/>
    <cellStyle name="Millares 4 6 3 3 2" xfId="13989" xr:uid="{9561865E-F8FC-45B1-9C54-50C42FCF0444}"/>
    <cellStyle name="Millares 4 6 3 4" xfId="5994" xr:uid="{61B8B118-1581-46A1-9A35-E0B3798BA5A2}"/>
    <cellStyle name="Millares 4 6 3 4 2" xfId="16266" xr:uid="{832F1C63-0371-45D1-9C12-D5E7BF35F6A8}"/>
    <cellStyle name="Millares 4 6 3 5" xfId="9273" xr:uid="{511534E8-79D2-4B20-9B55-7FDA7F3A86E0}"/>
    <cellStyle name="Millares 4 6 3 5 2" xfId="18559" xr:uid="{E53C155B-3B52-4046-BEE9-609E0750118E}"/>
    <cellStyle name="Millares 4 6 3 6" xfId="11713" xr:uid="{9105FE7D-827C-41A6-8EFD-D31799373986}"/>
    <cellStyle name="Millares 4 6 4" xfId="1810" xr:uid="{2BDDFD1A-60C1-4280-9561-54C7581736CB}"/>
    <cellStyle name="Millares 4 6 4 2" xfId="4146" xr:uid="{1FCCAEA2-E9FB-4136-94D4-19873ECA808D}"/>
    <cellStyle name="Millares 4 6 4 2 2" xfId="14558" xr:uid="{8E321A34-B333-4FCD-9D05-E05D7A9554C9}"/>
    <cellStyle name="Millares 4 6 4 3" xfId="6573" xr:uid="{D6A08DC9-C4C2-41EE-B00A-95D841438C2C}"/>
    <cellStyle name="Millares 4 6 4 3 2" xfId="16835" xr:uid="{E44D47C9-7615-4CC4-BF11-754D228C53A3}"/>
    <cellStyle name="Millares 4 6 4 4" xfId="9852" xr:uid="{5FA01A22-1A2C-4DDA-9055-4C9EC742D1F2}"/>
    <cellStyle name="Millares 4 6 4 4 2" xfId="19128" xr:uid="{76AFE759-8C68-44B5-B5F1-091FB6EC0EFE}"/>
    <cellStyle name="Millares 4 6 4 5" xfId="12282" xr:uid="{FE7D0D86-C002-46A7-9D14-5B4EEC02390A}"/>
    <cellStyle name="Millares 4 6 5" xfId="2978" xr:uid="{1DEFDFDE-B8BA-47A8-A74B-BEEDE438A636}"/>
    <cellStyle name="Millares 4 6 5 2" xfId="13420" xr:uid="{AE93FAE5-DA98-4EF9-BF35-838BB9895579}"/>
    <cellStyle name="Millares 4 6 6" xfId="5401" xr:uid="{D145865E-B34E-4BBE-8CBE-6A4992B9820B}"/>
    <cellStyle name="Millares 4 6 6 2" xfId="15697" xr:uid="{2DAD1988-1B0D-44B7-90C1-FADEC35E0641}"/>
    <cellStyle name="Millares 4 6 7" xfId="8684" xr:uid="{EDD9DE79-50D7-46DF-B1BC-B44603BCDC69}"/>
    <cellStyle name="Millares 4 6 7 2" xfId="17990" xr:uid="{EF4D4B3B-B963-439F-83FE-23025655059C}"/>
    <cellStyle name="Millares 4 6 8" xfId="11127" xr:uid="{9BFBC962-0470-44E9-ABF5-B1126BECEC02}"/>
    <cellStyle name="Millares 4_APU´S_NO_PREVISTOS (1)" xfId="227" xr:uid="{FA1ECCC9-A7E1-4BA7-9619-9C9EF2D74085}"/>
    <cellStyle name="Millares 40" xfId="428" xr:uid="{3B7DD9F4-034B-4DD3-8A69-5A9986785186}"/>
    <cellStyle name="Millares 40 2" xfId="802" xr:uid="{A227CE6B-B003-4C4C-95FF-1E5796CA273F}"/>
    <cellStyle name="Millares 40 2 2" xfId="1384" xr:uid="{FC61D03E-35E7-4179-A36F-A3F8814DBB34}"/>
    <cellStyle name="Millares 40 2 2 2" xfId="2552" xr:uid="{E4C4ED26-160D-4C3D-BB39-C58330A89077}"/>
    <cellStyle name="Millares 40 2 2 2 2" xfId="4888" xr:uid="{7FFF981F-C517-4FDA-818E-DBA9B1FE3DA7}"/>
    <cellStyle name="Millares 40 2 2 2 2 2" xfId="15277" xr:uid="{AC2AB653-93FC-4D1C-A18F-0FA50CDF6DD0}"/>
    <cellStyle name="Millares 40 2 2 2 3" xfId="7315" xr:uid="{FE2DD4CC-05A3-4E9A-B6C5-B5FC473728EA}"/>
    <cellStyle name="Millares 40 2 2 2 3 2" xfId="17554" xr:uid="{F59B215B-5853-4C0E-946A-61DC9EDC7BF6}"/>
    <cellStyle name="Millares 40 2 2 2 4" xfId="10594" xr:uid="{1E5718C5-8365-4AE1-9CC8-75149EB7F986}"/>
    <cellStyle name="Millares 40 2 2 2 4 2" xfId="19848" xr:uid="{A71272E3-CEF1-4B76-87C2-5327C26238BA}"/>
    <cellStyle name="Millares 40 2 2 2 5" xfId="13001" xr:uid="{D8820550-410B-46FC-B4A1-A6EEDF866462}"/>
    <cellStyle name="Millares 40 2 2 3" xfId="3720" xr:uid="{66435646-12F0-4A0A-B51F-45AAF91675A2}"/>
    <cellStyle name="Millares 40 2 2 3 2" xfId="14139" xr:uid="{AD5B7B03-121F-4294-A117-7257D721C972}"/>
    <cellStyle name="Millares 40 2 2 4" xfId="6147" xr:uid="{A4D298C1-A52C-4322-83A4-557FC2E18A3B}"/>
    <cellStyle name="Millares 40 2 2 4 2" xfId="16416" xr:uid="{47D687C8-F050-4502-B1D1-665CA37F2AB9}"/>
    <cellStyle name="Millares 40 2 2 5" xfId="9426" xr:uid="{3C95F677-5765-443A-9117-551F3DB916FC}"/>
    <cellStyle name="Millares 40 2 2 5 2" xfId="18709" xr:uid="{CE2C0CF9-44F2-4B33-BB9E-4380F97327FD}"/>
    <cellStyle name="Millares 40 2 2 6" xfId="11863" xr:uid="{1F06584C-B644-4390-BCEE-AB45689641D5}"/>
    <cellStyle name="Millares 40 2 3" xfId="1970" xr:uid="{A6B1988E-BC6D-4ACF-B342-386ADFE09AB1}"/>
    <cellStyle name="Millares 40 2 3 2" xfId="4306" xr:uid="{CB275BD0-1137-40CC-9238-2C9258B545F4}"/>
    <cellStyle name="Millares 40 2 3 2 2" xfId="14708" xr:uid="{59895726-B059-4BB7-B441-C1F7B9A795AA}"/>
    <cellStyle name="Millares 40 2 3 3" xfId="6733" xr:uid="{FC73FBE4-AAAA-41F0-9DB8-5C9B5EC9D929}"/>
    <cellStyle name="Millares 40 2 3 3 2" xfId="16985" xr:uid="{B17CA645-07D0-4445-9A1E-3789954769BA}"/>
    <cellStyle name="Millares 40 2 3 4" xfId="10012" xr:uid="{59972B44-609F-47B9-B79F-E104B09770FD}"/>
    <cellStyle name="Millares 40 2 3 4 2" xfId="19278" xr:uid="{DDA18426-22B7-4DC9-AA8D-24DBE80FBB29}"/>
    <cellStyle name="Millares 40 2 3 5" xfId="12432" xr:uid="{272D4D7B-6B82-4C4B-A294-BD71F30B0FEF}"/>
    <cellStyle name="Millares 40 2 4" xfId="3138" xr:uid="{D65B70A0-5C10-48A0-A95E-D2F5EA4387E3}"/>
    <cellStyle name="Millares 40 2 4 2" xfId="13570" xr:uid="{0779FD4E-8A65-4994-B597-A6A51454D7B1}"/>
    <cellStyle name="Millares 40 2 5" xfId="5565" xr:uid="{84BED035-1EA3-4172-A706-9BEB572C6C4B}"/>
    <cellStyle name="Millares 40 2 5 2" xfId="15847" xr:uid="{6F4F9C7C-BB74-449B-8646-2971A443EB08}"/>
    <cellStyle name="Millares 40 2 6" xfId="8844" xr:uid="{F5C05A0D-508C-4C27-81F5-110B41140675}"/>
    <cellStyle name="Millares 40 2 6 2" xfId="18140" xr:uid="{BDE60776-9E53-4503-A80B-6E9739BBE83F}"/>
    <cellStyle name="Millares 40 2 7" xfId="11294" xr:uid="{B3805EA6-9441-4B51-80A6-77C50F84146F}"/>
    <cellStyle name="Millares 40 3" xfId="1097" xr:uid="{B2B878CD-0C03-4FF4-8AA6-A0D4414657D6}"/>
    <cellStyle name="Millares 40 3 2" xfId="2265" xr:uid="{04676905-DA1E-4821-8A20-8C4374EBA81A}"/>
    <cellStyle name="Millares 40 3 2 2" xfId="4601" xr:uid="{CD436790-A496-4034-956E-0C3CE88F411C}"/>
    <cellStyle name="Millares 40 3 2 2 2" xfId="14993" xr:uid="{2309B417-FA2B-4436-9D8D-26294901EC81}"/>
    <cellStyle name="Millares 40 3 2 3" xfId="7028" xr:uid="{8AC3D267-49AA-4D08-8316-6FC7F116E83B}"/>
    <cellStyle name="Millares 40 3 2 3 2" xfId="17270" xr:uid="{521795C3-FED6-4767-8208-A6C584FA788D}"/>
    <cellStyle name="Millares 40 3 2 4" xfId="10307" xr:uid="{98504E03-8CD6-48C1-923F-2E673D604E01}"/>
    <cellStyle name="Millares 40 3 2 4 2" xfId="19564" xr:uid="{5B571439-0BAB-4B5D-B9B2-0BF201C2D0CA}"/>
    <cellStyle name="Millares 40 3 2 5" xfId="12717" xr:uid="{293A3407-BFE8-47A7-B502-62CFAB156979}"/>
    <cellStyle name="Millares 40 3 3" xfId="3433" xr:uid="{003F1CC4-2260-4161-A6E5-9D680A20D549}"/>
    <cellStyle name="Millares 40 3 3 2" xfId="13855" xr:uid="{57E0F034-B3BE-40CE-A062-0877A8A1C8C3}"/>
    <cellStyle name="Millares 40 3 4" xfId="5860" xr:uid="{1146D74A-614D-4282-968E-88AF2906F7A4}"/>
    <cellStyle name="Millares 40 3 4 2" xfId="16132" xr:uid="{32AEA5C0-06E7-4B4A-B67D-D58DE075A2CC}"/>
    <cellStyle name="Millares 40 3 5" xfId="9139" xr:uid="{0B6C3819-D6B7-4023-868F-AAE669C651D5}"/>
    <cellStyle name="Millares 40 3 5 2" xfId="18425" xr:uid="{AB7F264D-70EF-4D21-BF5D-E4C0C29DEDA7}"/>
    <cellStyle name="Millares 40 3 6" xfId="11579" xr:uid="{7686C498-A131-4BE1-A738-5E5C7BD58F31}"/>
    <cellStyle name="Millares 40 4" xfId="1676" xr:uid="{4C3CCB6D-FDB8-496E-859C-A5382C33BE7F}"/>
    <cellStyle name="Millares 40 4 2" xfId="4012" xr:uid="{1BDD7CCB-E506-4E79-984F-C945E01B4A5D}"/>
    <cellStyle name="Millares 40 4 2 2" xfId="14424" xr:uid="{7F287310-CC6E-40D2-9E4F-85084203016A}"/>
    <cellStyle name="Millares 40 4 3" xfId="6439" xr:uid="{478C5750-BFE8-462A-8B4E-9A9E8F84D994}"/>
    <cellStyle name="Millares 40 4 3 2" xfId="16701" xr:uid="{F89DACB9-04BC-49C7-8992-88CEC5BE9E5A}"/>
    <cellStyle name="Millares 40 4 4" xfId="9718" xr:uid="{A1928BF7-17DA-4AA8-B483-0820DA9E31AE}"/>
    <cellStyle name="Millares 40 4 4 2" xfId="18994" xr:uid="{CCF7EFC0-5D70-4F91-A866-F0FBD7BB2126}"/>
    <cellStyle name="Millares 40 4 5" xfId="12148" xr:uid="{D22D1AD7-5211-418C-93E6-E742BA73103F}"/>
    <cellStyle name="Millares 40 5" xfId="2844" xr:uid="{5D6C3F15-30F4-4136-A416-4B5ACD6AE7E1}"/>
    <cellStyle name="Millares 40 5 2" xfId="13286" xr:uid="{324C267F-3092-43FC-94E1-09FD2C1C6CA5}"/>
    <cellStyle name="Millares 40 6" xfId="5255" xr:uid="{AB9C8CD7-4668-480C-8F1E-8E7C250B4BA2}"/>
    <cellStyle name="Millares 40 6 2" xfId="15563" xr:uid="{30A98FD7-8EA0-41F0-8217-3A56589D6FFE}"/>
    <cellStyle name="Millares 40 7" xfId="8550" xr:uid="{D8440C3E-0A9C-4F33-B69D-B26D54149B3E}"/>
    <cellStyle name="Millares 40 7 2" xfId="17856" xr:uid="{2A8386C1-69DE-4F95-BC60-A23A8AC08ECB}"/>
    <cellStyle name="Millares 40 8" xfId="10941" xr:uid="{620B58E4-C042-4ABE-81E2-DA1501CD109F}"/>
    <cellStyle name="Millares 41" xfId="449" xr:uid="{8CF451A7-155E-487C-97FD-3119BBC09D5C}"/>
    <cellStyle name="Millares 41 2" xfId="823" xr:uid="{1E125D42-3F3E-490C-9C38-03A37741ADC3}"/>
    <cellStyle name="Millares 41 2 2" xfId="1405" xr:uid="{4AAC0F22-5A08-47ED-B435-E7E8EBE3E427}"/>
    <cellStyle name="Millares 41 2 2 2" xfId="2573" xr:uid="{16085947-3489-4F97-BD8B-93C22AE50A98}"/>
    <cellStyle name="Millares 41 2 2 2 2" xfId="4909" xr:uid="{720340ED-D483-44EA-8295-506391B67292}"/>
    <cellStyle name="Millares 41 2 2 2 2 2" xfId="15298" xr:uid="{89433506-F344-4BA5-87B6-C37469C0F241}"/>
    <cellStyle name="Millares 41 2 2 2 3" xfId="7336" xr:uid="{C32DF632-977B-4208-BD88-D784A78A4469}"/>
    <cellStyle name="Millares 41 2 2 2 3 2" xfId="17575" xr:uid="{71C4F6D4-65C3-47FC-8622-D9C1F7974F32}"/>
    <cellStyle name="Millares 41 2 2 2 4" xfId="10615" xr:uid="{CD62A46E-0923-4B1A-991C-1E8E00E3B364}"/>
    <cellStyle name="Millares 41 2 2 2 4 2" xfId="19869" xr:uid="{83F92412-974D-452F-9EF9-3A5EB0BC0281}"/>
    <cellStyle name="Millares 41 2 2 2 5" xfId="13022" xr:uid="{25C9EFA6-23FC-4A91-B1B5-A7CB5348E841}"/>
    <cellStyle name="Millares 41 2 2 3" xfId="3741" xr:uid="{86AD0B91-F2C9-4C49-AA05-57368D288157}"/>
    <cellStyle name="Millares 41 2 2 3 2" xfId="14160" xr:uid="{8C82B920-04D3-4961-A42C-C5AED9BAFD55}"/>
    <cellStyle name="Millares 41 2 2 4" xfId="6168" xr:uid="{0DE782AD-39E5-4803-AB51-612CCFDFF341}"/>
    <cellStyle name="Millares 41 2 2 4 2" xfId="16437" xr:uid="{5F4C2430-DEEC-4AA4-85A4-FBC2987137BD}"/>
    <cellStyle name="Millares 41 2 2 5" xfId="9447" xr:uid="{C84CAC69-58AF-4923-BF03-F47FA027FBFA}"/>
    <cellStyle name="Millares 41 2 2 5 2" xfId="18730" xr:uid="{2B7B5BA6-B7BE-4D3E-B468-D42F4DA97B39}"/>
    <cellStyle name="Millares 41 2 2 6" xfId="11884" xr:uid="{3FE89963-6627-4B5A-B6FD-974CD529D96F}"/>
    <cellStyle name="Millares 41 2 3" xfId="1991" xr:uid="{D2ADD5B6-919E-423A-B1F2-75E90C1CCDB1}"/>
    <cellStyle name="Millares 41 2 3 2" xfId="4327" xr:uid="{9A9EE2D3-5877-4260-B510-B5FE778FA2EC}"/>
    <cellStyle name="Millares 41 2 3 2 2" xfId="14729" xr:uid="{6C3DC26A-20AF-4297-BAD8-624F2C7E9CCB}"/>
    <cellStyle name="Millares 41 2 3 3" xfId="6754" xr:uid="{E2CD55A8-AC6E-404E-9916-F07414329711}"/>
    <cellStyle name="Millares 41 2 3 3 2" xfId="17006" xr:uid="{8D48D178-D41B-497F-AF8C-23A351EEA929}"/>
    <cellStyle name="Millares 41 2 3 4" xfId="10033" xr:uid="{32872379-EA0D-4B18-92B4-16EFCEE18329}"/>
    <cellStyle name="Millares 41 2 3 4 2" xfId="19299" xr:uid="{37A33C5E-13E8-481E-B888-F1AD685DF131}"/>
    <cellStyle name="Millares 41 2 3 5" xfId="12453" xr:uid="{3A3EEA9F-FDEC-424A-968B-2415ACA8050C}"/>
    <cellStyle name="Millares 41 2 4" xfId="3159" xr:uid="{8F34693A-3181-44DA-965F-1B51C27B3E5C}"/>
    <cellStyle name="Millares 41 2 4 2" xfId="13591" xr:uid="{ACC83960-00B6-4041-8B2B-00F989BA8023}"/>
    <cellStyle name="Millares 41 2 5" xfId="5586" xr:uid="{108F6CA7-9307-4F8B-9277-3A1C74C424E8}"/>
    <cellStyle name="Millares 41 2 5 2" xfId="15868" xr:uid="{3CE8790E-8EC0-4032-A951-730B10F44C07}"/>
    <cellStyle name="Millares 41 2 6" xfId="8865" xr:uid="{787943ED-FC54-4F0A-8E63-579AAE7D0E38}"/>
    <cellStyle name="Millares 41 2 6 2" xfId="18161" xr:uid="{78B827EF-2771-4FF4-8C04-4D2CEF7FD1C9}"/>
    <cellStyle name="Millares 41 2 7" xfId="11315" xr:uid="{0233269D-A6BC-48D2-9B76-E1F6E980E85E}"/>
    <cellStyle name="Millares 41 3" xfId="1118" xr:uid="{8BCA1D99-82C6-41FC-B0F1-CDBDCB4F75F7}"/>
    <cellStyle name="Millares 41 3 2" xfId="2286" xr:uid="{0BBEB9B4-7247-4FB6-ABCF-AD637DDD81CC}"/>
    <cellStyle name="Millares 41 3 2 2" xfId="4622" xr:uid="{E0096CD8-F4C0-4549-B3E5-CCA9E0C64C20}"/>
    <cellStyle name="Millares 41 3 2 2 2" xfId="15014" xr:uid="{2929E06B-141A-40A8-95B1-A847EC263FB2}"/>
    <cellStyle name="Millares 41 3 2 3" xfId="7049" xr:uid="{B87AF145-6A45-42B7-B18B-94D68DF4896B}"/>
    <cellStyle name="Millares 41 3 2 3 2" xfId="17291" xr:uid="{84F42758-C182-4BFE-B3A6-2F06E09E3F02}"/>
    <cellStyle name="Millares 41 3 2 4" xfId="10328" xr:uid="{3F2BF517-2096-4D90-8A44-162DAABCDF62}"/>
    <cellStyle name="Millares 41 3 2 4 2" xfId="19585" xr:uid="{05248003-0CEE-4C5A-84BB-747B6A385731}"/>
    <cellStyle name="Millares 41 3 2 5" xfId="12738" xr:uid="{CE8670A1-7DB9-4E3D-BB76-2A524B36A44E}"/>
    <cellStyle name="Millares 41 3 3" xfId="3454" xr:uid="{CF6F313E-3F1E-4DB1-9098-4F93C393B5EC}"/>
    <cellStyle name="Millares 41 3 3 2" xfId="13876" xr:uid="{9FAEB496-1B8F-4F70-8412-EF81FA1F98F9}"/>
    <cellStyle name="Millares 41 3 4" xfId="5881" xr:uid="{316D359B-24C7-4A68-B84B-FF3812906529}"/>
    <cellStyle name="Millares 41 3 4 2" xfId="16153" xr:uid="{040253E0-4131-4664-9470-B61371FEBB28}"/>
    <cellStyle name="Millares 41 3 5" xfId="9160" xr:uid="{4374B397-5AED-4EE0-ADEF-5D7A37E4C5BB}"/>
    <cellStyle name="Millares 41 3 5 2" xfId="18446" xr:uid="{B8C9A879-CEB1-432A-94EA-73391F90F7B3}"/>
    <cellStyle name="Millares 41 3 6" xfId="11600" xr:uid="{1A8324EE-1A6B-409A-89A8-84D469A4747F}"/>
    <cellStyle name="Millares 41 4" xfId="1697" xr:uid="{807AEBA4-B5AC-4E4A-9EF2-DB2BC9391D68}"/>
    <cellStyle name="Millares 41 4 2" xfId="4033" xr:uid="{0D736184-4564-46B4-A3A1-93B71B26E812}"/>
    <cellStyle name="Millares 41 4 2 2" xfId="14445" xr:uid="{8E968FAB-F991-4C4A-8B47-282C4A8F88AB}"/>
    <cellStyle name="Millares 41 4 3" xfId="6460" xr:uid="{A08AFEF9-8D46-4B55-88E0-84FC7AE02DDB}"/>
    <cellStyle name="Millares 41 4 3 2" xfId="16722" xr:uid="{510BE207-6BC3-4B9E-B898-B3ABF582EC00}"/>
    <cellStyle name="Millares 41 4 4" xfId="9739" xr:uid="{75BC759D-8457-442F-AEE1-7BE23D8C3284}"/>
    <cellStyle name="Millares 41 4 4 2" xfId="19015" xr:uid="{30B36385-383A-4147-AE74-2426C2122495}"/>
    <cellStyle name="Millares 41 4 5" xfId="12169" xr:uid="{C4D131F4-D4DB-41B5-8985-18010EE64523}"/>
    <cellStyle name="Millares 41 5" xfId="2865" xr:uid="{5A6F9725-3C11-4B4E-A3A0-B9C1CCD63967}"/>
    <cellStyle name="Millares 41 5 2" xfId="13307" xr:uid="{F30AC594-2F7E-4F9F-B9C2-DE6F6FCB7936}"/>
    <cellStyle name="Millares 41 6" xfId="5276" xr:uid="{A16784A3-95DD-45BE-9F20-72F49B20BDC2}"/>
    <cellStyle name="Millares 41 6 2" xfId="15584" xr:uid="{A0443796-4B17-4D9E-90C9-0504FF4F6DAA}"/>
    <cellStyle name="Millares 41 7" xfId="8571" xr:uid="{ED560922-4BAC-48E0-898C-62E5538B6F22}"/>
    <cellStyle name="Millares 41 7 2" xfId="17877" xr:uid="{5652CC40-A115-459E-89D7-3E2C34523BE4}"/>
    <cellStyle name="Millares 41 8" xfId="10962" xr:uid="{3896F3E5-29E0-4645-B6A9-C00D00E161B7}"/>
    <cellStyle name="Millares 42" xfId="447" xr:uid="{4D55DB0C-8A80-4B4E-BC29-EADB98FE93E7}"/>
    <cellStyle name="Millares 42 2" xfId="821" xr:uid="{FF9F082B-AEC3-4168-903C-E57FE5B74AB5}"/>
    <cellStyle name="Millares 42 2 2" xfId="1403" xr:uid="{43062474-0DBE-48D8-B22A-02DA10531729}"/>
    <cellStyle name="Millares 42 2 2 2" xfId="2571" xr:uid="{C99EB701-11F0-41ED-B45C-18926B67CFB3}"/>
    <cellStyle name="Millares 42 2 2 2 2" xfId="4907" xr:uid="{E50D1AD8-22A9-43E6-9BA1-1DC902F1EA2D}"/>
    <cellStyle name="Millares 42 2 2 2 2 2" xfId="15296" xr:uid="{DFE2996A-3388-4CE5-9775-08A45BA7A592}"/>
    <cellStyle name="Millares 42 2 2 2 3" xfId="7334" xr:uid="{62B65B01-7BF7-48CF-AC97-2126FAC4C3B4}"/>
    <cellStyle name="Millares 42 2 2 2 3 2" xfId="17573" xr:uid="{232A8AD9-32C3-44A6-AC4A-B4560ABC0D36}"/>
    <cellStyle name="Millares 42 2 2 2 4" xfId="10613" xr:uid="{C34C6385-1C72-4460-831E-B7FAA6A4C560}"/>
    <cellStyle name="Millares 42 2 2 2 4 2" xfId="19867" xr:uid="{22ECDE0D-5931-4A0F-8220-30FE71DE0BD2}"/>
    <cellStyle name="Millares 42 2 2 2 5" xfId="13020" xr:uid="{D75600A5-C967-4325-B15D-D6A4AE9F9C23}"/>
    <cellStyle name="Millares 42 2 2 3" xfId="3739" xr:uid="{5E7AAAFD-EB20-424F-A4B2-21FC6EF51A14}"/>
    <cellStyle name="Millares 42 2 2 3 2" xfId="14158" xr:uid="{4A966C7D-2EE4-44E3-8AD3-038DACCE5901}"/>
    <cellStyle name="Millares 42 2 2 4" xfId="6166" xr:uid="{3325B449-860D-4FD7-9FE6-569A6387E9C8}"/>
    <cellStyle name="Millares 42 2 2 4 2" xfId="16435" xr:uid="{96A5BCCC-6EDD-414B-8185-8E52EFCDB3C3}"/>
    <cellStyle name="Millares 42 2 2 5" xfId="9445" xr:uid="{49310FA2-D2D8-4F8E-B760-4D9C14CC392D}"/>
    <cellStyle name="Millares 42 2 2 5 2" xfId="18728" xr:uid="{B73B3FF3-4E66-4807-9D90-967EF3B7EE2E}"/>
    <cellStyle name="Millares 42 2 2 6" xfId="11882" xr:uid="{BF18ACA5-016C-4282-B623-4C9C7F0CAF26}"/>
    <cellStyle name="Millares 42 2 3" xfId="1989" xr:uid="{B987A7A2-A06F-42B2-9A9B-90E3552A2A76}"/>
    <cellStyle name="Millares 42 2 3 2" xfId="4325" xr:uid="{C5C7ED96-8E44-4E40-874D-2D29C9582E53}"/>
    <cellStyle name="Millares 42 2 3 2 2" xfId="14727" xr:uid="{A83E5A82-15AA-4004-8A83-2BEFE3174607}"/>
    <cellStyle name="Millares 42 2 3 3" xfId="6752" xr:uid="{5E8D2722-D295-4E77-98A8-A6F6745797E1}"/>
    <cellStyle name="Millares 42 2 3 3 2" xfId="17004" xr:uid="{B8F2A2DC-F3DB-499C-920C-FA33283AF7A1}"/>
    <cellStyle name="Millares 42 2 3 4" xfId="10031" xr:uid="{0B44BB71-576B-4788-A7C3-043BE39C7F14}"/>
    <cellStyle name="Millares 42 2 3 4 2" xfId="19297" xr:uid="{88BB0553-8B9E-4A4C-8014-E55C454F042A}"/>
    <cellStyle name="Millares 42 2 3 5" xfId="12451" xr:uid="{0B7C86CA-AA14-4E39-A8F6-88F80B1CEAE0}"/>
    <cellStyle name="Millares 42 2 4" xfId="3157" xr:uid="{C76EF5D0-2335-45E2-A9FA-A78FE8DAAF78}"/>
    <cellStyle name="Millares 42 2 4 2" xfId="13589" xr:uid="{F75198AC-62E1-4758-B413-07867A967922}"/>
    <cellStyle name="Millares 42 2 5" xfId="5584" xr:uid="{0D249371-F4ED-4F6E-8337-53EA75EB64DA}"/>
    <cellStyle name="Millares 42 2 5 2" xfId="15866" xr:uid="{36D4E533-285D-4DFF-8AB6-EF408235D7DF}"/>
    <cellStyle name="Millares 42 2 6" xfId="8863" xr:uid="{E06371A2-5228-46DD-8CE8-A06108C6135D}"/>
    <cellStyle name="Millares 42 2 6 2" xfId="18159" xr:uid="{03D8F30F-236C-4360-959B-0B89DA0CDC79}"/>
    <cellStyle name="Millares 42 2 7" xfId="11313" xr:uid="{77FD1348-B08F-4529-A51F-704D075454F1}"/>
    <cellStyle name="Millares 42 3" xfId="1116" xr:uid="{D67BA01B-E102-4EA1-9313-D9503F7AE2CE}"/>
    <cellStyle name="Millares 42 3 2" xfId="2284" xr:uid="{3FD808AD-1312-4562-8463-AEDACA97D3E4}"/>
    <cellStyle name="Millares 42 3 2 2" xfId="4620" xr:uid="{10B5B34B-39C5-46A6-B054-FF127B0C927D}"/>
    <cellStyle name="Millares 42 3 2 2 2" xfId="15012" xr:uid="{A2FFAF6F-AB1C-4C64-BB57-D0549E44EE2C}"/>
    <cellStyle name="Millares 42 3 2 3" xfId="7047" xr:uid="{CC49FED1-900A-4158-B9F5-7F12833BFB29}"/>
    <cellStyle name="Millares 42 3 2 3 2" xfId="17289" xr:uid="{BC81C7D6-FE76-4C62-B7D3-8C1E93932342}"/>
    <cellStyle name="Millares 42 3 2 4" xfId="10326" xr:uid="{AF623419-53F8-41CF-8BB5-07282D966887}"/>
    <cellStyle name="Millares 42 3 2 4 2" xfId="19583" xr:uid="{CDF4CF29-9D6D-41BB-BD75-477C91930A62}"/>
    <cellStyle name="Millares 42 3 2 5" xfId="12736" xr:uid="{4B1E4A53-68DF-4657-A331-9B09E78B7EA2}"/>
    <cellStyle name="Millares 42 3 3" xfId="3452" xr:uid="{88CE5BDF-F9E0-4557-A305-41B4908D3711}"/>
    <cellStyle name="Millares 42 3 3 2" xfId="13874" xr:uid="{78FDCB31-69B2-44A5-BF95-E8F3B7412029}"/>
    <cellStyle name="Millares 42 3 4" xfId="5879" xr:uid="{CB6EAA60-33A6-4C30-B47D-216B5C2ED196}"/>
    <cellStyle name="Millares 42 3 4 2" xfId="16151" xr:uid="{572FEB24-4FF4-47B8-A7BA-4C5B8110C65E}"/>
    <cellStyle name="Millares 42 3 5" xfId="9158" xr:uid="{0F0E8A96-D6DC-4724-924D-671E4EA7AA4B}"/>
    <cellStyle name="Millares 42 3 5 2" xfId="18444" xr:uid="{446CC52D-61F7-4FFC-A30F-66DE0F7E5819}"/>
    <cellStyle name="Millares 42 3 6" xfId="11598" xr:uid="{CD7F6728-8A03-4F68-8D71-079A62E546CE}"/>
    <cellStyle name="Millares 42 4" xfId="1695" xr:uid="{F871EE80-567B-456A-9A99-D4576A6CEC03}"/>
    <cellStyle name="Millares 42 4 2" xfId="4031" xr:uid="{D6756690-5A83-4006-A2B3-BC543505129F}"/>
    <cellStyle name="Millares 42 4 2 2" xfId="14443" xr:uid="{4B36C69C-587D-4A9D-BB86-971815577B92}"/>
    <cellStyle name="Millares 42 4 3" xfId="6458" xr:uid="{99972137-7129-4A3F-A880-CD895F837A61}"/>
    <cellStyle name="Millares 42 4 3 2" xfId="16720" xr:uid="{023CC95F-89EF-4BF2-A68F-CDDA56BC6438}"/>
    <cellStyle name="Millares 42 4 4" xfId="9737" xr:uid="{F5F11862-C8E7-4272-AF44-13EFCBE4AB8D}"/>
    <cellStyle name="Millares 42 4 4 2" xfId="19013" xr:uid="{4B17FB79-8F05-4CC9-B852-469C4B8C3341}"/>
    <cellStyle name="Millares 42 4 5" xfId="12167" xr:uid="{94923B68-6CC4-4750-8B61-1E1D50076FE3}"/>
    <cellStyle name="Millares 42 5" xfId="2863" xr:uid="{5D241FC5-F9B7-4521-9E88-600FB016F02A}"/>
    <cellStyle name="Millares 42 5 2" xfId="13305" xr:uid="{BBB34FD4-F47A-40A1-AFE3-0453CB277592}"/>
    <cellStyle name="Millares 42 6" xfId="5274" xr:uid="{19F98F72-3504-494E-960D-6434D82FB576}"/>
    <cellStyle name="Millares 42 6 2" xfId="15582" xr:uid="{C46BE94D-A119-4616-92B2-5E0DAB50E6CE}"/>
    <cellStyle name="Millares 42 7" xfId="8569" xr:uid="{CC685F47-B6F8-4951-AD5F-E03C49A6FE9A}"/>
    <cellStyle name="Millares 42 7 2" xfId="17875" xr:uid="{A5E633BE-83A4-401C-8B0E-264C20E52D8E}"/>
    <cellStyle name="Millares 42 8" xfId="10960" xr:uid="{E8EC3EFA-43BB-438B-B5BE-ACB8FEB2EC21}"/>
    <cellStyle name="Millares 43" xfId="422" xr:uid="{CA1B3B33-651D-49FC-AF67-6C82571A63AB}"/>
    <cellStyle name="Millares 43 2" xfId="796" xr:uid="{B6D91348-8B61-4F93-A92C-8DCDCC0169B0}"/>
    <cellStyle name="Millares 43 2 2" xfId="1378" xr:uid="{2FC4F79C-7ECB-4686-90DD-B471BCB7D091}"/>
    <cellStyle name="Millares 43 2 2 2" xfId="2546" xr:uid="{52DDE594-8F3E-4F90-8C5D-0781B395611F}"/>
    <cellStyle name="Millares 43 2 2 2 2" xfId="4882" xr:uid="{E0FB8280-15B9-4116-B2C7-9E94EE960065}"/>
    <cellStyle name="Millares 43 2 2 2 2 2" xfId="15271" xr:uid="{980B03D3-462A-4AA6-A67D-064891220BD4}"/>
    <cellStyle name="Millares 43 2 2 2 3" xfId="7309" xr:uid="{9F989A26-3095-4EC2-A713-87843731F302}"/>
    <cellStyle name="Millares 43 2 2 2 3 2" xfId="17548" xr:uid="{D2B071FA-DAE3-4E98-BBD6-DC145B51D87F}"/>
    <cellStyle name="Millares 43 2 2 2 4" xfId="10588" xr:uid="{7C5EAB17-A7B0-4BCC-A558-CCD8D55DCF26}"/>
    <cellStyle name="Millares 43 2 2 2 4 2" xfId="19842" xr:uid="{B59EE5B7-753C-4B2F-9BE2-F52EF005F415}"/>
    <cellStyle name="Millares 43 2 2 2 5" xfId="12995" xr:uid="{B9953C5A-D2C7-47FC-9687-109478BD45C5}"/>
    <cellStyle name="Millares 43 2 2 3" xfId="3714" xr:uid="{5A9D2EDE-E5E5-4E63-AEAA-F30DFCD9A07A}"/>
    <cellStyle name="Millares 43 2 2 3 2" xfId="14133" xr:uid="{753CB3E1-0BB0-4393-B9A6-4905FACCD92C}"/>
    <cellStyle name="Millares 43 2 2 4" xfId="6141" xr:uid="{364C908A-7B77-4E05-8657-EE4958E77D1B}"/>
    <cellStyle name="Millares 43 2 2 4 2" xfId="16410" xr:uid="{CE928A88-E280-4279-B865-CAD28A282034}"/>
    <cellStyle name="Millares 43 2 2 5" xfId="9420" xr:uid="{1E7E90C4-2DD3-436C-B992-7598E956EE3D}"/>
    <cellStyle name="Millares 43 2 2 5 2" xfId="18703" xr:uid="{52B8EEEE-FA2C-48A4-A994-07515EC9905A}"/>
    <cellStyle name="Millares 43 2 2 6" xfId="11857" xr:uid="{1DC15D51-6355-458B-B90B-CD9A16D04D1D}"/>
    <cellStyle name="Millares 43 2 3" xfId="1964" xr:uid="{C709BD36-B3B1-4DDA-81B1-A8F1A9F7475E}"/>
    <cellStyle name="Millares 43 2 3 2" xfId="4300" xr:uid="{9356BF5A-8618-4CA9-BE32-0C6AA47571EA}"/>
    <cellStyle name="Millares 43 2 3 2 2" xfId="14702" xr:uid="{8C7A7C90-C7E4-4030-9A03-AC0BB3A3C7B4}"/>
    <cellStyle name="Millares 43 2 3 3" xfId="6727" xr:uid="{9F3A077E-C5B8-4FC2-B2AA-6E63FC5ECF81}"/>
    <cellStyle name="Millares 43 2 3 3 2" xfId="16979" xr:uid="{1675A4A2-5386-40D4-98F2-AA73565D0E64}"/>
    <cellStyle name="Millares 43 2 3 4" xfId="10006" xr:uid="{4E3C29A7-F6B7-4BA1-984D-8B4B2C209EE3}"/>
    <cellStyle name="Millares 43 2 3 4 2" xfId="19272" xr:uid="{E4BE3FDC-80C5-4811-B505-0C3B42EAC297}"/>
    <cellStyle name="Millares 43 2 3 5" xfId="12426" xr:uid="{2F3DC82D-5A91-4C75-97DC-E4627A641240}"/>
    <cellStyle name="Millares 43 2 4" xfId="3132" xr:uid="{A5B5490A-9B07-40C7-8212-AD9249F5BB69}"/>
    <cellStyle name="Millares 43 2 4 2" xfId="13564" xr:uid="{F4BA0520-3272-432B-8B9C-A4998CC59E05}"/>
    <cellStyle name="Millares 43 2 5" xfId="5559" xr:uid="{E5623FCE-2633-4B6A-8A50-815637E96864}"/>
    <cellStyle name="Millares 43 2 5 2" xfId="15841" xr:uid="{65C09D40-324B-4AED-BF74-6106214EB2AF}"/>
    <cellStyle name="Millares 43 2 6" xfId="8838" xr:uid="{FA8C9E67-D589-4665-A6C6-753FEAFAE4DE}"/>
    <cellStyle name="Millares 43 2 6 2" xfId="18134" xr:uid="{CC57F727-A14A-4205-88FF-7A2A7D7CF07D}"/>
    <cellStyle name="Millares 43 2 7" xfId="11288" xr:uid="{12CC8E3A-8741-4A3A-A439-27EB896409D7}"/>
    <cellStyle name="Millares 43 3" xfId="1091" xr:uid="{EDE3A669-7EFB-44E1-B9D7-DFBA326199BE}"/>
    <cellStyle name="Millares 43 3 2" xfId="2259" xr:uid="{B498C040-BECF-45F2-A5AF-872D0E4E45EB}"/>
    <cellStyle name="Millares 43 3 2 2" xfId="4595" xr:uid="{92C9958A-07B6-45B9-8B87-0818BF5042BB}"/>
    <cellStyle name="Millares 43 3 2 2 2" xfId="14987" xr:uid="{2DAE771D-F857-47E4-9118-897F738563C9}"/>
    <cellStyle name="Millares 43 3 2 3" xfId="7022" xr:uid="{A67C4C46-0947-473B-805B-FCA0E6FFD6F3}"/>
    <cellStyle name="Millares 43 3 2 3 2" xfId="17264" xr:uid="{8C86F56D-C9F9-442B-9877-BBA1EDEC946F}"/>
    <cellStyle name="Millares 43 3 2 4" xfId="10301" xr:uid="{01350205-BC1B-4B93-9CE1-EB21B1F700D8}"/>
    <cellStyle name="Millares 43 3 2 4 2" xfId="19558" xr:uid="{7CCB8D1C-73F5-4E02-AE5B-DD2922D73CE9}"/>
    <cellStyle name="Millares 43 3 2 5" xfId="12711" xr:uid="{88BCF01B-29B2-46DD-82EE-9DD330BC75DF}"/>
    <cellStyle name="Millares 43 3 3" xfId="3427" xr:uid="{C6DC54C5-D7EC-4292-8F54-88B147C03053}"/>
    <cellStyle name="Millares 43 3 3 2" xfId="13849" xr:uid="{2775CD2E-C1BA-496B-8A63-E42EB46681C4}"/>
    <cellStyle name="Millares 43 3 4" xfId="5854" xr:uid="{60EAFAEE-93EE-4B2C-A798-2BCBFBE1EED8}"/>
    <cellStyle name="Millares 43 3 4 2" xfId="16126" xr:uid="{3BFB7F16-E76E-4134-B978-916CE05A39E4}"/>
    <cellStyle name="Millares 43 3 5" xfId="9133" xr:uid="{B1BA55D9-6EA5-4635-B988-CCBFDA4A754C}"/>
    <cellStyle name="Millares 43 3 5 2" xfId="18419" xr:uid="{39973855-2293-40D4-AF95-4EC089C750EC}"/>
    <cellStyle name="Millares 43 3 6" xfId="11573" xr:uid="{9B4C7A69-6FF6-4F75-A702-34395C1F73BB}"/>
    <cellStyle name="Millares 43 4" xfId="1670" xr:uid="{C3BDE754-E01E-45C3-8C57-B0094BC5016B}"/>
    <cellStyle name="Millares 43 4 2" xfId="4006" xr:uid="{28751292-7C10-40B0-9E92-5DBD56D72FA7}"/>
    <cellStyle name="Millares 43 4 2 2" xfId="14418" xr:uid="{6F34088A-1A11-49E4-B339-F98656F68997}"/>
    <cellStyle name="Millares 43 4 3" xfId="6433" xr:uid="{65B91354-07F7-434C-8CF0-30E5D4A30D1E}"/>
    <cellStyle name="Millares 43 4 3 2" xfId="16695" xr:uid="{04399872-77E9-42E8-A6B7-F034851A8771}"/>
    <cellStyle name="Millares 43 4 4" xfId="9712" xr:uid="{C098646F-86F1-48CA-946E-CB259DFB3840}"/>
    <cellStyle name="Millares 43 4 4 2" xfId="18988" xr:uid="{C128110B-992A-429B-B0B7-D1BB8DA9196C}"/>
    <cellStyle name="Millares 43 4 5" xfId="12142" xr:uid="{27E310DA-379B-4C38-8C61-F62A2BF0115E}"/>
    <cellStyle name="Millares 43 5" xfId="2838" xr:uid="{F61C6DAD-5DFC-45C8-B0BA-0B6A0EAF7540}"/>
    <cellStyle name="Millares 43 5 2" xfId="13280" xr:uid="{6DFC4924-BEB1-4AF3-A4E2-5F64402707D3}"/>
    <cellStyle name="Millares 43 6" xfId="5249" xr:uid="{FEDE99B8-08A4-4207-AA8F-9D78A621EBF0}"/>
    <cellStyle name="Millares 43 6 2" xfId="15557" xr:uid="{5DD483C7-DD83-4E21-9E66-69059D500F7E}"/>
    <cellStyle name="Millares 43 7" xfId="8544" xr:uid="{A14ED579-96A2-46E8-9626-D6D95FCA4A20}"/>
    <cellStyle name="Millares 43 7 2" xfId="17850" xr:uid="{F58E1803-B24C-4960-9959-C4D2217B5858}"/>
    <cellStyle name="Millares 43 8" xfId="10935" xr:uid="{B031F6DB-D9DF-4913-89B2-651884CBC9CE}"/>
    <cellStyle name="Millares 44" xfId="409" xr:uid="{E0746BB3-0CA8-43F8-9C47-86718259A298}"/>
    <cellStyle name="Millares 44 2" xfId="783" xr:uid="{5041546D-16ED-4414-8189-B2BE117C01AD}"/>
    <cellStyle name="Millares 44 2 2" xfId="1365" xr:uid="{51AE84AF-D66E-439A-BAC4-3EC9972B4507}"/>
    <cellStyle name="Millares 44 2 2 2" xfId="2533" xr:uid="{DF1D8B47-4AC2-4012-B3AD-91DE8596AF88}"/>
    <cellStyle name="Millares 44 2 2 2 2" xfId="4869" xr:uid="{58730DBF-D125-49FA-BF19-8193E1D2D0A6}"/>
    <cellStyle name="Millares 44 2 2 2 2 2" xfId="15258" xr:uid="{08F063D6-119A-4931-86DF-AE397EC8F25D}"/>
    <cellStyle name="Millares 44 2 2 2 3" xfId="7296" xr:uid="{02376F0B-B30C-475C-8E42-2C8516187382}"/>
    <cellStyle name="Millares 44 2 2 2 3 2" xfId="17535" xr:uid="{3ECBDF79-FAED-42E4-A54D-071ACAF74E2A}"/>
    <cellStyle name="Millares 44 2 2 2 4" xfId="10575" xr:uid="{C39E9A87-0A7D-4829-BD61-B0E873E28D7C}"/>
    <cellStyle name="Millares 44 2 2 2 4 2" xfId="19829" xr:uid="{0E29C73D-AFED-4884-9235-BFD0E1A24C6B}"/>
    <cellStyle name="Millares 44 2 2 2 5" xfId="12982" xr:uid="{9E044F85-D63C-499F-B6B8-0E6554BBDCBC}"/>
    <cellStyle name="Millares 44 2 2 3" xfId="3701" xr:uid="{086392C9-B46B-42D2-B625-BD94F2B92AB9}"/>
    <cellStyle name="Millares 44 2 2 3 2" xfId="14120" xr:uid="{713E1D4C-BE11-4821-81CD-8FC15EC2234E}"/>
    <cellStyle name="Millares 44 2 2 4" xfId="6128" xr:uid="{BEBD4AAD-A383-45D5-9CE7-4424E3CC6A56}"/>
    <cellStyle name="Millares 44 2 2 4 2" xfId="16397" xr:uid="{21A2F49B-EF93-457C-84A8-0DA5DE0AC941}"/>
    <cellStyle name="Millares 44 2 2 5" xfId="9407" xr:uid="{15E708FE-E97A-490F-B249-5C13BDED03F2}"/>
    <cellStyle name="Millares 44 2 2 5 2" xfId="18690" xr:uid="{AA3952DE-315D-4E92-8383-7396DA1F28B0}"/>
    <cellStyle name="Millares 44 2 2 6" xfId="11844" xr:uid="{90CCB256-96A3-4EB3-B11A-9ABE877C5613}"/>
    <cellStyle name="Millares 44 2 3" xfId="1951" xr:uid="{40F291BF-C31D-4EB2-9B24-C982744E3663}"/>
    <cellStyle name="Millares 44 2 3 2" xfId="4287" xr:uid="{93656C00-5B14-4C99-8FCA-AA91635ABDE7}"/>
    <cellStyle name="Millares 44 2 3 2 2" xfId="14689" xr:uid="{C11BAB3F-F02E-4660-B765-9DF334F1360B}"/>
    <cellStyle name="Millares 44 2 3 3" xfId="6714" xr:uid="{FBA40C78-8E11-4FF0-B4FD-ABD4265B9C36}"/>
    <cellStyle name="Millares 44 2 3 3 2" xfId="16966" xr:uid="{56419FB0-67EF-43CB-A45E-BEA08FE5AC4B}"/>
    <cellStyle name="Millares 44 2 3 4" xfId="9993" xr:uid="{94021FB7-AD8B-4D90-806F-91A719776EDC}"/>
    <cellStyle name="Millares 44 2 3 4 2" xfId="19259" xr:uid="{F7282190-ED5B-4649-B7AB-1A9D0CB06F13}"/>
    <cellStyle name="Millares 44 2 3 5" xfId="12413" xr:uid="{A06B9E70-9C42-4AFB-8A03-5C209F48C7BC}"/>
    <cellStyle name="Millares 44 2 4" xfId="3119" xr:uid="{D9ED2F6D-D88E-4FE6-BB16-893E783433CE}"/>
    <cellStyle name="Millares 44 2 4 2" xfId="13551" xr:uid="{5CCCA6DB-30D4-46A2-9EF8-6F147B191E13}"/>
    <cellStyle name="Millares 44 2 5" xfId="5546" xr:uid="{AC8B29DA-FFFC-4DD0-A022-A95ADB67A0FF}"/>
    <cellStyle name="Millares 44 2 5 2" xfId="15828" xr:uid="{B2DE8668-CC5D-42DB-93E1-9AE99A97BE4B}"/>
    <cellStyle name="Millares 44 2 6" xfId="8825" xr:uid="{E3D85552-D15D-4BFC-A6F7-9804CBCF34D4}"/>
    <cellStyle name="Millares 44 2 6 2" xfId="18121" xr:uid="{44870355-36DC-4F3F-9B09-DADE88E2CC0E}"/>
    <cellStyle name="Millares 44 2 7" xfId="11275" xr:uid="{7F18EF20-919B-4B88-B398-62ACEAC5C9F6}"/>
    <cellStyle name="Millares 44 3" xfId="1078" xr:uid="{0C6CAA1A-AF66-4E84-A549-AEEA54BF7658}"/>
    <cellStyle name="Millares 44 3 2" xfId="2246" xr:uid="{CEF45832-ECA6-4792-B5CA-BFC3AA8435A9}"/>
    <cellStyle name="Millares 44 3 2 2" xfId="4582" xr:uid="{A2C88434-FA1F-4D67-9C52-782EB00B0FD2}"/>
    <cellStyle name="Millares 44 3 2 2 2" xfId="14974" xr:uid="{E2243DD5-51B5-40F1-8D07-2C2BF0C851D9}"/>
    <cellStyle name="Millares 44 3 2 3" xfId="7009" xr:uid="{FC47552A-0287-4EAD-AB23-EBEE70B18102}"/>
    <cellStyle name="Millares 44 3 2 3 2" xfId="17251" xr:uid="{85C88FAE-A361-42FC-BC81-C37649D30BBA}"/>
    <cellStyle name="Millares 44 3 2 4" xfId="10288" xr:uid="{2A679732-BA11-426D-BB84-708D1F2D196E}"/>
    <cellStyle name="Millares 44 3 2 4 2" xfId="19545" xr:uid="{9DE651F7-A216-44BB-BDD3-75BF40BD46C2}"/>
    <cellStyle name="Millares 44 3 2 5" xfId="12698" xr:uid="{50A8F6D7-A09B-4E88-A2D5-B4CADAEB493E}"/>
    <cellStyle name="Millares 44 3 3" xfId="3414" xr:uid="{E9A0D0E4-73E9-4E33-BBE8-B3045E03123B}"/>
    <cellStyle name="Millares 44 3 3 2" xfId="13836" xr:uid="{BCF44CD7-1BD6-45E7-900D-1505705C8FAB}"/>
    <cellStyle name="Millares 44 3 4" xfId="5841" xr:uid="{C33C86B9-1982-4D58-85D3-E91CA24B4FBA}"/>
    <cellStyle name="Millares 44 3 4 2" xfId="16113" xr:uid="{32292780-009A-499D-8BFF-7988860B6F15}"/>
    <cellStyle name="Millares 44 3 5" xfId="9120" xr:uid="{CF82135B-D68F-48CD-9142-C2D5C218BDCE}"/>
    <cellStyle name="Millares 44 3 5 2" xfId="18406" xr:uid="{737C9588-1D21-4B58-AE25-AFB5C5D84B28}"/>
    <cellStyle name="Millares 44 3 6" xfId="11560" xr:uid="{46CEF94D-BADA-48B5-8D1B-F5D75EFB55A2}"/>
    <cellStyle name="Millares 44 4" xfId="1657" xr:uid="{92D32CCB-4E2F-4366-861A-6C3852644F4D}"/>
    <cellStyle name="Millares 44 4 2" xfId="3993" xr:uid="{FCD81282-DCA6-470C-9129-784119CCD230}"/>
    <cellStyle name="Millares 44 4 2 2" xfId="14405" xr:uid="{9D9406D2-B8EB-4269-981F-C6A33CB941DB}"/>
    <cellStyle name="Millares 44 4 3" xfId="6420" xr:uid="{6B079117-91EB-4E17-853B-0E70305D843A}"/>
    <cellStyle name="Millares 44 4 3 2" xfId="16682" xr:uid="{F6344AA0-C28E-49F4-8DD2-01DF81EEE674}"/>
    <cellStyle name="Millares 44 4 4" xfId="9699" xr:uid="{A08C7626-FE61-4650-9AA4-2B0AEF8A5DEF}"/>
    <cellStyle name="Millares 44 4 4 2" xfId="18975" xr:uid="{1560B4D8-5F23-4D54-9F08-885717D8FCD2}"/>
    <cellStyle name="Millares 44 4 5" xfId="12129" xr:uid="{1BCFF110-E318-41BF-A290-3E96BF644423}"/>
    <cellStyle name="Millares 44 5" xfId="2825" xr:uid="{9A26B5A4-5FC2-4B24-A3AC-59E1E8E8438E}"/>
    <cellStyle name="Millares 44 5 2" xfId="13267" xr:uid="{FF1E3877-1544-49F8-95F2-99BE3B6BCAFE}"/>
    <cellStyle name="Millares 44 6" xfId="5236" xr:uid="{EC2A9717-9608-4BDA-AB05-0FFCC3901C51}"/>
    <cellStyle name="Millares 44 6 2" xfId="15544" xr:uid="{1BD0512F-264A-4E16-8161-C863D4E23B27}"/>
    <cellStyle name="Millares 44 7" xfId="8531" xr:uid="{AEC12052-D6DE-4A82-814C-C07CBB2D35BC}"/>
    <cellStyle name="Millares 44 7 2" xfId="17837" xr:uid="{AC69A01C-85BD-4C8F-B22C-CB21128F8A83}"/>
    <cellStyle name="Millares 44 8" xfId="10922" xr:uid="{2EE9565D-3412-423E-B319-32A0C0C2AD32}"/>
    <cellStyle name="Millares 45" xfId="442" xr:uid="{3EF4472A-4726-4E51-B92C-CDEE83597A1D}"/>
    <cellStyle name="Millares 45 2" xfId="816" xr:uid="{244EC4DB-0E19-4BAD-A1EA-42680835878E}"/>
    <cellStyle name="Millares 45 2 2" xfId="1398" xr:uid="{E385A663-8B09-4278-8095-3848CF94F7C8}"/>
    <cellStyle name="Millares 45 2 2 2" xfId="2566" xr:uid="{F4229AC3-6361-4BD3-9A08-682C96B8BD05}"/>
    <cellStyle name="Millares 45 2 2 2 2" xfId="4902" xr:uid="{ADDA140A-E14E-4ACD-BCA8-C35E80D95FD9}"/>
    <cellStyle name="Millares 45 2 2 2 2 2" xfId="15291" xr:uid="{206B9268-256C-4548-BD05-AC3E5FC262A6}"/>
    <cellStyle name="Millares 45 2 2 2 3" xfId="7329" xr:uid="{B69328E0-A82A-4821-9A2F-388FAD73E4A8}"/>
    <cellStyle name="Millares 45 2 2 2 3 2" xfId="17568" xr:uid="{B5320502-CD3E-4C5B-BA03-9DDBF401702B}"/>
    <cellStyle name="Millares 45 2 2 2 4" xfId="10608" xr:uid="{9DEC28E3-839D-4462-84DA-B904331847A9}"/>
    <cellStyle name="Millares 45 2 2 2 4 2" xfId="19862" xr:uid="{6BCD392E-07EB-405D-B081-4A6B4C646836}"/>
    <cellStyle name="Millares 45 2 2 2 5" xfId="13015" xr:uid="{944D0993-BDDA-498B-8DAB-679AFE30FF1A}"/>
    <cellStyle name="Millares 45 2 2 3" xfId="3734" xr:uid="{01A63341-3FC3-46AD-AF3D-25B7F850AE9B}"/>
    <cellStyle name="Millares 45 2 2 3 2" xfId="14153" xr:uid="{1929CBAA-3CCC-44F6-AD55-B97ADC50955F}"/>
    <cellStyle name="Millares 45 2 2 4" xfId="6161" xr:uid="{886C0061-A746-4E58-BB08-8D3C80CC4EC9}"/>
    <cellStyle name="Millares 45 2 2 4 2" xfId="16430" xr:uid="{0855D676-7666-4B23-BF1A-AA5E146B0275}"/>
    <cellStyle name="Millares 45 2 2 5" xfId="9440" xr:uid="{A02AAD01-FB54-4308-86F3-72024A49A1B2}"/>
    <cellStyle name="Millares 45 2 2 5 2" xfId="18723" xr:uid="{9503EB9B-BB88-4075-9EFD-A9B1F5927631}"/>
    <cellStyle name="Millares 45 2 2 6" xfId="11877" xr:uid="{88AB87C0-F248-40E3-88AD-F3D7769B9B24}"/>
    <cellStyle name="Millares 45 2 3" xfId="1984" xr:uid="{E7D241D5-0E28-43F3-B697-B7F7B2976125}"/>
    <cellStyle name="Millares 45 2 3 2" xfId="4320" xr:uid="{4A9D8850-D01C-4577-86D7-95AE97C07993}"/>
    <cellStyle name="Millares 45 2 3 2 2" xfId="14722" xr:uid="{3C663FB9-B563-4B62-BEB7-5F7530B207DD}"/>
    <cellStyle name="Millares 45 2 3 3" xfId="6747" xr:uid="{F7C3B278-3D31-4766-93BA-C8F98BC9D5C6}"/>
    <cellStyle name="Millares 45 2 3 3 2" xfId="16999" xr:uid="{51662AE2-BFD5-4EDF-B75E-5263746E154F}"/>
    <cellStyle name="Millares 45 2 3 4" xfId="10026" xr:uid="{F5FEB2A9-146F-46B1-9EC0-D4C17622EBFA}"/>
    <cellStyle name="Millares 45 2 3 4 2" xfId="19292" xr:uid="{B22C3A4B-6A76-4E7B-AA65-8547877B4059}"/>
    <cellStyle name="Millares 45 2 3 5" xfId="12446" xr:uid="{BB7466A7-A122-4467-BD25-FCBFC30C7004}"/>
    <cellStyle name="Millares 45 2 4" xfId="3152" xr:uid="{9FD877A4-69D3-4883-BBD9-6E7473F92DE6}"/>
    <cellStyle name="Millares 45 2 4 2" xfId="13584" xr:uid="{E25B7248-B493-499A-8019-E69F4B6932E7}"/>
    <cellStyle name="Millares 45 2 5" xfId="5579" xr:uid="{79C37C3E-86AF-4640-926C-330E35896C40}"/>
    <cellStyle name="Millares 45 2 5 2" xfId="15861" xr:uid="{601BB796-E19B-4067-AC7F-955D75115F3F}"/>
    <cellStyle name="Millares 45 2 6" xfId="8858" xr:uid="{C3EE174B-C4FD-4279-B9B9-7CE6514530DF}"/>
    <cellStyle name="Millares 45 2 6 2" xfId="18154" xr:uid="{0A4BBE0F-B12F-411E-BD50-5A44345F7BC9}"/>
    <cellStyle name="Millares 45 2 7" xfId="11308" xr:uid="{014A13B8-A54C-4DAD-876A-288C1BFD4602}"/>
    <cellStyle name="Millares 45 3" xfId="1111" xr:uid="{DB2CABD5-D169-4F95-8D9B-FEA6E97CD720}"/>
    <cellStyle name="Millares 45 3 2" xfId="2279" xr:uid="{C00549E9-328C-49A8-B21F-409CE2539D51}"/>
    <cellStyle name="Millares 45 3 2 2" xfId="4615" xr:uid="{27F206AC-44BB-4BC4-8CFD-042CBAE47157}"/>
    <cellStyle name="Millares 45 3 2 2 2" xfId="15007" xr:uid="{CC91893B-19EF-43AC-A877-A04F0FBD0B4A}"/>
    <cellStyle name="Millares 45 3 2 3" xfId="7042" xr:uid="{24A77F13-DF48-4961-A3F7-A20C2B3AB353}"/>
    <cellStyle name="Millares 45 3 2 3 2" xfId="17284" xr:uid="{25C32743-3F75-4CE5-94AE-9BA5B6E14A07}"/>
    <cellStyle name="Millares 45 3 2 4" xfId="10321" xr:uid="{5B6689DF-76B5-4F0B-A3D4-FF33D3323A15}"/>
    <cellStyle name="Millares 45 3 2 4 2" xfId="19578" xr:uid="{D8193CFA-178B-460F-B7AA-E73A0EEB3182}"/>
    <cellStyle name="Millares 45 3 2 5" xfId="12731" xr:uid="{29D459C6-9BF7-41A5-B677-0F2489D045CF}"/>
    <cellStyle name="Millares 45 3 3" xfId="3447" xr:uid="{510AA4C8-D33F-4156-8E43-05AB5A750D58}"/>
    <cellStyle name="Millares 45 3 3 2" xfId="13869" xr:uid="{66B0806E-1E3E-49B4-B776-820ADF868EE3}"/>
    <cellStyle name="Millares 45 3 4" xfId="5874" xr:uid="{A6F181F5-BF8C-411B-8358-C2E680A9453B}"/>
    <cellStyle name="Millares 45 3 4 2" xfId="16146" xr:uid="{88A774E9-4C88-4808-8BE6-A42881358D03}"/>
    <cellStyle name="Millares 45 3 5" xfId="9153" xr:uid="{6AD2100B-7BE0-4844-9E4C-748B8CEC85BB}"/>
    <cellStyle name="Millares 45 3 5 2" xfId="18439" xr:uid="{E946C278-EA9C-4EA3-9C42-C055DDD4D1DA}"/>
    <cellStyle name="Millares 45 3 6" xfId="11593" xr:uid="{6CE5D3D7-2FB8-4A4C-9447-25D366C29A72}"/>
    <cellStyle name="Millares 45 4" xfId="1690" xr:uid="{FC90AF24-E495-4674-BCD5-5EC143CDB834}"/>
    <cellStyle name="Millares 45 4 2" xfId="4026" xr:uid="{33254443-0866-4C58-8181-45D6B3C091BC}"/>
    <cellStyle name="Millares 45 4 2 2" xfId="14438" xr:uid="{8A8BCC19-773C-41A8-94A0-7053E31828A8}"/>
    <cellStyle name="Millares 45 4 3" xfId="6453" xr:uid="{90F652A8-E806-40D0-B3A4-B84DBFAC6956}"/>
    <cellStyle name="Millares 45 4 3 2" xfId="16715" xr:uid="{73E11448-42A6-4C84-9B3F-52877179509E}"/>
    <cellStyle name="Millares 45 4 4" xfId="9732" xr:uid="{B459908A-E7C4-472A-ADEA-9D5BA5FD85B8}"/>
    <cellStyle name="Millares 45 4 4 2" xfId="19008" xr:uid="{76FB3406-D101-407E-B6EC-439263DD2C5A}"/>
    <cellStyle name="Millares 45 4 5" xfId="12162" xr:uid="{F22FB615-0477-4EB9-BC15-686C1A1BEB9F}"/>
    <cellStyle name="Millares 45 5" xfId="2858" xr:uid="{20BFD0C7-A817-4335-9066-EA148B83620A}"/>
    <cellStyle name="Millares 45 5 2" xfId="13300" xr:uid="{6F97AFCE-057E-4CA4-9CFB-D2248FADA6FA}"/>
    <cellStyle name="Millares 45 6" xfId="5269" xr:uid="{F80F3772-B506-4664-AFD5-72F2D5DAB086}"/>
    <cellStyle name="Millares 45 6 2" xfId="15577" xr:uid="{FBAC4F6E-5899-4EF3-AF4D-9B9C0B103E05}"/>
    <cellStyle name="Millares 45 7" xfId="8564" xr:uid="{AC4567F6-C170-483B-B0D1-0495A411DFBF}"/>
    <cellStyle name="Millares 45 7 2" xfId="17870" xr:uid="{20EBC108-BCEB-4DF3-BFC4-2EC143649973}"/>
    <cellStyle name="Millares 45 8" xfId="10955" xr:uid="{1F8E528A-A3D2-4C2E-B2C7-41D131703A31}"/>
    <cellStyle name="Millares 46" xfId="426" xr:uid="{2D0F7EEE-61A4-43EB-8718-FFE68BF487A0}"/>
    <cellStyle name="Millares 46 2" xfId="800" xr:uid="{9A07A6EC-9D31-479B-80F3-6C27A430CCC8}"/>
    <cellStyle name="Millares 46 2 2" xfId="1382" xr:uid="{80BEA8FB-D521-4345-8972-823104B178DC}"/>
    <cellStyle name="Millares 46 2 2 2" xfId="2550" xr:uid="{3E7F0F50-4805-451F-BE3F-7015AB697994}"/>
    <cellStyle name="Millares 46 2 2 2 2" xfId="4886" xr:uid="{643A3400-47A0-4E17-BF6F-18F14A728F9F}"/>
    <cellStyle name="Millares 46 2 2 2 2 2" xfId="15275" xr:uid="{F38B47A3-3E73-45B2-8A3F-AC6FA2502766}"/>
    <cellStyle name="Millares 46 2 2 2 3" xfId="7313" xr:uid="{3DA85D2D-015F-43DC-9761-10A75E701286}"/>
    <cellStyle name="Millares 46 2 2 2 3 2" xfId="17552" xr:uid="{CD5F8B7F-9BCA-43B7-91A7-B6B684213C39}"/>
    <cellStyle name="Millares 46 2 2 2 4" xfId="10592" xr:uid="{3E69C3E9-7331-482D-9FF9-2E320391B4FC}"/>
    <cellStyle name="Millares 46 2 2 2 4 2" xfId="19846" xr:uid="{2E5D26C2-6980-4A4B-A98D-E49EFE88C87A}"/>
    <cellStyle name="Millares 46 2 2 2 5" xfId="12999" xr:uid="{F5BD9F46-93A0-4350-93FD-179363718DFC}"/>
    <cellStyle name="Millares 46 2 2 3" xfId="3718" xr:uid="{85724090-5772-4410-9694-BF4A05683D20}"/>
    <cellStyle name="Millares 46 2 2 3 2" xfId="14137" xr:uid="{E16C6B88-8719-41C0-B83E-4973773C48B2}"/>
    <cellStyle name="Millares 46 2 2 4" xfId="6145" xr:uid="{1A82DE52-5EC4-445B-8106-89BEC95B9A5A}"/>
    <cellStyle name="Millares 46 2 2 4 2" xfId="16414" xr:uid="{53D176ED-ACAD-4FF6-ABC7-1B12F7210EF9}"/>
    <cellStyle name="Millares 46 2 2 5" xfId="9424" xr:uid="{0B90548E-8F8B-4D4C-9796-935E69A3A58A}"/>
    <cellStyle name="Millares 46 2 2 5 2" xfId="18707" xr:uid="{CC57F68F-F194-4906-802F-F55B00299357}"/>
    <cellStyle name="Millares 46 2 2 6" xfId="11861" xr:uid="{3681C1CC-A30B-42B9-A2FB-D3BAC8183808}"/>
    <cellStyle name="Millares 46 2 3" xfId="1968" xr:uid="{3E4DDDB8-D813-408D-962A-4E1BFDAE8089}"/>
    <cellStyle name="Millares 46 2 3 2" xfId="4304" xr:uid="{E70494D3-3232-49EB-8777-DF4359BE0C66}"/>
    <cellStyle name="Millares 46 2 3 2 2" xfId="14706" xr:uid="{D74B937E-1366-4C2C-A4C8-EA2AB8CE19E2}"/>
    <cellStyle name="Millares 46 2 3 3" xfId="6731" xr:uid="{4F03B22E-08A2-4199-B741-D789C1FECBFE}"/>
    <cellStyle name="Millares 46 2 3 3 2" xfId="16983" xr:uid="{2A2FF3F8-95AC-4C18-B987-AC8667E1674F}"/>
    <cellStyle name="Millares 46 2 3 4" xfId="10010" xr:uid="{5032250E-58CA-49D0-8FB7-5648B5F4A19D}"/>
    <cellStyle name="Millares 46 2 3 4 2" xfId="19276" xr:uid="{E2DC62CB-E057-4F8D-BD69-615FA8AD2CDE}"/>
    <cellStyle name="Millares 46 2 3 5" xfId="12430" xr:uid="{90B44070-C6A6-4E5B-AF45-45729F924BB5}"/>
    <cellStyle name="Millares 46 2 4" xfId="3136" xr:uid="{5C79ED1E-0B81-4EA3-9AF0-2B1CA6F083CD}"/>
    <cellStyle name="Millares 46 2 4 2" xfId="13568" xr:uid="{18EBFEEA-C57D-4427-B9E1-C949D4CF5381}"/>
    <cellStyle name="Millares 46 2 5" xfId="5563" xr:uid="{99307E3E-D975-46BC-8BF1-2864E8BD8FE5}"/>
    <cellStyle name="Millares 46 2 5 2" xfId="15845" xr:uid="{D4D3F2EC-8591-4B0F-9ECA-5BDDAE579E97}"/>
    <cellStyle name="Millares 46 2 6" xfId="8842" xr:uid="{DEFAB3F0-0DD4-4FD2-AE3E-BF8A728AA21D}"/>
    <cellStyle name="Millares 46 2 6 2" xfId="18138" xr:uid="{D53601C2-1A5E-40CC-BDF3-FDB246A72BD5}"/>
    <cellStyle name="Millares 46 2 7" xfId="11292" xr:uid="{F4076ABB-74AE-4152-BD7F-E4649B281EA8}"/>
    <cellStyle name="Millares 46 3" xfId="1095" xr:uid="{8C37F88E-C70B-4D15-8702-ACF10913F53B}"/>
    <cellStyle name="Millares 46 3 2" xfId="2263" xr:uid="{2E8ACC7A-E64E-4295-89C9-8CD90F7406EE}"/>
    <cellStyle name="Millares 46 3 2 2" xfId="4599" xr:uid="{B03E55E6-6D3A-44F6-99F0-26330343B4A5}"/>
    <cellStyle name="Millares 46 3 2 2 2" xfId="14991" xr:uid="{00263C00-E0EF-4227-B45D-77473596D222}"/>
    <cellStyle name="Millares 46 3 2 3" xfId="7026" xr:uid="{7807337F-424E-44FF-B4E2-BCF44637025A}"/>
    <cellStyle name="Millares 46 3 2 3 2" xfId="17268" xr:uid="{1BE2DF51-6381-4CFF-8B12-1FC2097C3804}"/>
    <cellStyle name="Millares 46 3 2 4" xfId="10305" xr:uid="{22B212FF-4E7E-47E4-BB7C-C31107D44007}"/>
    <cellStyle name="Millares 46 3 2 4 2" xfId="19562" xr:uid="{21FE8F00-CFD7-4063-979D-7859C4BFF872}"/>
    <cellStyle name="Millares 46 3 2 5" xfId="12715" xr:uid="{DF7D300D-6F56-458E-A78F-CD4F5302DFCE}"/>
    <cellStyle name="Millares 46 3 3" xfId="3431" xr:uid="{34E53E48-C307-4AB5-8379-EB493739863B}"/>
    <cellStyle name="Millares 46 3 3 2" xfId="13853" xr:uid="{7CB3BAD7-1A70-4F48-8A85-23248C814685}"/>
    <cellStyle name="Millares 46 3 4" xfId="5858" xr:uid="{D85468F8-2F73-4F34-B005-0BF1E43EF2B5}"/>
    <cellStyle name="Millares 46 3 4 2" xfId="16130" xr:uid="{778AFF7B-116E-41D4-BF55-E96F2821F2D7}"/>
    <cellStyle name="Millares 46 3 5" xfId="9137" xr:uid="{BE8124E6-108E-4C26-85EA-F500B9EAAEE1}"/>
    <cellStyle name="Millares 46 3 5 2" xfId="18423" xr:uid="{55DADE0C-8306-43A2-BD32-A0BEAA637301}"/>
    <cellStyle name="Millares 46 3 6" xfId="11577" xr:uid="{0470B94A-5EB4-4B01-BAC3-888AB42871B1}"/>
    <cellStyle name="Millares 46 4" xfId="1674" xr:uid="{D3C61A8E-A730-4F92-9CC3-C9D2F41F8D4F}"/>
    <cellStyle name="Millares 46 4 2" xfId="4010" xr:uid="{DF1DDA3E-CAFA-487A-A677-720E4ACECB10}"/>
    <cellStyle name="Millares 46 4 2 2" xfId="14422" xr:uid="{93207BDD-4239-473C-A54B-EBD8CBF2983E}"/>
    <cellStyle name="Millares 46 4 3" xfId="6437" xr:uid="{2766E823-E533-40E3-ADB6-D55A414FEDDD}"/>
    <cellStyle name="Millares 46 4 3 2" xfId="16699" xr:uid="{B74A6578-EE76-4663-8303-8FE1EDFB9108}"/>
    <cellStyle name="Millares 46 4 4" xfId="9716" xr:uid="{B7F2DE58-703A-460F-A1BF-2A0ACB4C4EF1}"/>
    <cellStyle name="Millares 46 4 4 2" xfId="18992" xr:uid="{7D0E3B0C-29BF-44B0-A69C-972BF479BEFF}"/>
    <cellStyle name="Millares 46 4 5" xfId="12146" xr:uid="{FB58AB59-4A8C-44C4-B67E-1143BB3AB463}"/>
    <cellStyle name="Millares 46 5" xfId="2842" xr:uid="{1FEAD76E-4E7A-49E2-811D-8680ED56BE69}"/>
    <cellStyle name="Millares 46 5 2" xfId="13284" xr:uid="{BF514A12-D8CB-481E-983B-43617739A358}"/>
    <cellStyle name="Millares 46 6" xfId="5253" xr:uid="{68005E9A-1732-4682-B3D4-04046D3489B1}"/>
    <cellStyle name="Millares 46 6 2" xfId="15561" xr:uid="{75737DDA-AF6B-4447-B286-203C0F6D4904}"/>
    <cellStyle name="Millares 46 7" xfId="8548" xr:uid="{D52AAB00-081B-403A-86C7-97BBD717BFA8}"/>
    <cellStyle name="Millares 46 7 2" xfId="17854" xr:uid="{ACCC1B48-DBDF-453F-959A-F18CA70A365F}"/>
    <cellStyle name="Millares 46 8" xfId="10939" xr:uid="{2040A610-8CFD-4ACA-A5A9-DEA52FDA9316}"/>
    <cellStyle name="Millares 47" xfId="403" xr:uid="{50F34E56-B442-47FF-A5E2-6955531BC404}"/>
    <cellStyle name="Millares 47 2" xfId="777" xr:uid="{2CA71EE1-0E94-40C6-9049-B9665A37EA05}"/>
    <cellStyle name="Millares 47 2 2" xfId="1359" xr:uid="{3F203E97-DA56-4BCA-AED2-36B4AD41ADE9}"/>
    <cellStyle name="Millares 47 2 2 2" xfId="2527" xr:uid="{BE2224D6-0ADE-4EB1-A384-919E759EEEAC}"/>
    <cellStyle name="Millares 47 2 2 2 2" xfId="4863" xr:uid="{6003E832-5FD2-4895-8E2B-10DB09633B90}"/>
    <cellStyle name="Millares 47 2 2 2 2 2" xfId="15252" xr:uid="{FA1DF900-A6C5-48FE-9CDA-A6CFD158FEE3}"/>
    <cellStyle name="Millares 47 2 2 2 3" xfId="7290" xr:uid="{F0973A51-89C0-4E9E-8E4E-2E396B1F9ED9}"/>
    <cellStyle name="Millares 47 2 2 2 3 2" xfId="17529" xr:uid="{85E8A6C0-3D1A-47BF-9F3E-3A199386F2CB}"/>
    <cellStyle name="Millares 47 2 2 2 4" xfId="10569" xr:uid="{C1B31950-D190-420F-B9C4-E12CCB12D2CE}"/>
    <cellStyle name="Millares 47 2 2 2 4 2" xfId="19823" xr:uid="{9FEB302E-3B56-4C8D-91BB-72DA011512F5}"/>
    <cellStyle name="Millares 47 2 2 2 5" xfId="12976" xr:uid="{812DA1CC-8F53-4EBE-9AE8-9AD5062439FD}"/>
    <cellStyle name="Millares 47 2 2 3" xfId="3695" xr:uid="{8478EA97-C11C-4454-A190-0090989DC40B}"/>
    <cellStyle name="Millares 47 2 2 3 2" xfId="14114" xr:uid="{F521B699-F498-4157-85CE-31EA997B1182}"/>
    <cellStyle name="Millares 47 2 2 4" xfId="6122" xr:uid="{8ABB4EEA-50B1-4363-B005-950DB5A9D2B6}"/>
    <cellStyle name="Millares 47 2 2 4 2" xfId="16391" xr:uid="{63D939B2-F705-4A56-BDA5-E303E7DA5C3E}"/>
    <cellStyle name="Millares 47 2 2 5" xfId="9401" xr:uid="{9382459B-EA64-4C50-8501-9A6E90931692}"/>
    <cellStyle name="Millares 47 2 2 5 2" xfId="18684" xr:uid="{B90592EC-8AF5-44FB-9A79-44BD6A540EDE}"/>
    <cellStyle name="Millares 47 2 2 6" xfId="11838" xr:uid="{006FC102-BFE7-408B-94DB-04EBEC5A62D4}"/>
    <cellStyle name="Millares 47 2 3" xfId="1945" xr:uid="{CF855A93-31D7-4A08-B155-51BD5B6B0F0A}"/>
    <cellStyle name="Millares 47 2 3 2" xfId="4281" xr:uid="{6DAA86CC-B944-4B56-89BE-766F2E399548}"/>
    <cellStyle name="Millares 47 2 3 2 2" xfId="14683" xr:uid="{DCBA4AA5-3AB6-49C3-B567-CBB25EBC097E}"/>
    <cellStyle name="Millares 47 2 3 3" xfId="6708" xr:uid="{9DDEE755-9838-46BB-B3C9-C63C5979419E}"/>
    <cellStyle name="Millares 47 2 3 3 2" xfId="16960" xr:uid="{E398749F-4298-4777-8D7D-E93A63A9EF3E}"/>
    <cellStyle name="Millares 47 2 3 4" xfId="9987" xr:uid="{7461BE2D-7574-4ABA-80F5-55ECCCB6DB1E}"/>
    <cellStyle name="Millares 47 2 3 4 2" xfId="19253" xr:uid="{59B7042E-3085-4F1B-A066-AA4454164D96}"/>
    <cellStyle name="Millares 47 2 3 5" xfId="12407" xr:uid="{7F0108CA-AB3E-4962-A716-ED96433F03B6}"/>
    <cellStyle name="Millares 47 2 4" xfId="3113" xr:uid="{3B85F985-FB6C-4F2F-BE95-1192C536FEFA}"/>
    <cellStyle name="Millares 47 2 4 2" xfId="13545" xr:uid="{785F4CB1-3E24-4105-8798-7C8945264E6E}"/>
    <cellStyle name="Millares 47 2 5" xfId="5540" xr:uid="{50E2BAB7-96D2-4B01-8A32-931C00EA8997}"/>
    <cellStyle name="Millares 47 2 5 2" xfId="15822" xr:uid="{636544E8-5888-4B38-85B6-335973CBC08D}"/>
    <cellStyle name="Millares 47 2 6" xfId="8819" xr:uid="{20E1DF26-4C43-4D5B-B8AF-C1AB253948F6}"/>
    <cellStyle name="Millares 47 2 6 2" xfId="18115" xr:uid="{B1567C1D-EF67-4F3A-885B-2669155FD3F0}"/>
    <cellStyle name="Millares 47 2 7" xfId="11269" xr:uid="{876E3741-C345-4A4C-B97E-33770718F997}"/>
    <cellStyle name="Millares 47 3" xfId="1072" xr:uid="{FFD56EFE-2EC7-4207-BD29-705177CE6A38}"/>
    <cellStyle name="Millares 47 3 2" xfId="2240" xr:uid="{6CF93A52-1C29-4E00-97F2-EE83DB77F8B0}"/>
    <cellStyle name="Millares 47 3 2 2" xfId="4576" xr:uid="{B1D932E2-097F-43A0-8D23-11D0840DEB22}"/>
    <cellStyle name="Millares 47 3 2 2 2" xfId="14968" xr:uid="{62AADBAE-79FD-41E3-9672-BAB682E977ED}"/>
    <cellStyle name="Millares 47 3 2 3" xfId="7003" xr:uid="{A878C630-1F02-4748-9D29-5EC0F56E3A12}"/>
    <cellStyle name="Millares 47 3 2 3 2" xfId="17245" xr:uid="{314AF6F0-4102-4782-82C6-EF28E39C8B9F}"/>
    <cellStyle name="Millares 47 3 2 4" xfId="10282" xr:uid="{0B788E72-1120-4BD7-B00D-FEBF5348F033}"/>
    <cellStyle name="Millares 47 3 2 4 2" xfId="19539" xr:uid="{83F753C1-EC5A-44C2-BF18-6CD02FC81E96}"/>
    <cellStyle name="Millares 47 3 2 5" xfId="12692" xr:uid="{8CAB67A7-373B-4445-9F5F-8C0C060A7D4B}"/>
    <cellStyle name="Millares 47 3 3" xfId="3408" xr:uid="{6B868B81-A2CB-4938-A7ED-4BCD58432808}"/>
    <cellStyle name="Millares 47 3 3 2" xfId="13830" xr:uid="{29E9302E-C0E3-43BA-BF53-0BA8049C5AAB}"/>
    <cellStyle name="Millares 47 3 4" xfId="5835" xr:uid="{F98D834E-B015-4561-8AA6-8662CE14C511}"/>
    <cellStyle name="Millares 47 3 4 2" xfId="16107" xr:uid="{1517DE88-68F1-4EAD-8639-EC38E19398B6}"/>
    <cellStyle name="Millares 47 3 5" xfId="9114" xr:uid="{D223C549-48EA-4CB6-811C-6C320DCC6DAF}"/>
    <cellStyle name="Millares 47 3 5 2" xfId="18400" xr:uid="{362BFBB6-84BE-4794-8ED5-2D8D88498695}"/>
    <cellStyle name="Millares 47 3 6" xfId="11554" xr:uid="{65BB1089-25C4-4FA4-89D0-0A7D41580BB0}"/>
    <cellStyle name="Millares 47 4" xfId="1651" xr:uid="{94C035B1-3B67-4FCA-A52D-523EDCD91B7A}"/>
    <cellStyle name="Millares 47 4 2" xfId="3987" xr:uid="{BDE8C58F-9B31-49B7-8314-9554DAD8A404}"/>
    <cellStyle name="Millares 47 4 2 2" xfId="14399" xr:uid="{B8B0DA99-5304-4D0A-9CBB-87AC7C6F4668}"/>
    <cellStyle name="Millares 47 4 3" xfId="6414" xr:uid="{591D3089-3361-4213-A802-6CA5F2FCE229}"/>
    <cellStyle name="Millares 47 4 3 2" xfId="16676" xr:uid="{8E2C5EFB-9451-4C80-AAA5-088652E0E04F}"/>
    <cellStyle name="Millares 47 4 4" xfId="9693" xr:uid="{EC1D9EA3-D14F-4177-84FA-B3844F4A109A}"/>
    <cellStyle name="Millares 47 4 4 2" xfId="18969" xr:uid="{F598675E-2975-4ADF-8B1E-28C6C7578511}"/>
    <cellStyle name="Millares 47 4 5" xfId="12123" xr:uid="{70CB590A-D299-4775-AC0E-56CA36B15F10}"/>
    <cellStyle name="Millares 47 5" xfId="2819" xr:uid="{77407D54-C4B9-4419-B212-1EA6FD36FBA7}"/>
    <cellStyle name="Millares 47 5 2" xfId="13261" xr:uid="{E15C5FC9-9DC9-4CC8-AD38-D40237A7864E}"/>
    <cellStyle name="Millares 47 6" xfId="5230" xr:uid="{059D41BA-DB0C-46B8-856B-BA1338E6FE73}"/>
    <cellStyle name="Millares 47 6 2" xfId="15538" xr:uid="{F6C1608C-DE89-4256-A1D4-5E6D1034036B}"/>
    <cellStyle name="Millares 47 7" xfId="8525" xr:uid="{E0BC41C9-8030-4C58-83C9-889C058166CA}"/>
    <cellStyle name="Millares 47 7 2" xfId="17831" xr:uid="{A13808E9-1AD3-4BBF-90F8-EE12746D5077}"/>
    <cellStyle name="Millares 47 8" xfId="10916" xr:uid="{3F1139A1-C7E2-4805-AE4E-95D9674F5E18}"/>
    <cellStyle name="Millares 48" xfId="441" xr:uid="{ACFB3414-3DAE-4D46-8069-0CE2EAC1C3E9}"/>
    <cellStyle name="Millares 48 2" xfId="815" xr:uid="{5D1C4DE3-8696-4965-9473-76BD1B15EF57}"/>
    <cellStyle name="Millares 48 2 2" xfId="1397" xr:uid="{1DB945F6-01C9-4D0E-8D77-4C9292D90E8A}"/>
    <cellStyle name="Millares 48 2 2 2" xfId="2565" xr:uid="{625DCF0E-C2DB-4643-AF76-9F655DD2C5C1}"/>
    <cellStyle name="Millares 48 2 2 2 2" xfId="4901" xr:uid="{5AA9DB3E-3CEC-4712-862A-60E79B46258D}"/>
    <cellStyle name="Millares 48 2 2 2 2 2" xfId="15290" xr:uid="{2F6A741D-18B8-4267-85F4-AC57EAAD10CA}"/>
    <cellStyle name="Millares 48 2 2 2 3" xfId="7328" xr:uid="{A0D56FFB-6FA7-4CC1-8889-93CD55C37A90}"/>
    <cellStyle name="Millares 48 2 2 2 3 2" xfId="17567" xr:uid="{29F9B4EF-4D18-4882-8602-F0FCCFBE6D94}"/>
    <cellStyle name="Millares 48 2 2 2 4" xfId="10607" xr:uid="{E96D40F3-B00D-44A8-858F-ACE705E59513}"/>
    <cellStyle name="Millares 48 2 2 2 4 2" xfId="19861" xr:uid="{4D2DE404-8060-4D88-9F43-4F24D7B4587E}"/>
    <cellStyle name="Millares 48 2 2 2 5" xfId="13014" xr:uid="{717ACFDD-826A-4E37-AA3D-34C6CAB61565}"/>
    <cellStyle name="Millares 48 2 2 3" xfId="3733" xr:uid="{1CD98E25-839C-4AD0-9769-3CBC39459E01}"/>
    <cellStyle name="Millares 48 2 2 3 2" xfId="14152" xr:uid="{52811B04-6DF8-4790-841B-31B533353C54}"/>
    <cellStyle name="Millares 48 2 2 4" xfId="6160" xr:uid="{5BE8C445-E741-43AA-A6DF-F822B2A04D42}"/>
    <cellStyle name="Millares 48 2 2 4 2" xfId="16429" xr:uid="{3B5213C0-506D-419C-BE5C-1F993053D9BF}"/>
    <cellStyle name="Millares 48 2 2 5" xfId="9439" xr:uid="{B47310FC-1726-4AC5-A9E1-1892536A3089}"/>
    <cellStyle name="Millares 48 2 2 5 2" xfId="18722" xr:uid="{6388E2CB-EA53-4619-81E1-D217AC202B10}"/>
    <cellStyle name="Millares 48 2 2 6" xfId="11876" xr:uid="{2AF7F091-A1A3-46DD-8D7C-8DDD062066DA}"/>
    <cellStyle name="Millares 48 2 3" xfId="1983" xr:uid="{B54680CB-9024-4F25-8A2B-5219BE5B9E73}"/>
    <cellStyle name="Millares 48 2 3 2" xfId="4319" xr:uid="{52B85912-D9D4-4107-B80F-1FA180FEF283}"/>
    <cellStyle name="Millares 48 2 3 2 2" xfId="14721" xr:uid="{2F4BFF81-C8CB-4814-A08A-F6A041CD90B8}"/>
    <cellStyle name="Millares 48 2 3 3" xfId="6746" xr:uid="{5737F8C6-5549-4DD5-A104-3145C897A970}"/>
    <cellStyle name="Millares 48 2 3 3 2" xfId="16998" xr:uid="{EC25BE8F-94A2-4100-873C-B307AD113EAB}"/>
    <cellStyle name="Millares 48 2 3 4" xfId="10025" xr:uid="{7A12D4D6-DF55-47C2-93C3-9DCC9F5E0F04}"/>
    <cellStyle name="Millares 48 2 3 4 2" xfId="19291" xr:uid="{69B609E3-FEFD-4F7F-BE22-660D9E10E75F}"/>
    <cellStyle name="Millares 48 2 3 5" xfId="12445" xr:uid="{6FF154B8-2ABB-4FB1-8EC5-A3BF7BDB659D}"/>
    <cellStyle name="Millares 48 2 4" xfId="3151" xr:uid="{17E4E54C-BE3A-4E53-8409-5CBCAEAE9A95}"/>
    <cellStyle name="Millares 48 2 4 2" xfId="13583" xr:uid="{CB19E074-AF41-476D-9452-2E5101481AB3}"/>
    <cellStyle name="Millares 48 2 5" xfId="5578" xr:uid="{E7E88993-7F3D-47B4-96EE-1A79DC6DB6FC}"/>
    <cellStyle name="Millares 48 2 5 2" xfId="15860" xr:uid="{89448800-9480-47A4-B49F-CCB8A3E85B8A}"/>
    <cellStyle name="Millares 48 2 6" xfId="8857" xr:uid="{752DCE3A-DF05-4843-928E-4E032F7D9975}"/>
    <cellStyle name="Millares 48 2 6 2" xfId="18153" xr:uid="{166ADDBB-9040-42EF-B526-431C4BED073E}"/>
    <cellStyle name="Millares 48 2 7" xfId="11307" xr:uid="{D5FF617D-11F1-4AA0-8610-8EBDADDD24EF}"/>
    <cellStyle name="Millares 48 3" xfId="1110" xr:uid="{3506E205-35D2-4143-B1C5-1C16694B3BAB}"/>
    <cellStyle name="Millares 48 3 2" xfId="2278" xr:uid="{45F76597-B6EA-4821-B96D-D950076ABBD2}"/>
    <cellStyle name="Millares 48 3 2 2" xfId="4614" xr:uid="{E51B728E-2BB2-414C-B129-9BB903A809C6}"/>
    <cellStyle name="Millares 48 3 2 2 2" xfId="15006" xr:uid="{2EC8D1F1-E4AF-4D81-843F-22BA70D94A80}"/>
    <cellStyle name="Millares 48 3 2 3" xfId="7041" xr:uid="{F5094449-DC0C-44FA-B225-C6A624785D3D}"/>
    <cellStyle name="Millares 48 3 2 3 2" xfId="17283" xr:uid="{1B435C37-EB7B-4919-B4C7-87A3A216CAAE}"/>
    <cellStyle name="Millares 48 3 2 4" xfId="10320" xr:uid="{D4343BC2-1360-4A40-9249-66530CFB897E}"/>
    <cellStyle name="Millares 48 3 2 4 2" xfId="19577" xr:uid="{1C73446E-A7F8-4B0E-9C8A-1C0A5375415F}"/>
    <cellStyle name="Millares 48 3 2 5" xfId="12730" xr:uid="{4E219061-C49D-43A3-99FB-B75F7972B71E}"/>
    <cellStyle name="Millares 48 3 3" xfId="3446" xr:uid="{031C8AB9-774A-41A3-8B93-3A23EF8409BA}"/>
    <cellStyle name="Millares 48 3 3 2" xfId="13868" xr:uid="{77C8EF8A-59E0-4807-94B1-3FD9F49CF52E}"/>
    <cellStyle name="Millares 48 3 4" xfId="5873" xr:uid="{E44AB0AF-6B48-4507-A36B-04A911662134}"/>
    <cellStyle name="Millares 48 3 4 2" xfId="16145" xr:uid="{58C0B123-93A2-4A57-82B8-0A4C4E4EB8DA}"/>
    <cellStyle name="Millares 48 3 5" xfId="9152" xr:uid="{843E4F7D-31A1-46A1-B29D-836375E245F1}"/>
    <cellStyle name="Millares 48 3 5 2" xfId="18438" xr:uid="{B8C80DBE-D32F-48D4-A39D-0BF829C5F1FD}"/>
    <cellStyle name="Millares 48 3 6" xfId="11592" xr:uid="{34F2B007-6DF3-4CC7-8CF0-566E96E905AB}"/>
    <cellStyle name="Millares 48 4" xfId="1689" xr:uid="{71CA4023-882A-4C15-A244-1DE9946C500E}"/>
    <cellStyle name="Millares 48 4 2" xfId="4025" xr:uid="{68879A69-F128-4133-826E-1CDEFE58AC54}"/>
    <cellStyle name="Millares 48 4 2 2" xfId="14437" xr:uid="{D7856962-F4AF-4D33-A428-73A36B83985A}"/>
    <cellStyle name="Millares 48 4 3" xfId="6452" xr:uid="{4EAE32E8-821E-49FA-922E-CFCB5E2A067A}"/>
    <cellStyle name="Millares 48 4 3 2" xfId="16714" xr:uid="{B50DE92D-3B6A-484A-8B29-9D235DC95BB6}"/>
    <cellStyle name="Millares 48 4 4" xfId="9731" xr:uid="{97DDA65B-E098-4561-97CE-6F730B69E096}"/>
    <cellStyle name="Millares 48 4 4 2" xfId="19007" xr:uid="{848AE240-8D38-400B-BDF4-47DF28BB7293}"/>
    <cellStyle name="Millares 48 4 5" xfId="12161" xr:uid="{7857F5B9-4F73-478E-8CF4-3B9CEE15D0FF}"/>
    <cellStyle name="Millares 48 5" xfId="2857" xr:uid="{E6E199FA-F314-4B7B-8D2A-3DD74BC94A5E}"/>
    <cellStyle name="Millares 48 5 2" xfId="13299" xr:uid="{2DF6B4EF-FF37-414F-A184-FB3CA61A0D64}"/>
    <cellStyle name="Millares 48 6" xfId="5268" xr:uid="{97306F44-75CC-4A79-B112-4814E64736BE}"/>
    <cellStyle name="Millares 48 6 2" xfId="15576" xr:uid="{1293A10C-FCE5-4FD4-BDE8-8DFF343D1741}"/>
    <cellStyle name="Millares 48 7" xfId="8563" xr:uid="{C0D0BC10-F663-4AB8-8027-BD7D148870FC}"/>
    <cellStyle name="Millares 48 7 2" xfId="17869" xr:uid="{92236A55-CCCC-45E1-A2CC-C8C13127E6C3}"/>
    <cellStyle name="Millares 48 8" xfId="10954" xr:uid="{AFD6B9A4-8EAF-4BD7-B412-5FEEDD44F74C}"/>
    <cellStyle name="Millares 49" xfId="453" xr:uid="{B854B37F-1FE0-4172-9564-C3982BA00DC4}"/>
    <cellStyle name="Millares 49 2" xfId="827" xr:uid="{213FB1E1-57B1-442E-A3E8-7A8AD11B946F}"/>
    <cellStyle name="Millares 49 2 2" xfId="1409" xr:uid="{B97AB0AD-BAC0-4179-8DAB-65672C1FC44D}"/>
    <cellStyle name="Millares 49 2 2 2" xfId="2577" xr:uid="{420392D7-FAD0-45D4-A740-944CE28C137B}"/>
    <cellStyle name="Millares 49 2 2 2 2" xfId="4913" xr:uid="{F4D08789-EF3A-45FC-A1C9-1CED2C1A4BF5}"/>
    <cellStyle name="Millares 49 2 2 2 2 2" xfId="15302" xr:uid="{0E964D09-D15C-4B2B-86B0-E1F25DCB4D1E}"/>
    <cellStyle name="Millares 49 2 2 2 3" xfId="7340" xr:uid="{29D9424B-757C-4809-B144-4A6920487196}"/>
    <cellStyle name="Millares 49 2 2 2 3 2" xfId="17579" xr:uid="{757D40BA-BA77-4A63-9849-EBAEBAD63AC9}"/>
    <cellStyle name="Millares 49 2 2 2 4" xfId="10619" xr:uid="{F29B51C7-15BC-4C59-9227-C89D793AB338}"/>
    <cellStyle name="Millares 49 2 2 2 4 2" xfId="19873" xr:uid="{23F5F943-7098-4E70-9D3A-1B4C5963B680}"/>
    <cellStyle name="Millares 49 2 2 2 5" xfId="13026" xr:uid="{1B7F8BAD-CA98-4F20-9FB6-34CC59801222}"/>
    <cellStyle name="Millares 49 2 2 3" xfId="3745" xr:uid="{06CDC82A-7B4F-4500-9ECA-08C0072A44DE}"/>
    <cellStyle name="Millares 49 2 2 3 2" xfId="14164" xr:uid="{423FBA53-ABB8-40D9-A67F-709CF3B26173}"/>
    <cellStyle name="Millares 49 2 2 4" xfId="6172" xr:uid="{F42644F4-0770-426D-8E37-7F3680EF7300}"/>
    <cellStyle name="Millares 49 2 2 4 2" xfId="16441" xr:uid="{3DBE3412-0D16-4AC1-9766-7934EBDE482E}"/>
    <cellStyle name="Millares 49 2 2 5" xfId="9451" xr:uid="{FCF59722-D5A9-444A-97C0-E31AE383297C}"/>
    <cellStyle name="Millares 49 2 2 5 2" xfId="18734" xr:uid="{8543D750-80DE-4914-835F-6C17F8778959}"/>
    <cellStyle name="Millares 49 2 2 6" xfId="11888" xr:uid="{B5ECD9F2-9B09-46AB-AD0F-9F1C5CAB4DB1}"/>
    <cellStyle name="Millares 49 2 3" xfId="1995" xr:uid="{5B86AFD6-989B-4E8D-BB91-E699EA9C1E63}"/>
    <cellStyle name="Millares 49 2 3 2" xfId="4331" xr:uid="{57E2DC62-9B3B-4216-882F-215C9F736A1E}"/>
    <cellStyle name="Millares 49 2 3 2 2" xfId="14733" xr:uid="{624E65AF-49AB-49DD-979E-5D762246AF20}"/>
    <cellStyle name="Millares 49 2 3 3" xfId="6758" xr:uid="{F71E0959-921B-4847-BB5D-DFC25DEC7286}"/>
    <cellStyle name="Millares 49 2 3 3 2" xfId="17010" xr:uid="{3408DAA0-18EC-4FD8-9E58-5EF8F8B4CD34}"/>
    <cellStyle name="Millares 49 2 3 4" xfId="10037" xr:uid="{A2662457-95E7-456D-B172-970576FD930F}"/>
    <cellStyle name="Millares 49 2 3 4 2" xfId="19303" xr:uid="{6455C119-9EFB-48CF-AE99-1D4E6F123938}"/>
    <cellStyle name="Millares 49 2 3 5" xfId="12457" xr:uid="{E1164020-17C7-4F84-876E-115C2A1AA76F}"/>
    <cellStyle name="Millares 49 2 4" xfId="3163" xr:uid="{A99F1033-9AE3-4437-9CBD-DA15A16F6F9B}"/>
    <cellStyle name="Millares 49 2 4 2" xfId="13595" xr:uid="{F84AE757-DF3E-463D-8A18-F0B2DFA75E29}"/>
    <cellStyle name="Millares 49 2 5" xfId="5590" xr:uid="{864DE6CB-6906-440B-B1A6-B48F4CEC653E}"/>
    <cellStyle name="Millares 49 2 5 2" xfId="15872" xr:uid="{83A23D45-7A89-4A54-A598-95A757BEE4F9}"/>
    <cellStyle name="Millares 49 2 6" xfId="8869" xr:uid="{E11ED5E5-89E4-45A0-BB47-68F0E324B898}"/>
    <cellStyle name="Millares 49 2 6 2" xfId="18165" xr:uid="{CB9659D5-D700-4B22-BCEE-496CF5A3918C}"/>
    <cellStyle name="Millares 49 2 7" xfId="11319" xr:uid="{B5F968DA-9637-480C-8515-CA8E76E01078}"/>
    <cellStyle name="Millares 49 3" xfId="1122" xr:uid="{5A51D913-1D18-46A5-82AF-AB1586EB41C7}"/>
    <cellStyle name="Millares 49 3 2" xfId="2290" xr:uid="{440C8D70-1C81-4FD9-90F5-2BDB62C70638}"/>
    <cellStyle name="Millares 49 3 2 2" xfId="4626" xr:uid="{388B1453-9CDD-4584-BDEA-581B1DD1E27B}"/>
    <cellStyle name="Millares 49 3 2 2 2" xfId="15018" xr:uid="{0B9E6E6D-A440-43CD-9EEA-48650C8FFA7D}"/>
    <cellStyle name="Millares 49 3 2 3" xfId="7053" xr:uid="{F9317D01-3DBC-4C19-AE1A-7375AF82567F}"/>
    <cellStyle name="Millares 49 3 2 3 2" xfId="17295" xr:uid="{AA9D4A33-D38A-4800-A674-401AA6437E73}"/>
    <cellStyle name="Millares 49 3 2 4" xfId="10332" xr:uid="{34568EA4-03B4-437D-BDE3-F4278E267F04}"/>
    <cellStyle name="Millares 49 3 2 4 2" xfId="19589" xr:uid="{6DA1E7DF-8379-41E3-8BB9-80DC26469A93}"/>
    <cellStyle name="Millares 49 3 2 5" xfId="12742" xr:uid="{CC0B1909-0AB4-4978-B83E-0F8B226DF72E}"/>
    <cellStyle name="Millares 49 3 3" xfId="3458" xr:uid="{10344D74-96E4-42E0-94AB-2D8A63C2AE85}"/>
    <cellStyle name="Millares 49 3 3 2" xfId="13880" xr:uid="{AE8643D5-4C34-4C61-BEA4-44BA9268FA86}"/>
    <cellStyle name="Millares 49 3 4" xfId="5885" xr:uid="{2BA1146F-3B91-481E-9315-CFA0BABE4F2E}"/>
    <cellStyle name="Millares 49 3 4 2" xfId="16157" xr:uid="{8382A155-3520-4E86-BC36-BF8E2B4307D7}"/>
    <cellStyle name="Millares 49 3 5" xfId="9164" xr:uid="{87E0858B-B7C6-4F11-A9E1-06C6D9A70BA2}"/>
    <cellStyle name="Millares 49 3 5 2" xfId="18450" xr:uid="{B3FBE382-AA2E-4420-BD3E-6ADFB363DEF3}"/>
    <cellStyle name="Millares 49 3 6" xfId="11604" xr:uid="{619458C7-8B86-4ECF-80C3-B64B7986B4B4}"/>
    <cellStyle name="Millares 49 4" xfId="1701" xr:uid="{B8E1552A-8CA9-45B0-9A82-2E870358B778}"/>
    <cellStyle name="Millares 49 4 2" xfId="4037" xr:uid="{3CE38530-D249-407A-A0FB-7A82186A3627}"/>
    <cellStyle name="Millares 49 4 2 2" xfId="14449" xr:uid="{E030C6CA-E8D7-4B35-8EAD-AE5DA9482438}"/>
    <cellStyle name="Millares 49 4 3" xfId="6464" xr:uid="{EC639C90-D1BD-46D4-ADD5-A424A4D47D1C}"/>
    <cellStyle name="Millares 49 4 3 2" xfId="16726" xr:uid="{B3D69950-D13F-49BB-83B3-EF51D0C62C43}"/>
    <cellStyle name="Millares 49 4 4" xfId="9743" xr:uid="{CBFBD82E-CFE5-46D7-92A8-0448B1F39489}"/>
    <cellStyle name="Millares 49 4 4 2" xfId="19019" xr:uid="{299ABBF7-A012-4FD3-8283-845CCE44BBE2}"/>
    <cellStyle name="Millares 49 4 5" xfId="12173" xr:uid="{BD30C227-03E1-4D19-AE8D-763C03AE1AB9}"/>
    <cellStyle name="Millares 49 5" xfId="2869" xr:uid="{9424BBE3-49DB-4B67-ACEA-0FC33576B1D0}"/>
    <cellStyle name="Millares 49 5 2" xfId="13311" xr:uid="{D986050E-62DC-492A-BC82-9D480B0E3C74}"/>
    <cellStyle name="Millares 49 6" xfId="5280" xr:uid="{D6B6CFBA-6250-4895-B98A-4177D602B834}"/>
    <cellStyle name="Millares 49 6 2" xfId="15588" xr:uid="{B012F9D4-4343-4577-A85B-D69F0855A024}"/>
    <cellStyle name="Millares 49 7" xfId="8575" xr:uid="{77F20C39-5F0D-4182-B781-AC81C9D74019}"/>
    <cellStyle name="Millares 49 7 2" xfId="17881" xr:uid="{8E27629C-0F14-4ACE-8410-75EE5785D4FD}"/>
    <cellStyle name="Millares 49 8" xfId="10966" xr:uid="{154D32C3-AC24-472F-9F42-E93C642B0FFC}"/>
    <cellStyle name="Millares 5" xfId="79" xr:uid="{6B9CDC38-EBAF-41D1-9B4E-42277469492A}"/>
    <cellStyle name="Millares 5 2" xfId="228" xr:uid="{F8825CBD-C07C-41B2-A52D-F8744BDD001B}"/>
    <cellStyle name="Millares 5 2 10" xfId="10790" xr:uid="{9D17BD6D-AB18-4A9B-BE5D-A384656DF7D1}"/>
    <cellStyle name="Millares 5 2 2" xfId="349" xr:uid="{DA5DA52A-0C1C-4997-A093-6069D03E16E6}"/>
    <cellStyle name="Millares 5 2 2 2" xfId="723" xr:uid="{FAE7A1E9-4C45-4C9D-9E4B-8B1868841E8A}"/>
    <cellStyle name="Millares 5 2 2 2 2" xfId="1305" xr:uid="{AFC189F5-8BEB-40C3-B11F-8B8559E678A3}"/>
    <cellStyle name="Millares 5 2 2 2 2 2" xfId="2473" xr:uid="{73F1624D-4052-4EEB-B377-2531C697AD5D}"/>
    <cellStyle name="Millares 5 2 2 2 2 2 2" xfId="4809" xr:uid="{4DAAE6C3-FE26-447A-BC30-2395A90BEF34}"/>
    <cellStyle name="Millares 5 2 2 2 2 2 2 2" xfId="15198" xr:uid="{ACBFA2AA-A1A3-4F53-908A-58B3E5909453}"/>
    <cellStyle name="Millares 5 2 2 2 2 2 3" xfId="7236" xr:uid="{83D6F779-E20F-4F14-8179-631BBE6340DF}"/>
    <cellStyle name="Millares 5 2 2 2 2 2 3 2" xfId="17475" xr:uid="{7C849C4F-53D7-40C1-8ED5-A8AF1FBDB3F4}"/>
    <cellStyle name="Millares 5 2 2 2 2 2 4" xfId="10515" xr:uid="{ECF65A45-EE9F-4217-A047-8040F162A230}"/>
    <cellStyle name="Millares 5 2 2 2 2 2 4 2" xfId="19769" xr:uid="{DDE07C00-FE2C-4BF3-A442-B1A472557AC8}"/>
    <cellStyle name="Millares 5 2 2 2 2 2 5" xfId="12922" xr:uid="{C2197C3B-8305-482F-8505-8E55868B7AAE}"/>
    <cellStyle name="Millares 5 2 2 2 2 3" xfId="3641" xr:uid="{6338812B-9597-4A04-B3DD-7D216C13771C}"/>
    <cellStyle name="Millares 5 2 2 2 2 3 2" xfId="14060" xr:uid="{85016DD7-555A-4A8B-B699-8AD72B69FB96}"/>
    <cellStyle name="Millares 5 2 2 2 2 4" xfId="6068" xr:uid="{CB0B925B-D68B-43E6-9E5C-AF6D5E39E34D}"/>
    <cellStyle name="Millares 5 2 2 2 2 4 2" xfId="16337" xr:uid="{7D144F7D-65EF-4F35-BF31-29E5950017BB}"/>
    <cellStyle name="Millares 5 2 2 2 2 5" xfId="9347" xr:uid="{E9F8BAC9-D306-474B-9082-4B513B49C0EC}"/>
    <cellStyle name="Millares 5 2 2 2 2 5 2" xfId="18630" xr:uid="{1010FDEE-0F55-41D3-924D-C84A801B18A7}"/>
    <cellStyle name="Millares 5 2 2 2 2 6" xfId="11784" xr:uid="{660C3FBD-3844-41A5-9C57-295672EBB763}"/>
    <cellStyle name="Millares 5 2 2 2 3" xfId="1891" xr:uid="{3AC2FFF6-48C1-4ABC-850F-F0736B0D7511}"/>
    <cellStyle name="Millares 5 2 2 2 3 2" xfId="4227" xr:uid="{EA041585-F6B6-417E-99B2-A744CDE148B2}"/>
    <cellStyle name="Millares 5 2 2 2 3 2 2" xfId="14629" xr:uid="{AD5CC9F4-8136-4298-BF70-41382311754E}"/>
    <cellStyle name="Millares 5 2 2 2 3 3" xfId="6654" xr:uid="{43530A63-B526-4B17-B78F-87803A5D88EF}"/>
    <cellStyle name="Millares 5 2 2 2 3 3 2" xfId="16906" xr:uid="{A66C69F3-7724-472D-BB80-D91462A15F8E}"/>
    <cellStyle name="Millares 5 2 2 2 3 4" xfId="9933" xr:uid="{E9AE4EA3-6064-4C04-A613-738B4AB9563A}"/>
    <cellStyle name="Millares 5 2 2 2 3 4 2" xfId="19199" xr:uid="{8AA2AA83-BAA3-4752-A76D-BBF41559074A}"/>
    <cellStyle name="Millares 5 2 2 2 3 5" xfId="12353" xr:uid="{2D54A7AC-6157-4282-BF46-8E06CE0112AB}"/>
    <cellStyle name="Millares 5 2 2 2 4" xfId="3059" xr:uid="{996E3673-A5BE-40B2-873A-F6F1BCEF4D78}"/>
    <cellStyle name="Millares 5 2 2 2 4 2" xfId="13491" xr:uid="{C998C6AA-B632-48DE-88FE-4F7F68D1F931}"/>
    <cellStyle name="Millares 5 2 2 2 5" xfId="5486" xr:uid="{82968F8A-34BF-4B2A-ABA0-06D9EB73E6ED}"/>
    <cellStyle name="Millares 5 2 2 2 5 2" xfId="15768" xr:uid="{A3723226-7C26-419E-A7CE-2438D2D731C3}"/>
    <cellStyle name="Millares 5 2 2 2 6" xfId="8765" xr:uid="{1DA0BD3F-950C-4D76-9117-85EAB053956D}"/>
    <cellStyle name="Millares 5 2 2 2 6 2" xfId="18061" xr:uid="{CF6F8459-9F4C-403A-9CA1-05AA28AA2691}"/>
    <cellStyle name="Millares 5 2 2 2 7" xfId="11215" xr:uid="{ADB3B271-8DE0-463D-882E-BB8E70F8A927}"/>
    <cellStyle name="Millares 5 2 2 3" xfId="1018" xr:uid="{4F68EE64-01DA-4E0A-A953-48D307BA827D}"/>
    <cellStyle name="Millares 5 2 2 3 2" xfId="2186" xr:uid="{AB3474B8-2B9E-4D2D-BD06-70B2068ADEA4}"/>
    <cellStyle name="Millares 5 2 2 3 2 2" xfId="4522" xr:uid="{7266D2E3-F921-49A1-8271-15EFB5FC246E}"/>
    <cellStyle name="Millares 5 2 2 3 2 2 2" xfId="14914" xr:uid="{98676D4F-27A7-4179-9158-0AA45E092BAE}"/>
    <cellStyle name="Millares 5 2 2 3 2 3" xfId="6949" xr:uid="{78D55C4F-8433-4F20-8D7C-FA1C77C50E7B}"/>
    <cellStyle name="Millares 5 2 2 3 2 3 2" xfId="17191" xr:uid="{3251D168-C46B-4680-8F3E-52C4BF835861}"/>
    <cellStyle name="Millares 5 2 2 3 2 4" xfId="10228" xr:uid="{E4F8B1E2-357D-4C7F-93DC-38DF4FD0672F}"/>
    <cellStyle name="Millares 5 2 2 3 2 4 2" xfId="19485" xr:uid="{E1094514-1236-4EBE-B103-3B6B29C3418C}"/>
    <cellStyle name="Millares 5 2 2 3 2 5" xfId="12638" xr:uid="{2856A956-6CA3-4665-AB39-50EAC3C5AFC4}"/>
    <cellStyle name="Millares 5 2 2 3 3" xfId="3354" xr:uid="{5C797471-2A7A-470D-B6AF-B756A840BE88}"/>
    <cellStyle name="Millares 5 2 2 3 3 2" xfId="13776" xr:uid="{2CDE31A1-76A3-4B8A-A6BD-0290927B1E8E}"/>
    <cellStyle name="Millares 5 2 2 3 4" xfId="5781" xr:uid="{6B0253F6-715B-4D78-9559-2CAF7ACA41BB}"/>
    <cellStyle name="Millares 5 2 2 3 4 2" xfId="16053" xr:uid="{EE6E9051-A24E-4036-A3DC-F0EC6534E16E}"/>
    <cellStyle name="Millares 5 2 2 3 5" xfId="9060" xr:uid="{F2A8EB6F-D5BD-41AC-8CC0-254E91F3908D}"/>
    <cellStyle name="Millares 5 2 2 3 5 2" xfId="18346" xr:uid="{B3CDDE13-6098-40D0-B0DB-9C1B1DAB45B4}"/>
    <cellStyle name="Millares 5 2 2 3 6" xfId="11500" xr:uid="{585ED892-9258-4F38-9025-3C0DC616040F}"/>
    <cellStyle name="Millares 5 2 2 4" xfId="1597" xr:uid="{B1420183-E946-48FB-9F14-33BC294E6CDC}"/>
    <cellStyle name="Millares 5 2 2 4 2" xfId="3933" xr:uid="{77743C38-6135-46AA-B238-4380FCBD9664}"/>
    <cellStyle name="Millares 5 2 2 4 2 2" xfId="14345" xr:uid="{409ADF7D-F966-4D78-B503-F4668F3529CF}"/>
    <cellStyle name="Millares 5 2 2 4 3" xfId="6360" xr:uid="{A00CBC61-C025-4FFD-96C8-5CA6203953AC}"/>
    <cellStyle name="Millares 5 2 2 4 3 2" xfId="16622" xr:uid="{331A11AD-6C8F-4E56-AB4A-D57CF042A01B}"/>
    <cellStyle name="Millares 5 2 2 4 4" xfId="9639" xr:uid="{DC955C2F-94D0-4D08-A720-3DF4531EFB07}"/>
    <cellStyle name="Millares 5 2 2 4 4 2" xfId="18915" xr:uid="{BB7D05D3-6523-49FD-9262-8471EF4CB5DA}"/>
    <cellStyle name="Millares 5 2 2 4 5" xfId="12069" xr:uid="{FC7B7EB5-4E3B-4D03-BA5C-746FE327A25A}"/>
    <cellStyle name="Millares 5 2 2 5" xfId="2765" xr:uid="{7ABCA8FB-D967-4BF1-82BE-EEBD55B36A5D}"/>
    <cellStyle name="Millares 5 2 2 5 2" xfId="13207" xr:uid="{E1B43F78-E174-462B-8DDD-07EA3A38E5C7}"/>
    <cellStyle name="Millares 5 2 2 6" xfId="5176" xr:uid="{2C9C73CD-808C-4AE4-95CE-40F9CF12EF8E}"/>
    <cellStyle name="Millares 5 2 2 6 2" xfId="15484" xr:uid="{5D59F4B3-C851-4D11-903D-590223850C09}"/>
    <cellStyle name="Millares 5 2 2 7" xfId="8471" xr:uid="{E4BA3630-E907-4E7D-98D5-AA736D8D995B}"/>
    <cellStyle name="Millares 5 2 2 7 2" xfId="17777" xr:uid="{3BE16303-7516-4082-9A8D-475DEE322911}"/>
    <cellStyle name="Millares 5 2 2 8" xfId="10862" xr:uid="{4B2DB9FB-F5ED-4DFC-88ED-2E049691234D}"/>
    <cellStyle name="Millares 5 2 3" xfId="557" xr:uid="{864D47AA-F165-43A3-8F50-4FF1D05CCDA7}"/>
    <cellStyle name="Millares 5 2 3 2" xfId="906" xr:uid="{1E0372C5-FCE0-45A7-B2D0-BF0AC52F492C}"/>
    <cellStyle name="Millares 5 2 3 2 2" xfId="1488" xr:uid="{9F68FC55-D415-4356-882E-94D856906B9D}"/>
    <cellStyle name="Millares 5 2 3 2 2 2" xfId="2656" xr:uid="{2636DF77-5CBB-4411-A290-671EF87E839C}"/>
    <cellStyle name="Millares 5 2 3 2 2 2 2" xfId="4992" xr:uid="{83B53813-C69C-48A4-803E-99FB934F15B5}"/>
    <cellStyle name="Millares 5 2 3 2 2 2 2 2" xfId="15381" xr:uid="{B58B7403-BEC8-4FAA-9FD3-2EBB2CD4BA0C}"/>
    <cellStyle name="Millares 5 2 3 2 2 2 3" xfId="7419" xr:uid="{5ACF719A-3B32-4620-B90F-D1B85CC69345}"/>
    <cellStyle name="Millares 5 2 3 2 2 2 3 2" xfId="17658" xr:uid="{4A7D2ABD-5ED6-43FE-9582-08E9EBD571BF}"/>
    <cellStyle name="Millares 5 2 3 2 2 2 4" xfId="10698" xr:uid="{EEBC91FB-5297-451A-A0C8-965EF0C19E69}"/>
    <cellStyle name="Millares 5 2 3 2 2 2 4 2" xfId="19952" xr:uid="{00214652-CEE1-4A14-9CE0-530BAC1067E0}"/>
    <cellStyle name="Millares 5 2 3 2 2 2 5" xfId="13105" xr:uid="{E5A3755B-4A4E-43B3-8AE0-403417C6DD6F}"/>
    <cellStyle name="Millares 5 2 3 2 2 3" xfId="3824" xr:uid="{BBA916E3-1F37-42A7-8057-318360AB826F}"/>
    <cellStyle name="Millares 5 2 3 2 2 3 2" xfId="14243" xr:uid="{54147634-D425-4871-9BA9-099E4EB33D5C}"/>
    <cellStyle name="Millares 5 2 3 2 2 4" xfId="6251" xr:uid="{6B73E084-DCA0-46D3-976B-E1D9D69FAF81}"/>
    <cellStyle name="Millares 5 2 3 2 2 4 2" xfId="16520" xr:uid="{536FAFBB-C51E-465D-A17E-8C6935F8D36F}"/>
    <cellStyle name="Millares 5 2 3 2 2 5" xfId="9530" xr:uid="{D8D4617C-DC36-4B25-AA69-20527F5E4A5F}"/>
    <cellStyle name="Millares 5 2 3 2 2 5 2" xfId="18813" xr:uid="{BDF7DCF6-9AE1-411C-B6F1-5135CAC7A3C9}"/>
    <cellStyle name="Millares 5 2 3 2 2 6" xfId="11967" xr:uid="{93A308F5-343B-44FE-ABA1-0AFC4A76B544}"/>
    <cellStyle name="Millares 5 2 3 2 3" xfId="2074" xr:uid="{DAEC7FA1-6BFE-4765-A40D-2FFECC0543C1}"/>
    <cellStyle name="Millares 5 2 3 2 3 2" xfId="4410" xr:uid="{DFF26795-A116-4AEA-B400-238C63633A18}"/>
    <cellStyle name="Millares 5 2 3 2 3 2 2" xfId="14812" xr:uid="{167EC1CE-8829-4FC6-B740-731F072FBB0C}"/>
    <cellStyle name="Millares 5 2 3 2 3 3" xfId="6837" xr:uid="{6C8FC0D2-337D-4938-BC54-4146D6E604E4}"/>
    <cellStyle name="Millares 5 2 3 2 3 3 2" xfId="17089" xr:uid="{FC9ED136-C9F0-43E5-ACE4-BF7A24F2AF57}"/>
    <cellStyle name="Millares 5 2 3 2 3 4" xfId="10116" xr:uid="{A859C293-73CA-4B74-9EB3-7B884EF45819}"/>
    <cellStyle name="Millares 5 2 3 2 3 4 2" xfId="19382" xr:uid="{2CCF62F0-F971-468F-9844-4F27BBD8B6D1}"/>
    <cellStyle name="Millares 5 2 3 2 3 5" xfId="12536" xr:uid="{2C4D369D-DD03-4552-B868-CF34B7221D34}"/>
    <cellStyle name="Millares 5 2 3 2 4" xfId="3242" xr:uid="{6C28AA24-AC91-40DE-91E0-ECD1F2CFB755}"/>
    <cellStyle name="Millares 5 2 3 2 4 2" xfId="13674" xr:uid="{466ED750-85DE-4FB5-A253-1F3D6435A6CF}"/>
    <cellStyle name="Millares 5 2 3 2 5" xfId="5669" xr:uid="{DB38B839-1979-4A47-BE9C-7B0137DBE238}"/>
    <cellStyle name="Millares 5 2 3 2 5 2" xfId="15951" xr:uid="{4D2DC0D3-F066-451F-A297-4382DE779BD2}"/>
    <cellStyle name="Millares 5 2 3 2 6" xfId="8948" xr:uid="{A256F5E6-7A36-4307-943D-A8701BDA4216}"/>
    <cellStyle name="Millares 5 2 3 2 6 2" xfId="18244" xr:uid="{AD9B7FFA-CD56-478E-8327-F1D2CB6622DE}"/>
    <cellStyle name="Millares 5 2 3 2 7" xfId="11398" xr:uid="{0B829F8A-629C-4147-9055-B38CF9CDA6EC}"/>
    <cellStyle name="Millares 5 2 3 3" xfId="1201" xr:uid="{3298F65F-52A6-447C-9C6A-7E4AC00A8321}"/>
    <cellStyle name="Millares 5 2 3 3 2" xfId="2369" xr:uid="{28DA5642-323F-4C54-B5ED-C0B574D2DD52}"/>
    <cellStyle name="Millares 5 2 3 3 2 2" xfId="4705" xr:uid="{912F8D29-7F24-4FBC-B7EF-6355E3857DE8}"/>
    <cellStyle name="Millares 5 2 3 3 2 2 2" xfId="15097" xr:uid="{B69D75E4-BE64-4E3B-A492-7FD628B88722}"/>
    <cellStyle name="Millares 5 2 3 3 2 3" xfId="7132" xr:uid="{DACD7D26-4EC9-401F-9BB4-1335635A2116}"/>
    <cellStyle name="Millares 5 2 3 3 2 3 2" xfId="17374" xr:uid="{8EFA4927-E5BF-406C-99BE-FE8236DBDC0F}"/>
    <cellStyle name="Millares 5 2 3 3 2 4" xfId="10411" xr:uid="{AC9ED32F-2E5C-48F5-A1EC-15B321258837}"/>
    <cellStyle name="Millares 5 2 3 3 2 4 2" xfId="19668" xr:uid="{A8354764-409B-40E0-B3C2-51370624A631}"/>
    <cellStyle name="Millares 5 2 3 3 2 5" xfId="12821" xr:uid="{64B384E7-835F-48BB-85CF-E689D81B5653}"/>
    <cellStyle name="Millares 5 2 3 3 3" xfId="3537" xr:uid="{440E5A5A-5FCB-459F-AE51-733EF11A0D5F}"/>
    <cellStyle name="Millares 5 2 3 3 3 2" xfId="13959" xr:uid="{90512063-E8D9-4834-A660-D6D87BB4FE7D}"/>
    <cellStyle name="Millares 5 2 3 3 4" xfId="5964" xr:uid="{59E10EF9-669F-4221-BBED-FA8BBA61624A}"/>
    <cellStyle name="Millares 5 2 3 3 4 2" xfId="16236" xr:uid="{2B778AB0-928C-4F49-9692-EDB26A213B6B}"/>
    <cellStyle name="Millares 5 2 3 3 5" xfId="9243" xr:uid="{23FE7DBE-1617-4C54-8BFA-C4F87D41EB14}"/>
    <cellStyle name="Millares 5 2 3 3 5 2" xfId="18529" xr:uid="{FC155171-7FCA-4C91-B55D-5EC655E5D04A}"/>
    <cellStyle name="Millares 5 2 3 3 6" xfId="11683" xr:uid="{20C0579C-E08F-468B-AD8C-33B7C2662A57}"/>
    <cellStyle name="Millares 5 2 3 4" xfId="1780" xr:uid="{CFF77DBC-7A31-4A8E-9079-410FB5C9ECC7}"/>
    <cellStyle name="Millares 5 2 3 4 2" xfId="4116" xr:uid="{8EF49311-E716-490E-9B84-EC76FD2FDAB2}"/>
    <cellStyle name="Millares 5 2 3 4 2 2" xfId="14528" xr:uid="{08213B76-965D-49EF-AADE-057B057C459E}"/>
    <cellStyle name="Millares 5 2 3 4 3" xfId="6543" xr:uid="{EB060F3E-D375-42C0-AA34-21A291CE235D}"/>
    <cellStyle name="Millares 5 2 3 4 3 2" xfId="16805" xr:uid="{E0519D08-985D-4764-967B-BDDAE7479E40}"/>
    <cellStyle name="Millares 5 2 3 4 4" xfId="9822" xr:uid="{A74CD51B-C603-4A33-A4DE-2A4F9946B7AD}"/>
    <cellStyle name="Millares 5 2 3 4 4 2" xfId="19098" xr:uid="{9D698A43-C77A-4A05-B546-6AAC32AA6661}"/>
    <cellStyle name="Millares 5 2 3 4 5" xfId="12252" xr:uid="{98B5599C-CF7A-44E6-9629-7AFC198CDF15}"/>
    <cellStyle name="Millares 5 2 3 5" xfId="2948" xr:uid="{A8824112-38D1-45D2-8993-127035C3AD0E}"/>
    <cellStyle name="Millares 5 2 3 5 2" xfId="13390" xr:uid="{8FAE3E5C-6A34-417E-A980-FB6DF253A166}"/>
    <cellStyle name="Millares 5 2 3 6" xfId="5365" xr:uid="{9B96BE6B-A156-48A5-A417-0D110F35B4CB}"/>
    <cellStyle name="Millares 5 2 3 6 2" xfId="15667" xr:uid="{B4FA265F-84CC-4F04-88D8-017B45B5E6E3}"/>
    <cellStyle name="Millares 5 2 3 7" xfId="8654" xr:uid="{7B1D8DE7-334C-4AEB-8A59-26A749C098E7}"/>
    <cellStyle name="Millares 5 2 3 7 2" xfId="17960" xr:uid="{444EA947-DF68-4782-A556-889F836DEA2B}"/>
    <cellStyle name="Millares 5 2 3 8" xfId="11070" xr:uid="{62627F92-7CCE-4717-B31B-8A1CE6A39369}"/>
    <cellStyle name="Millares 5 2 4" xfId="673" xr:uid="{1B5405CD-FAD2-45B1-BF3A-9707D9E210F5}"/>
    <cellStyle name="Millares 5 2 4 2" xfId="1258" xr:uid="{E284BA1F-EEEC-4472-BCD7-A08D479CE0D6}"/>
    <cellStyle name="Millares 5 2 4 2 2" xfId="2426" xr:uid="{3B1B99D4-EC33-4B18-B890-B2A140D8BE47}"/>
    <cellStyle name="Millares 5 2 4 2 2 2" xfId="4762" xr:uid="{4733B516-00D5-4F9F-9F69-C787E929C8B6}"/>
    <cellStyle name="Millares 5 2 4 2 2 2 2" xfId="15151" xr:uid="{6BF579D9-3631-456F-B213-8D035D55BB64}"/>
    <cellStyle name="Millares 5 2 4 2 2 3" xfId="7189" xr:uid="{242DC859-EB28-4FD1-925C-D1134F97703D}"/>
    <cellStyle name="Millares 5 2 4 2 2 3 2" xfId="17428" xr:uid="{65D6710D-8D2B-4743-913D-C05C03E989F7}"/>
    <cellStyle name="Millares 5 2 4 2 2 4" xfId="10468" xr:uid="{401D9433-19B8-4734-BA3B-BDC29DF51F68}"/>
    <cellStyle name="Millares 5 2 4 2 2 4 2" xfId="19722" xr:uid="{5D12894D-D203-4F66-B222-F861D50EA258}"/>
    <cellStyle name="Millares 5 2 4 2 2 5" xfId="12875" xr:uid="{652ED3DA-0C93-4DA9-97FD-F64AA0A27C84}"/>
    <cellStyle name="Millares 5 2 4 2 3" xfId="3594" xr:uid="{A9E4361C-2CAC-4890-8B20-26CB59506A75}"/>
    <cellStyle name="Millares 5 2 4 2 3 2" xfId="14013" xr:uid="{C4E3D287-C675-42D0-B86D-E4DF8DF4EF9B}"/>
    <cellStyle name="Millares 5 2 4 2 4" xfId="6021" xr:uid="{69E58A50-461A-4294-B499-C0F68BFDA8D8}"/>
    <cellStyle name="Millares 5 2 4 2 4 2" xfId="16290" xr:uid="{A5F77731-714F-4186-A907-4AF6AAA5C03B}"/>
    <cellStyle name="Millares 5 2 4 2 5" xfId="9300" xr:uid="{09FF3FF6-2DA8-46AD-B7E4-F0CE8D2E1954}"/>
    <cellStyle name="Millares 5 2 4 2 5 2" xfId="18583" xr:uid="{5018EA03-4336-43CB-BC63-8C7D2536ED8E}"/>
    <cellStyle name="Millares 5 2 4 2 6" xfId="11737" xr:uid="{7E88DF9C-22F7-4A8E-98E6-006493A4A704}"/>
    <cellStyle name="Millares 5 2 4 3" xfId="1842" xr:uid="{36895DC3-0868-4553-A069-EDA286F10DE3}"/>
    <cellStyle name="Millares 5 2 4 3 2" xfId="4178" xr:uid="{1D3CB25C-D91D-40DC-AFC3-62D60EF6FA2B}"/>
    <cellStyle name="Millares 5 2 4 3 2 2" xfId="14582" xr:uid="{7D791F01-157A-46AB-8B74-84A984045DE7}"/>
    <cellStyle name="Millares 5 2 4 3 3" xfId="6605" xr:uid="{5C7AE4D3-78FD-44F7-86F6-93FE1121B1D9}"/>
    <cellStyle name="Millares 5 2 4 3 3 2" xfId="16859" xr:uid="{2D21F091-5781-4823-83AC-0570425254BD}"/>
    <cellStyle name="Millares 5 2 4 3 4" xfId="9884" xr:uid="{B828D69D-DA2D-482A-9098-1BA51300FFB2}"/>
    <cellStyle name="Millares 5 2 4 3 4 2" xfId="19152" xr:uid="{2FD6B812-C39F-4626-9A1A-0F6096B78343}"/>
    <cellStyle name="Millares 5 2 4 3 5" xfId="12306" xr:uid="{38FA3B3E-F110-4EAD-8895-E03CE9B3EEE2}"/>
    <cellStyle name="Millares 5 2 4 4" xfId="3010" xr:uid="{14A7A56D-FC66-4FD8-A0E3-7A45A3FD4039}"/>
    <cellStyle name="Millares 5 2 4 4 2" xfId="13444" xr:uid="{FC26B8B6-1039-430D-A4A8-916DDF4B92B7}"/>
    <cellStyle name="Millares 5 2 4 5" xfId="5437" xr:uid="{0E385D28-275C-4363-9498-9619FD0180B5}"/>
    <cellStyle name="Millares 5 2 4 5 2" xfId="15721" xr:uid="{A4878043-B3C0-417E-9883-6BFE5F2EDB7E}"/>
    <cellStyle name="Millares 5 2 4 6" xfId="8716" xr:uid="{1DBA23F9-5981-4C91-85EF-930B9517C2F5}"/>
    <cellStyle name="Millares 5 2 4 6 2" xfId="18014" xr:uid="{31D271AF-6734-491F-A19A-30171C26FA5D}"/>
    <cellStyle name="Millares 5 2 4 7" xfId="11168" xr:uid="{F69B68B6-B290-4FE8-916F-FA9043E56057}"/>
    <cellStyle name="Millares 5 2 5" xfId="972" xr:uid="{39E7FEBA-C976-4705-84CD-3105B5A3C3BA}"/>
    <cellStyle name="Millares 5 2 5 2" xfId="2140" xr:uid="{700C61C4-7570-4376-A097-405B1A46B089}"/>
    <cellStyle name="Millares 5 2 5 2 2" xfId="4476" xr:uid="{3DB38026-7C0D-4F35-927C-BC1836D5894F}"/>
    <cellStyle name="Millares 5 2 5 2 2 2" xfId="14868" xr:uid="{960F4FE6-D28A-4C28-AD9C-3C023BEF31AD}"/>
    <cellStyle name="Millares 5 2 5 2 3" xfId="6903" xr:uid="{39418E76-F368-49E4-9CD9-079084EE4AE1}"/>
    <cellStyle name="Millares 5 2 5 2 3 2" xfId="17145" xr:uid="{E462E02B-7F3B-4072-A190-407E4D1D4494}"/>
    <cellStyle name="Millares 5 2 5 2 4" xfId="10182" xr:uid="{0E06FA3D-1889-40E5-BA0F-CCF2212ACDB9}"/>
    <cellStyle name="Millares 5 2 5 2 4 2" xfId="19439" xr:uid="{E42E5516-B643-4DD6-9CBA-69E57E5009D3}"/>
    <cellStyle name="Millares 5 2 5 2 5" xfId="12592" xr:uid="{E033DE85-288E-4EA3-8655-C60D40A3F096}"/>
    <cellStyle name="Millares 5 2 5 3" xfId="3308" xr:uid="{B4BD18A9-3BFD-4653-83A4-8042C917D885}"/>
    <cellStyle name="Millares 5 2 5 3 2" xfId="13730" xr:uid="{650E77AB-F8FE-4A65-AACC-B92660A3B4BE}"/>
    <cellStyle name="Millares 5 2 5 4" xfId="5735" xr:uid="{8B8FC76E-5402-4EA0-AE29-719444E40850}"/>
    <cellStyle name="Millares 5 2 5 4 2" xfId="16007" xr:uid="{97F44415-B7A2-4D5C-9D21-BFDE4DEDAF1B}"/>
    <cellStyle name="Millares 5 2 5 5" xfId="9014" xr:uid="{8FEDE1C0-80EB-4D40-9A8D-10312AE94D50}"/>
    <cellStyle name="Millares 5 2 5 5 2" xfId="18300" xr:uid="{BE33070C-4190-47A1-B814-3590F5805D56}"/>
    <cellStyle name="Millares 5 2 5 6" xfId="11454" xr:uid="{8DC01B81-3670-4673-A04F-379254BF6AE5}"/>
    <cellStyle name="Millares 5 2 6" xfId="1551" xr:uid="{5EB7114B-5191-41CC-AD7A-759B89E28CB7}"/>
    <cellStyle name="Millares 5 2 6 2" xfId="3887" xr:uid="{0A3F51FA-F23F-41FC-AAB7-F46D433F1A82}"/>
    <cellStyle name="Millares 5 2 6 2 2" xfId="14299" xr:uid="{A07D7475-0BFB-486E-9295-BF8F07643438}"/>
    <cellStyle name="Millares 5 2 6 3" xfId="6314" xr:uid="{52D852C4-4B2E-4FD7-91DB-E88C04310ED1}"/>
    <cellStyle name="Millares 5 2 6 3 2" xfId="16576" xr:uid="{C4A32C6A-5286-48B9-9D96-84BD4CCEBB17}"/>
    <cellStyle name="Millares 5 2 6 4" xfId="9593" xr:uid="{B922AE00-8F5E-429D-A9C1-AE857403125A}"/>
    <cellStyle name="Millares 5 2 6 4 2" xfId="18869" xr:uid="{74C2E855-E498-4D78-B103-A09B88935FFC}"/>
    <cellStyle name="Millares 5 2 6 5" xfId="12023" xr:uid="{47279AF2-9AF7-4DEB-A7E4-0D150656D2A8}"/>
    <cellStyle name="Millares 5 2 7" xfId="2719" xr:uid="{34BB8052-A86A-44E4-84DF-694632ACF70C}"/>
    <cellStyle name="Millares 5 2 7 2" xfId="13161" xr:uid="{DDC40C3C-6A4B-4957-8051-C3CAB55548ED}"/>
    <cellStyle name="Millares 5 2 8" xfId="5107" xr:uid="{46F85AEF-C12A-45B6-A96F-6D47832182CC}"/>
    <cellStyle name="Millares 5 2 8 2" xfId="15437" xr:uid="{C1656670-0678-4F0D-A4D0-884183749B9F}"/>
    <cellStyle name="Millares 5 2 9" xfId="8423" xr:uid="{E73A76A1-1D7D-434E-BE76-235ABAA6EC3A}"/>
    <cellStyle name="Millares 5 2 9 2" xfId="17731" xr:uid="{34063220-C687-45FC-AB49-A64FCD84837B}"/>
    <cellStyle name="Millares 5 3" xfId="318" xr:uid="{D05BF1BC-E534-463C-9049-0065ACED3B4F}"/>
    <cellStyle name="Millares 5 3 2" xfId="692" xr:uid="{2E659F34-6007-4745-95A7-B3E033D46AD9}"/>
    <cellStyle name="Millares 5 3 2 2" xfId="1274" xr:uid="{B2E94596-3704-46B7-82D3-234CF789E6A3}"/>
    <cellStyle name="Millares 5 3 2 2 2" xfId="2442" xr:uid="{F246FA64-2DDA-4935-9EC7-B8602DD92C30}"/>
    <cellStyle name="Millares 5 3 2 2 2 2" xfId="4778" xr:uid="{7F0319E6-A4BF-41A2-BF7B-6AE42F16CBB4}"/>
    <cellStyle name="Millares 5 3 2 2 2 2 2" xfId="15167" xr:uid="{AB56CFE8-A532-4507-805B-48112DC8DE06}"/>
    <cellStyle name="Millares 5 3 2 2 2 3" xfId="7205" xr:uid="{F3A17EF0-2249-41FD-9738-7A65BF5F2210}"/>
    <cellStyle name="Millares 5 3 2 2 2 3 2" xfId="17444" xr:uid="{DBAD6AB6-4CA0-44AA-BBFF-14BB0430CF30}"/>
    <cellStyle name="Millares 5 3 2 2 2 4" xfId="10484" xr:uid="{CE8C8A61-95B8-46A4-966E-698401250A51}"/>
    <cellStyle name="Millares 5 3 2 2 2 4 2" xfId="19738" xr:uid="{7BF8B711-6171-48E0-83DE-894FBD2B132B}"/>
    <cellStyle name="Millares 5 3 2 2 2 5" xfId="12891" xr:uid="{C484D145-7282-4583-802A-E01C9C4FC8A9}"/>
    <cellStyle name="Millares 5 3 2 2 3" xfId="3610" xr:uid="{070685DD-0074-4B0C-B81F-E09BEAB0E66A}"/>
    <cellStyle name="Millares 5 3 2 2 3 2" xfId="14029" xr:uid="{F55E8B63-2D5C-4BC5-A774-FEE41514BD94}"/>
    <cellStyle name="Millares 5 3 2 2 4" xfId="6037" xr:uid="{3546AC57-A338-43E5-B0EF-63732CA94B77}"/>
    <cellStyle name="Millares 5 3 2 2 4 2" xfId="16306" xr:uid="{403B9654-3161-4890-96D9-00AF64A9886E}"/>
    <cellStyle name="Millares 5 3 2 2 5" xfId="9316" xr:uid="{FE5FB91E-D1C6-42E4-9081-2BED4E9FA0C2}"/>
    <cellStyle name="Millares 5 3 2 2 5 2" xfId="18599" xr:uid="{9F59C774-4A81-4742-B83D-BA906553D1C2}"/>
    <cellStyle name="Millares 5 3 2 2 6" xfId="11753" xr:uid="{48296F1B-8BFF-46D3-91AE-33AF8DA302B6}"/>
    <cellStyle name="Millares 5 3 2 3" xfId="1860" xr:uid="{C14A1849-9939-4D77-939C-A8BF89CD9F2C}"/>
    <cellStyle name="Millares 5 3 2 3 2" xfId="4196" xr:uid="{58B44107-2686-4F6C-9C8B-246F474051C5}"/>
    <cellStyle name="Millares 5 3 2 3 2 2" xfId="14598" xr:uid="{1E196232-3C2B-4DEF-8239-4D5FA433D6C1}"/>
    <cellStyle name="Millares 5 3 2 3 3" xfId="6623" xr:uid="{E95173B3-AD42-483B-8F21-AC63D3CC298C}"/>
    <cellStyle name="Millares 5 3 2 3 3 2" xfId="16875" xr:uid="{F7148BC6-83EA-472F-87AD-17D2D5A8D1B3}"/>
    <cellStyle name="Millares 5 3 2 3 4" xfId="9902" xr:uid="{77DA6553-3CCD-43EF-9587-BB8EB1D703AE}"/>
    <cellStyle name="Millares 5 3 2 3 4 2" xfId="19168" xr:uid="{60262CB8-4CFC-4C0F-8803-E1D2766E7EB3}"/>
    <cellStyle name="Millares 5 3 2 3 5" xfId="12322" xr:uid="{8AFC5027-9BB0-4453-BA89-E5133ACB50C4}"/>
    <cellStyle name="Millares 5 3 2 4" xfId="3028" xr:uid="{CDF72950-BA65-4D8E-90A8-D92DDF558271}"/>
    <cellStyle name="Millares 5 3 2 4 2" xfId="13460" xr:uid="{0FE25F6C-753E-42F4-8AA0-982C85B213D7}"/>
    <cellStyle name="Millares 5 3 2 5" xfId="5455" xr:uid="{B3727392-1ED4-43F3-AC91-27E93BC8CE64}"/>
    <cellStyle name="Millares 5 3 2 5 2" xfId="15737" xr:uid="{6A2DFE8D-9111-4DAB-9FB6-DE225E3A551E}"/>
    <cellStyle name="Millares 5 3 2 6" xfId="8734" xr:uid="{46D039BD-4820-4FD5-84E0-09F1F504A01E}"/>
    <cellStyle name="Millares 5 3 2 6 2" xfId="18030" xr:uid="{D54C91F9-3834-42D4-9E96-5A48019800EC}"/>
    <cellStyle name="Millares 5 3 2 7" xfId="11184" xr:uid="{CA0F7385-5EEE-46BC-B5CC-26C686E75915}"/>
    <cellStyle name="Millares 5 3 3" xfId="987" xr:uid="{F2D140DC-4542-41B3-8928-C5E86B0B0D73}"/>
    <cellStyle name="Millares 5 3 3 2" xfId="2155" xr:uid="{72CD62CB-4944-4B52-B0E2-A0ED0DB2EC8A}"/>
    <cellStyle name="Millares 5 3 3 2 2" xfId="4491" xr:uid="{8B13FFFC-042C-425E-A713-C42172FE6515}"/>
    <cellStyle name="Millares 5 3 3 2 2 2" xfId="14883" xr:uid="{29608641-7FAC-4A19-A4CF-40704946434B}"/>
    <cellStyle name="Millares 5 3 3 2 3" xfId="6918" xr:uid="{A8FC681B-45A1-4082-AFFC-4F009094A52D}"/>
    <cellStyle name="Millares 5 3 3 2 3 2" xfId="17160" xr:uid="{91799729-0C25-4A7F-B296-952849A58CDF}"/>
    <cellStyle name="Millares 5 3 3 2 4" xfId="10197" xr:uid="{CABE3308-8F93-4AD4-98A0-51F1C5341046}"/>
    <cellStyle name="Millares 5 3 3 2 4 2" xfId="19454" xr:uid="{8860D3B7-E9C7-4CF4-98AF-A4E7B425B12E}"/>
    <cellStyle name="Millares 5 3 3 2 5" xfId="12607" xr:uid="{CF748868-C9AB-452F-B9CD-1A533E52488A}"/>
    <cellStyle name="Millares 5 3 3 3" xfId="3323" xr:uid="{F64DDAAC-C9B4-4E54-A858-9D20C871AB41}"/>
    <cellStyle name="Millares 5 3 3 3 2" xfId="13745" xr:uid="{61E04F86-ECAB-48CF-B4E8-8A4A6EA25039}"/>
    <cellStyle name="Millares 5 3 3 4" xfId="5750" xr:uid="{E5A6B73E-53BC-4B8A-87E8-7EC9952E739E}"/>
    <cellStyle name="Millares 5 3 3 4 2" xfId="16022" xr:uid="{7568484F-61A0-45B5-B2D5-CAB34664A406}"/>
    <cellStyle name="Millares 5 3 3 5" xfId="9029" xr:uid="{02E6B5B2-03AD-4BCC-B001-B3342CCA63D6}"/>
    <cellStyle name="Millares 5 3 3 5 2" xfId="18315" xr:uid="{F3856809-F122-4298-A2F9-F52A2434B3BA}"/>
    <cellStyle name="Millares 5 3 3 6" xfId="11469" xr:uid="{5575AFC1-2F10-4CE4-99A8-804F12EAA483}"/>
    <cellStyle name="Millares 5 3 4" xfId="1566" xr:uid="{75270196-A535-4D41-B846-2C342FE14D2B}"/>
    <cellStyle name="Millares 5 3 4 2" xfId="3902" xr:uid="{5A6524D5-CA4D-47D0-B7E5-B219795E4E13}"/>
    <cellStyle name="Millares 5 3 4 2 2" xfId="14314" xr:uid="{28419521-5B55-4BE4-AB28-6805F14121CD}"/>
    <cellStyle name="Millares 5 3 4 3" xfId="6329" xr:uid="{7039304F-CC89-40CF-94EF-3BA64F25B706}"/>
    <cellStyle name="Millares 5 3 4 3 2" xfId="16591" xr:uid="{665640FF-57E3-4A28-8FAB-2CB5AD4A37AE}"/>
    <cellStyle name="Millares 5 3 4 4" xfId="9608" xr:uid="{F72D01CC-F40A-413F-B4A7-A78116325456}"/>
    <cellStyle name="Millares 5 3 4 4 2" xfId="18884" xr:uid="{2EF69EFD-8689-44C6-AFB1-03D3EEE36205}"/>
    <cellStyle name="Millares 5 3 4 5" xfId="12038" xr:uid="{67B086C4-DC11-4550-8534-F9436B2CDAA0}"/>
    <cellStyle name="Millares 5 3 5" xfId="2734" xr:uid="{C0B55B3F-0D30-42D1-BD80-B2930B53DE17}"/>
    <cellStyle name="Millares 5 3 5 2" xfId="13176" xr:uid="{70743316-2399-4BA7-BFED-46AE1D897D70}"/>
    <cellStyle name="Millares 5 3 6" xfId="5145" xr:uid="{58B596BE-3668-4AE7-AB73-CA90ABB08603}"/>
    <cellStyle name="Millares 5 3 6 2" xfId="15453" xr:uid="{275D0DBB-D49E-49DB-9D9F-663FB087A473}"/>
    <cellStyle name="Millares 5 3 7" xfId="8440" xr:uid="{0B7CAC4F-296C-4EDE-AA32-77F53DD9ADC6}"/>
    <cellStyle name="Millares 5 3 7 2" xfId="17746" xr:uid="{A0AFB103-8417-4FB5-A630-7D187374D6E9}"/>
    <cellStyle name="Millares 5 3 8" xfId="10831" xr:uid="{38C3F8C5-2EF7-4660-AEFA-6A0724AE69FA}"/>
    <cellStyle name="Millares 5 4" xfId="526" xr:uid="{D430C2AE-5FBB-470C-AB64-75D8CB74A940}"/>
    <cellStyle name="Millares 5 4 2" xfId="875" xr:uid="{705A5DC3-F078-4115-BDFF-8E7F677EC2AC}"/>
    <cellStyle name="Millares 5 4 2 2" xfId="1457" xr:uid="{104FB35C-72D9-42AA-8920-B4EB025AB815}"/>
    <cellStyle name="Millares 5 4 2 2 2" xfId="2625" xr:uid="{EAF536AE-D433-418E-8C07-512FB6FE82E1}"/>
    <cellStyle name="Millares 5 4 2 2 2 2" xfId="4961" xr:uid="{449AE462-F00C-4044-AB1F-090DC9683060}"/>
    <cellStyle name="Millares 5 4 2 2 2 2 2" xfId="15350" xr:uid="{4F0EF0D1-A7A3-40E7-AE48-71A1CDD3D282}"/>
    <cellStyle name="Millares 5 4 2 2 2 3" xfId="7388" xr:uid="{6D7E7942-3A55-4C59-BF15-0C6B3EED69EE}"/>
    <cellStyle name="Millares 5 4 2 2 2 3 2" xfId="17627" xr:uid="{7EF76471-ED6A-4226-B1E6-6E654F3E388E}"/>
    <cellStyle name="Millares 5 4 2 2 2 4" xfId="10667" xr:uid="{9932B35A-E49C-4FA3-BB07-23BA0F18C346}"/>
    <cellStyle name="Millares 5 4 2 2 2 4 2" xfId="19921" xr:uid="{4E3C9A1B-FD1A-4359-A30E-325FDE54906D}"/>
    <cellStyle name="Millares 5 4 2 2 2 5" xfId="13074" xr:uid="{23433F06-891D-4D4D-A5C5-A6F4C9DA6FD0}"/>
    <cellStyle name="Millares 5 4 2 2 3" xfId="3793" xr:uid="{BA5AE656-0549-4A6F-AB00-2D27FC46DD4C}"/>
    <cellStyle name="Millares 5 4 2 2 3 2" xfId="14212" xr:uid="{D1A0103B-59CC-4FE8-AAA3-4385D2489FEC}"/>
    <cellStyle name="Millares 5 4 2 2 4" xfId="6220" xr:uid="{5590FE31-A157-4CA2-AE7A-705755D52678}"/>
    <cellStyle name="Millares 5 4 2 2 4 2" xfId="16489" xr:uid="{899C8A91-039A-4E2B-9C85-D9F5992F4463}"/>
    <cellStyle name="Millares 5 4 2 2 5" xfId="9499" xr:uid="{95559AD7-2B69-401E-8A33-2CDB91C54B76}"/>
    <cellStyle name="Millares 5 4 2 2 5 2" xfId="18782" xr:uid="{D2CAE237-7183-4EA2-9AA3-76A987A8DFC4}"/>
    <cellStyle name="Millares 5 4 2 2 6" xfId="11936" xr:uid="{7606A8C0-BFBC-40E8-85F7-859BCBF7F9DD}"/>
    <cellStyle name="Millares 5 4 2 3" xfId="2043" xr:uid="{F9D2426E-86C3-4741-8C51-66280005BFF2}"/>
    <cellStyle name="Millares 5 4 2 3 2" xfId="4379" xr:uid="{5D16C749-FAB5-4A6E-8C39-4751083EA603}"/>
    <cellStyle name="Millares 5 4 2 3 2 2" xfId="14781" xr:uid="{AA842656-3DAF-4240-A45F-820E442EBFD5}"/>
    <cellStyle name="Millares 5 4 2 3 3" xfId="6806" xr:uid="{8CCCA64F-B7C1-45A3-8160-55F5A3157D3E}"/>
    <cellStyle name="Millares 5 4 2 3 3 2" xfId="17058" xr:uid="{521A9E58-2CC9-4CF9-8D91-0417854BD089}"/>
    <cellStyle name="Millares 5 4 2 3 4" xfId="10085" xr:uid="{C4F3E2C1-9547-4D42-B80E-727389AFD3BB}"/>
    <cellStyle name="Millares 5 4 2 3 4 2" xfId="19351" xr:uid="{A062285B-5AF1-4F7D-9D60-C8C75159DCA6}"/>
    <cellStyle name="Millares 5 4 2 3 5" xfId="12505" xr:uid="{8B40E28B-5922-4B5F-BE1C-F38C9DE29716}"/>
    <cellStyle name="Millares 5 4 2 4" xfId="3211" xr:uid="{03234256-89BE-4E7E-AA96-C16E3AD0EAA4}"/>
    <cellStyle name="Millares 5 4 2 4 2" xfId="13643" xr:uid="{1D71BB1D-B835-43FD-8239-DE483D945DB5}"/>
    <cellStyle name="Millares 5 4 2 5" xfId="5638" xr:uid="{99226484-B544-443A-B30D-4C8478D1A1C4}"/>
    <cellStyle name="Millares 5 4 2 5 2" xfId="15920" xr:uid="{B1E1A80B-5461-42A1-A756-DAD4CA1D7885}"/>
    <cellStyle name="Millares 5 4 2 6" xfId="8917" xr:uid="{2ED3C983-DA91-40FB-9E4A-3D6AE8056AE5}"/>
    <cellStyle name="Millares 5 4 2 6 2" xfId="18213" xr:uid="{7144AF5D-57BF-4428-B1BD-DF4768B88E24}"/>
    <cellStyle name="Millares 5 4 2 7" xfId="11367" xr:uid="{9F1E63EF-D833-48DB-B4BE-C555BC96AA71}"/>
    <cellStyle name="Millares 5 4 3" xfId="1170" xr:uid="{831B7F78-4BEB-4C82-A641-E431889950FB}"/>
    <cellStyle name="Millares 5 4 3 2" xfId="2338" xr:uid="{B0BA290F-19AB-4926-B358-FBE63363F79C}"/>
    <cellStyle name="Millares 5 4 3 2 2" xfId="4674" xr:uid="{2D8DC0DC-5635-4681-87EA-9FE5D94DC2E4}"/>
    <cellStyle name="Millares 5 4 3 2 2 2" xfId="15066" xr:uid="{DE7A9B88-469C-4326-92D4-090A0320250C}"/>
    <cellStyle name="Millares 5 4 3 2 3" xfId="7101" xr:uid="{861C7426-A898-48EB-B442-960A51C70FB4}"/>
    <cellStyle name="Millares 5 4 3 2 3 2" xfId="17343" xr:uid="{3599592A-3D02-4F54-A284-DCFF41534E03}"/>
    <cellStyle name="Millares 5 4 3 2 4" xfId="10380" xr:uid="{BE119388-5089-4FA5-B90F-5AD06AC72FC6}"/>
    <cellStyle name="Millares 5 4 3 2 4 2" xfId="19637" xr:uid="{5D617832-B749-43A9-808F-9949C1349D28}"/>
    <cellStyle name="Millares 5 4 3 2 5" xfId="12790" xr:uid="{A2BC9A53-26EA-4544-B72E-E76EF7020CDC}"/>
    <cellStyle name="Millares 5 4 3 3" xfId="3506" xr:uid="{021C6A4C-4B3A-4E7D-9567-6E9FF841C376}"/>
    <cellStyle name="Millares 5 4 3 3 2" xfId="13928" xr:uid="{B48F6E3B-D389-4435-9299-9E573926F867}"/>
    <cellStyle name="Millares 5 4 3 4" xfId="5933" xr:uid="{BEDC8793-1715-4A0D-BFA2-5F18D068F4FC}"/>
    <cellStyle name="Millares 5 4 3 4 2" xfId="16205" xr:uid="{19A13FCE-24D0-4D39-8DDF-F1537181FD6D}"/>
    <cellStyle name="Millares 5 4 3 5" xfId="9212" xr:uid="{7A4BDD2B-8F6C-4D60-BE2E-1FEA0DF3F71B}"/>
    <cellStyle name="Millares 5 4 3 5 2" xfId="18498" xr:uid="{336141DC-15B8-42C7-A94C-525A504B35E4}"/>
    <cellStyle name="Millares 5 4 3 6" xfId="11652" xr:uid="{41CF65BA-A2AD-439C-A860-CDA576AF5B90}"/>
    <cellStyle name="Millares 5 4 4" xfId="1749" xr:uid="{E10F9967-B5DC-4D9D-9217-0EF7DCC57B11}"/>
    <cellStyle name="Millares 5 4 4 2" xfId="4085" xr:uid="{CEF397AC-359A-4BE7-945D-F175AC2B7B83}"/>
    <cellStyle name="Millares 5 4 4 2 2" xfId="14497" xr:uid="{D34EDD35-BBB3-4859-9261-CAEFF6E0BB1F}"/>
    <cellStyle name="Millares 5 4 4 3" xfId="6512" xr:uid="{2430C124-AED4-4136-AE89-697DCDD59677}"/>
    <cellStyle name="Millares 5 4 4 3 2" xfId="16774" xr:uid="{479174D4-1787-42E1-A8F0-4E540FEC7E5B}"/>
    <cellStyle name="Millares 5 4 4 4" xfId="9791" xr:uid="{F0D0138D-BCC1-479E-802A-D0AE604D5D7E}"/>
    <cellStyle name="Millares 5 4 4 4 2" xfId="19067" xr:uid="{E4BE4A9A-A049-4775-A5D3-6A076A4D7988}"/>
    <cellStyle name="Millares 5 4 4 5" xfId="12221" xr:uid="{AC5F09B0-A58B-46FD-8F3C-AC1F4BA8CEAE}"/>
    <cellStyle name="Millares 5 4 5" xfId="2917" xr:uid="{7D6FBA2A-B51D-428B-88C9-30219C22CF4D}"/>
    <cellStyle name="Millares 5 4 5 2" xfId="13359" xr:uid="{DCA8EED6-97EF-40D0-92FE-78CE25E6584A}"/>
    <cellStyle name="Millares 5 4 6" xfId="5334" xr:uid="{CBDC0FB3-1316-4B4A-A351-5A5BFCD0DC49}"/>
    <cellStyle name="Millares 5 4 6 2" xfId="15636" xr:uid="{5E1205F8-F0BE-4893-B6C8-D259836C5D4E}"/>
    <cellStyle name="Millares 5 4 7" xfId="8623" xr:uid="{32987DDA-1108-4BFB-8FA1-5516DDE7996A}"/>
    <cellStyle name="Millares 5 4 7 2" xfId="17929" xr:uid="{9B80828A-7C8E-4CE5-B5B2-39818DBD134F}"/>
    <cellStyle name="Millares 5 4 8" xfId="11039" xr:uid="{4CDA6149-1B96-41E6-81E2-450F32DA5463}"/>
    <cellStyle name="Millares 5 5" xfId="619" xr:uid="{FE837E04-4141-44F5-9A47-FC27590AA808}"/>
    <cellStyle name="Millares 5 5 2" xfId="938" xr:uid="{1312DB0E-85B5-4785-9395-C5CCCA03AA58}"/>
    <cellStyle name="Millares 5 5 2 2" xfId="1519" xr:uid="{C4EA95B2-293B-45BE-A7EB-EA0875F9B412}"/>
    <cellStyle name="Millares 5 5 2 2 2" xfId="2687" xr:uid="{740FE48F-A946-4AFF-AFD0-70BC8E892344}"/>
    <cellStyle name="Millares 5 5 2 2 2 2" xfId="5023" xr:uid="{99571D91-DA7D-4BA2-915B-4AE8DA2A1A99}"/>
    <cellStyle name="Millares 5 5 2 2 2 2 2" xfId="15412" xr:uid="{D5A7A9E4-FF2D-4A3E-B1A3-0D4B2C17588C}"/>
    <cellStyle name="Millares 5 5 2 2 2 3" xfId="7450" xr:uid="{CD23ED8C-95BA-427C-8AA6-D27D8C53C887}"/>
    <cellStyle name="Millares 5 5 2 2 2 3 2" xfId="17689" xr:uid="{2FACD7C5-9BFF-49E9-8580-0EFDBBD23DC5}"/>
    <cellStyle name="Millares 5 5 2 2 2 4" xfId="10729" xr:uid="{7CE93164-7571-4F62-B9E5-966D75B16EF1}"/>
    <cellStyle name="Millares 5 5 2 2 2 4 2" xfId="19983" xr:uid="{56677932-8162-4A56-86B5-13F617306512}"/>
    <cellStyle name="Millares 5 5 2 2 2 5" xfId="13136" xr:uid="{E388DE12-6DF4-4C8E-8AE6-0A704DA70E30}"/>
    <cellStyle name="Millares 5 5 2 2 3" xfId="3855" xr:uid="{C2BCF733-D457-4F5B-BC3F-4E3C4BEF510D}"/>
    <cellStyle name="Millares 5 5 2 2 3 2" xfId="14274" xr:uid="{D631DC2A-D5C3-4AD7-9BA1-2A9751BC51A1}"/>
    <cellStyle name="Millares 5 5 2 2 4" xfId="6282" xr:uid="{ECAD2F9D-2967-46D4-A3AF-BF0BC00A4DEC}"/>
    <cellStyle name="Millares 5 5 2 2 4 2" xfId="16551" xr:uid="{16DA6D28-8571-473C-9B09-84B7D1E89469}"/>
    <cellStyle name="Millares 5 5 2 2 5" xfId="9561" xr:uid="{478CD322-FD1A-450B-9AB1-25A015385F76}"/>
    <cellStyle name="Millares 5 5 2 2 5 2" xfId="18844" xr:uid="{AD8C2CC5-69A8-4945-92E0-6BEA5B83240A}"/>
    <cellStyle name="Millares 5 5 2 2 6" xfId="11998" xr:uid="{FA95048B-5200-4035-BDDE-6FFC16B8D854}"/>
    <cellStyle name="Millares 5 5 2 3" xfId="2106" xr:uid="{C670ACD5-DA30-45F0-80A3-BFAC41158D79}"/>
    <cellStyle name="Millares 5 5 2 3 2" xfId="4442" xr:uid="{1D7466E1-D1E7-46D0-9B68-5913B4E1E549}"/>
    <cellStyle name="Millares 5 5 2 3 2 2" xfId="14843" xr:uid="{4A5C005F-8A86-49A1-B4A9-28DDC4186903}"/>
    <cellStyle name="Millares 5 5 2 3 3" xfId="6869" xr:uid="{E84801F1-0B3D-4FCE-BF6E-BB4E021ABC4B}"/>
    <cellStyle name="Millares 5 5 2 3 3 2" xfId="17120" xr:uid="{F9CE2B97-93F8-481E-97DB-236BDCACEECA}"/>
    <cellStyle name="Millares 5 5 2 3 4" xfId="10148" xr:uid="{C86E8020-D495-4002-B404-6685ECEB9137}"/>
    <cellStyle name="Millares 5 5 2 3 4 2" xfId="19413" xr:uid="{1F61987C-AEA2-4A5C-B41A-722092B386A0}"/>
    <cellStyle name="Millares 5 5 2 3 5" xfId="12567" xr:uid="{DE54DAF2-9900-46AE-B90B-FBA4C50ECF73}"/>
    <cellStyle name="Millares 5 5 2 4" xfId="3274" xr:uid="{6BD5F05D-5823-4143-896C-D3CB72C38E85}"/>
    <cellStyle name="Millares 5 5 2 4 2" xfId="13705" xr:uid="{F78A7623-FD51-4AA3-B8E8-61769CE19072}"/>
    <cellStyle name="Millares 5 5 2 5" xfId="5701" xr:uid="{0505F761-847A-46C8-976C-5974A744AB48}"/>
    <cellStyle name="Millares 5 5 2 5 2" xfId="15982" xr:uid="{8287F22C-6997-4810-98D5-C2E84396BA7D}"/>
    <cellStyle name="Millares 5 5 2 6" xfId="8980" xr:uid="{40E3CEF6-8D0D-4B90-91E5-02569CD81B84}"/>
    <cellStyle name="Millares 5 5 2 6 2" xfId="18275" xr:uid="{ADB386DA-EEFD-4C9A-8525-F15194897A6F}"/>
    <cellStyle name="Millares 5 5 2 7" xfId="11429" xr:uid="{DC66EA15-9395-463C-A2C6-5CB947CC8284}"/>
    <cellStyle name="Millares 5 5 3" xfId="1232" xr:uid="{00378EFD-58F7-4445-9C87-BEB7A4A0470C}"/>
    <cellStyle name="Millares 5 5 3 2" xfId="2400" xr:uid="{895624ED-7754-4275-AAF9-635AD5C24A45}"/>
    <cellStyle name="Millares 5 5 3 2 2" xfId="4736" xr:uid="{82C96B22-FA26-4E47-BD19-0566021680BD}"/>
    <cellStyle name="Millares 5 5 3 2 2 2" xfId="15128" xr:uid="{7E2A0EC0-DB55-4D7B-B90B-63B8592CA5AC}"/>
    <cellStyle name="Millares 5 5 3 2 3" xfId="7163" xr:uid="{48A9D2BE-1133-4737-9917-F99B0F33F594}"/>
    <cellStyle name="Millares 5 5 3 2 3 2" xfId="17405" xr:uid="{75F33778-5DD1-4717-92B4-91D78A82795E}"/>
    <cellStyle name="Millares 5 5 3 2 4" xfId="10442" xr:uid="{02EC0160-EC49-46C1-A956-A0DB7524636F}"/>
    <cellStyle name="Millares 5 5 3 2 4 2" xfId="19699" xr:uid="{5739FAA7-73AB-4B9D-8C3C-B02E5B699A32}"/>
    <cellStyle name="Millares 5 5 3 2 5" xfId="12852" xr:uid="{BE08F744-FE65-4D36-99F4-C92DCCE5E24C}"/>
    <cellStyle name="Millares 5 5 3 3" xfId="3568" xr:uid="{603C9916-386F-497F-BBFD-2E6A0F7B4932}"/>
    <cellStyle name="Millares 5 5 3 3 2" xfId="13990" xr:uid="{5612B9EF-9578-414B-A60D-51699794A8A3}"/>
    <cellStyle name="Millares 5 5 3 4" xfId="5995" xr:uid="{B85867FB-CF4B-4711-AB94-F2D67D302E5C}"/>
    <cellStyle name="Millares 5 5 3 4 2" xfId="16267" xr:uid="{4C0C371F-7D85-44F4-85E2-DEFCD8A3A150}"/>
    <cellStyle name="Millares 5 5 3 5" xfId="9274" xr:uid="{862EAF2F-B468-4856-B360-92BE71E69322}"/>
    <cellStyle name="Millares 5 5 3 5 2" xfId="18560" xr:uid="{1E76B4FC-3D38-4CCC-974C-27D7FF75856D}"/>
    <cellStyle name="Millares 5 5 3 6" xfId="11714" xr:uid="{122262D6-B368-4482-BB4A-2CE8834D8699}"/>
    <cellStyle name="Millares 5 5 4" xfId="1811" xr:uid="{34DE5EF6-C8B9-481B-8738-024468929A5B}"/>
    <cellStyle name="Millares 5 5 4 2" xfId="4147" xr:uid="{FE4492C5-171A-4B46-A948-9031EA5E21D3}"/>
    <cellStyle name="Millares 5 5 4 2 2" xfId="14559" xr:uid="{871B44F3-18FA-4432-B7FF-B321E74BA055}"/>
    <cellStyle name="Millares 5 5 4 3" xfId="6574" xr:uid="{CC08AC25-6CF9-4458-9C92-92AA508153C6}"/>
    <cellStyle name="Millares 5 5 4 3 2" xfId="16836" xr:uid="{49169F17-0BB2-4565-8803-AD4E0505C9C2}"/>
    <cellStyle name="Millares 5 5 4 4" xfId="9853" xr:uid="{CD2F3EE5-E5A8-4493-8234-CACEDDB088C2}"/>
    <cellStyle name="Millares 5 5 4 4 2" xfId="19129" xr:uid="{3ADB5F24-8CC3-4F06-A3DA-4A8BBE7E7933}"/>
    <cellStyle name="Millares 5 5 4 5" xfId="12283" xr:uid="{D7C3EDFD-FAC3-4C1D-A46F-211D17713D24}"/>
    <cellStyle name="Millares 5 5 5" xfId="2979" xr:uid="{40F559BF-DAD7-4593-957F-2DF50FA27685}"/>
    <cellStyle name="Millares 5 5 5 2" xfId="13421" xr:uid="{74F73F30-276A-4473-A6C1-C1DBE58627F1}"/>
    <cellStyle name="Millares 5 5 6" xfId="5402" xr:uid="{E47A9CA0-FEF0-46B1-8E50-14858255653E}"/>
    <cellStyle name="Millares 5 5 6 2" xfId="15698" xr:uid="{F91E68E9-C027-459B-83B7-B141DABE95AD}"/>
    <cellStyle name="Millares 5 5 7" xfId="8685" xr:uid="{9FDF465C-21E9-4671-93FE-91304CF3C2F4}"/>
    <cellStyle name="Millares 5 5 7 2" xfId="17991" xr:uid="{6BB6E681-5BF8-4EF9-BF5C-D071E026B11F}"/>
    <cellStyle name="Millares 5 5 8" xfId="11128" xr:uid="{77C6D92B-A99F-4231-BFBE-1FF069A4D80F}"/>
    <cellStyle name="Millares 50" xfId="444" xr:uid="{FB233F1F-BB21-4DB6-ABA9-945EF4CDC619}"/>
    <cellStyle name="Millares 50 2" xfId="818" xr:uid="{F3FB7229-F419-4A53-AF1D-3FF728EFF949}"/>
    <cellStyle name="Millares 50 2 2" xfId="1400" xr:uid="{BACD1A78-D82E-4B84-BAB2-794CE981E572}"/>
    <cellStyle name="Millares 50 2 2 2" xfId="2568" xr:uid="{DD16DFE3-8845-4699-843D-7F845C858797}"/>
    <cellStyle name="Millares 50 2 2 2 2" xfId="4904" xr:uid="{A6CD1C3C-E84B-49EC-91A0-E0253861A34D}"/>
    <cellStyle name="Millares 50 2 2 2 2 2" xfId="15293" xr:uid="{D6971225-D569-4C87-AD99-26D69B0E4F62}"/>
    <cellStyle name="Millares 50 2 2 2 3" xfId="7331" xr:uid="{7C2A8CD9-05B7-418D-975B-85FEF265319A}"/>
    <cellStyle name="Millares 50 2 2 2 3 2" xfId="17570" xr:uid="{4AB0ADB7-AD90-45F0-87BC-3168B4919083}"/>
    <cellStyle name="Millares 50 2 2 2 4" xfId="10610" xr:uid="{928C54C0-2301-4F78-A9DE-3E6E8A3F8755}"/>
    <cellStyle name="Millares 50 2 2 2 4 2" xfId="19864" xr:uid="{24CE2043-5735-46DF-A086-6301BF4721D0}"/>
    <cellStyle name="Millares 50 2 2 2 5" xfId="13017" xr:uid="{B6F133CC-C99B-4D35-AEEE-4A184CE30948}"/>
    <cellStyle name="Millares 50 2 2 3" xfId="3736" xr:uid="{F07E1E7E-86DC-4932-89EE-08804854A57B}"/>
    <cellStyle name="Millares 50 2 2 3 2" xfId="14155" xr:uid="{18F87159-3F29-49D2-979E-250E4CC1AA78}"/>
    <cellStyle name="Millares 50 2 2 4" xfId="6163" xr:uid="{487DE174-5AB3-4122-AE55-846B56D67BFA}"/>
    <cellStyle name="Millares 50 2 2 4 2" xfId="16432" xr:uid="{92EB3C79-6755-4445-B008-F7FC1B5FB07A}"/>
    <cellStyle name="Millares 50 2 2 5" xfId="9442" xr:uid="{57777DC5-B908-484D-AC36-712367579AE6}"/>
    <cellStyle name="Millares 50 2 2 5 2" xfId="18725" xr:uid="{3DD4A287-1865-49D5-B86B-4005B2FC1005}"/>
    <cellStyle name="Millares 50 2 2 6" xfId="11879" xr:uid="{56A96C72-BE1F-44F2-9DC6-E785D535C97C}"/>
    <cellStyle name="Millares 50 2 3" xfId="1986" xr:uid="{7929DF6C-5501-411F-A1A7-EA0702673E56}"/>
    <cellStyle name="Millares 50 2 3 2" xfId="4322" xr:uid="{F175760F-B906-4D79-9AF1-2F4868160B10}"/>
    <cellStyle name="Millares 50 2 3 2 2" xfId="14724" xr:uid="{20F8ADBD-AF68-4EC6-B6E9-B35433E31C0A}"/>
    <cellStyle name="Millares 50 2 3 3" xfId="6749" xr:uid="{3085BE2E-D8D8-4F5D-86D7-11164C3E6C99}"/>
    <cellStyle name="Millares 50 2 3 3 2" xfId="17001" xr:uid="{737E9A68-99EF-4BF1-86AB-2416EC35E10E}"/>
    <cellStyle name="Millares 50 2 3 4" xfId="10028" xr:uid="{5450ACCB-530A-4264-B4AE-86EE8D82CE2B}"/>
    <cellStyle name="Millares 50 2 3 4 2" xfId="19294" xr:uid="{ABD66247-3EDB-4AA5-9F37-EF70110DFCE5}"/>
    <cellStyle name="Millares 50 2 3 5" xfId="12448" xr:uid="{70440C09-652D-4E38-92B2-F5F15FC757EF}"/>
    <cellStyle name="Millares 50 2 4" xfId="3154" xr:uid="{E3E7EED4-6939-41F3-B527-0A80F051E1A7}"/>
    <cellStyle name="Millares 50 2 4 2" xfId="13586" xr:uid="{9572C14F-776D-40F5-9DE9-19B835933D97}"/>
    <cellStyle name="Millares 50 2 5" xfId="5581" xr:uid="{EB78CDE7-FE8B-4CB6-98BC-955D5A04D605}"/>
    <cellStyle name="Millares 50 2 5 2" xfId="15863" xr:uid="{D65895BC-1A04-4166-8260-37F9BD7ADEE9}"/>
    <cellStyle name="Millares 50 2 6" xfId="8860" xr:uid="{5CC35CB3-6F9F-40BC-8971-667E2A56A3CA}"/>
    <cellStyle name="Millares 50 2 6 2" xfId="18156" xr:uid="{C1F3BFBE-2C35-49E7-94A1-68726823FCDF}"/>
    <cellStyle name="Millares 50 2 7" xfId="11310" xr:uid="{CAFE44CF-B3E3-436F-B919-5CE1D32D7DD3}"/>
    <cellStyle name="Millares 50 3" xfId="1113" xr:uid="{847F0A20-F306-4989-8618-A2082A7AC72D}"/>
    <cellStyle name="Millares 50 3 2" xfId="2281" xr:uid="{1C135C26-7222-4FD8-A617-6D181A536FD8}"/>
    <cellStyle name="Millares 50 3 2 2" xfId="4617" xr:uid="{3B59E559-7F3D-4F64-9705-EE6D92506BE2}"/>
    <cellStyle name="Millares 50 3 2 2 2" xfId="15009" xr:uid="{A02A8B57-4E94-4899-999D-A6743750542F}"/>
    <cellStyle name="Millares 50 3 2 3" xfId="7044" xr:uid="{C29C619A-2766-4D69-8587-006256EFC6B6}"/>
    <cellStyle name="Millares 50 3 2 3 2" xfId="17286" xr:uid="{D9EB6F32-A221-4E01-8163-9593393EF560}"/>
    <cellStyle name="Millares 50 3 2 4" xfId="10323" xr:uid="{C580F681-544B-4A8C-AED6-1643B0B45A39}"/>
    <cellStyle name="Millares 50 3 2 4 2" xfId="19580" xr:uid="{B28F6ABE-D656-46A1-9BF2-594A2F7479FC}"/>
    <cellStyle name="Millares 50 3 2 5" xfId="12733" xr:uid="{C6F2D6B7-EBCD-4A9E-8EC2-75B5EB8FD181}"/>
    <cellStyle name="Millares 50 3 3" xfId="3449" xr:uid="{6A764DC3-6E6B-40D9-8582-706C353AF272}"/>
    <cellStyle name="Millares 50 3 3 2" xfId="13871" xr:uid="{E6AC4373-1540-4D43-BE16-274CE9298042}"/>
    <cellStyle name="Millares 50 3 4" xfId="5876" xr:uid="{818E68C6-E1BB-40AC-821A-ACF85A13F610}"/>
    <cellStyle name="Millares 50 3 4 2" xfId="16148" xr:uid="{EB805602-ED90-4E09-94AC-0E644196FAB9}"/>
    <cellStyle name="Millares 50 3 5" xfId="9155" xr:uid="{72FF7F34-E1BF-4654-83BD-387516DD2333}"/>
    <cellStyle name="Millares 50 3 5 2" xfId="18441" xr:uid="{3498DABE-D259-48DE-A77A-BBA4046807AA}"/>
    <cellStyle name="Millares 50 3 6" xfId="11595" xr:uid="{D1E35519-DAE4-4748-9532-54DFFF83C63D}"/>
    <cellStyle name="Millares 50 4" xfId="1692" xr:uid="{55958751-50CA-411D-BA07-E0E5D4F11158}"/>
    <cellStyle name="Millares 50 4 2" xfId="4028" xr:uid="{E52B3E84-4282-4D27-A5FC-B78B7AD10417}"/>
    <cellStyle name="Millares 50 4 2 2" xfId="14440" xr:uid="{44003442-F97C-4168-A373-55428E9EABF4}"/>
    <cellStyle name="Millares 50 4 3" xfId="6455" xr:uid="{F48AE3EB-BE62-4C01-9725-49098AC09833}"/>
    <cellStyle name="Millares 50 4 3 2" xfId="16717" xr:uid="{20676FB8-FA0E-43B2-8B98-1C36F401F5B4}"/>
    <cellStyle name="Millares 50 4 4" xfId="9734" xr:uid="{EEC65186-03FB-422B-B802-38775DC6326A}"/>
    <cellStyle name="Millares 50 4 4 2" xfId="19010" xr:uid="{252752A9-ED45-4268-AB2F-3B7600440C7C}"/>
    <cellStyle name="Millares 50 4 5" xfId="12164" xr:uid="{3CFB2DEE-4103-43CF-8CF2-F4CDB9B3F6F9}"/>
    <cellStyle name="Millares 50 5" xfId="2860" xr:uid="{D5D29899-4B79-406F-BE4E-99B5114372FD}"/>
    <cellStyle name="Millares 50 5 2" xfId="13302" xr:uid="{CB09EAFF-A9BF-4BCD-8C9A-5257110FF38D}"/>
    <cellStyle name="Millares 50 6" xfId="5271" xr:uid="{3EC80FD7-E5A3-486D-9220-BB77DA97D32B}"/>
    <cellStyle name="Millares 50 6 2" xfId="15579" xr:uid="{36D4A04C-FAC1-4C9F-B3A3-030359A213A1}"/>
    <cellStyle name="Millares 50 7" xfId="8566" xr:uid="{475594C8-A148-4769-BE63-75B26A88C0BF}"/>
    <cellStyle name="Millares 50 7 2" xfId="17872" xr:uid="{760F93BD-F748-464B-BE38-BDDC8973ABC8}"/>
    <cellStyle name="Millares 50 8" xfId="10957" xr:uid="{C7F2DA2A-D9C7-4F45-B690-7413E3370A02}"/>
    <cellStyle name="Millares 51" xfId="458" xr:uid="{18D726A0-3B10-41B9-9AE9-D6C8F15409DD}"/>
    <cellStyle name="Millares 51 2" xfId="832" xr:uid="{34E2F00C-5940-4F29-8A30-3550280CF1ED}"/>
    <cellStyle name="Millares 51 2 2" xfId="1414" xr:uid="{D5EF2D42-988C-4ABA-A97C-5F4C8895B46E}"/>
    <cellStyle name="Millares 51 2 2 2" xfId="2582" xr:uid="{88A87CF1-5248-49FB-9E33-DF5484F3E51E}"/>
    <cellStyle name="Millares 51 2 2 2 2" xfId="4918" xr:uid="{182B2CC7-A89C-433B-BF31-FA2FE00EBE5B}"/>
    <cellStyle name="Millares 51 2 2 2 2 2" xfId="15307" xr:uid="{4653AB35-64A4-472C-B1E9-241EA4CEE2A8}"/>
    <cellStyle name="Millares 51 2 2 2 3" xfId="7345" xr:uid="{5207C5D2-AE9B-4363-973B-532A8D1FDD84}"/>
    <cellStyle name="Millares 51 2 2 2 3 2" xfId="17584" xr:uid="{9BDA94DA-C656-41FE-9D13-7BF2700E9574}"/>
    <cellStyle name="Millares 51 2 2 2 4" xfId="10624" xr:uid="{15DEF129-247F-47C7-9A0E-38F9B47ECF50}"/>
    <cellStyle name="Millares 51 2 2 2 4 2" xfId="19878" xr:uid="{692D9D36-8CA8-44E0-8815-53AED9312CDF}"/>
    <cellStyle name="Millares 51 2 2 2 5" xfId="13031" xr:uid="{1B0AB5AB-BB1C-4DC8-85A9-4D0F08D8AB0C}"/>
    <cellStyle name="Millares 51 2 2 3" xfId="3750" xr:uid="{692C7D3D-D7FF-4457-8A85-A503E2041EAB}"/>
    <cellStyle name="Millares 51 2 2 3 2" xfId="14169" xr:uid="{E49136AC-F053-4D4B-9F40-B84D37543D2F}"/>
    <cellStyle name="Millares 51 2 2 4" xfId="6177" xr:uid="{548645AA-D34F-4426-859F-C17F95B71F3A}"/>
    <cellStyle name="Millares 51 2 2 4 2" xfId="16446" xr:uid="{54002E45-195B-4C8B-9205-6021E2EF9E2D}"/>
    <cellStyle name="Millares 51 2 2 5" xfId="9456" xr:uid="{9E3BC707-9909-4A07-80ED-C109284C570A}"/>
    <cellStyle name="Millares 51 2 2 5 2" xfId="18739" xr:uid="{A10E9BC0-8DB3-429F-BC1B-DA16F09744C6}"/>
    <cellStyle name="Millares 51 2 2 6" xfId="11893" xr:uid="{7CEEC90A-AC0B-4CFE-A63C-AEBD43F4296A}"/>
    <cellStyle name="Millares 51 2 3" xfId="2000" xr:uid="{F113F963-2C59-481A-9015-6BCB5895AF94}"/>
    <cellStyle name="Millares 51 2 3 2" xfId="4336" xr:uid="{0AAA7A19-F787-43BB-8672-F46317157358}"/>
    <cellStyle name="Millares 51 2 3 2 2" xfId="14738" xr:uid="{3424B288-8373-4E46-9F09-8972F5EA4F5F}"/>
    <cellStyle name="Millares 51 2 3 3" xfId="6763" xr:uid="{9CCFE71E-AE63-4D4C-B8AD-2BB51E5856D8}"/>
    <cellStyle name="Millares 51 2 3 3 2" xfId="17015" xr:uid="{824E901E-175D-450C-A70C-650DE4B87042}"/>
    <cellStyle name="Millares 51 2 3 4" xfId="10042" xr:uid="{9F247940-8402-437A-9DB0-E3E00B5E434B}"/>
    <cellStyle name="Millares 51 2 3 4 2" xfId="19308" xr:uid="{81EB971F-40A4-43D7-AD85-09C74BB96D78}"/>
    <cellStyle name="Millares 51 2 3 5" xfId="12462" xr:uid="{ED07AB12-8B74-4180-B47F-1D8216579BA8}"/>
    <cellStyle name="Millares 51 2 4" xfId="3168" xr:uid="{B06E5E14-42A6-4889-91B5-EC8F44A206C6}"/>
    <cellStyle name="Millares 51 2 4 2" xfId="13600" xr:uid="{3CCB742E-9D2A-4DAE-B165-7BB3E3637FA3}"/>
    <cellStyle name="Millares 51 2 5" xfId="5595" xr:uid="{D009D0CB-029C-401F-9B22-0690EF59970D}"/>
    <cellStyle name="Millares 51 2 5 2" xfId="15877" xr:uid="{6DCB76C2-97FB-4485-9473-FCF66E28D19E}"/>
    <cellStyle name="Millares 51 2 6" xfId="8874" xr:uid="{6EB9ED04-E172-480C-AE99-1A5B82AF29D6}"/>
    <cellStyle name="Millares 51 2 6 2" xfId="18170" xr:uid="{BD7EA484-6817-42B6-ADFD-04D45F61FFA1}"/>
    <cellStyle name="Millares 51 2 7" xfId="11324" xr:uid="{FF06C0C8-A032-4FCD-AAA4-778A2D756652}"/>
    <cellStyle name="Millares 51 3" xfId="1127" xr:uid="{0C1EC83E-A1E4-43E1-AB2F-6ADC2A6664F0}"/>
    <cellStyle name="Millares 51 3 2" xfId="2295" xr:uid="{AF424421-72E5-40C9-99AF-3C731BABB0FD}"/>
    <cellStyle name="Millares 51 3 2 2" xfId="4631" xr:uid="{2A3196C4-AA92-4FC2-BBAE-4C994ACF925E}"/>
    <cellStyle name="Millares 51 3 2 2 2" xfId="15023" xr:uid="{636270E9-8277-4E30-A40F-A641472D3975}"/>
    <cellStyle name="Millares 51 3 2 3" xfId="7058" xr:uid="{8044B088-655F-48B1-A2B1-B2EADD3CF0BF}"/>
    <cellStyle name="Millares 51 3 2 3 2" xfId="17300" xr:uid="{AEB8AEBC-8FE1-4D8A-966E-9580613893CA}"/>
    <cellStyle name="Millares 51 3 2 4" xfId="10337" xr:uid="{FD1FA66E-D0AE-4B5B-A037-37AF75E664D2}"/>
    <cellStyle name="Millares 51 3 2 4 2" xfId="19594" xr:uid="{D51E5C85-C296-42A2-9958-64F231E35D24}"/>
    <cellStyle name="Millares 51 3 2 5" xfId="12747" xr:uid="{26BB803F-44D1-4D04-AD51-C48739C4B1A2}"/>
    <cellStyle name="Millares 51 3 3" xfId="3463" xr:uid="{16E67D7C-3776-444D-8045-C4A472EBA72B}"/>
    <cellStyle name="Millares 51 3 3 2" xfId="13885" xr:uid="{46F998CB-39A4-4A1D-B4BC-A0F6BFF564AE}"/>
    <cellStyle name="Millares 51 3 4" xfId="5890" xr:uid="{2D038011-AF1A-44CB-8F1D-14A7B4BB67EA}"/>
    <cellStyle name="Millares 51 3 4 2" xfId="16162" xr:uid="{F60F8263-1699-4ADB-90AA-6A8219AB47B1}"/>
    <cellStyle name="Millares 51 3 5" xfId="9169" xr:uid="{3B5EBA3C-CE65-4C23-A876-7C973B6B5573}"/>
    <cellStyle name="Millares 51 3 5 2" xfId="18455" xr:uid="{0288F706-E307-4EFC-A267-E82420A2D202}"/>
    <cellStyle name="Millares 51 3 6" xfId="11609" xr:uid="{2146B179-B245-42CC-931C-50663F1CC69D}"/>
    <cellStyle name="Millares 51 4" xfId="1706" xr:uid="{D2D90D49-C865-477A-9B4B-C8480DE647FF}"/>
    <cellStyle name="Millares 51 4 2" xfId="4042" xr:uid="{FA00FEED-5A3C-41F8-A3DD-225C37594541}"/>
    <cellStyle name="Millares 51 4 2 2" xfId="14454" xr:uid="{122A0567-16A8-4962-A199-AE6432D1418F}"/>
    <cellStyle name="Millares 51 4 3" xfId="6469" xr:uid="{601A430E-0A20-4964-87B5-951479A0A7B2}"/>
    <cellStyle name="Millares 51 4 3 2" xfId="16731" xr:uid="{B661DC5E-62E4-49DA-B3A5-33F1F82F5A19}"/>
    <cellStyle name="Millares 51 4 4" xfId="9748" xr:uid="{3CAAD0CA-31BA-454D-9948-57A07779477F}"/>
    <cellStyle name="Millares 51 4 4 2" xfId="19024" xr:uid="{E5C50D82-7DD4-441B-BEB1-CDA40CE1A4C8}"/>
    <cellStyle name="Millares 51 4 5" xfId="12178" xr:uid="{DD711571-DC59-40CB-A7EA-D0A2AB111C55}"/>
    <cellStyle name="Millares 51 5" xfId="2874" xr:uid="{EDF368F8-91C9-45A9-A00A-1857FCBE77C8}"/>
    <cellStyle name="Millares 51 5 2" xfId="13316" xr:uid="{24D071C4-B44C-4BAD-8436-827DC2E961B0}"/>
    <cellStyle name="Millares 51 6" xfId="5285" xr:uid="{3A3F2C32-61F4-435B-BF24-A5A01BD90A21}"/>
    <cellStyle name="Millares 51 6 2" xfId="15593" xr:uid="{131BCB6D-BC61-44DA-AB1F-D2376A187EB8}"/>
    <cellStyle name="Millares 51 7" xfId="8580" xr:uid="{5D3D12D6-CA49-4B1D-AC30-F82A727EBC15}"/>
    <cellStyle name="Millares 51 7 2" xfId="17886" xr:uid="{F97F2BCD-B3F9-4EE1-9C58-20CA06831B55}"/>
    <cellStyle name="Millares 51 8" xfId="10971" xr:uid="{AD8EE87D-3283-4C5A-B037-56115A2DB833}"/>
    <cellStyle name="Millares 52" xfId="389" xr:uid="{01BD55BA-CE1A-4FE5-B0AE-59D36F6E6722}"/>
    <cellStyle name="Millares 52 2" xfId="763" xr:uid="{D909DFFE-176C-43F0-8D81-C998E69E1010}"/>
    <cellStyle name="Millares 52 2 2" xfId="1345" xr:uid="{78EA5410-B413-4C50-8C55-C5C04B26263C}"/>
    <cellStyle name="Millares 52 2 2 2" xfId="2513" xr:uid="{6AE25E6F-D57C-47FF-AE68-FD6B22A494CE}"/>
    <cellStyle name="Millares 52 2 2 2 2" xfId="4849" xr:uid="{766FA5F0-C620-4DA3-B5B6-D2D55A1DF63B}"/>
    <cellStyle name="Millares 52 2 2 2 2 2" xfId="15238" xr:uid="{AE185F8E-B525-4952-AF87-D2B2E5D44512}"/>
    <cellStyle name="Millares 52 2 2 2 3" xfId="7276" xr:uid="{06100889-E2E2-4479-BD52-DC4FD48DD7E2}"/>
    <cellStyle name="Millares 52 2 2 2 3 2" xfId="17515" xr:uid="{FE98F67D-2BA6-48C1-8C42-5A73BA6D5318}"/>
    <cellStyle name="Millares 52 2 2 2 4" xfId="10555" xr:uid="{A4803B37-06B6-4757-BB8E-B8EEC76947C3}"/>
    <cellStyle name="Millares 52 2 2 2 4 2" xfId="19809" xr:uid="{33AF1065-C0CC-4FE1-BFEB-6E6064589305}"/>
    <cellStyle name="Millares 52 2 2 2 5" xfId="12962" xr:uid="{A89ABDE5-4237-4DEF-B643-02492E3DDCD7}"/>
    <cellStyle name="Millares 52 2 2 3" xfId="3681" xr:uid="{331F6D28-B111-4AAD-8F11-7A530D688BF3}"/>
    <cellStyle name="Millares 52 2 2 3 2" xfId="14100" xr:uid="{0194953B-2FF5-4162-A3B0-3A76ED247912}"/>
    <cellStyle name="Millares 52 2 2 4" xfId="6108" xr:uid="{92CC13FD-4C8D-4EB1-8693-21066F7C88CA}"/>
    <cellStyle name="Millares 52 2 2 4 2" xfId="16377" xr:uid="{3C4D9D1D-8F5B-48DE-A586-E69E5CFC6489}"/>
    <cellStyle name="Millares 52 2 2 5" xfId="9387" xr:uid="{AECB3800-B98C-41BC-ACE9-4B2411CADAAB}"/>
    <cellStyle name="Millares 52 2 2 5 2" xfId="18670" xr:uid="{1C095492-ED9A-4DB7-BCEC-0FBDC509A90F}"/>
    <cellStyle name="Millares 52 2 2 6" xfId="11824" xr:uid="{D98C8F46-E4FE-48E1-8F20-745A2F55719B}"/>
    <cellStyle name="Millares 52 2 3" xfId="1931" xr:uid="{9C2A46F8-24B0-4D83-938D-93EAA20E7A91}"/>
    <cellStyle name="Millares 52 2 3 2" xfId="4267" xr:uid="{1CB27C39-C52E-4A4E-B359-AB0A3225F1DF}"/>
    <cellStyle name="Millares 52 2 3 2 2" xfId="14669" xr:uid="{E1C67F52-49DE-42A9-8A37-14C406885D18}"/>
    <cellStyle name="Millares 52 2 3 3" xfId="6694" xr:uid="{B6CC88F6-4BF9-4906-B833-C0A35AA29D02}"/>
    <cellStyle name="Millares 52 2 3 3 2" xfId="16946" xr:uid="{F646B4FF-4189-4B37-93E9-9585446CBF9E}"/>
    <cellStyle name="Millares 52 2 3 4" xfId="9973" xr:uid="{C5D98608-B9D2-4E74-8C18-54E761CD3AFD}"/>
    <cellStyle name="Millares 52 2 3 4 2" xfId="19239" xr:uid="{17740F26-6482-4159-BA16-BDBF63F2EA1B}"/>
    <cellStyle name="Millares 52 2 3 5" xfId="12393" xr:uid="{A6322231-AD5D-4138-8ABB-F9B9E9F53CEF}"/>
    <cellStyle name="Millares 52 2 4" xfId="3099" xr:uid="{DC585A90-1E59-4DD8-8332-E206F24343FF}"/>
    <cellStyle name="Millares 52 2 4 2" xfId="13531" xr:uid="{0C0B7009-18E6-45C7-867E-7C299F5E9AD7}"/>
    <cellStyle name="Millares 52 2 5" xfId="5526" xr:uid="{8F72D325-62ED-4637-925E-B9694CB16C70}"/>
    <cellStyle name="Millares 52 2 5 2" xfId="15808" xr:uid="{E94DECAA-646B-4322-9790-C92C86BFF377}"/>
    <cellStyle name="Millares 52 2 6" xfId="8805" xr:uid="{667C43EE-9EB1-4FAE-8131-FB1CDD9C2ABA}"/>
    <cellStyle name="Millares 52 2 6 2" xfId="18101" xr:uid="{4896AD95-ACB8-421E-9510-3D5AA3CC1CAF}"/>
    <cellStyle name="Millares 52 2 7" xfId="11255" xr:uid="{ABC37A4F-0C1E-43B0-817E-B0DF14F6F812}"/>
    <cellStyle name="Millares 52 3" xfId="1058" xr:uid="{E8C70509-F3C7-4D88-AAC2-6AB7FD894B07}"/>
    <cellStyle name="Millares 52 3 2" xfId="2226" xr:uid="{30DF3211-0EE9-4102-B1BA-A8B49A41A3DB}"/>
    <cellStyle name="Millares 52 3 2 2" xfId="4562" xr:uid="{6648A420-28A5-462B-B8F4-43618BFE1F37}"/>
    <cellStyle name="Millares 52 3 2 2 2" xfId="14954" xr:uid="{14CBB408-29BC-4505-9821-BC3E1ADE9521}"/>
    <cellStyle name="Millares 52 3 2 3" xfId="6989" xr:uid="{3E9BB848-C82A-4E5D-B923-70F31593E75C}"/>
    <cellStyle name="Millares 52 3 2 3 2" xfId="17231" xr:uid="{BFD7ECFB-7778-47D2-8939-595ED493CDBF}"/>
    <cellStyle name="Millares 52 3 2 4" xfId="10268" xr:uid="{043CA019-2FAF-4C69-8599-39FA7E3F85FA}"/>
    <cellStyle name="Millares 52 3 2 4 2" xfId="19525" xr:uid="{0DEE0875-72F9-4261-A904-4D2427F579DD}"/>
    <cellStyle name="Millares 52 3 2 5" xfId="12678" xr:uid="{59BD1F58-710F-469F-9954-E0A7B6E05D10}"/>
    <cellStyle name="Millares 52 3 3" xfId="3394" xr:uid="{20E6C1CC-71C9-4AD8-B23A-DB0165CE040A}"/>
    <cellStyle name="Millares 52 3 3 2" xfId="13816" xr:uid="{7BC5EFDA-8729-43E5-8C2C-FF820D61B3F6}"/>
    <cellStyle name="Millares 52 3 4" xfId="5821" xr:uid="{51BEE6A8-A84E-4E94-B329-B328D2664E4E}"/>
    <cellStyle name="Millares 52 3 4 2" xfId="16093" xr:uid="{94669D37-E7B9-471C-A426-983334514EC5}"/>
    <cellStyle name="Millares 52 3 5" xfId="9100" xr:uid="{A571E066-C3AC-4185-8F7A-5DE4366D585D}"/>
    <cellStyle name="Millares 52 3 5 2" xfId="18386" xr:uid="{BB17DB82-E236-465A-AECB-52D819E1A5FD}"/>
    <cellStyle name="Millares 52 3 6" xfId="11540" xr:uid="{36601D7E-BBAB-415A-9F36-6DCBB83974B6}"/>
    <cellStyle name="Millares 52 4" xfId="1637" xr:uid="{78304D0F-4BB8-4E15-9C4C-165E76F96DDB}"/>
    <cellStyle name="Millares 52 4 2" xfId="3973" xr:uid="{B019A4D2-DCCA-4376-AD4A-582FFCEF4EDC}"/>
    <cellStyle name="Millares 52 4 2 2" xfId="14385" xr:uid="{01196ABA-E8F4-42D0-80DC-E56D364E2298}"/>
    <cellStyle name="Millares 52 4 3" xfId="6400" xr:uid="{7463E61B-E06E-4DBD-9D7D-5FBD429B3856}"/>
    <cellStyle name="Millares 52 4 3 2" xfId="16662" xr:uid="{3461632D-1AD7-4FED-9608-60B456A33A30}"/>
    <cellStyle name="Millares 52 4 4" xfId="9679" xr:uid="{D546C1E6-D0A8-4D18-9F52-4323A72A03BB}"/>
    <cellStyle name="Millares 52 4 4 2" xfId="18955" xr:uid="{77F4172D-0583-4531-B5C2-39DE556623FB}"/>
    <cellStyle name="Millares 52 4 5" xfId="12109" xr:uid="{0F79A027-93F7-4B92-AED7-0E78E1495E30}"/>
    <cellStyle name="Millares 52 5" xfId="2805" xr:uid="{0DBDE1BA-54D1-449C-8A26-CC76EA39841E}"/>
    <cellStyle name="Millares 52 5 2" xfId="13247" xr:uid="{6C2C5730-90B1-480F-862E-3D42E471B5EB}"/>
    <cellStyle name="Millares 52 6" xfId="5216" xr:uid="{C909A4D4-EC2D-4F88-924A-3710C147E603}"/>
    <cellStyle name="Millares 52 6 2" xfId="15524" xr:uid="{659B1384-2C21-4924-A234-25DC6549CF11}"/>
    <cellStyle name="Millares 52 7" xfId="8511" xr:uid="{96454D7B-7E43-4607-85E9-D56AD8537A1E}"/>
    <cellStyle name="Millares 52 7 2" xfId="17817" xr:uid="{643160C4-1511-4D90-BF71-9D3D8414557B}"/>
    <cellStyle name="Millares 52 8" xfId="10902" xr:uid="{9E8FC799-7950-48ED-907C-A9F46C437C1C}"/>
    <cellStyle name="Millares 53" xfId="387" xr:uid="{B4D7765C-0CEE-426B-A26C-826EC9B96DEE}"/>
    <cellStyle name="Millares 53 2" xfId="761" xr:uid="{36C3889A-8381-458C-B6F2-006750C354BF}"/>
    <cellStyle name="Millares 53 2 2" xfId="1343" xr:uid="{BEE7BE40-9E50-4005-8535-BBCE46CC0F2E}"/>
    <cellStyle name="Millares 53 2 2 2" xfId="2511" xr:uid="{020BEFD2-638E-44F6-B2FB-DE0F48D1B08E}"/>
    <cellStyle name="Millares 53 2 2 2 2" xfId="4847" xr:uid="{A4224713-97C9-4E7C-BD65-4D3FAFBCA620}"/>
    <cellStyle name="Millares 53 2 2 2 2 2" xfId="15236" xr:uid="{198EB8E0-C71D-4ECB-87EB-3DE46E51D5C4}"/>
    <cellStyle name="Millares 53 2 2 2 3" xfId="7274" xr:uid="{95DCAB7B-D731-4035-8EA4-EA65CB5F31DE}"/>
    <cellStyle name="Millares 53 2 2 2 3 2" xfId="17513" xr:uid="{204B4A82-3302-479C-82DD-561BCCA5EE7A}"/>
    <cellStyle name="Millares 53 2 2 2 4" xfId="10553" xr:uid="{20A68CCB-50FA-4B8F-88C8-D958CF882137}"/>
    <cellStyle name="Millares 53 2 2 2 4 2" xfId="19807" xr:uid="{650C2653-F1C6-4D93-A8EC-87719C3DCC33}"/>
    <cellStyle name="Millares 53 2 2 2 5" xfId="12960" xr:uid="{9C6EE445-252B-4C62-92F3-E9D3D7507896}"/>
    <cellStyle name="Millares 53 2 2 3" xfId="3679" xr:uid="{7F8E08E3-846E-4888-BB27-F3C0DA12F23A}"/>
    <cellStyle name="Millares 53 2 2 3 2" xfId="14098" xr:uid="{925ABBB0-7013-4DE6-9E4E-489887216BF3}"/>
    <cellStyle name="Millares 53 2 2 4" xfId="6106" xr:uid="{FF2A80E1-2AF3-4BCF-AD5B-CB6D246AA98D}"/>
    <cellStyle name="Millares 53 2 2 4 2" xfId="16375" xr:uid="{E741F9A9-8332-47DA-8F44-C517A1A3F7E7}"/>
    <cellStyle name="Millares 53 2 2 5" xfId="9385" xr:uid="{A073E43A-9747-4520-9FFA-76CBBC988087}"/>
    <cellStyle name="Millares 53 2 2 5 2" xfId="18668" xr:uid="{F6036E86-B84E-484B-A3FA-570EE55C7ADC}"/>
    <cellStyle name="Millares 53 2 2 6" xfId="11822" xr:uid="{58B87DA3-4797-4948-A28A-403C0912FC7A}"/>
    <cellStyle name="Millares 53 2 3" xfId="1929" xr:uid="{06573BE6-40C1-457D-AB4C-59A2B8687B2D}"/>
    <cellStyle name="Millares 53 2 3 2" xfId="4265" xr:uid="{0F78B3FF-E703-4B58-BCE3-C89B0049FA33}"/>
    <cellStyle name="Millares 53 2 3 2 2" xfId="14667" xr:uid="{C843525E-EDA7-432D-91A7-547588E3AA8C}"/>
    <cellStyle name="Millares 53 2 3 3" xfId="6692" xr:uid="{10DEBFE2-ACB5-437A-8600-F82B5797520C}"/>
    <cellStyle name="Millares 53 2 3 3 2" xfId="16944" xr:uid="{CA417675-E283-4EC5-A5AC-51DA137D6085}"/>
    <cellStyle name="Millares 53 2 3 4" xfId="9971" xr:uid="{2113BB53-6A93-4654-8352-25C8B1469427}"/>
    <cellStyle name="Millares 53 2 3 4 2" xfId="19237" xr:uid="{92292D62-5AD6-4A59-928F-D7A73BE63222}"/>
    <cellStyle name="Millares 53 2 3 5" xfId="12391" xr:uid="{27D9A0C6-2346-481C-A81D-F06B37E256A9}"/>
    <cellStyle name="Millares 53 2 4" xfId="3097" xr:uid="{F195E98A-A8C4-49A4-B96F-C529B5BEA1DA}"/>
    <cellStyle name="Millares 53 2 4 2" xfId="13529" xr:uid="{54529BE0-48F9-4DA0-B5D2-0D3CD71ACEF5}"/>
    <cellStyle name="Millares 53 2 5" xfId="5524" xr:uid="{6C9C7E07-C3D2-4943-8512-03D1BC40E014}"/>
    <cellStyle name="Millares 53 2 5 2" xfId="15806" xr:uid="{2C2E4DAB-43FD-444B-8AC2-6DC20E397648}"/>
    <cellStyle name="Millares 53 2 6" xfId="8803" xr:uid="{B0F7CB49-95E4-484E-9DC0-4E956D1E057C}"/>
    <cellStyle name="Millares 53 2 6 2" xfId="18099" xr:uid="{E16B4D34-DB7E-48F0-915C-F1D14CB2D5AE}"/>
    <cellStyle name="Millares 53 2 7" xfId="11253" xr:uid="{5CF86526-F5BF-4C07-8F0A-B8708BA1A8B4}"/>
    <cellStyle name="Millares 53 3" xfId="1056" xr:uid="{B89677BE-E4EC-4D85-8A64-91B3CBB513DF}"/>
    <cellStyle name="Millares 53 3 2" xfId="2224" xr:uid="{ACB0A227-7C01-4EA1-B15A-6462BE598CF7}"/>
    <cellStyle name="Millares 53 3 2 2" xfId="4560" xr:uid="{295513AB-4E14-4DF8-ADF4-D16D481DB447}"/>
    <cellStyle name="Millares 53 3 2 2 2" xfId="14952" xr:uid="{8A6A1D9C-B1F5-4C5A-9202-00D864B31C76}"/>
    <cellStyle name="Millares 53 3 2 3" xfId="6987" xr:uid="{A764729B-9764-417D-B7A7-2515FA445643}"/>
    <cellStyle name="Millares 53 3 2 3 2" xfId="17229" xr:uid="{BB89F401-E1E8-4EFE-AC51-E7E141C4F00D}"/>
    <cellStyle name="Millares 53 3 2 4" xfId="10266" xr:uid="{7DAC532D-4326-48B9-B877-B038C0FE1BCE}"/>
    <cellStyle name="Millares 53 3 2 4 2" xfId="19523" xr:uid="{0C63B0BF-99C9-41DB-9ABC-02BFD48743AF}"/>
    <cellStyle name="Millares 53 3 2 5" xfId="12676" xr:uid="{89693D17-3D67-425C-920E-C944D21BD218}"/>
    <cellStyle name="Millares 53 3 3" xfId="3392" xr:uid="{873DC7B1-8515-42F6-873E-D0D12B80B262}"/>
    <cellStyle name="Millares 53 3 3 2" xfId="13814" xr:uid="{353B82A7-0387-4638-B8F9-729352F17602}"/>
    <cellStyle name="Millares 53 3 4" xfId="5819" xr:uid="{2DDAFA57-6B89-4AE3-BB39-280A5190D12E}"/>
    <cellStyle name="Millares 53 3 4 2" xfId="16091" xr:uid="{5480898F-1A07-4B78-B897-E6C8CE4AF644}"/>
    <cellStyle name="Millares 53 3 5" xfId="9098" xr:uid="{D422B974-E504-4F74-857C-CE3176402316}"/>
    <cellStyle name="Millares 53 3 5 2" xfId="18384" xr:uid="{37660C8B-7B3B-4907-9B34-7F80B25D810C}"/>
    <cellStyle name="Millares 53 3 6" xfId="11538" xr:uid="{2F949984-4086-47DE-B38F-AD724602DB3C}"/>
    <cellStyle name="Millares 53 4" xfId="1635" xr:uid="{68ED8BBB-BC84-4B6D-A2A3-CAFF4BE45E7C}"/>
    <cellStyle name="Millares 53 4 2" xfId="3971" xr:uid="{B4E0C604-9488-4796-ABA8-CDD5CC87BCDA}"/>
    <cellStyle name="Millares 53 4 2 2" xfId="14383" xr:uid="{FBE64319-0A8B-4875-A1AD-1F4F8163318E}"/>
    <cellStyle name="Millares 53 4 3" xfId="6398" xr:uid="{FE9EF000-CE16-4EE8-8C40-AAAC511855C4}"/>
    <cellStyle name="Millares 53 4 3 2" xfId="16660" xr:uid="{55DC5458-0836-4391-A747-7FBB98C31F04}"/>
    <cellStyle name="Millares 53 4 4" xfId="9677" xr:uid="{1C28347F-27C7-4AE8-BF76-F3D94E7459A8}"/>
    <cellStyle name="Millares 53 4 4 2" xfId="18953" xr:uid="{9721E073-5154-48CB-BDE7-02192A4EAF00}"/>
    <cellStyle name="Millares 53 4 5" xfId="12107" xr:uid="{944FD5BE-800E-4BCE-8D3F-97A149E2CF4B}"/>
    <cellStyle name="Millares 53 5" xfId="2803" xr:uid="{C33A98B3-E7F4-4CB3-B51A-1A8732B316E0}"/>
    <cellStyle name="Millares 53 5 2" xfId="13245" xr:uid="{EFB264B2-8915-4186-BC6A-51E0EEA1AA44}"/>
    <cellStyle name="Millares 53 6" xfId="5214" xr:uid="{469911C3-6B84-41C1-8FF9-A784688117D1}"/>
    <cellStyle name="Millares 53 6 2" xfId="15522" xr:uid="{599B7736-25A0-4416-8A32-8E06EA2D55EF}"/>
    <cellStyle name="Millares 53 7" xfId="8509" xr:uid="{AB272161-BA33-4ABD-8B6C-C4AA2CBC2704}"/>
    <cellStyle name="Millares 53 7 2" xfId="17815" xr:uid="{5FD22113-41A5-4D37-8502-84CDC45483F7}"/>
    <cellStyle name="Millares 53 8" xfId="10900" xr:uid="{7E2CB45D-22A8-4771-B5E9-175F02E1E52B}"/>
    <cellStyle name="Millares 54" xfId="410" xr:uid="{AFF65BB6-C45B-4342-AA86-63FEBB37DE3B}"/>
    <cellStyle name="Millares 54 2" xfId="784" xr:uid="{D768E4E7-9576-4EEF-BA5A-A1B67480FA40}"/>
    <cellStyle name="Millares 54 2 2" xfId="1366" xr:uid="{740C027F-EE24-45E3-B505-3D9C8FBA0B65}"/>
    <cellStyle name="Millares 54 2 2 2" xfId="2534" xr:uid="{F04EF7F0-78EA-4A68-BD44-D9C8C2462FB3}"/>
    <cellStyle name="Millares 54 2 2 2 2" xfId="4870" xr:uid="{D0AC32E4-224C-4C15-998C-1F0431404F96}"/>
    <cellStyle name="Millares 54 2 2 2 2 2" xfId="15259" xr:uid="{63E76EB6-E881-45BE-9784-E2619BFEE8DC}"/>
    <cellStyle name="Millares 54 2 2 2 3" xfId="7297" xr:uid="{7D342FE5-4888-422A-BF93-BEB749ED943C}"/>
    <cellStyle name="Millares 54 2 2 2 3 2" xfId="17536" xr:uid="{2EDF8072-1297-4EFF-ADD0-F6CB785B7D45}"/>
    <cellStyle name="Millares 54 2 2 2 4" xfId="10576" xr:uid="{D67A7A8C-49EB-4A5D-BA2A-9AD47EF76CAA}"/>
    <cellStyle name="Millares 54 2 2 2 4 2" xfId="19830" xr:uid="{35E92E18-3947-46F7-BBA7-1D233D482285}"/>
    <cellStyle name="Millares 54 2 2 2 5" xfId="12983" xr:uid="{A4812EAF-EFAD-4B1E-8332-775DA6A0CA4E}"/>
    <cellStyle name="Millares 54 2 2 3" xfId="3702" xr:uid="{5D25CF9C-E305-4BA2-A07B-568F6AD2C940}"/>
    <cellStyle name="Millares 54 2 2 3 2" xfId="14121" xr:uid="{AD9FC65C-CFA6-4967-B8D6-5B0E0FF579E2}"/>
    <cellStyle name="Millares 54 2 2 4" xfId="6129" xr:uid="{C5930535-3E0B-4EBD-A3B9-8AD5E13B73A3}"/>
    <cellStyle name="Millares 54 2 2 4 2" xfId="16398" xr:uid="{CD3F9B08-B3F0-464F-82DB-295C09C4CE77}"/>
    <cellStyle name="Millares 54 2 2 5" xfId="9408" xr:uid="{53866C8C-14A1-4B9E-8797-D90E71A7405A}"/>
    <cellStyle name="Millares 54 2 2 5 2" xfId="18691" xr:uid="{CE88F02C-C375-4A38-BD0F-EB9FA7787B82}"/>
    <cellStyle name="Millares 54 2 2 6" xfId="11845" xr:uid="{8C4AD67F-69C7-474F-B1C6-BF87797F9E6D}"/>
    <cellStyle name="Millares 54 2 3" xfId="1952" xr:uid="{8171122B-F39E-47E9-972C-F975837AD903}"/>
    <cellStyle name="Millares 54 2 3 2" xfId="4288" xr:uid="{CF060F76-CBFC-42A9-BD2C-892BC2469B6B}"/>
    <cellStyle name="Millares 54 2 3 2 2" xfId="14690" xr:uid="{3D5A6713-61AF-4055-AF5C-4C1A4B6E8318}"/>
    <cellStyle name="Millares 54 2 3 3" xfId="6715" xr:uid="{9A26A844-8086-41AE-8BDC-405B059F8810}"/>
    <cellStyle name="Millares 54 2 3 3 2" xfId="16967" xr:uid="{53DAD86D-0F90-4CE9-93AB-5D2F413C1D45}"/>
    <cellStyle name="Millares 54 2 3 4" xfId="9994" xr:uid="{FB565627-0AF0-48AE-8D41-F864C6FF9E63}"/>
    <cellStyle name="Millares 54 2 3 4 2" xfId="19260" xr:uid="{C9AED390-897B-4D34-8ED3-CD705F38367D}"/>
    <cellStyle name="Millares 54 2 3 5" xfId="12414" xr:uid="{BBA1608C-B3E4-4DA2-B21B-2E194713950C}"/>
    <cellStyle name="Millares 54 2 4" xfId="3120" xr:uid="{36D2E3B7-2114-4421-980F-A3B4041FF3CE}"/>
    <cellStyle name="Millares 54 2 4 2" xfId="13552" xr:uid="{D7B4006B-A804-443F-887B-1A6963841931}"/>
    <cellStyle name="Millares 54 2 5" xfId="5547" xr:uid="{1725DC94-87F1-4ADA-9F46-D0B6003ED228}"/>
    <cellStyle name="Millares 54 2 5 2" xfId="15829" xr:uid="{E1B8DB13-3A82-4DF9-9E4E-37BC70AE39FD}"/>
    <cellStyle name="Millares 54 2 6" xfId="8826" xr:uid="{CF5BC425-E495-4B5F-9D26-A54582415B55}"/>
    <cellStyle name="Millares 54 2 6 2" xfId="18122" xr:uid="{2FF9794C-50A5-45DB-B8A4-B6BB12D1DD74}"/>
    <cellStyle name="Millares 54 2 7" xfId="11276" xr:uid="{FC9EE8A5-69F5-46CD-91EC-E3818DD1AC42}"/>
    <cellStyle name="Millares 54 3" xfId="1079" xr:uid="{E0646815-B699-40B8-A9C2-0D13DA5BF414}"/>
    <cellStyle name="Millares 54 3 2" xfId="2247" xr:uid="{40E26B88-6B4B-4A1D-BD5F-50A1F9EA4F8B}"/>
    <cellStyle name="Millares 54 3 2 2" xfId="4583" xr:uid="{624D84F1-29E7-4C92-8280-3FC5B4575732}"/>
    <cellStyle name="Millares 54 3 2 2 2" xfId="14975" xr:uid="{7BDE5BD1-F99E-452B-89FF-F6B5BE841E6F}"/>
    <cellStyle name="Millares 54 3 2 3" xfId="7010" xr:uid="{DFFE9D50-B7AF-42E0-832C-AD14FBA643B5}"/>
    <cellStyle name="Millares 54 3 2 3 2" xfId="17252" xr:uid="{E4B8160E-E425-49B8-B021-B80A703B8400}"/>
    <cellStyle name="Millares 54 3 2 4" xfId="10289" xr:uid="{315D9C17-EDCF-44F3-8E21-6C6629ECCE45}"/>
    <cellStyle name="Millares 54 3 2 4 2" xfId="19546" xr:uid="{B9B1AFED-BEC7-45F7-8150-ADAD4A8D33A0}"/>
    <cellStyle name="Millares 54 3 2 5" xfId="12699" xr:uid="{AD04443A-107E-433E-94FB-82C9741E242F}"/>
    <cellStyle name="Millares 54 3 3" xfId="3415" xr:uid="{3ED0E3B9-693E-4F0E-856A-D0F2D8DA8B52}"/>
    <cellStyle name="Millares 54 3 3 2" xfId="13837" xr:uid="{7A4C6DB3-6167-448E-8473-B88C3A7EA672}"/>
    <cellStyle name="Millares 54 3 4" xfId="5842" xr:uid="{A9A6FE16-EE36-4072-AFC6-E4114A3E0F9A}"/>
    <cellStyle name="Millares 54 3 4 2" xfId="16114" xr:uid="{4F159843-F7D3-4701-8256-99F987A55A53}"/>
    <cellStyle name="Millares 54 3 5" xfId="9121" xr:uid="{2586EE25-B773-45BE-8D2F-0D255C096251}"/>
    <cellStyle name="Millares 54 3 5 2" xfId="18407" xr:uid="{0B0C86F2-DAEE-44B0-9A5E-C29038F9F2AE}"/>
    <cellStyle name="Millares 54 3 6" xfId="11561" xr:uid="{C09E831E-D7E1-41B4-A92F-28DFF28AF3C9}"/>
    <cellStyle name="Millares 54 4" xfId="1658" xr:uid="{AD8857D0-8BA3-4F44-AD62-D06C9126FDDD}"/>
    <cellStyle name="Millares 54 4 2" xfId="3994" xr:uid="{DC31E2B2-E697-43CA-8029-D7C92A6E13D6}"/>
    <cellStyle name="Millares 54 4 2 2" xfId="14406" xr:uid="{5E562D9E-184E-4625-95BA-78D4FBDF9B4C}"/>
    <cellStyle name="Millares 54 4 3" xfId="6421" xr:uid="{1AE8E3BC-80A5-43BD-B769-90C77830E6E3}"/>
    <cellStyle name="Millares 54 4 3 2" xfId="16683" xr:uid="{822B2BC3-F740-43B9-B687-77191C12F3DF}"/>
    <cellStyle name="Millares 54 4 4" xfId="9700" xr:uid="{F5E396B9-75F5-4F24-9148-03DC403C412A}"/>
    <cellStyle name="Millares 54 4 4 2" xfId="18976" xr:uid="{87A05532-DDFE-4A1C-AF01-AF8A6B801484}"/>
    <cellStyle name="Millares 54 4 5" xfId="12130" xr:uid="{FF45DFC1-0D2A-4DCE-A7E2-0CE0DA0C3A1B}"/>
    <cellStyle name="Millares 54 5" xfId="2826" xr:uid="{CF78ABBC-18BF-4FBE-82A5-0F62B6D2F836}"/>
    <cellStyle name="Millares 54 5 2" xfId="13268" xr:uid="{7AA8C025-CC47-495A-AB44-896C2985CC06}"/>
    <cellStyle name="Millares 54 6" xfId="5237" xr:uid="{227220BF-18D9-4709-9308-A57FBC58D3A8}"/>
    <cellStyle name="Millares 54 6 2" xfId="15545" xr:uid="{9B90D517-DEFA-4C69-9F80-19EF0441429F}"/>
    <cellStyle name="Millares 54 7" xfId="8532" xr:uid="{17DDB89C-3E47-4C66-88AF-5285452A1B6C}"/>
    <cellStyle name="Millares 54 7 2" xfId="17838" xr:uid="{A4157D11-E5C8-4FD8-B8C8-89D9591AFF97}"/>
    <cellStyle name="Millares 54 8" xfId="10923" xr:uid="{A91B86B1-100F-44B0-AF40-2DFF14412ED1}"/>
    <cellStyle name="Millares 55" xfId="394" xr:uid="{8247C7A7-0172-4303-A516-0556163EF227}"/>
    <cellStyle name="Millares 55 2" xfId="768" xr:uid="{E2BC0369-0E1F-4F88-9983-2A02E793C078}"/>
    <cellStyle name="Millares 55 2 2" xfId="1350" xr:uid="{0B8B161F-2AB1-4DED-AF02-87CCE82FBF99}"/>
    <cellStyle name="Millares 55 2 2 2" xfId="2518" xr:uid="{34E60AC1-8630-4AAC-BC78-AECDFB27252C}"/>
    <cellStyle name="Millares 55 2 2 2 2" xfId="4854" xr:uid="{B7D56981-0765-4B85-830D-ECD470651679}"/>
    <cellStyle name="Millares 55 2 2 2 2 2" xfId="15243" xr:uid="{363EED9A-5C43-4971-9BCE-427BA5774EE1}"/>
    <cellStyle name="Millares 55 2 2 2 3" xfId="7281" xr:uid="{A2CCA8D1-A0B6-426A-8E28-E36241063814}"/>
    <cellStyle name="Millares 55 2 2 2 3 2" xfId="17520" xr:uid="{7248C6DD-778E-41F3-85A0-C2319A45CB66}"/>
    <cellStyle name="Millares 55 2 2 2 4" xfId="10560" xr:uid="{0D4B8120-0C30-4751-AC21-F6192DD795EB}"/>
    <cellStyle name="Millares 55 2 2 2 4 2" xfId="19814" xr:uid="{079C4428-DF20-4225-A2AC-A343F4E52984}"/>
    <cellStyle name="Millares 55 2 2 2 5" xfId="12967" xr:uid="{9DC3A4BB-3C91-46A0-A6D7-6AE5A952EAAB}"/>
    <cellStyle name="Millares 55 2 2 3" xfId="3686" xr:uid="{A34F2FDE-8417-4B7D-B40A-76A471814241}"/>
    <cellStyle name="Millares 55 2 2 3 2" xfId="14105" xr:uid="{F3B73C0C-A6AE-496F-BD23-FA926DA28A78}"/>
    <cellStyle name="Millares 55 2 2 4" xfId="6113" xr:uid="{13D20602-A582-47D8-8F31-D783330840D2}"/>
    <cellStyle name="Millares 55 2 2 4 2" xfId="16382" xr:uid="{85D7D7BD-86DA-4A72-A5B1-E66F85EB47A8}"/>
    <cellStyle name="Millares 55 2 2 5" xfId="9392" xr:uid="{683BEDDC-2DD1-4DBC-AC14-534A365BD6B5}"/>
    <cellStyle name="Millares 55 2 2 5 2" xfId="18675" xr:uid="{89FDB06D-2997-4F4F-A66A-0E801E756356}"/>
    <cellStyle name="Millares 55 2 2 6" xfId="11829" xr:uid="{F1681334-D687-490E-9CD4-0A98A803BEA4}"/>
    <cellStyle name="Millares 55 2 3" xfId="1936" xr:uid="{1A9BA7DB-5670-4A74-ADF9-AD715B5764D3}"/>
    <cellStyle name="Millares 55 2 3 2" xfId="4272" xr:uid="{8FEF77DA-51EC-49C4-A89B-82731944108B}"/>
    <cellStyle name="Millares 55 2 3 2 2" xfId="14674" xr:uid="{8CA9C5EA-4127-422E-8D74-748E7DD6DF2E}"/>
    <cellStyle name="Millares 55 2 3 3" xfId="6699" xr:uid="{638D80A6-CFB2-4153-A0EF-00376A798638}"/>
    <cellStyle name="Millares 55 2 3 3 2" xfId="16951" xr:uid="{DF739C24-A004-4CDA-8A03-98CF19F2AAD5}"/>
    <cellStyle name="Millares 55 2 3 4" xfId="9978" xr:uid="{9357C296-F386-425A-8587-DFB3F585856B}"/>
    <cellStyle name="Millares 55 2 3 4 2" xfId="19244" xr:uid="{726C060D-B497-4545-9A42-67D1435A05DB}"/>
    <cellStyle name="Millares 55 2 3 5" xfId="12398" xr:uid="{D3AE3AD1-BB89-4E71-89CE-9DC4D5AF0983}"/>
    <cellStyle name="Millares 55 2 4" xfId="3104" xr:uid="{FA9FDAD7-43DD-4FAC-ACEC-E81C08FBDE58}"/>
    <cellStyle name="Millares 55 2 4 2" xfId="13536" xr:uid="{04282BBF-0535-4B17-8484-E93E46775E9A}"/>
    <cellStyle name="Millares 55 2 5" xfId="5531" xr:uid="{0CA09AEA-AE26-431D-A5E2-6F344D25826B}"/>
    <cellStyle name="Millares 55 2 5 2" xfId="15813" xr:uid="{EDA8EAE5-7AF0-4C34-BA88-83E288DBF3C4}"/>
    <cellStyle name="Millares 55 2 6" xfId="8810" xr:uid="{1A8E0742-106F-400B-9E84-2D8270435ED1}"/>
    <cellStyle name="Millares 55 2 6 2" xfId="18106" xr:uid="{E36425B3-118F-4C17-91C9-63D7192801D6}"/>
    <cellStyle name="Millares 55 2 7" xfId="11260" xr:uid="{B3D7911E-0EF9-40EA-AE96-8F9BA0AC9985}"/>
    <cellStyle name="Millares 55 3" xfId="1063" xr:uid="{993790B6-0521-4E47-AA1D-57186D23A26B}"/>
    <cellStyle name="Millares 55 3 2" xfId="2231" xr:uid="{6111C3C5-53E4-40A1-B1CC-A844E4BCAE45}"/>
    <cellStyle name="Millares 55 3 2 2" xfId="4567" xr:uid="{F0DB410B-238E-4CCE-9813-B87506BA1A38}"/>
    <cellStyle name="Millares 55 3 2 2 2" xfId="14959" xr:uid="{9B5F0017-2B41-47A1-B45E-F8B916544069}"/>
    <cellStyle name="Millares 55 3 2 3" xfId="6994" xr:uid="{173CC8ED-7DA0-4DB3-B1C4-17FA73E74635}"/>
    <cellStyle name="Millares 55 3 2 3 2" xfId="17236" xr:uid="{FD9B60C1-B159-4F85-B9BF-02D745B172A8}"/>
    <cellStyle name="Millares 55 3 2 4" xfId="10273" xr:uid="{F4D9458B-C2C0-447F-B893-2A606A61001E}"/>
    <cellStyle name="Millares 55 3 2 4 2" xfId="19530" xr:uid="{B9FA84F0-7614-42E3-98A9-1C8559C280E4}"/>
    <cellStyle name="Millares 55 3 2 5" xfId="12683" xr:uid="{BC5DFB9D-2471-4F9A-B104-5921C4B83C9B}"/>
    <cellStyle name="Millares 55 3 3" xfId="3399" xr:uid="{1137248B-931F-4B50-9CC4-405DAC591258}"/>
    <cellStyle name="Millares 55 3 3 2" xfId="13821" xr:uid="{4C8B0167-3E2D-4CAE-8CA3-39B99D063FB9}"/>
    <cellStyle name="Millares 55 3 4" xfId="5826" xr:uid="{1D87A89D-3D9B-4E94-882F-EB552B8EE8B0}"/>
    <cellStyle name="Millares 55 3 4 2" xfId="16098" xr:uid="{A1B21640-E681-4968-A740-FC00BE2D3DA3}"/>
    <cellStyle name="Millares 55 3 5" xfId="9105" xr:uid="{BBC7E678-3B5F-4094-B5E5-465E20A9F580}"/>
    <cellStyle name="Millares 55 3 5 2" xfId="18391" xr:uid="{8CF6255F-A729-49C6-86F4-BEE26B5BAF7C}"/>
    <cellStyle name="Millares 55 3 6" xfId="11545" xr:uid="{3BC7DF3D-5294-42E6-B18A-05EB536EA45F}"/>
    <cellStyle name="Millares 55 4" xfId="1642" xr:uid="{86D02E05-1AB9-48A4-B320-40C016E31E7D}"/>
    <cellStyle name="Millares 55 4 2" xfId="3978" xr:uid="{7AE2204B-DC4B-4817-BF81-D379B433FB3B}"/>
    <cellStyle name="Millares 55 4 2 2" xfId="14390" xr:uid="{80FB0043-F5CB-4CAD-BE72-9EBDD9F05656}"/>
    <cellStyle name="Millares 55 4 3" xfId="6405" xr:uid="{2E93D1DC-990D-4E55-86C5-C02F598A4C0F}"/>
    <cellStyle name="Millares 55 4 3 2" xfId="16667" xr:uid="{A312A4A8-E863-42E2-BDF5-4F7803C34BA5}"/>
    <cellStyle name="Millares 55 4 4" xfId="9684" xr:uid="{F5DE0BAD-FD5F-41EF-9F3F-E946AE42547E}"/>
    <cellStyle name="Millares 55 4 4 2" xfId="18960" xr:uid="{0F3457D4-B85F-4EFF-9558-10A6ED7BE9E2}"/>
    <cellStyle name="Millares 55 4 5" xfId="12114" xr:uid="{9A9ADE01-1844-49B3-96B8-2C97012BBE91}"/>
    <cellStyle name="Millares 55 5" xfId="2810" xr:uid="{7C30EEF2-598C-479B-8C11-F0DFCF596412}"/>
    <cellStyle name="Millares 55 5 2" xfId="13252" xr:uid="{017527C4-8830-49E8-B0CF-74398E4AD024}"/>
    <cellStyle name="Millares 55 6" xfId="5221" xr:uid="{310E1CC9-F60C-47F4-A76F-E55F7DA5AF03}"/>
    <cellStyle name="Millares 55 6 2" xfId="15529" xr:uid="{AD90947A-4667-4406-83D8-78765D447769}"/>
    <cellStyle name="Millares 55 7" xfId="8516" xr:uid="{E29911FE-6FD0-49A3-B7E8-1AE7D50A0DA2}"/>
    <cellStyle name="Millares 55 7 2" xfId="17822" xr:uid="{B9AD5DBD-C259-4D55-9C50-9F0C51CE2A9E}"/>
    <cellStyle name="Millares 55 8" xfId="10907" xr:uid="{C018391E-82E6-4A77-AB1E-C5389BD9314E}"/>
    <cellStyle name="Millares 56" xfId="425" xr:uid="{7DB8262C-7640-49BA-82BA-EE86091CF6F1}"/>
    <cellStyle name="Millares 56 2" xfId="799" xr:uid="{C8CA942D-FEF6-44F5-B3C9-67B13253B684}"/>
    <cellStyle name="Millares 56 2 2" xfId="1381" xr:uid="{0E5A6542-F197-4DD5-B28A-2509056639CD}"/>
    <cellStyle name="Millares 56 2 2 2" xfId="2549" xr:uid="{E5561141-3214-4839-9367-2A27521B1DEB}"/>
    <cellStyle name="Millares 56 2 2 2 2" xfId="4885" xr:uid="{7B0EA558-1B1F-4F6D-9810-8031703A5139}"/>
    <cellStyle name="Millares 56 2 2 2 2 2" xfId="15274" xr:uid="{17B1889A-E9D2-4CE3-9B68-16CA359C7233}"/>
    <cellStyle name="Millares 56 2 2 2 3" xfId="7312" xr:uid="{1AA07B7C-88D3-44FC-A565-E9E3AE161D1A}"/>
    <cellStyle name="Millares 56 2 2 2 3 2" xfId="17551" xr:uid="{45B5E437-4154-4BCE-8EA0-482CED537F34}"/>
    <cellStyle name="Millares 56 2 2 2 4" xfId="10591" xr:uid="{7B46B2B3-A347-4673-BEFB-015388E7519A}"/>
    <cellStyle name="Millares 56 2 2 2 4 2" xfId="19845" xr:uid="{65BE7957-3FED-4A9B-BECD-E16ACFEB36B7}"/>
    <cellStyle name="Millares 56 2 2 2 5" xfId="12998" xr:uid="{5FC791EF-2FD6-408A-B30F-C2692F576450}"/>
    <cellStyle name="Millares 56 2 2 3" xfId="3717" xr:uid="{6CB7FB0A-5E17-43FE-989E-17CA3A9A5AB2}"/>
    <cellStyle name="Millares 56 2 2 3 2" xfId="14136" xr:uid="{76654A4E-3016-4F72-BB9F-AF77B1159AAE}"/>
    <cellStyle name="Millares 56 2 2 4" xfId="6144" xr:uid="{D18547F6-56D3-4876-BBCD-E176E3F169D2}"/>
    <cellStyle name="Millares 56 2 2 4 2" xfId="16413" xr:uid="{83016CF3-EB85-4FD6-BA3E-A71856CBB76C}"/>
    <cellStyle name="Millares 56 2 2 5" xfId="9423" xr:uid="{0E52822B-36ED-41AA-8718-DBA01D7D4B71}"/>
    <cellStyle name="Millares 56 2 2 5 2" xfId="18706" xr:uid="{C55D2A0A-0DB5-4FB6-9AF3-8F5AFC864574}"/>
    <cellStyle name="Millares 56 2 2 6" xfId="11860" xr:uid="{222D47E9-D391-4087-A113-D71B05460BD7}"/>
    <cellStyle name="Millares 56 2 3" xfId="1967" xr:uid="{285CB19A-5A54-4330-8F63-B7E3E3E04258}"/>
    <cellStyle name="Millares 56 2 3 2" xfId="4303" xr:uid="{69606696-E49C-4268-B486-CFB9F2A596D8}"/>
    <cellStyle name="Millares 56 2 3 2 2" xfId="14705" xr:uid="{6F94E62A-5679-44EC-9922-C068D7830C5B}"/>
    <cellStyle name="Millares 56 2 3 3" xfId="6730" xr:uid="{1AFC0F0B-5596-4CF8-BED8-4AF3FA8C7423}"/>
    <cellStyle name="Millares 56 2 3 3 2" xfId="16982" xr:uid="{47FA3248-9D48-4539-A5CF-84267788BDC4}"/>
    <cellStyle name="Millares 56 2 3 4" xfId="10009" xr:uid="{3059D6FB-1CEF-49ED-B158-A70C89361AEC}"/>
    <cellStyle name="Millares 56 2 3 4 2" xfId="19275" xr:uid="{AB7F9B5C-97F7-425D-86AD-F1FCDEBFBC70}"/>
    <cellStyle name="Millares 56 2 3 5" xfId="12429" xr:uid="{AE9FB6C0-C988-47E7-9C3D-E38B9AE72212}"/>
    <cellStyle name="Millares 56 2 4" xfId="3135" xr:uid="{B309013D-EEE4-4030-A6A6-E45436884B0E}"/>
    <cellStyle name="Millares 56 2 4 2" xfId="13567" xr:uid="{BB2F9009-8C88-4C95-8978-81B598FD5492}"/>
    <cellStyle name="Millares 56 2 5" xfId="5562" xr:uid="{1BDD3D72-9FD9-4E09-A757-081E0381D9B9}"/>
    <cellStyle name="Millares 56 2 5 2" xfId="15844" xr:uid="{EC6A155B-A71C-4669-9DC2-38559CFFEE62}"/>
    <cellStyle name="Millares 56 2 6" xfId="8841" xr:uid="{327D0112-F9F4-427C-9DC3-2ABE064B3466}"/>
    <cellStyle name="Millares 56 2 6 2" xfId="18137" xr:uid="{ECBF05A0-0C64-40CC-B30A-A2B1E79CEE2A}"/>
    <cellStyle name="Millares 56 2 7" xfId="11291" xr:uid="{AED885B7-203D-480B-BD59-3C68E39AA6DC}"/>
    <cellStyle name="Millares 56 3" xfId="1094" xr:uid="{935CCF19-D486-473E-8F4B-225F028A1662}"/>
    <cellStyle name="Millares 56 3 2" xfId="2262" xr:uid="{5F78D57E-7D31-4AF2-A7C9-88FDDE847E42}"/>
    <cellStyle name="Millares 56 3 2 2" xfId="4598" xr:uid="{FAAA1049-F3FB-4607-A5E9-77C4DEF2F276}"/>
    <cellStyle name="Millares 56 3 2 2 2" xfId="14990" xr:uid="{3BDBB532-F447-4EC5-8A08-F8970A16DDCA}"/>
    <cellStyle name="Millares 56 3 2 3" xfId="7025" xr:uid="{B753F77D-56A8-4C3C-A5C9-93FB74B16349}"/>
    <cellStyle name="Millares 56 3 2 3 2" xfId="17267" xr:uid="{E176F72F-F634-4B3B-A231-7628625E283D}"/>
    <cellStyle name="Millares 56 3 2 4" xfId="10304" xr:uid="{12CF564F-9D07-4E72-BA47-EADB847D555B}"/>
    <cellStyle name="Millares 56 3 2 4 2" xfId="19561" xr:uid="{4BCAB52E-D7EB-4698-8DD5-D9C19A44FE5C}"/>
    <cellStyle name="Millares 56 3 2 5" xfId="12714" xr:uid="{A53EC457-F983-4510-8690-76DAE204D56B}"/>
    <cellStyle name="Millares 56 3 3" xfId="3430" xr:uid="{7F91A53F-EFC4-4236-BC5F-2419DC71BA9E}"/>
    <cellStyle name="Millares 56 3 3 2" xfId="13852" xr:uid="{C91B509B-FA07-40E3-A738-F01D728E69A2}"/>
    <cellStyle name="Millares 56 3 4" xfId="5857" xr:uid="{F4BCBD1A-F409-4B81-9482-450362EA6B0A}"/>
    <cellStyle name="Millares 56 3 4 2" xfId="16129" xr:uid="{85FD58A0-D46A-484A-A8BF-50A64EAA9E42}"/>
    <cellStyle name="Millares 56 3 5" xfId="9136" xr:uid="{F335E489-E191-4BC2-98B6-2226890DF6B8}"/>
    <cellStyle name="Millares 56 3 5 2" xfId="18422" xr:uid="{DD092D5E-23C2-48AA-AF2B-FA39CA040B0D}"/>
    <cellStyle name="Millares 56 3 6" xfId="11576" xr:uid="{66CBE975-C9FB-4B52-8155-082A37C6864D}"/>
    <cellStyle name="Millares 56 4" xfId="1673" xr:uid="{417E8448-3847-4A4E-9C3A-665C4CAF7756}"/>
    <cellStyle name="Millares 56 4 2" xfId="4009" xr:uid="{8C54C6B6-65D3-477D-BDDE-2D12BB0D30A2}"/>
    <cellStyle name="Millares 56 4 2 2" xfId="14421" xr:uid="{79801077-909E-4230-8137-3599EA9C57CC}"/>
    <cellStyle name="Millares 56 4 3" xfId="6436" xr:uid="{E839C65F-5791-4409-B5B1-84598B892877}"/>
    <cellStyle name="Millares 56 4 3 2" xfId="16698" xr:uid="{F3FFD20C-EB13-45B0-881F-CA4DB58C5ECC}"/>
    <cellStyle name="Millares 56 4 4" xfId="9715" xr:uid="{8D5DEC49-19CF-4D96-A05E-D57FE42654BD}"/>
    <cellStyle name="Millares 56 4 4 2" xfId="18991" xr:uid="{4A5D9D79-7DD6-4238-A4B7-1276B76C395A}"/>
    <cellStyle name="Millares 56 4 5" xfId="12145" xr:uid="{25739D3F-3BD7-4000-A887-C5DD0407079A}"/>
    <cellStyle name="Millares 56 5" xfId="2841" xr:uid="{0B36E9EF-53AA-496A-820D-E9EE1B49B5B0}"/>
    <cellStyle name="Millares 56 5 2" xfId="13283" xr:uid="{62BAF36D-6B8F-4017-9E14-660457A2E1FC}"/>
    <cellStyle name="Millares 56 6" xfId="5252" xr:uid="{E7B3E087-D569-432D-9573-125C0304CC4A}"/>
    <cellStyle name="Millares 56 6 2" xfId="15560" xr:uid="{C65517A8-E6BB-4C7A-9458-70B063A7D10C}"/>
    <cellStyle name="Millares 56 7" xfId="8547" xr:uid="{17CB646C-FEDA-45E6-B566-AAB6EE0D6785}"/>
    <cellStyle name="Millares 56 7 2" xfId="17853" xr:uid="{2956F3D9-5284-4B83-B0C0-51025C44C5AB}"/>
    <cellStyle name="Millares 56 8" xfId="10938" xr:uid="{B617EF7C-7335-4693-980D-0797B73670EB}"/>
    <cellStyle name="Millares 57" xfId="381" xr:uid="{532296CD-7CAD-44A6-A747-E6D2EF9F5E33}"/>
    <cellStyle name="Millares 57 2" xfId="755" xr:uid="{4579FD31-1CBE-4F9D-90DD-A6044792F1AD}"/>
    <cellStyle name="Millares 57 2 2" xfId="1337" xr:uid="{EB32A1FC-859A-45A0-B203-A1E6D22955DF}"/>
    <cellStyle name="Millares 57 2 2 2" xfId="2505" xr:uid="{CD3F5E98-DD42-45F3-B002-215FE8F90362}"/>
    <cellStyle name="Millares 57 2 2 2 2" xfId="4841" xr:uid="{C1F559BB-0B03-4C26-9F12-E72764C3391C}"/>
    <cellStyle name="Millares 57 2 2 2 2 2" xfId="15230" xr:uid="{F2DAA131-0661-4F3E-8729-89791A42AAFA}"/>
    <cellStyle name="Millares 57 2 2 2 3" xfId="7268" xr:uid="{58820FF9-65DB-4E87-AC12-96A4738BEAF0}"/>
    <cellStyle name="Millares 57 2 2 2 3 2" xfId="17507" xr:uid="{7672934E-3556-4170-9399-B8BC97DDE17B}"/>
    <cellStyle name="Millares 57 2 2 2 4" xfId="10547" xr:uid="{58F114B9-9BE1-4864-A262-C5FE2ECF7A0E}"/>
    <cellStyle name="Millares 57 2 2 2 4 2" xfId="19801" xr:uid="{025CC978-7565-4467-BB25-815A806BEAD8}"/>
    <cellStyle name="Millares 57 2 2 2 5" xfId="12954" xr:uid="{D7442798-E84C-4C67-8F9D-6589290FA867}"/>
    <cellStyle name="Millares 57 2 2 3" xfId="3673" xr:uid="{5B1D7703-6C99-412A-88F8-1D7983DBF90D}"/>
    <cellStyle name="Millares 57 2 2 3 2" xfId="14092" xr:uid="{DD8E7615-F3AA-4D4A-AF79-C8788E97C2A0}"/>
    <cellStyle name="Millares 57 2 2 4" xfId="6100" xr:uid="{AB272242-BB57-41BA-984E-C6061E70C014}"/>
    <cellStyle name="Millares 57 2 2 4 2" xfId="16369" xr:uid="{5A775A1D-0DB6-4542-BD6D-34E1D3DCB24A}"/>
    <cellStyle name="Millares 57 2 2 5" xfId="9379" xr:uid="{9EF4B37E-BA0F-48BF-B735-8E6A23D69A4B}"/>
    <cellStyle name="Millares 57 2 2 5 2" xfId="18662" xr:uid="{437757DA-7F26-4D8E-8415-7ED7B7E58719}"/>
    <cellStyle name="Millares 57 2 2 6" xfId="11816" xr:uid="{0098E685-6D7F-4F5C-B4D7-475B84080BA4}"/>
    <cellStyle name="Millares 57 2 3" xfId="1923" xr:uid="{9856C938-739B-4627-9E34-7FB303CC5103}"/>
    <cellStyle name="Millares 57 2 3 2" xfId="4259" xr:uid="{8AF14EBD-FB80-4F3B-ADAE-00CEEA9EF82B}"/>
    <cellStyle name="Millares 57 2 3 2 2" xfId="14661" xr:uid="{AA70A363-25D7-4504-B151-76817E8F5357}"/>
    <cellStyle name="Millares 57 2 3 3" xfId="6686" xr:uid="{A800D0C5-20C8-4026-B15C-B82978C8740B}"/>
    <cellStyle name="Millares 57 2 3 3 2" xfId="16938" xr:uid="{917C3CAB-8D4B-48A6-A9F6-2C553A5D09F8}"/>
    <cellStyle name="Millares 57 2 3 4" xfId="9965" xr:uid="{7DFB9A60-F286-459A-89D5-62219F4BB4E5}"/>
    <cellStyle name="Millares 57 2 3 4 2" xfId="19231" xr:uid="{5634063A-869D-41CB-BE32-2552149DD430}"/>
    <cellStyle name="Millares 57 2 3 5" xfId="12385" xr:uid="{06EBD76C-9D48-4649-8203-BD9A840A8AE6}"/>
    <cellStyle name="Millares 57 2 4" xfId="3091" xr:uid="{5E2E6DA2-E5AD-4A49-96C9-33C23CB9B7DB}"/>
    <cellStyle name="Millares 57 2 4 2" xfId="13523" xr:uid="{05D17428-63B1-421A-BB23-25D35CC8C549}"/>
    <cellStyle name="Millares 57 2 5" xfId="5518" xr:uid="{4E05A0CF-F834-4F27-9CB2-AAC0E2336B68}"/>
    <cellStyle name="Millares 57 2 5 2" xfId="15800" xr:uid="{A8EBEAAE-5B21-4480-8CC7-13EDFE2E98DD}"/>
    <cellStyle name="Millares 57 2 6" xfId="8797" xr:uid="{FD07378D-CABD-4144-AD0B-85D18A126DB6}"/>
    <cellStyle name="Millares 57 2 6 2" xfId="18093" xr:uid="{0A23E5D3-A813-4B89-9BEF-C6BF19612095}"/>
    <cellStyle name="Millares 57 2 7" xfId="11247" xr:uid="{291CB3D5-D02D-48E7-B13D-7AC9303D59A9}"/>
    <cellStyle name="Millares 57 3" xfId="1050" xr:uid="{A0FA2CF3-F755-424A-9C80-C983992CBF67}"/>
    <cellStyle name="Millares 57 3 2" xfId="2218" xr:uid="{EFDF6F4E-8E83-497D-8173-42B02F2BC589}"/>
    <cellStyle name="Millares 57 3 2 2" xfId="4554" xr:uid="{7CFCA683-8D74-45B8-AAC4-4D00C21FF57D}"/>
    <cellStyle name="Millares 57 3 2 2 2" xfId="14946" xr:uid="{B954230A-B963-4424-B13D-548609ED4904}"/>
    <cellStyle name="Millares 57 3 2 3" xfId="6981" xr:uid="{A1990835-35A4-4FA3-9EE3-B68E3B3F7491}"/>
    <cellStyle name="Millares 57 3 2 3 2" xfId="17223" xr:uid="{D2098E75-FE30-4466-9A62-806A1C2E1F75}"/>
    <cellStyle name="Millares 57 3 2 4" xfId="10260" xr:uid="{AA995678-C530-425A-89C0-115DF63343ED}"/>
    <cellStyle name="Millares 57 3 2 4 2" xfId="19517" xr:uid="{ED13E203-4709-489A-83EC-250D93643170}"/>
    <cellStyle name="Millares 57 3 2 5" xfId="12670" xr:uid="{92DF5B33-8ADD-418A-B48A-A794A91BB2C4}"/>
    <cellStyle name="Millares 57 3 3" xfId="3386" xr:uid="{071C0DEE-C516-4629-BEC4-3C97CF243487}"/>
    <cellStyle name="Millares 57 3 3 2" xfId="13808" xr:uid="{6E711C98-F404-427D-9248-2D5C9523E11E}"/>
    <cellStyle name="Millares 57 3 4" xfId="5813" xr:uid="{FA955D61-95DE-4354-99ED-5F3B783C4C7A}"/>
    <cellStyle name="Millares 57 3 4 2" xfId="16085" xr:uid="{E98EC3E3-FE95-4EEF-8535-FA7A847C176C}"/>
    <cellStyle name="Millares 57 3 5" xfId="9092" xr:uid="{824A2747-D114-4C11-81C1-88343F4BF51C}"/>
    <cellStyle name="Millares 57 3 5 2" xfId="18378" xr:uid="{20917D7D-9D46-4A35-A732-8480DA525DB1}"/>
    <cellStyle name="Millares 57 3 6" xfId="11532" xr:uid="{26A6018F-71D1-463C-9880-55ECEDCF59AD}"/>
    <cellStyle name="Millares 57 4" xfId="1629" xr:uid="{F16A4830-9D42-4991-AC08-71EA7E59038E}"/>
    <cellStyle name="Millares 57 4 2" xfId="3965" xr:uid="{5937DC7F-FB25-42CB-B846-EA71288A106D}"/>
    <cellStyle name="Millares 57 4 2 2" xfId="14377" xr:uid="{6DA488BD-6771-4A54-BF96-282C9FD675BA}"/>
    <cellStyle name="Millares 57 4 3" xfId="6392" xr:uid="{3AA3FFAF-F393-43E6-B857-6A492F4F9537}"/>
    <cellStyle name="Millares 57 4 3 2" xfId="16654" xr:uid="{8A09DE4B-F887-4270-9381-F5F665C90DFF}"/>
    <cellStyle name="Millares 57 4 4" xfId="9671" xr:uid="{93430244-A318-4E2E-8890-C30F04DD5CCE}"/>
    <cellStyle name="Millares 57 4 4 2" xfId="18947" xr:uid="{41B13E77-5878-4D7A-9246-98FD02C0C661}"/>
    <cellStyle name="Millares 57 4 5" xfId="12101" xr:uid="{80B69CF5-D28D-4EAF-B255-B94A278FCD52}"/>
    <cellStyle name="Millares 57 5" xfId="2797" xr:uid="{E47665D1-9248-49D3-B971-16DF65D60E70}"/>
    <cellStyle name="Millares 57 5 2" xfId="13239" xr:uid="{7BBFD3F9-08AC-4C8E-816A-6EF2B3FBBAEA}"/>
    <cellStyle name="Millares 57 6" xfId="5208" xr:uid="{C295D1F5-7237-45DE-ADAC-1CA035090CC8}"/>
    <cellStyle name="Millares 57 6 2" xfId="15516" xr:uid="{1D38BCA0-0844-4DBA-AA01-708F94A478AB}"/>
    <cellStyle name="Millares 57 7" xfId="8503" xr:uid="{A2298F0F-B8BC-4E8C-A3E9-BE65E39D4F88}"/>
    <cellStyle name="Millares 57 7 2" xfId="17809" xr:uid="{F17B3060-220E-46B9-9361-027CCF8D23EA}"/>
    <cellStyle name="Millares 57 8" xfId="10894" xr:uid="{B871454D-3C31-4322-B15A-7FEA8507602A}"/>
    <cellStyle name="Millares 58" xfId="440" xr:uid="{0E345E8B-D495-4BFC-B582-D27289B1460F}"/>
    <cellStyle name="Millares 58 2" xfId="814" xr:uid="{1E8B7C94-F395-4378-B6CD-E62A0C2FD3DD}"/>
    <cellStyle name="Millares 58 2 2" xfId="1396" xr:uid="{A593DFDF-F0EC-48C7-9067-8A6EAFE461B5}"/>
    <cellStyle name="Millares 58 2 2 2" xfId="2564" xr:uid="{80D4461D-B57A-4A20-8099-F50A20E912C8}"/>
    <cellStyle name="Millares 58 2 2 2 2" xfId="4900" xr:uid="{FCCA7958-AF38-4470-8635-3B58A32896F5}"/>
    <cellStyle name="Millares 58 2 2 2 2 2" xfId="15289" xr:uid="{E96847BF-95AD-4E0B-B03C-8563A45C23E0}"/>
    <cellStyle name="Millares 58 2 2 2 3" xfId="7327" xr:uid="{5F880B27-46E4-45D0-8A90-CCE346E0076B}"/>
    <cellStyle name="Millares 58 2 2 2 3 2" xfId="17566" xr:uid="{669DF47B-F73B-414F-B422-5950A196A31D}"/>
    <cellStyle name="Millares 58 2 2 2 4" xfId="10606" xr:uid="{1EBA6728-DA9E-4DFB-B785-4ECE1359D73B}"/>
    <cellStyle name="Millares 58 2 2 2 4 2" xfId="19860" xr:uid="{64980933-AB49-4B74-9893-6A6C0A6E1A2B}"/>
    <cellStyle name="Millares 58 2 2 2 5" xfId="13013" xr:uid="{D8767976-E274-420B-82FC-89B8934108C2}"/>
    <cellStyle name="Millares 58 2 2 3" xfId="3732" xr:uid="{34F62EFB-E7A8-4763-818C-CEA9B93225BA}"/>
    <cellStyle name="Millares 58 2 2 3 2" xfId="14151" xr:uid="{12422553-9745-4AC9-B01B-18445E73F11A}"/>
    <cellStyle name="Millares 58 2 2 4" xfId="6159" xr:uid="{2FCFCC6E-7F67-4E2E-B2C8-0F12FCC4827C}"/>
    <cellStyle name="Millares 58 2 2 4 2" xfId="16428" xr:uid="{568228D3-3862-4B3A-8D12-089846F774EF}"/>
    <cellStyle name="Millares 58 2 2 5" xfId="9438" xr:uid="{392B39F2-0E44-4090-9C30-972AC54940BF}"/>
    <cellStyle name="Millares 58 2 2 5 2" xfId="18721" xr:uid="{245CEE0C-DEAD-4C13-A066-F8F5B58231C6}"/>
    <cellStyle name="Millares 58 2 2 6" xfId="11875" xr:uid="{E49B9F31-9D07-414D-8889-9456D5C0BF0F}"/>
    <cellStyle name="Millares 58 2 3" xfId="1982" xr:uid="{F4714E56-A07C-4B6C-84AD-D0C10F03ABB7}"/>
    <cellStyle name="Millares 58 2 3 2" xfId="4318" xr:uid="{060E7C3E-792F-473C-AFEF-0C688D368AFA}"/>
    <cellStyle name="Millares 58 2 3 2 2" xfId="14720" xr:uid="{C1C3BA73-1EC0-4B52-A5F0-F2176CB26E68}"/>
    <cellStyle name="Millares 58 2 3 3" xfId="6745" xr:uid="{2E1E3896-CF2C-4443-A85A-E0F28425F596}"/>
    <cellStyle name="Millares 58 2 3 3 2" xfId="16997" xr:uid="{6F04C0C0-4AC0-47E5-A952-5D62CCEA72A0}"/>
    <cellStyle name="Millares 58 2 3 4" xfId="10024" xr:uid="{E711DC1A-578C-4478-86FF-6837129631EA}"/>
    <cellStyle name="Millares 58 2 3 4 2" xfId="19290" xr:uid="{61957473-A46A-4A15-A319-D8E258B9AF17}"/>
    <cellStyle name="Millares 58 2 3 5" xfId="12444" xr:uid="{4C1680A0-1D9B-49BF-A1BF-657223B8F881}"/>
    <cellStyle name="Millares 58 2 4" xfId="3150" xr:uid="{EDBC4427-A5DE-46F4-88C5-300EEBB6CB82}"/>
    <cellStyle name="Millares 58 2 4 2" xfId="13582" xr:uid="{EE01DA42-0D54-48AB-B9FC-C8065996EB81}"/>
    <cellStyle name="Millares 58 2 5" xfId="5577" xr:uid="{15CAE49F-0912-4CC4-937E-9CAC88BD34AE}"/>
    <cellStyle name="Millares 58 2 5 2" xfId="15859" xr:uid="{C96F18B8-E421-4846-9019-EC953DE88DFE}"/>
    <cellStyle name="Millares 58 2 6" xfId="8856" xr:uid="{22A7D933-AB4B-4879-810B-5769BAC4D235}"/>
    <cellStyle name="Millares 58 2 6 2" xfId="18152" xr:uid="{3567A097-A495-4A94-ACFA-8E066582D942}"/>
    <cellStyle name="Millares 58 2 7" xfId="11306" xr:uid="{46D9DD03-AAF6-48CA-8FF6-22D36F6B5BE7}"/>
    <cellStyle name="Millares 58 3" xfId="1109" xr:uid="{362874B9-CBE6-4943-B14C-0C1774B547A9}"/>
    <cellStyle name="Millares 58 3 2" xfId="2277" xr:uid="{B9B060B4-78C0-4163-A816-69B03B2785C6}"/>
    <cellStyle name="Millares 58 3 2 2" xfId="4613" xr:uid="{39DB612D-716C-4ED7-B232-9CE36B5D6DAA}"/>
    <cellStyle name="Millares 58 3 2 2 2" xfId="15005" xr:uid="{A7FA86D8-A3EB-4148-AB45-40BB05019EE7}"/>
    <cellStyle name="Millares 58 3 2 3" xfId="7040" xr:uid="{7A7DE7A2-9C44-4E11-81A5-0B34E5A9B16A}"/>
    <cellStyle name="Millares 58 3 2 3 2" xfId="17282" xr:uid="{0F20E140-34F4-4532-B61A-2B60B2939690}"/>
    <cellStyle name="Millares 58 3 2 4" xfId="10319" xr:uid="{1ECC9C63-77D5-46EC-9C93-876BE52B958B}"/>
    <cellStyle name="Millares 58 3 2 4 2" xfId="19576" xr:uid="{4D2BE8F2-9E7A-4830-B693-A0027F19ADB7}"/>
    <cellStyle name="Millares 58 3 2 5" xfId="12729" xr:uid="{C4B8EBC2-9680-4078-B94E-0A3658F34D5F}"/>
    <cellStyle name="Millares 58 3 3" xfId="3445" xr:uid="{4D6F3597-5935-40B3-8A0A-A650801A5517}"/>
    <cellStyle name="Millares 58 3 3 2" xfId="13867" xr:uid="{C752DC48-EC11-46B5-8D85-C3D5DD4205EE}"/>
    <cellStyle name="Millares 58 3 4" xfId="5872" xr:uid="{9D5B0972-4D7F-4E13-BA8A-2C81D1D541B6}"/>
    <cellStyle name="Millares 58 3 4 2" xfId="16144" xr:uid="{A64E4D72-6AF4-4A45-8A9C-05AD4615D2E1}"/>
    <cellStyle name="Millares 58 3 5" xfId="9151" xr:uid="{56BF8145-E06D-4623-900B-7FBED5308BEE}"/>
    <cellStyle name="Millares 58 3 5 2" xfId="18437" xr:uid="{260E40A2-1E54-416D-9EE9-45C6692916CC}"/>
    <cellStyle name="Millares 58 3 6" xfId="11591" xr:uid="{D4622059-B470-4A3D-9093-AD4CA37FD149}"/>
    <cellStyle name="Millares 58 4" xfId="1688" xr:uid="{D5361239-6046-4EB6-BDB6-3419909E93FB}"/>
    <cellStyle name="Millares 58 4 2" xfId="4024" xr:uid="{A7477AAB-40C7-41A6-B3C3-3D87804C7E58}"/>
    <cellStyle name="Millares 58 4 2 2" xfId="14436" xr:uid="{069A6B25-93A3-4275-8B64-171A46A2A300}"/>
    <cellStyle name="Millares 58 4 3" xfId="6451" xr:uid="{F8214439-3E29-44E8-9EFE-14C60E4E6469}"/>
    <cellStyle name="Millares 58 4 3 2" xfId="16713" xr:uid="{C9CA6A58-535A-49C1-853F-3F413EC15417}"/>
    <cellStyle name="Millares 58 4 4" xfId="9730" xr:uid="{50F092CB-2EBC-440A-963A-6D2827526962}"/>
    <cellStyle name="Millares 58 4 4 2" xfId="19006" xr:uid="{DAE187FB-CA88-4C0F-8C02-C0BDBB10EF4E}"/>
    <cellStyle name="Millares 58 4 5" xfId="12160" xr:uid="{B42B3DCD-1883-45CD-B655-9777BF92C4FC}"/>
    <cellStyle name="Millares 58 5" xfId="2856" xr:uid="{0D2696FC-B7B2-47C9-9AED-F086F24A4294}"/>
    <cellStyle name="Millares 58 5 2" xfId="13298" xr:uid="{254830D7-ACC6-48E2-BFEB-B7DAE3A72694}"/>
    <cellStyle name="Millares 58 6" xfId="5267" xr:uid="{DDB90C6E-FC11-426E-9402-853D314EF3BF}"/>
    <cellStyle name="Millares 58 6 2" xfId="15575" xr:uid="{1756B82F-F5C2-4902-AF80-DF01DE210834}"/>
    <cellStyle name="Millares 58 7" xfId="8562" xr:uid="{63BE28D5-1998-4FC5-BD4B-FF60429F880C}"/>
    <cellStyle name="Millares 58 7 2" xfId="17868" xr:uid="{840ADB4F-4763-42DF-A75B-F65E73AC3527}"/>
    <cellStyle name="Millares 58 8" xfId="10953" xr:uid="{DBCA356F-FE34-48FD-83D5-8AA7B45A9831}"/>
    <cellStyle name="Millares 59" xfId="446" xr:uid="{16A64A47-1544-4F90-AEE7-870EBBA37643}"/>
    <cellStyle name="Millares 59 2" xfId="820" xr:uid="{BF41AAC7-44CA-4F78-8B97-30021453650B}"/>
    <cellStyle name="Millares 59 2 2" xfId="1402" xr:uid="{F362C2AD-ACB6-442E-BD77-1A04F343161B}"/>
    <cellStyle name="Millares 59 2 2 2" xfId="2570" xr:uid="{32BCF4BF-29ED-4806-9221-9CA881A21F8A}"/>
    <cellStyle name="Millares 59 2 2 2 2" xfId="4906" xr:uid="{E7918D24-A7CC-4A97-9C0A-F5B702728EFB}"/>
    <cellStyle name="Millares 59 2 2 2 2 2" xfId="15295" xr:uid="{8D7F825B-D20D-4B21-8D54-A73C5BC2BCF2}"/>
    <cellStyle name="Millares 59 2 2 2 3" xfId="7333" xr:uid="{2D6FE77F-6922-44BF-AE96-FFDA96DC22B1}"/>
    <cellStyle name="Millares 59 2 2 2 3 2" xfId="17572" xr:uid="{8A4530E4-24E0-4C68-89FF-21557B416DF1}"/>
    <cellStyle name="Millares 59 2 2 2 4" xfId="10612" xr:uid="{8E1E7753-98F3-4677-A186-15D1DB4B9702}"/>
    <cellStyle name="Millares 59 2 2 2 4 2" xfId="19866" xr:uid="{A4DC7054-9ABB-44E1-985F-31C3CF71F2FA}"/>
    <cellStyle name="Millares 59 2 2 2 5" xfId="13019" xr:uid="{7FE8A622-F58C-4E67-83EF-7057E97C474E}"/>
    <cellStyle name="Millares 59 2 2 3" xfId="3738" xr:uid="{BC9A32EA-7A39-4DC8-B72E-8FA27F7FEA9B}"/>
    <cellStyle name="Millares 59 2 2 3 2" xfId="14157" xr:uid="{C508637F-0ED2-4275-A107-0172452E9A06}"/>
    <cellStyle name="Millares 59 2 2 4" xfId="6165" xr:uid="{A37D1B9E-0CAE-4299-BD6F-A6260DB9C49A}"/>
    <cellStyle name="Millares 59 2 2 4 2" xfId="16434" xr:uid="{5383B568-0060-4C25-B9F2-17C70E2365AB}"/>
    <cellStyle name="Millares 59 2 2 5" xfId="9444" xr:uid="{9AF97A9D-F298-47ED-A53B-94C2A933210C}"/>
    <cellStyle name="Millares 59 2 2 5 2" xfId="18727" xr:uid="{1F524B11-DBEF-4861-A749-B17D8BFAB1B4}"/>
    <cellStyle name="Millares 59 2 2 6" xfId="11881" xr:uid="{148FBE0F-69F7-4B87-99AD-95F8C21359D2}"/>
    <cellStyle name="Millares 59 2 3" xfId="1988" xr:uid="{3F226B09-883B-4799-93FD-B88342038339}"/>
    <cellStyle name="Millares 59 2 3 2" xfId="4324" xr:uid="{6C73BDED-6B49-4721-8B5A-4435D317F913}"/>
    <cellStyle name="Millares 59 2 3 2 2" xfId="14726" xr:uid="{3FCC2081-73BB-4F6C-A1EE-F581E7A61D00}"/>
    <cellStyle name="Millares 59 2 3 3" xfId="6751" xr:uid="{8B67F13E-61D2-410D-A267-72B6D3DD8F1F}"/>
    <cellStyle name="Millares 59 2 3 3 2" xfId="17003" xr:uid="{20401374-3353-4179-8A93-03F0BB5AACC4}"/>
    <cellStyle name="Millares 59 2 3 4" xfId="10030" xr:uid="{ABBBF83F-EBCC-414E-BA88-4FC1BA1941A4}"/>
    <cellStyle name="Millares 59 2 3 4 2" xfId="19296" xr:uid="{72294340-1BAF-47BD-8720-4ED73C66BF75}"/>
    <cellStyle name="Millares 59 2 3 5" xfId="12450" xr:uid="{A6D88BA4-7CC3-42DC-A50C-E9BF1C0BE14E}"/>
    <cellStyle name="Millares 59 2 4" xfId="3156" xr:uid="{D39C1765-D48D-435E-902B-B03693F7156C}"/>
    <cellStyle name="Millares 59 2 4 2" xfId="13588" xr:uid="{1D9CB85B-9502-46C7-AF44-105CFF0F01E3}"/>
    <cellStyle name="Millares 59 2 5" xfId="5583" xr:uid="{A3588799-3134-43C6-81C3-70BC58E6D49F}"/>
    <cellStyle name="Millares 59 2 5 2" xfId="15865" xr:uid="{AE9D4858-C1CA-40C1-B851-0B79DF3386A3}"/>
    <cellStyle name="Millares 59 2 6" xfId="8862" xr:uid="{B9849F78-4938-4B4A-807F-7760D79C2E00}"/>
    <cellStyle name="Millares 59 2 6 2" xfId="18158" xr:uid="{02A82A30-839A-4BF9-8CEA-6EF6A54CEE2E}"/>
    <cellStyle name="Millares 59 2 7" xfId="11312" xr:uid="{648F508C-D497-4F94-84AF-B20DC31DCBA5}"/>
    <cellStyle name="Millares 59 3" xfId="1115" xr:uid="{471108D5-461C-4B53-8F81-9F9A1F0FD9A2}"/>
    <cellStyle name="Millares 59 3 2" xfId="2283" xr:uid="{3ED18836-1483-4448-89F7-4D519F17B13D}"/>
    <cellStyle name="Millares 59 3 2 2" xfId="4619" xr:uid="{7EE2B055-0FA1-43A9-9646-EA76498AE7E5}"/>
    <cellStyle name="Millares 59 3 2 2 2" xfId="15011" xr:uid="{6F4219DA-F092-447F-BF79-2B63C7CA6BB8}"/>
    <cellStyle name="Millares 59 3 2 3" xfId="7046" xr:uid="{BEB6AD0E-514F-47E6-B386-4A3C22F9DE7A}"/>
    <cellStyle name="Millares 59 3 2 3 2" xfId="17288" xr:uid="{32B599AC-4B5B-469D-932E-A614D0CF971E}"/>
    <cellStyle name="Millares 59 3 2 4" xfId="10325" xr:uid="{70B0704B-0AAA-44B0-9ACB-7FF9A55EF92A}"/>
    <cellStyle name="Millares 59 3 2 4 2" xfId="19582" xr:uid="{2F5DA178-6F92-4C65-98B0-B10930926CDB}"/>
    <cellStyle name="Millares 59 3 2 5" xfId="12735" xr:uid="{EC13F59D-B777-4833-AF2F-EE3ED31BEF71}"/>
    <cellStyle name="Millares 59 3 3" xfId="3451" xr:uid="{EAFDDA98-3363-4BD9-85BB-08F7A9B23B3F}"/>
    <cellStyle name="Millares 59 3 3 2" xfId="13873" xr:uid="{FC291F11-89A5-487D-9BDC-3DD2D013ABB4}"/>
    <cellStyle name="Millares 59 3 4" xfId="5878" xr:uid="{8FD291EB-10BB-4359-84E7-A7D6A258A535}"/>
    <cellStyle name="Millares 59 3 4 2" xfId="16150" xr:uid="{ABE86AB0-4D4A-4965-A2F5-3264B49F8C0D}"/>
    <cellStyle name="Millares 59 3 5" xfId="9157" xr:uid="{2D8F496E-139B-4AC5-A247-A6F4B20B01EE}"/>
    <cellStyle name="Millares 59 3 5 2" xfId="18443" xr:uid="{627C47BC-0574-42EA-BADD-D6601249BC90}"/>
    <cellStyle name="Millares 59 3 6" xfId="11597" xr:uid="{6EAE2768-3E16-4573-A79E-90AEB6E61824}"/>
    <cellStyle name="Millares 59 4" xfId="1694" xr:uid="{21FCBA96-B284-45D7-B252-1DE1E5B98FB7}"/>
    <cellStyle name="Millares 59 4 2" xfId="4030" xr:uid="{FC5298AD-338A-4EF2-B60B-41D609E5E0EB}"/>
    <cellStyle name="Millares 59 4 2 2" xfId="14442" xr:uid="{64F7E49A-5B0E-42E4-873B-C2145810A591}"/>
    <cellStyle name="Millares 59 4 3" xfId="6457" xr:uid="{EA3579FC-4793-4489-B39F-CE7673DB2ADE}"/>
    <cellStyle name="Millares 59 4 3 2" xfId="16719" xr:uid="{308FD830-B17E-4BF5-9B3C-95110043E75A}"/>
    <cellStyle name="Millares 59 4 4" xfId="9736" xr:uid="{42D10764-134D-4D30-9F75-06BC17ECC900}"/>
    <cellStyle name="Millares 59 4 4 2" xfId="19012" xr:uid="{407C06C7-CC94-4975-B04D-A369335223DF}"/>
    <cellStyle name="Millares 59 4 5" xfId="12166" xr:uid="{4F816043-6246-43C4-A142-9807614BC09F}"/>
    <cellStyle name="Millares 59 5" xfId="2862" xr:uid="{4EE11CFC-4CE7-4CE7-8511-10D99F653E4B}"/>
    <cellStyle name="Millares 59 5 2" xfId="13304" xr:uid="{EC812476-AB81-483A-ABEA-3C366038AAB6}"/>
    <cellStyle name="Millares 59 6" xfId="5273" xr:uid="{745B108E-EB95-4302-BFE6-0E1AC476AE70}"/>
    <cellStyle name="Millares 59 6 2" xfId="15581" xr:uid="{A3964A9B-E762-4736-8815-62E2C4DEA3E2}"/>
    <cellStyle name="Millares 59 7" xfId="8568" xr:uid="{40FA9318-C3A1-4992-8132-6825AA0A6AF0}"/>
    <cellStyle name="Millares 59 7 2" xfId="17874" xr:uid="{BE1BCF0B-C00E-4F83-8CF8-53031FDA9717}"/>
    <cellStyle name="Millares 59 8" xfId="10959" xr:uid="{EEABE4F5-46CD-473C-A19E-AFF534DCE6C0}"/>
    <cellStyle name="Millares 6" xfId="80" xr:uid="{2BE5C96A-9F8F-4FDC-87EF-F35917FF6568}"/>
    <cellStyle name="Millares 6 10" xfId="5066" xr:uid="{F28E3FA1-24C5-449D-A93C-1771FD58522A}"/>
    <cellStyle name="Millares 6 10 2" xfId="15432" xr:uid="{0B7EAA7A-0FA5-4DBB-931E-F2D0B6D82EEA}"/>
    <cellStyle name="Millares 6 11" xfId="8412" xr:uid="{B97FC33A-A277-469F-962A-608278F0F679}"/>
    <cellStyle name="Millares 6 11 2" xfId="17726" xr:uid="{15EB9FB1-6C63-4DE9-A4E7-157EA5B41E5B}"/>
    <cellStyle name="Millares 6 12" xfId="10780" xr:uid="{2749160F-EDFB-405E-A3E2-D87044F671F8}"/>
    <cellStyle name="Millares 6 2" xfId="81" xr:uid="{7D42F54F-A057-48A1-9E27-8B55588EE978}"/>
    <cellStyle name="Millares 6 2 10" xfId="10781" xr:uid="{7A990D1F-1A42-4F9E-9FBC-BEA7019121C3}"/>
    <cellStyle name="Millares 6 2 2" xfId="350" xr:uid="{E2A9EEF0-DC85-4EA7-8790-7B38C5DF7757}"/>
    <cellStyle name="Millares 6 2 2 2" xfId="724" xr:uid="{D47C0721-BD34-4F28-8B9D-88ABEC61A059}"/>
    <cellStyle name="Millares 6 2 2 2 2" xfId="1306" xr:uid="{A76B3D0B-95C7-43D8-8294-D907D32FF689}"/>
    <cellStyle name="Millares 6 2 2 2 2 2" xfId="2474" xr:uid="{B560FF94-043F-46DD-83F2-B37E733660DE}"/>
    <cellStyle name="Millares 6 2 2 2 2 2 2" xfId="4810" xr:uid="{F2C76729-960A-467E-B021-83CE91495266}"/>
    <cellStyle name="Millares 6 2 2 2 2 2 2 2" xfId="15199" xr:uid="{A8959BC0-4485-4FF6-B4D4-7C3F57D55464}"/>
    <cellStyle name="Millares 6 2 2 2 2 2 3" xfId="7237" xr:uid="{972A97D6-A9DA-40CE-AA81-5504472B0D16}"/>
    <cellStyle name="Millares 6 2 2 2 2 2 3 2" xfId="17476" xr:uid="{6AD0A663-BD3D-4885-87BD-45B19FCD1A9D}"/>
    <cellStyle name="Millares 6 2 2 2 2 2 4" xfId="10516" xr:uid="{74448428-FA68-4F12-A615-5542093AB4EF}"/>
    <cellStyle name="Millares 6 2 2 2 2 2 4 2" xfId="19770" xr:uid="{57C90DAA-AD3A-46DF-B1AA-0ED6D263D906}"/>
    <cellStyle name="Millares 6 2 2 2 2 2 5" xfId="12923" xr:uid="{953E4377-46D1-4CAB-9230-203D414A93E6}"/>
    <cellStyle name="Millares 6 2 2 2 2 3" xfId="3642" xr:uid="{2A8FB444-1B8A-4CE2-8927-11052B226BFE}"/>
    <cellStyle name="Millares 6 2 2 2 2 3 2" xfId="14061" xr:uid="{AACDEA42-B60E-428C-81E1-D373159C6C48}"/>
    <cellStyle name="Millares 6 2 2 2 2 4" xfId="6069" xr:uid="{4C366414-FF25-457C-B99E-2A312ECE4EF4}"/>
    <cellStyle name="Millares 6 2 2 2 2 4 2" xfId="16338" xr:uid="{1447DD98-6F41-47AA-9E76-F11F02F96B02}"/>
    <cellStyle name="Millares 6 2 2 2 2 5" xfId="9348" xr:uid="{16E26235-38B5-48DB-B3FE-901D8C006B0D}"/>
    <cellStyle name="Millares 6 2 2 2 2 5 2" xfId="18631" xr:uid="{19D7C0B0-7E05-4C67-97C3-43044E3EEDBF}"/>
    <cellStyle name="Millares 6 2 2 2 2 6" xfId="11785" xr:uid="{95D27A65-A7E9-4839-BE2B-423C421F316E}"/>
    <cellStyle name="Millares 6 2 2 2 3" xfId="1892" xr:uid="{22276CB5-77BC-433A-A58C-72F5A91C3187}"/>
    <cellStyle name="Millares 6 2 2 2 3 2" xfId="4228" xr:uid="{F82741DA-73F2-4915-8EB7-D084125648BD}"/>
    <cellStyle name="Millares 6 2 2 2 3 2 2" xfId="14630" xr:uid="{A2EFD3BF-006F-4121-A134-969EA1F52F43}"/>
    <cellStyle name="Millares 6 2 2 2 3 3" xfId="6655" xr:uid="{BA4FF32C-C091-41C5-825B-1853A692AA91}"/>
    <cellStyle name="Millares 6 2 2 2 3 3 2" xfId="16907" xr:uid="{E8397374-1228-4E79-B343-06AD348237BF}"/>
    <cellStyle name="Millares 6 2 2 2 3 4" xfId="9934" xr:uid="{F0FE91B0-824A-4933-B0DC-2FADC22A3888}"/>
    <cellStyle name="Millares 6 2 2 2 3 4 2" xfId="19200" xr:uid="{0A1669E2-9BEA-4D68-8873-AE7C9C2E0BF2}"/>
    <cellStyle name="Millares 6 2 2 2 3 5" xfId="12354" xr:uid="{D47CF1AF-2B6D-415A-A7F0-6FA035D2D43B}"/>
    <cellStyle name="Millares 6 2 2 2 4" xfId="3060" xr:uid="{3A5FB9DF-0005-41D6-8A96-831B4D054F68}"/>
    <cellStyle name="Millares 6 2 2 2 4 2" xfId="13492" xr:uid="{325054BD-DC24-4FD7-9018-0D54F2CE1B77}"/>
    <cellStyle name="Millares 6 2 2 2 5" xfId="5487" xr:uid="{2FA12B3C-814B-48C4-A293-3B3D8FFA580F}"/>
    <cellStyle name="Millares 6 2 2 2 5 2" xfId="15769" xr:uid="{232761AD-5DFA-4ACB-9F36-4C6B51BDADE3}"/>
    <cellStyle name="Millares 6 2 2 2 6" xfId="8766" xr:uid="{36093FE8-4EC5-4A87-BE65-A14033E92CB4}"/>
    <cellStyle name="Millares 6 2 2 2 6 2" xfId="18062" xr:uid="{3347B3A0-D4BB-4871-9302-6DDDB0F7FD84}"/>
    <cellStyle name="Millares 6 2 2 2 7" xfId="11216" xr:uid="{7741A411-8362-4A99-BCEE-DABA2AA51A5E}"/>
    <cellStyle name="Millares 6 2 2 3" xfId="1019" xr:uid="{C3B350AA-C2A7-4E88-98CF-0CE9B7EE48CC}"/>
    <cellStyle name="Millares 6 2 2 3 2" xfId="2187" xr:uid="{D9DA5EF1-347D-4B82-8E07-2C50E4142CEC}"/>
    <cellStyle name="Millares 6 2 2 3 2 2" xfId="4523" xr:uid="{2CF10CD3-DADE-43C6-A671-69FCB188EC96}"/>
    <cellStyle name="Millares 6 2 2 3 2 2 2" xfId="14915" xr:uid="{3C301DBC-A396-4F43-A431-C0545946D968}"/>
    <cellStyle name="Millares 6 2 2 3 2 3" xfId="6950" xr:uid="{BD76A528-7B44-49E7-ABB5-510FBF9B920D}"/>
    <cellStyle name="Millares 6 2 2 3 2 3 2" xfId="17192" xr:uid="{35BEF69D-B14C-4B8B-8A28-8714FAA2F6BD}"/>
    <cellStyle name="Millares 6 2 2 3 2 4" xfId="10229" xr:uid="{F71DA9EE-347C-4316-8CC9-236B20A01058}"/>
    <cellStyle name="Millares 6 2 2 3 2 4 2" xfId="19486" xr:uid="{DF1B5E44-60E6-4C36-9156-A2161972EFC3}"/>
    <cellStyle name="Millares 6 2 2 3 2 5" xfId="12639" xr:uid="{73ECDE28-1537-4D89-AD0B-6FBE4B1396FA}"/>
    <cellStyle name="Millares 6 2 2 3 3" xfId="3355" xr:uid="{76A54730-6212-4FB1-A2B7-01B9F6406A7F}"/>
    <cellStyle name="Millares 6 2 2 3 3 2" xfId="13777" xr:uid="{DBA3854D-CA4A-4E05-BFC3-C925AD8991EF}"/>
    <cellStyle name="Millares 6 2 2 3 4" xfId="5782" xr:uid="{83FC0929-7D08-4C9E-8B7A-4CA9615E5412}"/>
    <cellStyle name="Millares 6 2 2 3 4 2" xfId="16054" xr:uid="{EE704C6A-3ECE-4ABB-A12C-97BAC4AC663B}"/>
    <cellStyle name="Millares 6 2 2 3 5" xfId="9061" xr:uid="{B0B51DF0-D780-4D76-AE73-624161BE59B4}"/>
    <cellStyle name="Millares 6 2 2 3 5 2" xfId="18347" xr:uid="{395EFBCC-84A5-40EE-A885-F8656920B9F0}"/>
    <cellStyle name="Millares 6 2 2 3 6" xfId="11501" xr:uid="{1E45DA3D-566E-4DF5-9BE9-25E3A2FEAB06}"/>
    <cellStyle name="Millares 6 2 2 4" xfId="1598" xr:uid="{B15CAB3E-82A3-413D-9D32-21ACC58BEDE5}"/>
    <cellStyle name="Millares 6 2 2 4 2" xfId="3934" xr:uid="{DB1236A0-8858-4D30-8948-B26A0ABE076F}"/>
    <cellStyle name="Millares 6 2 2 4 2 2" xfId="14346" xr:uid="{4011CB4F-A1F3-4F95-9B8C-0D8834FA894A}"/>
    <cellStyle name="Millares 6 2 2 4 3" xfId="6361" xr:uid="{BA6D691E-16B4-4620-870E-18959ADD0450}"/>
    <cellStyle name="Millares 6 2 2 4 3 2" xfId="16623" xr:uid="{BB141FE7-951F-452F-94D1-792DE6ED6F4F}"/>
    <cellStyle name="Millares 6 2 2 4 4" xfId="9640" xr:uid="{F50BDD29-968B-484A-AE35-5D221937E651}"/>
    <cellStyle name="Millares 6 2 2 4 4 2" xfId="18916" xr:uid="{436FD585-CEB2-4E20-B0F0-2A4FEEB05F79}"/>
    <cellStyle name="Millares 6 2 2 4 5" xfId="12070" xr:uid="{D86355B5-46EC-4EBC-8BA1-AEE891AE10D3}"/>
    <cellStyle name="Millares 6 2 2 5" xfId="2766" xr:uid="{4457D5F3-EAE9-41BA-ADC7-6B1D9C7932B0}"/>
    <cellStyle name="Millares 6 2 2 5 2" xfId="13208" xr:uid="{F8C5F099-159E-4A5B-9968-1311C5A05170}"/>
    <cellStyle name="Millares 6 2 2 6" xfId="5177" xr:uid="{255B0608-A8AC-499A-A8D7-89175ABEFB22}"/>
    <cellStyle name="Millares 6 2 2 6 2" xfId="15485" xr:uid="{6DEE0E39-3DFC-4CA9-B006-0CCCA75A4425}"/>
    <cellStyle name="Millares 6 2 2 7" xfId="8472" xr:uid="{C5FF7BF2-75A5-402F-AA79-8BDA44C80739}"/>
    <cellStyle name="Millares 6 2 2 7 2" xfId="17778" xr:uid="{580C897C-2374-4889-A8D1-B4EDDE699761}"/>
    <cellStyle name="Millares 6 2 2 8" xfId="10863" xr:uid="{372FF533-0319-4FA1-84C8-F06926F8456C}"/>
    <cellStyle name="Millares 6 2 3" xfId="558" xr:uid="{4931F021-3F55-442C-A5B5-167DAE6CC0F7}"/>
    <cellStyle name="Millares 6 2 3 2" xfId="907" xr:uid="{A06C73F6-7B9F-440A-9C1A-45ABAE90C2B6}"/>
    <cellStyle name="Millares 6 2 3 2 2" xfId="1489" xr:uid="{D8FCAB2C-37AD-4829-BCA4-3C03405CA136}"/>
    <cellStyle name="Millares 6 2 3 2 2 2" xfId="2657" xr:uid="{7926C9C1-5DA8-4A9D-A5C6-9A315A8A95EC}"/>
    <cellStyle name="Millares 6 2 3 2 2 2 2" xfId="4993" xr:uid="{43EC8F92-037B-41C9-88DE-3D79B636E98E}"/>
    <cellStyle name="Millares 6 2 3 2 2 2 2 2" xfId="15382" xr:uid="{5D3487AF-6EC0-4D76-8787-0353C2C5205F}"/>
    <cellStyle name="Millares 6 2 3 2 2 2 3" xfId="7420" xr:uid="{A0C427AA-652F-4041-A7D7-11A257875154}"/>
    <cellStyle name="Millares 6 2 3 2 2 2 3 2" xfId="17659" xr:uid="{FE82E2B1-92CA-4164-829F-CC99084E8689}"/>
    <cellStyle name="Millares 6 2 3 2 2 2 4" xfId="10699" xr:uid="{D4BFB330-21D6-42F5-9E29-6160D67F07BB}"/>
    <cellStyle name="Millares 6 2 3 2 2 2 4 2" xfId="19953" xr:uid="{06898D67-4C22-4D30-8D72-CB98F532BC3E}"/>
    <cellStyle name="Millares 6 2 3 2 2 2 5" xfId="13106" xr:uid="{B3E121A8-4278-4D8D-A57D-FC8D2FD6F00E}"/>
    <cellStyle name="Millares 6 2 3 2 2 3" xfId="3825" xr:uid="{C83B5EB5-9CC9-4C71-994A-23B3BFE877FA}"/>
    <cellStyle name="Millares 6 2 3 2 2 3 2" xfId="14244" xr:uid="{F142BB4B-C2AB-48E9-939F-598C4F13B38C}"/>
    <cellStyle name="Millares 6 2 3 2 2 4" xfId="6252" xr:uid="{33525E2C-FF9F-4AB7-9600-4499AB54C9D3}"/>
    <cellStyle name="Millares 6 2 3 2 2 4 2" xfId="16521" xr:uid="{19947EB9-5E86-4D15-B6E2-C664B8F200E7}"/>
    <cellStyle name="Millares 6 2 3 2 2 5" xfId="9531" xr:uid="{A6D93CB9-C646-4F4F-BD6D-3AA1A5CB21E8}"/>
    <cellStyle name="Millares 6 2 3 2 2 5 2" xfId="18814" xr:uid="{910F2CE6-8327-42DF-B1FB-B0BA1C70056F}"/>
    <cellStyle name="Millares 6 2 3 2 2 6" xfId="11968" xr:uid="{E65275CF-0845-4CCC-BCF0-824E26F1F33A}"/>
    <cellStyle name="Millares 6 2 3 2 3" xfId="2075" xr:uid="{64DDDA36-0C21-4A02-AF55-EBB3A47E238A}"/>
    <cellStyle name="Millares 6 2 3 2 3 2" xfId="4411" xr:uid="{4326DB58-CFF5-4FD4-8DE9-65D424CF50F4}"/>
    <cellStyle name="Millares 6 2 3 2 3 2 2" xfId="14813" xr:uid="{63FB0F52-E95E-484C-A5D9-FEE949A6B761}"/>
    <cellStyle name="Millares 6 2 3 2 3 3" xfId="6838" xr:uid="{742C10C3-CEB7-47E2-89FF-D6456448C585}"/>
    <cellStyle name="Millares 6 2 3 2 3 3 2" xfId="17090" xr:uid="{FCEBC2D1-13F6-4D5D-97A2-82C7F946DB86}"/>
    <cellStyle name="Millares 6 2 3 2 3 4" xfId="10117" xr:uid="{42E52121-3F35-44C4-B8B7-789425777791}"/>
    <cellStyle name="Millares 6 2 3 2 3 4 2" xfId="19383" xr:uid="{B843F892-2B25-43B2-AE7C-2C9AB13B289A}"/>
    <cellStyle name="Millares 6 2 3 2 3 5" xfId="12537" xr:uid="{988A26D0-F9FF-43CB-B803-1853F3D4BCDA}"/>
    <cellStyle name="Millares 6 2 3 2 4" xfId="3243" xr:uid="{95B5F38C-3431-43BC-AC78-B10A3746C3F6}"/>
    <cellStyle name="Millares 6 2 3 2 4 2" xfId="13675" xr:uid="{287DDD76-A9B2-4610-BE08-A68B9DD895E5}"/>
    <cellStyle name="Millares 6 2 3 2 5" xfId="5670" xr:uid="{D3F10E3D-0FA9-406D-B3F5-3A5D8AF71C61}"/>
    <cellStyle name="Millares 6 2 3 2 5 2" xfId="15952" xr:uid="{39D3AA21-6C83-4282-A38B-647450766660}"/>
    <cellStyle name="Millares 6 2 3 2 6" xfId="8949" xr:uid="{BDA0D5E2-9A44-4A00-A9AA-E8D66A38CE08}"/>
    <cellStyle name="Millares 6 2 3 2 6 2" xfId="18245" xr:uid="{FFD6772A-5948-4280-9E3C-0ED2E97C2BBC}"/>
    <cellStyle name="Millares 6 2 3 2 7" xfId="11399" xr:uid="{EB71E2CB-8A6C-4894-BB52-CA1DB128488C}"/>
    <cellStyle name="Millares 6 2 3 3" xfId="1202" xr:uid="{D20C1D95-19AA-493E-9640-8D24AFF441B2}"/>
    <cellStyle name="Millares 6 2 3 3 2" xfId="2370" xr:uid="{4F57C8B7-B0ED-46EB-B42D-3A2C6338BE37}"/>
    <cellStyle name="Millares 6 2 3 3 2 2" xfId="4706" xr:uid="{47436CFE-942B-4057-BAFE-55919EF30574}"/>
    <cellStyle name="Millares 6 2 3 3 2 2 2" xfId="15098" xr:uid="{0F39FE05-78FC-4FC9-9F3D-5280641A848B}"/>
    <cellStyle name="Millares 6 2 3 3 2 3" xfId="7133" xr:uid="{D6EE09E7-FBA0-485E-AA12-AF29B9CDAB9C}"/>
    <cellStyle name="Millares 6 2 3 3 2 3 2" xfId="17375" xr:uid="{D19A460E-93AE-4703-93D1-3E957E435767}"/>
    <cellStyle name="Millares 6 2 3 3 2 4" xfId="10412" xr:uid="{AEFE917D-A1D3-44C0-BA0A-4CDACCBD6BBE}"/>
    <cellStyle name="Millares 6 2 3 3 2 4 2" xfId="19669" xr:uid="{A76ED571-6DE7-44A9-957D-8BEDE2E2A469}"/>
    <cellStyle name="Millares 6 2 3 3 2 5" xfId="12822" xr:uid="{BCB7C43B-87A2-4BD7-9F18-FE52D77E0FC2}"/>
    <cellStyle name="Millares 6 2 3 3 3" xfId="3538" xr:uid="{2E5D059B-3392-48EA-AD8B-C3D5DAE1BBEE}"/>
    <cellStyle name="Millares 6 2 3 3 3 2" xfId="13960" xr:uid="{E37009C0-4DF8-4C6C-97BB-D0CE7DB5BA42}"/>
    <cellStyle name="Millares 6 2 3 3 4" xfId="5965" xr:uid="{58E14353-DCC2-4108-8E2A-3FDC4B21D8A3}"/>
    <cellStyle name="Millares 6 2 3 3 4 2" xfId="16237" xr:uid="{39E9F4CA-9905-43D1-B4C2-54193F904B97}"/>
    <cellStyle name="Millares 6 2 3 3 5" xfId="9244" xr:uid="{7D8A7E76-2D01-4F48-B592-7F5C24837B25}"/>
    <cellStyle name="Millares 6 2 3 3 5 2" xfId="18530" xr:uid="{403A34BE-C36E-4F1E-906B-0326662B168D}"/>
    <cellStyle name="Millares 6 2 3 3 6" xfId="11684" xr:uid="{7706F9E9-E91B-4CF2-86B1-ECD1573AC802}"/>
    <cellStyle name="Millares 6 2 3 4" xfId="1781" xr:uid="{18D0E6CF-0DBA-4B63-AC53-EBF691189777}"/>
    <cellStyle name="Millares 6 2 3 4 2" xfId="4117" xr:uid="{9CFCB6E4-0BCD-43DC-9CDE-CA9EBD74EA64}"/>
    <cellStyle name="Millares 6 2 3 4 2 2" xfId="14529" xr:uid="{C48F8864-878D-4EDD-85F6-66A99E7545E0}"/>
    <cellStyle name="Millares 6 2 3 4 3" xfId="6544" xr:uid="{84E87E9B-D85F-41C4-9389-F3E9F74C152F}"/>
    <cellStyle name="Millares 6 2 3 4 3 2" xfId="16806" xr:uid="{6FF06C58-D1C4-401D-A337-1EDF2D44A223}"/>
    <cellStyle name="Millares 6 2 3 4 4" xfId="9823" xr:uid="{DAA9A6EE-FA06-4EBD-A244-E3995138A936}"/>
    <cellStyle name="Millares 6 2 3 4 4 2" xfId="19099" xr:uid="{226D9A26-FBF0-4AB6-9C29-4700E47C0E02}"/>
    <cellStyle name="Millares 6 2 3 4 5" xfId="12253" xr:uid="{3A695D2E-2BCA-42CD-9C1A-83E376E0E68F}"/>
    <cellStyle name="Millares 6 2 3 5" xfId="2949" xr:uid="{601710C9-04C2-49A3-8BC0-BDD0BB207F70}"/>
    <cellStyle name="Millares 6 2 3 5 2" xfId="13391" xr:uid="{CCF49BA4-49F5-4BDA-9F7B-AD706A154FC1}"/>
    <cellStyle name="Millares 6 2 3 6" xfId="5366" xr:uid="{0B0636F2-3C53-4BE3-99FF-6265CD6678D7}"/>
    <cellStyle name="Millares 6 2 3 6 2" xfId="15668" xr:uid="{C79C631E-BF03-4F4B-87AB-EE9CE8C942DD}"/>
    <cellStyle name="Millares 6 2 3 7" xfId="8655" xr:uid="{102BF2B9-4D68-4D59-9272-3F4B3E1CE3C1}"/>
    <cellStyle name="Millares 6 2 3 7 2" xfId="17961" xr:uid="{6CDA4816-2A3B-4AD1-A954-56BD100EBBD1}"/>
    <cellStyle name="Millares 6 2 3 8" xfId="11071" xr:uid="{C28BCAB7-22F2-4441-9C0C-DCAB04B7AD01}"/>
    <cellStyle name="Millares 6 2 4" xfId="660" xr:uid="{8083698F-2D6E-4724-BC05-989CDADC54C9}"/>
    <cellStyle name="Millares 6 2 4 2" xfId="1251" xr:uid="{3644578D-BB17-4C64-B958-0D13FD99F5FE}"/>
    <cellStyle name="Millares 6 2 4 2 2" xfId="2419" xr:uid="{CC880627-423E-4EF6-8B43-2F1B78EAC08B}"/>
    <cellStyle name="Millares 6 2 4 2 2 2" xfId="4755" xr:uid="{29D245A1-9E9E-4793-A9F1-D4C015D32F08}"/>
    <cellStyle name="Millares 6 2 4 2 2 2 2" xfId="15147" xr:uid="{7BAAD05C-0175-4ADD-AC62-1DB5E53E06EB}"/>
    <cellStyle name="Millares 6 2 4 2 2 3" xfId="7182" xr:uid="{0B4FB649-6211-4C4D-AF77-5AB60B32CCE4}"/>
    <cellStyle name="Millares 6 2 4 2 2 3 2" xfId="17424" xr:uid="{D22B3B67-B607-41B9-9BB1-5EA081583236}"/>
    <cellStyle name="Millares 6 2 4 2 2 4" xfId="10461" xr:uid="{81617C93-2649-498C-920E-E39681776729}"/>
    <cellStyle name="Millares 6 2 4 2 2 4 2" xfId="19718" xr:uid="{3DA74AE3-37B8-454E-A663-E6155122E5AB}"/>
    <cellStyle name="Millares 6 2 4 2 2 5" xfId="12871" xr:uid="{06084904-33F1-4CB4-92E3-DE3AA02B436D}"/>
    <cellStyle name="Millares 6 2 4 2 3" xfId="3587" xr:uid="{641BE466-1467-4A3E-A390-F72655136E37}"/>
    <cellStyle name="Millares 6 2 4 2 3 2" xfId="14009" xr:uid="{96BCCDCE-BB8A-4E94-9ED8-1FEAC6E8FBA2}"/>
    <cellStyle name="Millares 6 2 4 2 4" xfId="6014" xr:uid="{A618D637-ED71-4A9E-80D7-347CAE78D7FC}"/>
    <cellStyle name="Millares 6 2 4 2 4 2" xfId="16286" xr:uid="{D78E53FC-33B2-4278-B8D5-7A025F0602B6}"/>
    <cellStyle name="Millares 6 2 4 2 5" xfId="9293" xr:uid="{02C10FDE-CBAB-4D2D-BACD-393F548F84C6}"/>
    <cellStyle name="Millares 6 2 4 2 5 2" xfId="18579" xr:uid="{4F04DBC6-A666-40CA-9EAF-23051DB0020F}"/>
    <cellStyle name="Millares 6 2 4 2 6" xfId="11733" xr:uid="{63E2964D-009E-44B5-A89C-BD3DAAB49731}"/>
    <cellStyle name="Millares 6 2 4 3" xfId="1830" xr:uid="{F37C8313-E22C-4320-A298-AAE6C1D495AB}"/>
    <cellStyle name="Millares 6 2 4 3 2" xfId="4166" xr:uid="{5EB8DD3F-A169-47B3-916A-408AAA28E568}"/>
    <cellStyle name="Millares 6 2 4 3 2 2" xfId="14578" xr:uid="{1CEB9552-3E63-491D-B006-D919CC5912E4}"/>
    <cellStyle name="Millares 6 2 4 3 3" xfId="6593" xr:uid="{65FB971E-95B2-4288-B51F-CE7D5B28C5B7}"/>
    <cellStyle name="Millares 6 2 4 3 3 2" xfId="16855" xr:uid="{16F3CE28-2348-4D91-BF83-24931657FAB2}"/>
    <cellStyle name="Millares 6 2 4 3 4" xfId="9872" xr:uid="{4D56145C-F8D5-4C73-87CC-F4A3788040EF}"/>
    <cellStyle name="Millares 6 2 4 3 4 2" xfId="19148" xr:uid="{CC039338-57B4-4ECC-8A3F-C9277FA7E41F}"/>
    <cellStyle name="Millares 6 2 4 3 5" xfId="12302" xr:uid="{D3695EC9-4E8B-4BC8-875F-D02FD7A7FB72}"/>
    <cellStyle name="Millares 6 2 4 4" xfId="2998" xr:uid="{24DE5293-0A4D-47B6-8BB3-406243E31EAE}"/>
    <cellStyle name="Millares 6 2 4 4 2" xfId="13440" xr:uid="{9832350F-D722-42BC-A48A-61EE76260434}"/>
    <cellStyle name="Millares 6 2 4 5" xfId="5425" xr:uid="{E6E6E845-419B-4BE4-96AD-413C198C3EB6}"/>
    <cellStyle name="Millares 6 2 4 5 2" xfId="15717" xr:uid="{FF8A9F56-5401-43BD-8612-41E7DFAE3452}"/>
    <cellStyle name="Millares 6 2 4 6" xfId="8704" xr:uid="{CA71C302-DC2D-4FE3-8D30-E27904467664}"/>
    <cellStyle name="Millares 6 2 4 6 2" xfId="18010" xr:uid="{81CFFA67-510B-4701-8A11-8375DF219358}"/>
    <cellStyle name="Millares 6 2 4 7" xfId="11164" xr:uid="{1A9388DD-2B13-466A-A0B9-0785DB097D1F}"/>
    <cellStyle name="Millares 6 2 5" xfId="968" xr:uid="{0C0EEB21-5708-4081-BBE5-841958FAB72F}"/>
    <cellStyle name="Millares 6 2 5 2" xfId="2136" xr:uid="{856B056E-B248-4252-8FCF-A6F51F842B03}"/>
    <cellStyle name="Millares 6 2 5 2 2" xfId="4472" xr:uid="{4406FE21-6E89-4728-B8B4-0A0EFA5E8B02}"/>
    <cellStyle name="Millares 6 2 5 2 2 2" xfId="14864" xr:uid="{F39ABA02-94FF-4B88-8221-59772EA0C6B9}"/>
    <cellStyle name="Millares 6 2 5 2 3" xfId="6899" xr:uid="{B4AB6B3A-17C9-4595-A595-C65D85D8D449}"/>
    <cellStyle name="Millares 6 2 5 2 3 2" xfId="17141" xr:uid="{2246B8FC-E56B-4143-B585-CE69E93147C4}"/>
    <cellStyle name="Millares 6 2 5 2 4" xfId="10178" xr:uid="{0282D7BA-750E-411B-9898-23E69CD20749}"/>
    <cellStyle name="Millares 6 2 5 2 4 2" xfId="19435" xr:uid="{7D241067-71D3-417E-837F-1C1EC5AD6DA6}"/>
    <cellStyle name="Millares 6 2 5 2 5" xfId="12588" xr:uid="{07F62EAC-161D-41EC-8D05-555DD8A20217}"/>
    <cellStyle name="Millares 6 2 5 3" xfId="3304" xr:uid="{1AF13B22-3EDE-4901-838F-14AEDBDA3194}"/>
    <cellStyle name="Millares 6 2 5 3 2" xfId="13726" xr:uid="{490858FE-9019-45C8-8AC9-157A2C47EEAB}"/>
    <cellStyle name="Millares 6 2 5 4" xfId="5731" xr:uid="{0E96E6D4-A0BE-49D1-A06A-85169EF85F07}"/>
    <cellStyle name="Millares 6 2 5 4 2" xfId="16003" xr:uid="{5FA25A84-C7CC-42FD-B7E5-DA3A10C3D6A7}"/>
    <cellStyle name="Millares 6 2 5 5" xfId="9010" xr:uid="{2CEDF345-3771-470D-9F26-1733C532361E}"/>
    <cellStyle name="Millares 6 2 5 5 2" xfId="18296" xr:uid="{C3E7E736-EB37-46D8-A714-AB44698EBE55}"/>
    <cellStyle name="Millares 6 2 5 6" xfId="11450" xr:uid="{9884BA12-75E2-468A-8AD9-A1D0372FEBCE}"/>
    <cellStyle name="Millares 6 2 6" xfId="1547" xr:uid="{5D18C42D-91DB-4881-B1C7-66DC196F8613}"/>
    <cellStyle name="Millares 6 2 6 2" xfId="3883" xr:uid="{EC88E969-71E1-49B3-8836-54EDD41FC037}"/>
    <cellStyle name="Millares 6 2 6 2 2" xfId="14295" xr:uid="{FB8290A6-F504-4E9E-B88C-981C5F7DC299}"/>
    <cellStyle name="Millares 6 2 6 3" xfId="6310" xr:uid="{DEAE133C-33B7-4E8C-8170-469573AB3941}"/>
    <cellStyle name="Millares 6 2 6 3 2" xfId="16572" xr:uid="{6B01D960-2F87-476D-BE52-33A71D2CE4D4}"/>
    <cellStyle name="Millares 6 2 6 4" xfId="9589" xr:uid="{D315AA14-8E8D-44E8-883F-06D70D25DDD4}"/>
    <cellStyle name="Millares 6 2 6 4 2" xfId="18865" xr:uid="{09DC38E4-B689-4042-B996-7501128E6EB1}"/>
    <cellStyle name="Millares 6 2 6 5" xfId="12019" xr:uid="{4E41A5A6-2E67-4736-AACA-EF4CF7B49837}"/>
    <cellStyle name="Millares 6 2 7" xfId="2715" xr:uid="{111A66C0-A5F3-4CB2-B039-D26C26717F43}"/>
    <cellStyle name="Millares 6 2 7 2" xfId="13157" xr:uid="{54A6B3AB-4C41-484B-861B-C0E094EF93A3}"/>
    <cellStyle name="Millares 6 2 8" xfId="5067" xr:uid="{9EDC84F1-52F4-46BB-AE6F-30B2D5EC9B2B}"/>
    <cellStyle name="Millares 6 2 8 2" xfId="15433" xr:uid="{AA3FA3F7-E06F-4B13-8FCA-0EA182A448C5}"/>
    <cellStyle name="Millares 6 2 9" xfId="8413" xr:uid="{62E122A1-A653-4A85-B763-E9D97728F685}"/>
    <cellStyle name="Millares 6 2 9 2" xfId="17727" xr:uid="{ED2E62D4-FBC1-48A9-B0F1-930197AC00C6}"/>
    <cellStyle name="Millares 6 3" xfId="319" xr:uid="{919D6800-6494-44CA-926E-D9A3AAC7B6CF}"/>
    <cellStyle name="Millares 6 3 2" xfId="693" xr:uid="{03B85C19-81CC-44FB-9434-D44183B0AF04}"/>
    <cellStyle name="Millares 6 3 2 2" xfId="1275" xr:uid="{EDCDB3DB-AB80-40D3-B8DF-1AC98A317919}"/>
    <cellStyle name="Millares 6 3 2 2 2" xfId="2443" xr:uid="{118528DA-2781-4AEA-A9C7-CFC9A122B532}"/>
    <cellStyle name="Millares 6 3 2 2 2 2" xfId="4779" xr:uid="{64D83B6E-03E7-41DC-9CE0-735972E169CB}"/>
    <cellStyle name="Millares 6 3 2 2 2 2 2" xfId="15168" xr:uid="{62EF93D0-1001-47E8-A786-F15B02BD26C3}"/>
    <cellStyle name="Millares 6 3 2 2 2 3" xfId="7206" xr:uid="{D5275510-5197-4696-AC54-2F421E317EF5}"/>
    <cellStyle name="Millares 6 3 2 2 2 3 2" xfId="17445" xr:uid="{EAACBDAE-51DB-4B7C-844B-DC034159351E}"/>
    <cellStyle name="Millares 6 3 2 2 2 4" xfId="10485" xr:uid="{2A4CFD0A-A506-4CF0-849C-AFC65B06597B}"/>
    <cellStyle name="Millares 6 3 2 2 2 4 2" xfId="19739" xr:uid="{D4FB7B35-F42E-4104-B2CB-6D5637A2B4D3}"/>
    <cellStyle name="Millares 6 3 2 2 2 5" xfId="12892" xr:uid="{EF59C241-0D3F-4C24-8DF2-FD6C57BDB65A}"/>
    <cellStyle name="Millares 6 3 2 2 3" xfId="3611" xr:uid="{7A6A4660-FD4B-4133-AFC9-D4742C9ED381}"/>
    <cellStyle name="Millares 6 3 2 2 3 2" xfId="14030" xr:uid="{48ECFAF0-EEB2-4899-9C61-E9DFB5F21B68}"/>
    <cellStyle name="Millares 6 3 2 2 4" xfId="6038" xr:uid="{39E6FC93-8D3E-42FD-AD6A-F9E1033C341E}"/>
    <cellStyle name="Millares 6 3 2 2 4 2" xfId="16307" xr:uid="{D84EA3A0-574A-4EB1-A07E-6488013E2879}"/>
    <cellStyle name="Millares 6 3 2 2 5" xfId="9317" xr:uid="{79BCCF5D-C14A-4767-9016-DE704D06088C}"/>
    <cellStyle name="Millares 6 3 2 2 5 2" xfId="18600" xr:uid="{1BF16EB5-2B1E-4F85-98E1-9500D1CF875B}"/>
    <cellStyle name="Millares 6 3 2 2 6" xfId="11754" xr:uid="{09514C77-29CC-4887-8449-A17D4BF090BE}"/>
    <cellStyle name="Millares 6 3 2 3" xfId="1861" xr:uid="{086E5ACE-06ED-4A85-A93A-CC53350F2012}"/>
    <cellStyle name="Millares 6 3 2 3 2" xfId="4197" xr:uid="{28B0F928-4841-4BBE-A88D-9A3D33F3B7FF}"/>
    <cellStyle name="Millares 6 3 2 3 2 2" xfId="14599" xr:uid="{9EBEA552-2CC9-49F1-977D-BB21408D6550}"/>
    <cellStyle name="Millares 6 3 2 3 3" xfId="6624" xr:uid="{F0A16B74-24C5-486E-9CA2-913824B6D3F8}"/>
    <cellStyle name="Millares 6 3 2 3 3 2" xfId="16876" xr:uid="{A07F3C19-4498-4935-98FC-4C2436DA0C72}"/>
    <cellStyle name="Millares 6 3 2 3 4" xfId="9903" xr:uid="{1716F6CD-54EF-4CC8-81A4-E2B442544DCE}"/>
    <cellStyle name="Millares 6 3 2 3 4 2" xfId="19169" xr:uid="{057F63B0-3633-49D2-93AB-8D08149E00E9}"/>
    <cellStyle name="Millares 6 3 2 3 5" xfId="12323" xr:uid="{840ED37F-8F33-4012-8102-DE5607AD4E09}"/>
    <cellStyle name="Millares 6 3 2 4" xfId="3029" xr:uid="{4F407517-AD96-4426-8CC8-CA7493388A28}"/>
    <cellStyle name="Millares 6 3 2 4 2" xfId="13461" xr:uid="{09B4D129-62DF-4861-B2DD-E3A2C244E421}"/>
    <cellStyle name="Millares 6 3 2 5" xfId="5456" xr:uid="{358F319A-09E7-4546-AA47-014DFEA1E058}"/>
    <cellStyle name="Millares 6 3 2 5 2" xfId="15738" xr:uid="{3A70749E-10CB-4C88-9C29-C4A25F56377F}"/>
    <cellStyle name="Millares 6 3 2 6" xfId="8735" xr:uid="{3B85C6C5-A47C-427F-9BA1-8AE7C71EA264}"/>
    <cellStyle name="Millares 6 3 2 6 2" xfId="18031" xr:uid="{1C42F8C2-F2BE-47EF-8694-D4360B68B6CD}"/>
    <cellStyle name="Millares 6 3 2 7" xfId="11185" xr:uid="{A9E2C600-E1FD-4C90-9AAA-41EA20A9E7C3}"/>
    <cellStyle name="Millares 6 3 3" xfId="988" xr:uid="{346FED74-50E5-40D8-980F-E00794627A39}"/>
    <cellStyle name="Millares 6 3 3 2" xfId="2156" xr:uid="{529B38CF-8B26-4A24-83C9-20521F8E48F6}"/>
    <cellStyle name="Millares 6 3 3 2 2" xfId="4492" xr:uid="{5F3E9B74-FFB4-4555-8F3B-61B25EEE4D22}"/>
    <cellStyle name="Millares 6 3 3 2 2 2" xfId="14884" xr:uid="{2CFF7921-2F40-4440-B49D-5D14CB86A0A4}"/>
    <cellStyle name="Millares 6 3 3 2 3" xfId="6919" xr:uid="{6B036833-60C2-4217-8E36-2D2DA1AB9738}"/>
    <cellStyle name="Millares 6 3 3 2 3 2" xfId="17161" xr:uid="{4BF79F05-FB33-41D2-8BF9-72B4E2B3F99A}"/>
    <cellStyle name="Millares 6 3 3 2 4" xfId="10198" xr:uid="{7F551B8B-0597-4E72-B47B-8EF8AE1FC5E7}"/>
    <cellStyle name="Millares 6 3 3 2 4 2" xfId="19455" xr:uid="{F66A9A0F-54A1-40E5-B748-C9255C1540C7}"/>
    <cellStyle name="Millares 6 3 3 2 5" xfId="12608" xr:uid="{5909936A-94A0-447B-924E-EACF6569A695}"/>
    <cellStyle name="Millares 6 3 3 3" xfId="3324" xr:uid="{23C1B04A-5D98-419E-B40E-8A7245AB377D}"/>
    <cellStyle name="Millares 6 3 3 3 2" xfId="13746" xr:uid="{2770076A-F897-4DA1-AA91-6214BDFD58EC}"/>
    <cellStyle name="Millares 6 3 3 4" xfId="5751" xr:uid="{D4D39EFF-55A7-49B4-9B37-9128FD3B9EF6}"/>
    <cellStyle name="Millares 6 3 3 4 2" xfId="16023" xr:uid="{46EBCCED-0F7E-43E8-B0AB-6FF705D366A9}"/>
    <cellStyle name="Millares 6 3 3 5" xfId="9030" xr:uid="{6ACD7A80-59F3-434B-A26C-05D928BD55EB}"/>
    <cellStyle name="Millares 6 3 3 5 2" xfId="18316" xr:uid="{7D429819-3C89-49B4-87AE-BE7B5B984793}"/>
    <cellStyle name="Millares 6 3 3 6" xfId="11470" xr:uid="{CB0EEF64-E67F-45DA-AB1F-C26411FFE149}"/>
    <cellStyle name="Millares 6 3 4" xfId="1567" xr:uid="{230CB6D5-64CC-41BE-8578-9CAC40A087AE}"/>
    <cellStyle name="Millares 6 3 4 2" xfId="3903" xr:uid="{7432B4D1-26A3-484F-B28C-6CDC15EB07C0}"/>
    <cellStyle name="Millares 6 3 4 2 2" xfId="14315" xr:uid="{14BE6199-4D02-4892-8560-B4CF789FC278}"/>
    <cellStyle name="Millares 6 3 4 3" xfId="6330" xr:uid="{80C78B1F-3C64-4F77-9BDA-61B020890E6E}"/>
    <cellStyle name="Millares 6 3 4 3 2" xfId="16592" xr:uid="{5551480A-7760-434C-BD41-8D3FF323E699}"/>
    <cellStyle name="Millares 6 3 4 4" xfId="9609" xr:uid="{563FB808-3FE0-43D0-8830-9C47B21A41E4}"/>
    <cellStyle name="Millares 6 3 4 4 2" xfId="18885" xr:uid="{09D53B99-C753-4E94-97C6-52A33048D800}"/>
    <cellStyle name="Millares 6 3 4 5" xfId="12039" xr:uid="{76671101-0576-4A11-939E-29523646F9E2}"/>
    <cellStyle name="Millares 6 3 5" xfId="2735" xr:uid="{289A0E4A-6272-4673-B6C6-D3676471426B}"/>
    <cellStyle name="Millares 6 3 5 2" xfId="13177" xr:uid="{B3C2898F-81DD-40CE-ADBC-2FAFEAB3AA07}"/>
    <cellStyle name="Millares 6 3 6" xfId="5146" xr:uid="{AD7390FC-D2E6-47EB-BE0E-1C329C21EEAF}"/>
    <cellStyle name="Millares 6 3 6 2" xfId="15454" xr:uid="{C0342FA8-0453-4B2E-A915-759863AC4CF2}"/>
    <cellStyle name="Millares 6 3 7" xfId="8441" xr:uid="{C0144318-7A02-41FC-968A-FC29385B9ECE}"/>
    <cellStyle name="Millares 6 3 7 2" xfId="17747" xr:uid="{2BF463E0-CF27-4790-B477-DDBB38CB997F}"/>
    <cellStyle name="Millares 6 3 8" xfId="10832" xr:uid="{918F9865-AAE8-4E16-995B-95D9EB5E1CF0}"/>
    <cellStyle name="Millares 6 4" xfId="527" xr:uid="{1244622B-E7A1-4C66-AA20-3E24084F8605}"/>
    <cellStyle name="Millares 6 4 2" xfId="876" xr:uid="{CC0F69AC-4F5C-4A6D-8B09-29FC0D5AF0FB}"/>
    <cellStyle name="Millares 6 4 2 2" xfId="1458" xr:uid="{89E6CBB2-57A7-4931-82F0-3C5586E793D9}"/>
    <cellStyle name="Millares 6 4 2 2 2" xfId="2626" xr:uid="{3A113B79-867E-4D07-842F-58F9F201F64C}"/>
    <cellStyle name="Millares 6 4 2 2 2 2" xfId="4962" xr:uid="{DC58F206-8E24-4CAA-9525-81C5A86DEA11}"/>
    <cellStyle name="Millares 6 4 2 2 2 2 2" xfId="15351" xr:uid="{A8C5301C-4061-4ED4-9CD9-1240C0EE9C7C}"/>
    <cellStyle name="Millares 6 4 2 2 2 3" xfId="7389" xr:uid="{CC32BE00-1C63-4791-BC11-B6DF68CB8753}"/>
    <cellStyle name="Millares 6 4 2 2 2 3 2" xfId="17628" xr:uid="{8B65149A-D555-4967-9140-7C65B65DB7C6}"/>
    <cellStyle name="Millares 6 4 2 2 2 4" xfId="10668" xr:uid="{0E0CB90C-0AAE-40AE-B943-57B9A62B412B}"/>
    <cellStyle name="Millares 6 4 2 2 2 4 2" xfId="19922" xr:uid="{0D2ADAB1-045E-42CF-A16C-6EE3D7521E13}"/>
    <cellStyle name="Millares 6 4 2 2 2 5" xfId="13075" xr:uid="{3AE92BB3-19D3-4810-B906-1201E70EDD22}"/>
    <cellStyle name="Millares 6 4 2 2 3" xfId="3794" xr:uid="{16B488EF-C31E-4B01-AED1-ED42EA515275}"/>
    <cellStyle name="Millares 6 4 2 2 3 2" xfId="14213" xr:uid="{A82B4903-9356-472B-A21A-4E8A5AB0BC0F}"/>
    <cellStyle name="Millares 6 4 2 2 4" xfId="6221" xr:uid="{D5B1E6BC-4817-461A-A3E7-8AB990FB629A}"/>
    <cellStyle name="Millares 6 4 2 2 4 2" xfId="16490" xr:uid="{D3460FF6-BA5E-4564-84DF-5B9B6286F708}"/>
    <cellStyle name="Millares 6 4 2 2 5" xfId="9500" xr:uid="{230C02DB-CE9F-4B40-B9F5-E2B60014B5B5}"/>
    <cellStyle name="Millares 6 4 2 2 5 2" xfId="18783" xr:uid="{5B381B3A-7090-4F26-AFEF-6C4477CDBD7D}"/>
    <cellStyle name="Millares 6 4 2 2 6" xfId="11937" xr:uid="{E816C473-8A45-49EC-8C19-1E4B05F03690}"/>
    <cellStyle name="Millares 6 4 2 3" xfId="2044" xr:uid="{D1CD8929-F0CF-408E-80F2-563B63043593}"/>
    <cellStyle name="Millares 6 4 2 3 2" xfId="4380" xr:uid="{D0BDC581-B736-4B25-84D9-2A4AE37963B9}"/>
    <cellStyle name="Millares 6 4 2 3 2 2" xfId="14782" xr:uid="{935F7685-8006-4090-AD0E-AB6336027B12}"/>
    <cellStyle name="Millares 6 4 2 3 3" xfId="6807" xr:uid="{CF4891E3-150F-41B0-9C7D-042017E976E3}"/>
    <cellStyle name="Millares 6 4 2 3 3 2" xfId="17059" xr:uid="{9E1C3F52-4770-45DF-A1E0-487CD49A8D88}"/>
    <cellStyle name="Millares 6 4 2 3 4" xfId="10086" xr:uid="{74181E36-628D-475D-9667-EB7473E50DB8}"/>
    <cellStyle name="Millares 6 4 2 3 4 2" xfId="19352" xr:uid="{AD39388F-5E4C-4CBB-ADC0-F837F97419EE}"/>
    <cellStyle name="Millares 6 4 2 3 5" xfId="12506" xr:uid="{DA4DFDD9-7C6A-4F9E-B060-266D5FFF2902}"/>
    <cellStyle name="Millares 6 4 2 4" xfId="3212" xr:uid="{5335ACFE-FC79-4827-9AD1-B04E6BFA0F2B}"/>
    <cellStyle name="Millares 6 4 2 4 2" xfId="13644" xr:uid="{766086CB-82BB-4330-8B22-2F98BF2909D6}"/>
    <cellStyle name="Millares 6 4 2 5" xfId="5639" xr:uid="{D771C7C7-A1D2-40B3-8C2F-AA58177C7B9D}"/>
    <cellStyle name="Millares 6 4 2 5 2" xfId="15921" xr:uid="{884AD98C-22BB-4446-8BB5-F3F7416A2402}"/>
    <cellStyle name="Millares 6 4 2 6" xfId="8918" xr:uid="{1B627514-29D5-4855-A5AF-1AA1A486447C}"/>
    <cellStyle name="Millares 6 4 2 6 2" xfId="18214" xr:uid="{81FE2BE7-9D1B-47DA-83D4-22AE9BCF3158}"/>
    <cellStyle name="Millares 6 4 2 7" xfId="11368" xr:uid="{B8C97132-836B-46B1-9E15-CD68B4562929}"/>
    <cellStyle name="Millares 6 4 3" xfId="1171" xr:uid="{AFA1D84D-A248-42F5-BE62-390B9CBFA272}"/>
    <cellStyle name="Millares 6 4 3 2" xfId="2339" xr:uid="{E0EE831B-9AC7-48A5-BF33-CEF22E02CDEE}"/>
    <cellStyle name="Millares 6 4 3 2 2" xfId="4675" xr:uid="{60D7F5E2-743F-458D-9F5A-024F51A3EFB6}"/>
    <cellStyle name="Millares 6 4 3 2 2 2" xfId="15067" xr:uid="{29AC9EF8-8A76-47B2-A1CA-854472C0F43B}"/>
    <cellStyle name="Millares 6 4 3 2 3" xfId="7102" xr:uid="{F5A68014-1209-40EC-8284-1834E67B6A5A}"/>
    <cellStyle name="Millares 6 4 3 2 3 2" xfId="17344" xr:uid="{A5EE0154-983C-4471-96B4-8E94CE501F86}"/>
    <cellStyle name="Millares 6 4 3 2 4" xfId="10381" xr:uid="{DFD1A8FF-54FC-47D5-A49F-FA59A14A3D7E}"/>
    <cellStyle name="Millares 6 4 3 2 4 2" xfId="19638" xr:uid="{8B0D1993-97E1-462A-8ECA-F60E3B9B664D}"/>
    <cellStyle name="Millares 6 4 3 2 5" xfId="12791" xr:uid="{EC412769-8D2B-4DC3-8772-82BBCAFF519D}"/>
    <cellStyle name="Millares 6 4 3 3" xfId="3507" xr:uid="{F249B354-FD7C-411A-9438-D8ACF9D9E2CE}"/>
    <cellStyle name="Millares 6 4 3 3 2" xfId="13929" xr:uid="{364E933B-F2F2-403D-AD9D-25075F97BDB6}"/>
    <cellStyle name="Millares 6 4 3 4" xfId="5934" xr:uid="{D4EFF4CD-E16F-4C37-8681-72E4E0ED7170}"/>
    <cellStyle name="Millares 6 4 3 4 2" xfId="16206" xr:uid="{FCA90D3B-173A-46AB-B30D-CD60CE8A0574}"/>
    <cellStyle name="Millares 6 4 3 5" xfId="9213" xr:uid="{960652C3-3D6D-4F0B-8988-59FFD33A7873}"/>
    <cellStyle name="Millares 6 4 3 5 2" xfId="18499" xr:uid="{065734B4-5660-4AEE-B663-6BB9278DA456}"/>
    <cellStyle name="Millares 6 4 3 6" xfId="11653" xr:uid="{E15CF719-731D-48E0-A456-D7B62A0A0887}"/>
    <cellStyle name="Millares 6 4 4" xfId="1750" xr:uid="{894C756B-658B-43A8-BA2A-2F90AED5EE63}"/>
    <cellStyle name="Millares 6 4 4 2" xfId="4086" xr:uid="{2E598DFB-709C-4A07-B610-386354D453CF}"/>
    <cellStyle name="Millares 6 4 4 2 2" xfId="14498" xr:uid="{B8F9DD59-0590-4F59-AAAD-9DCBB89BBEC5}"/>
    <cellStyle name="Millares 6 4 4 3" xfId="6513" xr:uid="{14094CB1-3F5F-499B-80BD-E671F4864458}"/>
    <cellStyle name="Millares 6 4 4 3 2" xfId="16775" xr:uid="{25E87B49-786E-4B27-9477-62493BDA91DE}"/>
    <cellStyle name="Millares 6 4 4 4" xfId="9792" xr:uid="{E308BC53-9785-4FEA-932A-5BE8D332AE90}"/>
    <cellStyle name="Millares 6 4 4 4 2" xfId="19068" xr:uid="{344C8C80-7141-4C6F-B474-82C1094115F9}"/>
    <cellStyle name="Millares 6 4 4 5" xfId="12222" xr:uid="{90895538-95E6-4A08-8E64-DCED40AEC327}"/>
    <cellStyle name="Millares 6 4 5" xfId="2918" xr:uid="{8988AD1D-CCFB-469F-80B7-125678828DCC}"/>
    <cellStyle name="Millares 6 4 5 2" xfId="13360" xr:uid="{97360862-2D8E-41BD-A642-B707B2B34AC1}"/>
    <cellStyle name="Millares 6 4 6" xfId="5335" xr:uid="{46B43C4A-8662-4B77-B611-5A4BB207298C}"/>
    <cellStyle name="Millares 6 4 6 2" xfId="15637" xr:uid="{EA34D84F-4AC7-47D8-9563-69136924AB16}"/>
    <cellStyle name="Millares 6 4 7" xfId="8624" xr:uid="{73126DED-6F4D-4AA9-9F0E-073C5CFBFC91}"/>
    <cellStyle name="Millares 6 4 7 2" xfId="17930" xr:uid="{A4D3249B-5629-4D0B-96B2-3420E1EB5766}"/>
    <cellStyle name="Millares 6 4 8" xfId="11040" xr:uid="{76FC4466-B46B-4DE1-AB67-D79E641FBF49}"/>
    <cellStyle name="Millares 6 5" xfId="614" xr:uid="{45D9F757-8D53-468B-A5EC-65437B6D49EE}"/>
    <cellStyle name="Millares 6 5 2" xfId="934" xr:uid="{015A6514-73E9-42ED-9B4B-74D5E940E83C}"/>
    <cellStyle name="Millares 6 5 2 2" xfId="1515" xr:uid="{FBB42C97-CBA6-4E23-BF23-2351EE8F21EE}"/>
    <cellStyle name="Millares 6 5 2 2 2" xfId="2683" xr:uid="{D401084A-BE17-4532-A0F0-D717B351D499}"/>
    <cellStyle name="Millares 6 5 2 2 2 2" xfId="5019" xr:uid="{CC321DBE-9FD0-4DBA-841D-6E52E253C1B0}"/>
    <cellStyle name="Millares 6 5 2 2 2 2 2" xfId="15408" xr:uid="{F6D066FF-0E55-4AFD-BB58-32CCFC62E254}"/>
    <cellStyle name="Millares 6 5 2 2 2 3" xfId="7446" xr:uid="{8F3D300C-0419-47C3-BBC3-8CA48C17CDBB}"/>
    <cellStyle name="Millares 6 5 2 2 2 3 2" xfId="17685" xr:uid="{3C78F24D-490A-46CD-A248-5522FEC0AD1F}"/>
    <cellStyle name="Millares 6 5 2 2 2 4" xfId="10725" xr:uid="{55BF3B55-D01C-4751-AC7D-50DEDE7C6A6B}"/>
    <cellStyle name="Millares 6 5 2 2 2 4 2" xfId="19979" xr:uid="{05A1443E-4450-442D-A629-7F2693D46321}"/>
    <cellStyle name="Millares 6 5 2 2 2 5" xfId="13132" xr:uid="{85D6A8B2-C773-4C26-95D3-B2213725959E}"/>
    <cellStyle name="Millares 6 5 2 2 3" xfId="3851" xr:uid="{757E275C-F46E-415D-B278-E3414F42BA6B}"/>
    <cellStyle name="Millares 6 5 2 2 3 2" xfId="14270" xr:uid="{2C3E83C6-5CFA-4135-A045-A984BADD19F0}"/>
    <cellStyle name="Millares 6 5 2 2 4" xfId="6278" xr:uid="{4F604C3B-B869-4BB5-B6A3-3DEDF41CA986}"/>
    <cellStyle name="Millares 6 5 2 2 4 2" xfId="16547" xr:uid="{50EE8DD5-8FCD-4EA0-B210-6015C6266214}"/>
    <cellStyle name="Millares 6 5 2 2 5" xfId="9557" xr:uid="{48C29937-A941-4945-90AD-916C2D1F327D}"/>
    <cellStyle name="Millares 6 5 2 2 5 2" xfId="18840" xr:uid="{2B92376D-B3A6-4495-9C81-5CD058F09A1B}"/>
    <cellStyle name="Millares 6 5 2 2 6" xfId="11994" xr:uid="{DC4748F3-8561-4D3B-9B51-6820DE7E5633}"/>
    <cellStyle name="Millares 6 5 2 3" xfId="2102" xr:uid="{4E55E3CC-25EF-449A-985F-03BB55ECCFD9}"/>
    <cellStyle name="Millares 6 5 2 3 2" xfId="4438" xr:uid="{B6D6D9B4-F76F-4CF5-9395-73D1E471F26E}"/>
    <cellStyle name="Millares 6 5 2 3 2 2" xfId="14839" xr:uid="{D7D2F1BC-51D2-4D71-97BD-03C386E62E9C}"/>
    <cellStyle name="Millares 6 5 2 3 3" xfId="6865" xr:uid="{A844229E-1080-4C0A-AA1E-014556A02BA9}"/>
    <cellStyle name="Millares 6 5 2 3 3 2" xfId="17116" xr:uid="{3A8E198A-E991-4021-8E3B-DD88B830AF0B}"/>
    <cellStyle name="Millares 6 5 2 3 4" xfId="10144" xr:uid="{4371E4A8-5377-4BBF-8CB5-28E788B1C2B8}"/>
    <cellStyle name="Millares 6 5 2 3 4 2" xfId="19409" xr:uid="{D637C974-F58C-4EDA-8A13-B9A1B744B310}"/>
    <cellStyle name="Millares 6 5 2 3 5" xfId="12563" xr:uid="{C604D9BC-FED9-437A-97E8-8BFB54550AE2}"/>
    <cellStyle name="Millares 6 5 2 4" xfId="3270" xr:uid="{9AFC6C0A-2DB8-4208-949E-6D135A0617CD}"/>
    <cellStyle name="Millares 6 5 2 4 2" xfId="13701" xr:uid="{2C548512-B39E-45EF-9EB0-B7C392975A19}"/>
    <cellStyle name="Millares 6 5 2 5" xfId="5697" xr:uid="{959928BC-2D1F-413C-B129-F7CDB08D71B0}"/>
    <cellStyle name="Millares 6 5 2 5 2" xfId="15978" xr:uid="{EF4160DE-51FE-433B-9773-318D88D3D416}"/>
    <cellStyle name="Millares 6 5 2 6" xfId="8976" xr:uid="{A308B70D-B2AA-42BD-99DE-E34080D42D31}"/>
    <cellStyle name="Millares 6 5 2 6 2" xfId="18271" xr:uid="{669B876A-7EF6-4183-BB8B-2E52ECB8256E}"/>
    <cellStyle name="Millares 6 5 2 7" xfId="11425" xr:uid="{2786D73B-B032-4B7A-837C-BB21E4EC8038}"/>
    <cellStyle name="Millares 6 5 3" xfId="1228" xr:uid="{CE168DB3-A002-442E-9F6A-201B560B02D9}"/>
    <cellStyle name="Millares 6 5 3 2" xfId="2396" xr:uid="{E73336D5-653A-4235-9F06-915EBF49038A}"/>
    <cellStyle name="Millares 6 5 3 2 2" xfId="4732" xr:uid="{7E67E3D2-3A0A-4BF9-B250-5A5068179219}"/>
    <cellStyle name="Millares 6 5 3 2 2 2" xfId="15124" xr:uid="{69BCEEA1-81DD-45E0-B3DE-7BE1DF35D2D6}"/>
    <cellStyle name="Millares 6 5 3 2 3" xfId="7159" xr:uid="{9308ADCE-1282-4101-A9C1-CF708939B440}"/>
    <cellStyle name="Millares 6 5 3 2 3 2" xfId="17401" xr:uid="{A3A4EF42-7E5A-4D5B-9C04-C8CB1AB0D99E}"/>
    <cellStyle name="Millares 6 5 3 2 4" xfId="10438" xr:uid="{2876F1CD-4C07-4039-9AC3-DB38A65F3016}"/>
    <cellStyle name="Millares 6 5 3 2 4 2" xfId="19695" xr:uid="{794ACF40-062F-494B-A8C4-8D90C2773F6E}"/>
    <cellStyle name="Millares 6 5 3 2 5" xfId="12848" xr:uid="{FD87D5E8-61AC-47F9-9DF8-EF01BD252628}"/>
    <cellStyle name="Millares 6 5 3 3" xfId="3564" xr:uid="{C9B93461-6334-4AB6-9A36-4599AD250363}"/>
    <cellStyle name="Millares 6 5 3 3 2" xfId="13986" xr:uid="{02FF613B-7866-45CB-A232-96A6367DBD7B}"/>
    <cellStyle name="Millares 6 5 3 4" xfId="5991" xr:uid="{A74C14F2-D70C-4ADA-AA8E-6CA1CFCD145F}"/>
    <cellStyle name="Millares 6 5 3 4 2" xfId="16263" xr:uid="{8B51923A-8D4A-401E-988F-7F41F700D4D6}"/>
    <cellStyle name="Millares 6 5 3 5" xfId="9270" xr:uid="{474ED8C3-110D-4801-862F-571183838E5B}"/>
    <cellStyle name="Millares 6 5 3 5 2" xfId="18556" xr:uid="{4D78AA25-AA5F-4D93-8024-DFDE607631D6}"/>
    <cellStyle name="Millares 6 5 3 6" xfId="11710" xr:uid="{82015CDD-48ED-4724-93C8-856ADE9FABEC}"/>
    <cellStyle name="Millares 6 5 4" xfId="1807" xr:uid="{CADC3FA1-2462-4A95-8C85-C23D89A1D4AD}"/>
    <cellStyle name="Millares 6 5 4 2" xfId="4143" xr:uid="{F0C5938C-C33C-466A-93E4-346D6323BACC}"/>
    <cellStyle name="Millares 6 5 4 2 2" xfId="14555" xr:uid="{2D074330-3E04-4B13-A8E3-71B8486F17C7}"/>
    <cellStyle name="Millares 6 5 4 3" xfId="6570" xr:uid="{9FA79CC7-3D44-42BE-A828-95394D3CA724}"/>
    <cellStyle name="Millares 6 5 4 3 2" xfId="16832" xr:uid="{1FFD16AD-6E3E-4599-B312-235A4F2FC74E}"/>
    <cellStyle name="Millares 6 5 4 4" xfId="9849" xr:uid="{03B968F7-4E08-42D6-A069-14602AC4055B}"/>
    <cellStyle name="Millares 6 5 4 4 2" xfId="19125" xr:uid="{C03E1215-9F88-4B8C-88F8-7AD06471C8A6}"/>
    <cellStyle name="Millares 6 5 4 5" xfId="12279" xr:uid="{48AEB007-7FF1-4677-AC9D-1FF2D445F994}"/>
    <cellStyle name="Millares 6 5 5" xfId="2975" xr:uid="{741730EF-D55D-4F86-A551-B482E5982959}"/>
    <cellStyle name="Millares 6 5 5 2" xfId="13417" xr:uid="{DE72B217-79BE-4CD8-990E-A52570F1C0D5}"/>
    <cellStyle name="Millares 6 5 6" xfId="5397" xr:uid="{D08CBE97-2C89-4508-BF74-E997C1C18C70}"/>
    <cellStyle name="Millares 6 5 6 2" xfId="15694" xr:uid="{E0BAB9B0-03E7-4FD3-9A2E-44622B2C3B9D}"/>
    <cellStyle name="Millares 6 5 7" xfId="8681" xr:uid="{8066A723-9D6D-413A-AC85-45BBAF39E0C9}"/>
    <cellStyle name="Millares 6 5 7 2" xfId="17987" xr:uid="{45405EAB-8A93-4FEB-BE18-08195841FBE1}"/>
    <cellStyle name="Millares 6 5 8" xfId="11123" xr:uid="{54A0EC03-9669-4812-85B8-3CB7633B2B88}"/>
    <cellStyle name="Millares 6 6" xfId="659" xr:uid="{DBA52CAD-5FE9-4273-B0FF-63D2A08DBC29}"/>
    <cellStyle name="Millares 6 6 2" xfId="1250" xr:uid="{94AB9523-72F2-4EED-9B19-A13166C75ECD}"/>
    <cellStyle name="Millares 6 6 2 2" xfId="2418" xr:uid="{C5544005-D934-4DBF-BF8B-AFF3511F8FC1}"/>
    <cellStyle name="Millares 6 6 2 2 2" xfId="4754" xr:uid="{CEEC6C96-F79C-44DC-8CAF-BE85337B8937}"/>
    <cellStyle name="Millares 6 6 2 2 2 2" xfId="15146" xr:uid="{DD6AD6AB-368C-42C5-B364-25CF541BDF83}"/>
    <cellStyle name="Millares 6 6 2 2 3" xfId="7181" xr:uid="{0B1A9EBA-C29A-4F25-A554-7DBF025D670B}"/>
    <cellStyle name="Millares 6 6 2 2 3 2" xfId="17423" xr:uid="{C6E4E95D-46B4-481B-80B6-E86DBFC72A39}"/>
    <cellStyle name="Millares 6 6 2 2 4" xfId="10460" xr:uid="{4922E845-B750-4FE7-8291-EEBA3FF55113}"/>
    <cellStyle name="Millares 6 6 2 2 4 2" xfId="19717" xr:uid="{9D11876A-4AC7-48A1-B8A5-FC0F8B90C7C9}"/>
    <cellStyle name="Millares 6 6 2 2 5" xfId="12870" xr:uid="{1A9D8EB8-B113-4237-8364-31DF4BB3822E}"/>
    <cellStyle name="Millares 6 6 2 3" xfId="3586" xr:uid="{E0D4A6E9-AF2E-41B8-8804-3BE5E70C7C76}"/>
    <cellStyle name="Millares 6 6 2 3 2" xfId="14008" xr:uid="{EADA677E-4F45-40A5-B3E2-1B30E8DB73D1}"/>
    <cellStyle name="Millares 6 6 2 4" xfId="6013" xr:uid="{219453E7-9BA7-41A1-AD1B-13849F3F001E}"/>
    <cellStyle name="Millares 6 6 2 4 2" xfId="16285" xr:uid="{B4F6100A-63F3-48B3-B76E-B253C0046432}"/>
    <cellStyle name="Millares 6 6 2 5" xfId="9292" xr:uid="{29B07A11-023B-4CC1-9D49-DB34D2FBC63E}"/>
    <cellStyle name="Millares 6 6 2 5 2" xfId="18578" xr:uid="{CFFDF9C3-345E-40B9-B976-B156F3C24A11}"/>
    <cellStyle name="Millares 6 6 2 6" xfId="11732" xr:uid="{0078B8B1-0A53-4256-A90C-AB6AA2404AF2}"/>
    <cellStyle name="Millares 6 6 3" xfId="1829" xr:uid="{2125B3CF-DF48-44CD-B677-A7288008C8EC}"/>
    <cellStyle name="Millares 6 6 3 2" xfId="4165" xr:uid="{DC82EB7E-0E18-4C53-BAD6-1F85D2989B10}"/>
    <cellStyle name="Millares 6 6 3 2 2" xfId="14577" xr:uid="{CD64E832-0FD6-4A4D-B871-88A8E99DB431}"/>
    <cellStyle name="Millares 6 6 3 3" xfId="6592" xr:uid="{AF1912AF-FF53-4522-A0FF-26C68C403EA6}"/>
    <cellStyle name="Millares 6 6 3 3 2" xfId="16854" xr:uid="{C3E839FC-8E8C-45D2-9B22-577E9AF8B323}"/>
    <cellStyle name="Millares 6 6 3 4" xfId="9871" xr:uid="{F6A3F0A2-6C6A-47A9-BCD9-5BCD452931E9}"/>
    <cellStyle name="Millares 6 6 3 4 2" xfId="19147" xr:uid="{EB2780DB-0954-4991-9020-306E4AA3D55D}"/>
    <cellStyle name="Millares 6 6 3 5" xfId="12301" xr:uid="{AAC51652-5838-4610-ADEB-0FEAD4427175}"/>
    <cellStyle name="Millares 6 6 4" xfId="2997" xr:uid="{0CC50B94-A574-4325-AC65-D1DB5FDC1633}"/>
    <cellStyle name="Millares 6 6 4 2" xfId="13439" xr:uid="{1835D5C1-AF71-46B3-9C19-91DB94DCA19D}"/>
    <cellStyle name="Millares 6 6 5" xfId="5424" xr:uid="{663B78D4-1602-4ACF-803B-7E03F1902E21}"/>
    <cellStyle name="Millares 6 6 5 2" xfId="15716" xr:uid="{6B84F0C3-CD33-40B4-BDE5-471DC2B43023}"/>
    <cellStyle name="Millares 6 6 6" xfId="8703" xr:uid="{E5F5B0AB-A921-4E81-A8A2-CBB29D8562A8}"/>
    <cellStyle name="Millares 6 6 6 2" xfId="18009" xr:uid="{CB72E8A1-435A-4DA2-94E1-B0BFB7A90E46}"/>
    <cellStyle name="Millares 6 6 7" xfId="11163" xr:uid="{186D9FEC-1468-451D-896D-A6B1278CD5F7}"/>
    <cellStyle name="Millares 6 7" xfId="967" xr:uid="{D00F65FF-3248-44F3-8899-5C809920624F}"/>
    <cellStyle name="Millares 6 7 2" xfId="2135" xr:uid="{D5E06586-F4CC-4E92-9371-2C42D01C5776}"/>
    <cellStyle name="Millares 6 7 2 2" xfId="4471" xr:uid="{647AAB51-1DC0-457C-805E-2F2190EE6B67}"/>
    <cellStyle name="Millares 6 7 2 2 2" xfId="14863" xr:uid="{278ECB64-D988-48D0-9415-31B8229A3C16}"/>
    <cellStyle name="Millares 6 7 2 3" xfId="6898" xr:uid="{1580B47F-A421-4E66-8487-51964B374369}"/>
    <cellStyle name="Millares 6 7 2 3 2" xfId="17140" xr:uid="{40E2CCDD-AB49-42E5-B6D3-85D4467C2269}"/>
    <cellStyle name="Millares 6 7 2 4" xfId="10177" xr:uid="{170B5983-2B91-46E1-80FA-0A9AC049501B}"/>
    <cellStyle name="Millares 6 7 2 4 2" xfId="19434" xr:uid="{C77CD0D7-2312-469B-BA87-B337524E125E}"/>
    <cellStyle name="Millares 6 7 2 5" xfId="12587" xr:uid="{83988A1D-791D-419C-A52A-A81453DBF001}"/>
    <cellStyle name="Millares 6 7 3" xfId="3303" xr:uid="{C26AA204-0C60-4BBE-972F-75DB344DC2EB}"/>
    <cellStyle name="Millares 6 7 3 2" xfId="13725" xr:uid="{3224081E-C48A-44BF-998C-F0F98D2645F4}"/>
    <cellStyle name="Millares 6 7 4" xfId="5730" xr:uid="{72123986-C4B9-4D65-9B46-EC13E9D3BC89}"/>
    <cellStyle name="Millares 6 7 4 2" xfId="16002" xr:uid="{B8B339F1-6D60-4F8E-9423-89F6B559D051}"/>
    <cellStyle name="Millares 6 7 5" xfId="9009" xr:uid="{8F6916D6-6A8A-49C4-A33D-CD9977720FD9}"/>
    <cellStyle name="Millares 6 7 5 2" xfId="18295" xr:uid="{3BD1E997-061D-4571-B864-7B0F8E351216}"/>
    <cellStyle name="Millares 6 7 6" xfId="11449" xr:uid="{C604CF21-67C0-4C06-99E0-D4583F2A5DEF}"/>
    <cellStyle name="Millares 6 8" xfId="1546" xr:uid="{911245DF-5D65-45A1-8F17-38CE9B15BFEB}"/>
    <cellStyle name="Millares 6 8 2" xfId="3882" xr:uid="{48B1008E-2FDF-4AE4-B294-D13862847376}"/>
    <cellStyle name="Millares 6 8 2 2" xfId="14294" xr:uid="{53B04722-B97F-40EA-B524-933BC0D7998E}"/>
    <cellStyle name="Millares 6 8 3" xfId="6309" xr:uid="{E8EE5DDD-EEDD-4727-9A85-420EF6DF8F0F}"/>
    <cellStyle name="Millares 6 8 3 2" xfId="16571" xr:uid="{F374ABE9-CB76-47B1-96F4-92E86337ED24}"/>
    <cellStyle name="Millares 6 8 4" xfId="9588" xr:uid="{54E756C8-9F5D-4610-9130-C9D78F25DFBE}"/>
    <cellStyle name="Millares 6 8 4 2" xfId="18864" xr:uid="{2A4E95AC-6422-4B33-9FCF-E785271064E9}"/>
    <cellStyle name="Millares 6 8 5" xfId="12018" xr:uid="{BC715259-911C-4B79-ACBB-BAC2991A063C}"/>
    <cellStyle name="Millares 6 9" xfId="2714" xr:uid="{3A97BCF1-E14A-427C-9FD7-7638471621CE}"/>
    <cellStyle name="Millares 6 9 2" xfId="13156" xr:uid="{04B37AB6-E835-4933-9729-E788D3DA9BEF}"/>
    <cellStyle name="Millares 60" xfId="439" xr:uid="{D46E13B3-DDB1-4280-8009-363C6791F090}"/>
    <cellStyle name="Millares 60 2" xfId="813" xr:uid="{00FE1AA8-AA5F-48D3-96AB-1509F97BE489}"/>
    <cellStyle name="Millares 60 2 2" xfId="1395" xr:uid="{82891472-9B43-4E0E-8B93-A8C4ED4FAEF4}"/>
    <cellStyle name="Millares 60 2 2 2" xfId="2563" xr:uid="{91D0ACD2-0B06-493E-9E16-E62B863BDD30}"/>
    <cellStyle name="Millares 60 2 2 2 2" xfId="4899" xr:uid="{2E213811-1C66-4049-AEBC-27C2E9630845}"/>
    <cellStyle name="Millares 60 2 2 2 2 2" xfId="15288" xr:uid="{BB0D9A2C-123F-497A-8C30-FAB402AFC75E}"/>
    <cellStyle name="Millares 60 2 2 2 3" xfId="7326" xr:uid="{67EC3443-D3D4-400F-9431-B698BA8EB10F}"/>
    <cellStyle name="Millares 60 2 2 2 3 2" xfId="17565" xr:uid="{86BC8F59-41DC-44E6-B3AD-6918DB03B01E}"/>
    <cellStyle name="Millares 60 2 2 2 4" xfId="10605" xr:uid="{3A83B3A4-8631-4EB6-A2D3-3FD89C5020E3}"/>
    <cellStyle name="Millares 60 2 2 2 4 2" xfId="19859" xr:uid="{91C7BEEE-078E-48B2-85D5-A5DC6F643A83}"/>
    <cellStyle name="Millares 60 2 2 2 5" xfId="13012" xr:uid="{975EC8FE-1AAC-44EB-8729-77F9F3DAB09D}"/>
    <cellStyle name="Millares 60 2 2 3" xfId="3731" xr:uid="{16DB84EE-A51E-436B-8568-CB3B08E97F24}"/>
    <cellStyle name="Millares 60 2 2 3 2" xfId="14150" xr:uid="{8F4C8BF8-E90F-4B61-AF93-BD74632370D4}"/>
    <cellStyle name="Millares 60 2 2 4" xfId="6158" xr:uid="{F1152B2F-1BF1-4FDB-86E4-E15ED607F941}"/>
    <cellStyle name="Millares 60 2 2 4 2" xfId="16427" xr:uid="{3D09AE42-C0CB-4AB7-89B3-5F435BD410C9}"/>
    <cellStyle name="Millares 60 2 2 5" xfId="9437" xr:uid="{50857B71-AFEB-479B-9518-EA5A56CE5E0E}"/>
    <cellStyle name="Millares 60 2 2 5 2" xfId="18720" xr:uid="{C993C196-7365-45C2-BF07-EC960B371F49}"/>
    <cellStyle name="Millares 60 2 2 6" xfId="11874" xr:uid="{DD362838-58C9-41AA-BE2D-0C86E41E07F6}"/>
    <cellStyle name="Millares 60 2 3" xfId="1981" xr:uid="{05D93C44-196D-492B-AC4F-225A56A7ACC4}"/>
    <cellStyle name="Millares 60 2 3 2" xfId="4317" xr:uid="{1D0B91EC-C39C-4F88-A9C1-9A7D9ECF61BB}"/>
    <cellStyle name="Millares 60 2 3 2 2" xfId="14719" xr:uid="{186CD07A-6831-423D-BB45-A2B7EB0CAE03}"/>
    <cellStyle name="Millares 60 2 3 3" xfId="6744" xr:uid="{9BDADD6C-583A-44A4-B0D2-9B1FE3E1AD42}"/>
    <cellStyle name="Millares 60 2 3 3 2" xfId="16996" xr:uid="{08C77348-94F9-4096-B279-BFCE497CF8C1}"/>
    <cellStyle name="Millares 60 2 3 4" xfId="10023" xr:uid="{773D5CF1-02F4-469E-86D8-E242E67CED6D}"/>
    <cellStyle name="Millares 60 2 3 4 2" xfId="19289" xr:uid="{B5BC328D-A864-4D17-847B-0B15D940B7C2}"/>
    <cellStyle name="Millares 60 2 3 5" xfId="12443" xr:uid="{7B7B3DB0-7022-4349-8E58-05E6DE6B01AA}"/>
    <cellStyle name="Millares 60 2 4" xfId="3149" xr:uid="{E5E773DE-1A0A-4FC6-9C0D-0A505E933C3F}"/>
    <cellStyle name="Millares 60 2 4 2" xfId="13581" xr:uid="{84F81C28-3707-43FB-96FF-88199C5767A2}"/>
    <cellStyle name="Millares 60 2 5" xfId="5576" xr:uid="{47686DC2-4DBC-4AD0-BB86-CB95A74B2098}"/>
    <cellStyle name="Millares 60 2 5 2" xfId="15858" xr:uid="{9E6F0581-AE2E-4E0B-8741-157865E94B36}"/>
    <cellStyle name="Millares 60 2 6" xfId="8855" xr:uid="{A2E9B202-6947-40F3-B128-0BDD55A74345}"/>
    <cellStyle name="Millares 60 2 6 2" xfId="18151" xr:uid="{13302FB9-C358-4BA3-9C40-1A7B567DDE9C}"/>
    <cellStyle name="Millares 60 2 7" xfId="11305" xr:uid="{546E3FBC-FE0C-4A14-B7A6-EE3B586EBABA}"/>
    <cellStyle name="Millares 60 3" xfId="1108" xr:uid="{AFFF5E08-21B9-49E6-9177-2A1511C384F5}"/>
    <cellStyle name="Millares 60 3 2" xfId="2276" xr:uid="{51F90CF3-9FEC-4D53-845A-6F43F26F11FC}"/>
    <cellStyle name="Millares 60 3 2 2" xfId="4612" xr:uid="{4580CE86-F598-4261-B354-529C3CEC9346}"/>
    <cellStyle name="Millares 60 3 2 2 2" xfId="15004" xr:uid="{E28E9DB5-1856-4505-B534-5615259A4411}"/>
    <cellStyle name="Millares 60 3 2 3" xfId="7039" xr:uid="{6DAC17F5-17DE-418D-8CF6-C912DEC7DCF7}"/>
    <cellStyle name="Millares 60 3 2 3 2" xfId="17281" xr:uid="{7F07D892-5519-407E-89A9-BA80DA5A729D}"/>
    <cellStyle name="Millares 60 3 2 4" xfId="10318" xr:uid="{F191E4B1-DE5C-4BFE-A516-0721C6CCB1B4}"/>
    <cellStyle name="Millares 60 3 2 4 2" xfId="19575" xr:uid="{29553B6E-1BF7-48E7-A573-B834327ACAB2}"/>
    <cellStyle name="Millares 60 3 2 5" xfId="12728" xr:uid="{77517D16-9E3E-4331-9D67-A4C450BABCCF}"/>
    <cellStyle name="Millares 60 3 3" xfId="3444" xr:uid="{628D0161-7CBB-4AAD-8120-EEBE7DD925CA}"/>
    <cellStyle name="Millares 60 3 3 2" xfId="13866" xr:uid="{56AFBAB2-4423-4F4C-895D-611896F61320}"/>
    <cellStyle name="Millares 60 3 4" xfId="5871" xr:uid="{9051C9FE-C6F6-49E7-9572-01AC12A408E7}"/>
    <cellStyle name="Millares 60 3 4 2" xfId="16143" xr:uid="{92DD8D4F-65CA-4074-80A1-B56C35E39C60}"/>
    <cellStyle name="Millares 60 3 5" xfId="9150" xr:uid="{BDF7036B-931A-450B-90AA-B8C70340E3A6}"/>
    <cellStyle name="Millares 60 3 5 2" xfId="18436" xr:uid="{DC505A21-8E71-4531-8B19-73434987C6D6}"/>
    <cellStyle name="Millares 60 3 6" xfId="11590" xr:uid="{C80B4E93-4CDC-4554-88EE-513DA1371FE6}"/>
    <cellStyle name="Millares 60 4" xfId="1687" xr:uid="{70309E8C-C9F7-40AC-981A-90EAC2E861E4}"/>
    <cellStyle name="Millares 60 4 2" xfId="4023" xr:uid="{D2C12E05-DB8D-40ED-96CF-671CC2D483A6}"/>
    <cellStyle name="Millares 60 4 2 2" xfId="14435" xr:uid="{1EDC11F3-E017-4FAC-8EBB-7FDDA023088C}"/>
    <cellStyle name="Millares 60 4 3" xfId="6450" xr:uid="{8BCF9C7E-0C49-4658-BDF6-3DDF88538C2C}"/>
    <cellStyle name="Millares 60 4 3 2" xfId="16712" xr:uid="{299B0657-0DDA-4543-B174-FFD0682DC4CF}"/>
    <cellStyle name="Millares 60 4 4" xfId="9729" xr:uid="{D64E4874-47E0-4572-887D-79DCD7214872}"/>
    <cellStyle name="Millares 60 4 4 2" xfId="19005" xr:uid="{A33AA82D-3ACB-4DBE-A190-35EB35C6DED3}"/>
    <cellStyle name="Millares 60 4 5" xfId="12159" xr:uid="{7DA5082C-CBF9-48B4-8E07-C2145A14581F}"/>
    <cellStyle name="Millares 60 5" xfId="2855" xr:uid="{1538DB05-66D0-4668-8170-A6BAF70695B7}"/>
    <cellStyle name="Millares 60 5 2" xfId="13297" xr:uid="{AAC77795-8A7B-4F1A-8124-2382145EFC84}"/>
    <cellStyle name="Millares 60 6" xfId="5266" xr:uid="{8C9BA93E-E383-49C7-8E04-F23148671CB3}"/>
    <cellStyle name="Millares 60 6 2" xfId="15574" xr:uid="{8C9126A5-E346-42E4-8F22-793D365289AF}"/>
    <cellStyle name="Millares 60 7" xfId="8561" xr:uid="{70ADBEDD-7355-4D90-BDD1-0F6D83502999}"/>
    <cellStyle name="Millares 60 7 2" xfId="17867" xr:uid="{8AC2E6EF-F42E-4971-8867-3F68FD66C85F}"/>
    <cellStyle name="Millares 60 8" xfId="10952" xr:uid="{1A1DA069-3E93-4477-B6C7-5FFFB8A5798A}"/>
    <cellStyle name="Millares 61" xfId="393" xr:uid="{A7D65870-64C7-4A20-9D59-9251B003562D}"/>
    <cellStyle name="Millares 61 2" xfId="767" xr:uid="{B386FBD2-3049-4198-AE70-F7342C6A0324}"/>
    <cellStyle name="Millares 61 2 2" xfId="1349" xr:uid="{5E774524-5474-499B-B9EA-EFD1812A743A}"/>
    <cellStyle name="Millares 61 2 2 2" xfId="2517" xr:uid="{371CAACD-769F-4F12-81B2-080E520EC6F8}"/>
    <cellStyle name="Millares 61 2 2 2 2" xfId="4853" xr:uid="{9375927D-4C9F-4131-810C-0BBDFE7DED1F}"/>
    <cellStyle name="Millares 61 2 2 2 2 2" xfId="15242" xr:uid="{8AB11013-4540-4F33-B715-34EC87E875B7}"/>
    <cellStyle name="Millares 61 2 2 2 3" xfId="7280" xr:uid="{E33F46E3-918D-41D0-945F-D1EE6DAB6E17}"/>
    <cellStyle name="Millares 61 2 2 2 3 2" xfId="17519" xr:uid="{AB6682DE-7AC0-4471-B786-EF2862E41557}"/>
    <cellStyle name="Millares 61 2 2 2 4" xfId="10559" xr:uid="{8A5ABD8B-501F-433F-B150-E2E5494F4D4B}"/>
    <cellStyle name="Millares 61 2 2 2 4 2" xfId="19813" xr:uid="{B2ECB489-174E-483D-B466-0325190F3EDE}"/>
    <cellStyle name="Millares 61 2 2 2 5" xfId="12966" xr:uid="{CB95D58E-2AC2-4BF2-ABBC-B5ECE312C82F}"/>
    <cellStyle name="Millares 61 2 2 3" xfId="3685" xr:uid="{3990A0E1-55CE-4EA5-99D1-9B6455DAB7A9}"/>
    <cellStyle name="Millares 61 2 2 3 2" xfId="14104" xr:uid="{BEBB476B-56B3-4DB1-88CF-D8F0329D372D}"/>
    <cellStyle name="Millares 61 2 2 4" xfId="6112" xr:uid="{797C7E74-1508-4027-A1A7-2DFE9F1755D4}"/>
    <cellStyle name="Millares 61 2 2 4 2" xfId="16381" xr:uid="{3605089E-DD34-45C8-9BEE-821A2AF4F3B5}"/>
    <cellStyle name="Millares 61 2 2 5" xfId="9391" xr:uid="{710129E9-B399-41C7-86E0-0F1B9FEE96F3}"/>
    <cellStyle name="Millares 61 2 2 5 2" xfId="18674" xr:uid="{E10F94EE-A3EC-4289-A71F-ED20E7890B14}"/>
    <cellStyle name="Millares 61 2 2 6" xfId="11828" xr:uid="{60AB38CA-48EF-4C49-AEE4-45B21452891D}"/>
    <cellStyle name="Millares 61 2 3" xfId="1935" xr:uid="{7FC79188-64AD-4780-B9E3-BED86EEC0AEF}"/>
    <cellStyle name="Millares 61 2 3 2" xfId="4271" xr:uid="{15A6F1E2-01DB-4F9F-9A0F-2DB9A84DB8FC}"/>
    <cellStyle name="Millares 61 2 3 2 2" xfId="14673" xr:uid="{485C5BCD-A519-4AE4-912D-BAF4E27C52BC}"/>
    <cellStyle name="Millares 61 2 3 3" xfId="6698" xr:uid="{1B572AF5-AEB2-4ED7-9FAC-7FC094E94596}"/>
    <cellStyle name="Millares 61 2 3 3 2" xfId="16950" xr:uid="{0E34A5BA-0095-4642-BE8E-17937778E024}"/>
    <cellStyle name="Millares 61 2 3 4" xfId="9977" xr:uid="{5FD1E0D8-002B-492F-A4C4-29CF350AC97C}"/>
    <cellStyle name="Millares 61 2 3 4 2" xfId="19243" xr:uid="{BDAEF78F-2ADD-45EC-A5A0-2468B17E1000}"/>
    <cellStyle name="Millares 61 2 3 5" xfId="12397" xr:uid="{ECDC529A-B168-46F5-A7B7-EE17BFC1C275}"/>
    <cellStyle name="Millares 61 2 4" xfId="3103" xr:uid="{7AE5F2C3-48CE-40FA-A290-9A0A310FC6AB}"/>
    <cellStyle name="Millares 61 2 4 2" xfId="13535" xr:uid="{92287DFE-E768-4CD1-A064-0C14B2EDB595}"/>
    <cellStyle name="Millares 61 2 5" xfId="5530" xr:uid="{5A212BD6-CCD6-4DF9-B954-7471617A7242}"/>
    <cellStyle name="Millares 61 2 5 2" xfId="15812" xr:uid="{113B1DCE-3796-4572-A90B-EC4E61B44C4E}"/>
    <cellStyle name="Millares 61 2 6" xfId="8809" xr:uid="{CC92799A-2E62-4070-B397-B26A7B499596}"/>
    <cellStyle name="Millares 61 2 6 2" xfId="18105" xr:uid="{41767747-164B-446A-B3A1-986FD257EF57}"/>
    <cellStyle name="Millares 61 2 7" xfId="11259" xr:uid="{16248C83-93B8-4B9B-94D1-FF5B1D5A5DF9}"/>
    <cellStyle name="Millares 61 3" xfId="1062" xr:uid="{7444E518-9BEC-44FE-ABFC-B15AFCDF8F0D}"/>
    <cellStyle name="Millares 61 3 2" xfId="2230" xr:uid="{029A7112-68E2-4506-8A7F-A8BC1548610B}"/>
    <cellStyle name="Millares 61 3 2 2" xfId="4566" xr:uid="{7904BF10-4464-4A8A-BFD1-3FA4F17F761F}"/>
    <cellStyle name="Millares 61 3 2 2 2" xfId="14958" xr:uid="{B4DC262A-FA6A-4F4A-BC3C-CE7750DE4F03}"/>
    <cellStyle name="Millares 61 3 2 3" xfId="6993" xr:uid="{05ACA70B-335E-4C60-B1AF-CCB5A3BA3BD2}"/>
    <cellStyle name="Millares 61 3 2 3 2" xfId="17235" xr:uid="{8E9FADEC-E63A-4C0D-A21E-8B3ACD974C6A}"/>
    <cellStyle name="Millares 61 3 2 4" xfId="10272" xr:uid="{ED107E07-B069-48A3-8A00-95B47093CA4D}"/>
    <cellStyle name="Millares 61 3 2 4 2" xfId="19529" xr:uid="{1B285BBF-E0CF-4292-AB74-B1B6A5ABF6FA}"/>
    <cellStyle name="Millares 61 3 2 5" xfId="12682" xr:uid="{C66F3F91-0CB4-4A1A-BFE9-AA096A1FEE13}"/>
    <cellStyle name="Millares 61 3 3" xfId="3398" xr:uid="{D38B9A8A-E8E0-428A-BE75-2C9746DBA066}"/>
    <cellStyle name="Millares 61 3 3 2" xfId="13820" xr:uid="{4213020E-57DF-4A79-9344-6AEA6D68B1B1}"/>
    <cellStyle name="Millares 61 3 4" xfId="5825" xr:uid="{70EA1415-BA8A-46CB-8E2A-8EB95D782797}"/>
    <cellStyle name="Millares 61 3 4 2" xfId="16097" xr:uid="{585EC68D-1AEA-4CBB-B89D-4BD095DBDE0C}"/>
    <cellStyle name="Millares 61 3 5" xfId="9104" xr:uid="{41340694-79DE-4670-99C9-4F8CBC3D15D6}"/>
    <cellStyle name="Millares 61 3 5 2" xfId="18390" xr:uid="{68801F0A-53F4-4727-84DE-E8F3544488E7}"/>
    <cellStyle name="Millares 61 3 6" xfId="11544" xr:uid="{45A21A64-CF2A-42EC-8481-BA491DE7C3CD}"/>
    <cellStyle name="Millares 61 4" xfId="1641" xr:uid="{44141CE4-9009-4340-94A6-09E605A89EE3}"/>
    <cellStyle name="Millares 61 4 2" xfId="3977" xr:uid="{9F957588-4BD5-438D-99D5-4BADB10EFC84}"/>
    <cellStyle name="Millares 61 4 2 2" xfId="14389" xr:uid="{AD84CF3B-954A-4FD6-BBFE-F712130342A2}"/>
    <cellStyle name="Millares 61 4 3" xfId="6404" xr:uid="{BA01FE6F-639A-4BC3-A277-64FBB483FF52}"/>
    <cellStyle name="Millares 61 4 3 2" xfId="16666" xr:uid="{D0F1A2FB-EF2E-4A8C-90E5-0DEE153788BA}"/>
    <cellStyle name="Millares 61 4 4" xfId="9683" xr:uid="{255367F0-B9EE-4406-B4CE-7C985DC15FDC}"/>
    <cellStyle name="Millares 61 4 4 2" xfId="18959" xr:uid="{00D88ADF-E38C-42BE-A099-FB1A5B430135}"/>
    <cellStyle name="Millares 61 4 5" xfId="12113" xr:uid="{3A90321B-CD87-4C28-8233-D4F2DFC15807}"/>
    <cellStyle name="Millares 61 5" xfId="2809" xr:uid="{925ACFD6-7F90-49ED-B687-A301F0F79C31}"/>
    <cellStyle name="Millares 61 5 2" xfId="13251" xr:uid="{919056AC-68AD-4E59-831B-C6DE119334E8}"/>
    <cellStyle name="Millares 61 6" xfId="5220" xr:uid="{6A08F82C-ECA1-4147-8F0A-2D6E9327FD9A}"/>
    <cellStyle name="Millares 61 6 2" xfId="15528" xr:uid="{C8830BC1-A627-45FC-9C44-FB67F25701AC}"/>
    <cellStyle name="Millares 61 7" xfId="8515" xr:uid="{9103D09E-127F-4417-A0D3-7ED15E0EEFB4}"/>
    <cellStyle name="Millares 61 7 2" xfId="17821" xr:uid="{8F9651E6-B305-48FE-96D2-E0F5C66C2BCD}"/>
    <cellStyle name="Millares 61 8" xfId="10906" xr:uid="{59EA3835-E9C6-49B0-B840-F5CB09C572D9}"/>
    <cellStyle name="Millares 62" xfId="436" xr:uid="{FD30D0D5-F97F-4F03-9E29-AA6C89368072}"/>
    <cellStyle name="Millares 62 2" xfId="810" xr:uid="{15818525-8700-4ED9-8377-5AA8A28E185F}"/>
    <cellStyle name="Millares 62 2 2" xfId="1392" xr:uid="{896DE1F1-2E24-43E8-B83B-1CA0AF9453B0}"/>
    <cellStyle name="Millares 62 2 2 2" xfId="2560" xr:uid="{E24F040C-8270-4B2B-B18C-0DD8E37AC448}"/>
    <cellStyle name="Millares 62 2 2 2 2" xfId="4896" xr:uid="{BDCEEF11-FE47-4FD6-9E8C-D30FEBCB3D85}"/>
    <cellStyle name="Millares 62 2 2 2 2 2" xfId="15285" xr:uid="{E162A63E-660C-46CC-B8FB-C417FAF25A77}"/>
    <cellStyle name="Millares 62 2 2 2 3" xfId="7323" xr:uid="{E9E6913F-0DA8-4DFC-B902-C79DE5282228}"/>
    <cellStyle name="Millares 62 2 2 2 3 2" xfId="17562" xr:uid="{52DB9E24-5605-46CA-8130-1A6A6CF9AF65}"/>
    <cellStyle name="Millares 62 2 2 2 4" xfId="10602" xr:uid="{5ED58B12-BC8A-4F21-B4AF-13DF363E66A7}"/>
    <cellStyle name="Millares 62 2 2 2 4 2" xfId="19856" xr:uid="{3348FE49-9349-4BFF-AB7C-9B6849894F2A}"/>
    <cellStyle name="Millares 62 2 2 2 5" xfId="13009" xr:uid="{A28BA6EE-BB34-4CE9-9A94-F32A3FA4F4A1}"/>
    <cellStyle name="Millares 62 2 2 3" xfId="3728" xr:uid="{47458BB7-D290-4DA7-8196-0352719EEA3F}"/>
    <cellStyle name="Millares 62 2 2 3 2" xfId="14147" xr:uid="{9EFE78DD-D3D8-494C-AD2B-7EDF18672664}"/>
    <cellStyle name="Millares 62 2 2 4" xfId="6155" xr:uid="{DA534340-D40A-4738-BF92-C2F3ACE3D891}"/>
    <cellStyle name="Millares 62 2 2 4 2" xfId="16424" xr:uid="{CB3C592A-B077-4639-80D1-BF1F6C0CD57E}"/>
    <cellStyle name="Millares 62 2 2 5" xfId="9434" xr:uid="{68826E23-5B9E-4351-88DF-56EFE3B414D9}"/>
    <cellStyle name="Millares 62 2 2 5 2" xfId="18717" xr:uid="{7AAD78FB-80A9-4C77-AA92-03E63C9E2B44}"/>
    <cellStyle name="Millares 62 2 2 6" xfId="11871" xr:uid="{7CAF0E02-F036-44CB-9745-760BF0327A91}"/>
    <cellStyle name="Millares 62 2 3" xfId="1978" xr:uid="{033DA33B-26AA-41BC-ABC3-637C5190A856}"/>
    <cellStyle name="Millares 62 2 3 2" xfId="4314" xr:uid="{E87434A0-6A64-495A-8ACF-8C075A9EAE1C}"/>
    <cellStyle name="Millares 62 2 3 2 2" xfId="14716" xr:uid="{5389F081-2018-480D-9CD8-75CCD8C64312}"/>
    <cellStyle name="Millares 62 2 3 3" xfId="6741" xr:uid="{D4321DF9-A66F-4A56-8207-26A67030DA39}"/>
    <cellStyle name="Millares 62 2 3 3 2" xfId="16993" xr:uid="{8F0C0DB9-0B65-4DF8-A1B0-A3EE4ABCAC88}"/>
    <cellStyle name="Millares 62 2 3 4" xfId="10020" xr:uid="{47BB232A-22D7-417F-A041-0033B5E61FA2}"/>
    <cellStyle name="Millares 62 2 3 4 2" xfId="19286" xr:uid="{C15F653C-C9FD-49A1-852C-5391B92E56EF}"/>
    <cellStyle name="Millares 62 2 3 5" xfId="12440" xr:uid="{24331289-9BCB-4678-9597-0688090A9120}"/>
    <cellStyle name="Millares 62 2 4" xfId="3146" xr:uid="{7504EACC-CA09-44F0-8034-B0F62360844B}"/>
    <cellStyle name="Millares 62 2 4 2" xfId="13578" xr:uid="{6569603D-0AE3-47AA-A71F-B2326FFF7ED1}"/>
    <cellStyle name="Millares 62 2 5" xfId="5573" xr:uid="{A85DE9DC-3DC6-4F45-A5BD-672591A1697E}"/>
    <cellStyle name="Millares 62 2 5 2" xfId="15855" xr:uid="{339DF395-DF4F-4D4B-8D2C-9B37FCBB8F42}"/>
    <cellStyle name="Millares 62 2 6" xfId="8852" xr:uid="{014ACC37-8879-4259-A9B7-B1B1172F0EFE}"/>
    <cellStyle name="Millares 62 2 6 2" xfId="18148" xr:uid="{9AC00DDC-3DA8-4DF4-87D6-78A33F8DF6E5}"/>
    <cellStyle name="Millares 62 2 7" xfId="11302" xr:uid="{B0BF03E0-6217-45DF-9151-7166E8E0AD51}"/>
    <cellStyle name="Millares 62 3" xfId="1105" xr:uid="{D73AFF45-D86E-47BE-BA43-D64EDB6C00CB}"/>
    <cellStyle name="Millares 62 3 2" xfId="2273" xr:uid="{0EE6D10B-03BE-48B8-BBE5-AF45C38FD2D0}"/>
    <cellStyle name="Millares 62 3 2 2" xfId="4609" xr:uid="{0A6DEF63-D9FD-443B-93C6-8D4EC674682A}"/>
    <cellStyle name="Millares 62 3 2 2 2" xfId="15001" xr:uid="{329E4187-2518-4ABD-B406-0F00CD1E5A9D}"/>
    <cellStyle name="Millares 62 3 2 3" xfId="7036" xr:uid="{057F1600-D958-4130-B24C-7E8F47BB65B3}"/>
    <cellStyle name="Millares 62 3 2 3 2" xfId="17278" xr:uid="{AD6AB586-A88A-4E35-B223-052FB1DAF892}"/>
    <cellStyle name="Millares 62 3 2 4" xfId="10315" xr:uid="{D68E517E-7952-4E6D-AE7A-C248226FCEE9}"/>
    <cellStyle name="Millares 62 3 2 4 2" xfId="19572" xr:uid="{A5744B3C-AE46-4D3B-AC53-6E5BE023C777}"/>
    <cellStyle name="Millares 62 3 2 5" xfId="12725" xr:uid="{74B0A9F0-338B-49D9-83F6-6A2083E6DC7A}"/>
    <cellStyle name="Millares 62 3 3" xfId="3441" xr:uid="{6D878A03-230B-440C-A39F-BD0CB80FD84E}"/>
    <cellStyle name="Millares 62 3 3 2" xfId="13863" xr:uid="{68144011-FD7C-4C39-8D38-F5291863DB64}"/>
    <cellStyle name="Millares 62 3 4" xfId="5868" xr:uid="{A6047EE9-55B2-4A4A-A2A8-0FF2D3A62399}"/>
    <cellStyle name="Millares 62 3 4 2" xfId="16140" xr:uid="{7C8DD49A-FDED-43CA-B034-AF3E614D5997}"/>
    <cellStyle name="Millares 62 3 5" xfId="9147" xr:uid="{DE9D1D3A-BD4A-40DA-BA16-833321631AC9}"/>
    <cellStyle name="Millares 62 3 5 2" xfId="18433" xr:uid="{ED23EA4B-B900-4F68-9D89-5D7BA30786CB}"/>
    <cellStyle name="Millares 62 3 6" xfId="11587" xr:uid="{2FEF133D-41A3-4F3E-9ACB-D7506C1462AC}"/>
    <cellStyle name="Millares 62 4" xfId="1684" xr:uid="{A7C91DEC-A919-4D5F-8A49-D8F5676EEB92}"/>
    <cellStyle name="Millares 62 4 2" xfId="4020" xr:uid="{11675610-6862-4B29-A75E-A30C92643F6C}"/>
    <cellStyle name="Millares 62 4 2 2" xfId="14432" xr:uid="{54A11332-0FC9-4E44-A608-A7D994AAD841}"/>
    <cellStyle name="Millares 62 4 3" xfId="6447" xr:uid="{405657B4-E1EF-415D-AA36-B52B9DC8B665}"/>
    <cellStyle name="Millares 62 4 3 2" xfId="16709" xr:uid="{E770E1BF-DFCC-44FB-985A-FADDA05E79CF}"/>
    <cellStyle name="Millares 62 4 4" xfId="9726" xr:uid="{EB2DAE2A-D696-43A5-B8DF-0C3B2C6F9E28}"/>
    <cellStyle name="Millares 62 4 4 2" xfId="19002" xr:uid="{B7945813-BF05-425D-BD9D-61BA84F834D0}"/>
    <cellStyle name="Millares 62 4 5" xfId="12156" xr:uid="{52594489-0DBD-4966-93A6-DC14672271DC}"/>
    <cellStyle name="Millares 62 5" xfId="2852" xr:uid="{74A63453-87B6-4251-AB43-C00E81A9EE6B}"/>
    <cellStyle name="Millares 62 5 2" xfId="13294" xr:uid="{441AD41C-04CF-4CBD-B60E-6830BAC9DC4C}"/>
    <cellStyle name="Millares 62 6" xfId="5263" xr:uid="{75A7E0ED-C044-42B3-B4D3-D22D671B8A17}"/>
    <cellStyle name="Millares 62 6 2" xfId="15571" xr:uid="{AC28111A-7D39-4C3C-8B3A-963E36C14F97}"/>
    <cellStyle name="Millares 62 7" xfId="8558" xr:uid="{2F4DAB0A-A220-4D77-8B5A-220BB2BC1838}"/>
    <cellStyle name="Millares 62 7 2" xfId="17864" xr:uid="{5FF6ADAA-594A-4662-9D4E-D98CD72686B2}"/>
    <cellStyle name="Millares 62 8" xfId="10949" xr:uid="{C26C0C0F-A935-4D55-90DD-D8421E885A55}"/>
    <cellStyle name="Millares 63" xfId="459" xr:uid="{76E0C7EE-ED4D-4A12-B63E-675AF276990C}"/>
    <cellStyle name="Millares 63 2" xfId="833" xr:uid="{25ECC506-3156-44F0-9D4A-942CD3B057E7}"/>
    <cellStyle name="Millares 63 2 2" xfId="1415" xr:uid="{C9C9725C-4B66-457C-BE83-FF2CF4EE57F3}"/>
    <cellStyle name="Millares 63 2 2 2" xfId="2583" xr:uid="{4F5B8944-A177-4AB9-AD82-9CD15D639492}"/>
    <cellStyle name="Millares 63 2 2 2 2" xfId="4919" xr:uid="{0665E72D-3E70-4DDF-95AA-B982E7A7F21B}"/>
    <cellStyle name="Millares 63 2 2 2 2 2" xfId="15308" xr:uid="{F8FBDA1F-1350-413F-82A4-A4C36E726387}"/>
    <cellStyle name="Millares 63 2 2 2 3" xfId="7346" xr:uid="{99DCA3CC-C0B8-41F7-809E-3CBFEB1BF7A2}"/>
    <cellStyle name="Millares 63 2 2 2 3 2" xfId="17585" xr:uid="{3369CB0D-9B43-4285-9B34-5CF19EE80D65}"/>
    <cellStyle name="Millares 63 2 2 2 4" xfId="10625" xr:uid="{2E4CF590-8845-4D12-8E4D-8D4B3D98FFEE}"/>
    <cellStyle name="Millares 63 2 2 2 4 2" xfId="19879" xr:uid="{AC500276-E00E-436B-8859-B48C29DAFAD2}"/>
    <cellStyle name="Millares 63 2 2 2 5" xfId="13032" xr:uid="{E7BE57AA-8C1A-4A09-9CC8-34E76D631FCE}"/>
    <cellStyle name="Millares 63 2 2 3" xfId="3751" xr:uid="{89CF9F46-106D-4E13-BA68-B0D7F90A7209}"/>
    <cellStyle name="Millares 63 2 2 3 2" xfId="14170" xr:uid="{81E0C10C-AE6F-4C05-9A2E-0CBDEC2F3BBA}"/>
    <cellStyle name="Millares 63 2 2 4" xfId="6178" xr:uid="{AECEC6FB-058A-4BF2-B5E4-04573973D553}"/>
    <cellStyle name="Millares 63 2 2 4 2" xfId="16447" xr:uid="{C464ABE6-F111-4B47-BFB0-24838B5B1C57}"/>
    <cellStyle name="Millares 63 2 2 5" xfId="9457" xr:uid="{4EB75FE0-85CF-479E-A704-4CD27E2F7BEA}"/>
    <cellStyle name="Millares 63 2 2 5 2" xfId="18740" xr:uid="{F475C968-4C40-4F64-9021-8A0E3CFEFC94}"/>
    <cellStyle name="Millares 63 2 2 6" xfId="11894" xr:uid="{83297335-921B-4131-AD2C-EEAFF4F8D10F}"/>
    <cellStyle name="Millares 63 2 3" xfId="2001" xr:uid="{8A3FC469-3ED6-463D-9F32-00450BE36D92}"/>
    <cellStyle name="Millares 63 2 3 2" xfId="4337" xr:uid="{AEFD47DF-48BD-453F-B27A-297F3F462652}"/>
    <cellStyle name="Millares 63 2 3 2 2" xfId="14739" xr:uid="{C2F27000-3224-447A-94D6-3C10A61DC8B5}"/>
    <cellStyle name="Millares 63 2 3 3" xfId="6764" xr:uid="{5D561AF5-8B71-4021-AF35-B4E0D5ED3376}"/>
    <cellStyle name="Millares 63 2 3 3 2" xfId="17016" xr:uid="{6F01ECDE-5170-42BA-8C07-638B0754F1C8}"/>
    <cellStyle name="Millares 63 2 3 4" xfId="10043" xr:uid="{B2DF8334-7696-4FE8-840D-69D71134ED10}"/>
    <cellStyle name="Millares 63 2 3 4 2" xfId="19309" xr:uid="{F0E38097-56AD-42BF-B9B3-9411684438DF}"/>
    <cellStyle name="Millares 63 2 3 5" xfId="12463" xr:uid="{44BB7A5C-8B4B-4791-A25E-551A7EB58737}"/>
    <cellStyle name="Millares 63 2 4" xfId="3169" xr:uid="{B1347ABC-72AD-43B3-8308-5228E3D634A8}"/>
    <cellStyle name="Millares 63 2 4 2" xfId="13601" xr:uid="{7DB4A8D5-14BF-4F97-84DF-CD8F977EC5B1}"/>
    <cellStyle name="Millares 63 2 5" xfId="5596" xr:uid="{4BB03CB9-67AA-4380-9888-35CCC071C61B}"/>
    <cellStyle name="Millares 63 2 5 2" xfId="15878" xr:uid="{488D8C2D-3985-44EC-A6D4-335FFD9B5EFD}"/>
    <cellStyle name="Millares 63 2 6" xfId="8875" xr:uid="{AFD3280D-80A4-4527-8AE7-F926DD289129}"/>
    <cellStyle name="Millares 63 2 6 2" xfId="18171" xr:uid="{5737D93F-3B30-43AC-8F67-FF6AC194BC5C}"/>
    <cellStyle name="Millares 63 2 7" xfId="11325" xr:uid="{A76C9590-B300-44C3-BCA9-E830D56AF154}"/>
    <cellStyle name="Millares 63 3" xfId="1128" xr:uid="{05BF5BFC-48E1-44A0-B7D5-A0A37C7447E8}"/>
    <cellStyle name="Millares 63 3 2" xfId="2296" xr:uid="{06D03C28-74EE-4640-A05B-DEEB9415CD24}"/>
    <cellStyle name="Millares 63 3 2 2" xfId="4632" xr:uid="{D7788900-DF42-43C9-8996-F2D268B0787B}"/>
    <cellStyle name="Millares 63 3 2 2 2" xfId="15024" xr:uid="{D3247427-7476-48FB-8AF0-CB75DE3D49F0}"/>
    <cellStyle name="Millares 63 3 2 3" xfId="7059" xr:uid="{78A45B9B-7E45-4122-96C1-03C2D0955391}"/>
    <cellStyle name="Millares 63 3 2 3 2" xfId="17301" xr:uid="{A12D5DB3-E147-4B5A-A57A-9FF820C92F59}"/>
    <cellStyle name="Millares 63 3 2 4" xfId="10338" xr:uid="{68298BEF-21C6-42C9-A0EB-CFAAA70623F1}"/>
    <cellStyle name="Millares 63 3 2 4 2" xfId="19595" xr:uid="{BD9BAD3F-E66C-4543-B0F0-1CFB84ADBBA7}"/>
    <cellStyle name="Millares 63 3 2 5" xfId="12748" xr:uid="{D11739C3-9B5D-406F-8FD7-37C181B3FDAB}"/>
    <cellStyle name="Millares 63 3 3" xfId="3464" xr:uid="{A7CBCAED-2736-403C-BFAE-9B95EF2AA111}"/>
    <cellStyle name="Millares 63 3 3 2" xfId="13886" xr:uid="{ED7830C4-4FA8-4A0C-8E7E-3ED3133BA720}"/>
    <cellStyle name="Millares 63 3 4" xfId="5891" xr:uid="{D87E7001-504D-489F-B2E8-ACD8C2479ADD}"/>
    <cellStyle name="Millares 63 3 4 2" xfId="16163" xr:uid="{ADCD8A92-462F-4199-9AB0-6AC2A2B68149}"/>
    <cellStyle name="Millares 63 3 5" xfId="9170" xr:uid="{A8DEFC63-9DD6-4279-923E-328E78E08681}"/>
    <cellStyle name="Millares 63 3 5 2" xfId="18456" xr:uid="{16D84699-2C05-4815-B755-F1971BA12872}"/>
    <cellStyle name="Millares 63 3 6" xfId="11610" xr:uid="{5150FC4A-DE77-4173-B81F-D3CDDD5FE8D6}"/>
    <cellStyle name="Millares 63 4" xfId="1707" xr:uid="{9FEE1913-E9D2-4077-8BB6-DCB374204D47}"/>
    <cellStyle name="Millares 63 4 2" xfId="4043" xr:uid="{C6D8B7F8-D299-49F8-9511-A03109006F09}"/>
    <cellStyle name="Millares 63 4 2 2" xfId="14455" xr:uid="{B8504917-10C3-41E4-89E0-B9587FCF7F0B}"/>
    <cellStyle name="Millares 63 4 3" xfId="6470" xr:uid="{FBF52A22-90DF-4FFE-AC4B-2105014D00DA}"/>
    <cellStyle name="Millares 63 4 3 2" xfId="16732" xr:uid="{59F4DE83-8B0F-41B5-9A07-5D752A5C4951}"/>
    <cellStyle name="Millares 63 4 4" xfId="9749" xr:uid="{A1E32739-2794-42AC-8122-A14A32FA3EB1}"/>
    <cellStyle name="Millares 63 4 4 2" xfId="19025" xr:uid="{A359B548-6EE7-4787-B137-9AB03658865E}"/>
    <cellStyle name="Millares 63 4 5" xfId="12179" xr:uid="{86B54CC7-B98D-40E2-AEA6-8D26D8307BD4}"/>
    <cellStyle name="Millares 63 5" xfId="2875" xr:uid="{4AA270DA-744D-4126-8558-61208A23AE57}"/>
    <cellStyle name="Millares 63 5 2" xfId="13317" xr:uid="{68388881-09AA-4A85-A732-9F8ECEFFB6F6}"/>
    <cellStyle name="Millares 63 6" xfId="5286" xr:uid="{15C571C2-90E7-412E-9A9B-28172FEBD6B9}"/>
    <cellStyle name="Millares 63 6 2" xfId="15594" xr:uid="{FF1BA913-C262-41F3-ACD5-B9C0C86C36FC}"/>
    <cellStyle name="Millares 63 7" xfId="8581" xr:uid="{FA47CF74-1CB6-4422-8823-2AE0716996C3}"/>
    <cellStyle name="Millares 63 7 2" xfId="17887" xr:uid="{32DD7EAA-89F4-4755-B6A3-35E879D24C79}"/>
    <cellStyle name="Millares 63 8" xfId="10972" xr:uid="{845FDD16-05D8-4D39-BD6F-633EE2E2FFF4}"/>
    <cellStyle name="Millares 64" xfId="401" xr:uid="{1B714B9B-54E3-41FF-B635-69D3D22697C4}"/>
    <cellStyle name="Millares 64 2" xfId="775" xr:uid="{DFE4378A-9F10-4222-B9CB-2830BA4254E2}"/>
    <cellStyle name="Millares 64 2 2" xfId="1357" xr:uid="{9AD8EBCC-A444-4766-9764-DE60C6495C6F}"/>
    <cellStyle name="Millares 64 2 2 2" xfId="2525" xr:uid="{A415718C-6CD3-4C5E-A403-F3FE5640965C}"/>
    <cellStyle name="Millares 64 2 2 2 2" xfId="4861" xr:uid="{1483BA00-AFA6-4C10-B516-1F8D2B1644CA}"/>
    <cellStyle name="Millares 64 2 2 2 2 2" xfId="15250" xr:uid="{9E54BCC0-6832-4CB1-8840-9806171B02D3}"/>
    <cellStyle name="Millares 64 2 2 2 3" xfId="7288" xr:uid="{39D11291-2C1C-4DB6-9FBE-85C145BDFC63}"/>
    <cellStyle name="Millares 64 2 2 2 3 2" xfId="17527" xr:uid="{F9A320B7-2F03-426C-B9A1-E7ED9FDDAE8A}"/>
    <cellStyle name="Millares 64 2 2 2 4" xfId="10567" xr:uid="{781E258D-E2FD-4D6B-953C-4345F572535E}"/>
    <cellStyle name="Millares 64 2 2 2 4 2" xfId="19821" xr:uid="{BDBEC040-12AE-4B03-B6B9-E8227C168CD5}"/>
    <cellStyle name="Millares 64 2 2 2 5" xfId="12974" xr:uid="{C2AF0314-EA96-4E2A-8E21-6170F0AC7356}"/>
    <cellStyle name="Millares 64 2 2 3" xfId="3693" xr:uid="{F4F1447B-6BC5-486C-9C3D-6B821092D2E4}"/>
    <cellStyle name="Millares 64 2 2 3 2" xfId="14112" xr:uid="{AD044264-1057-4C97-BBE8-8B339C316675}"/>
    <cellStyle name="Millares 64 2 2 4" xfId="6120" xr:uid="{189414E5-F9B2-45F6-8D36-00CB47DB0A95}"/>
    <cellStyle name="Millares 64 2 2 4 2" xfId="16389" xr:uid="{7C9A4ECE-5933-48A3-94B3-24186FBC8F61}"/>
    <cellStyle name="Millares 64 2 2 5" xfId="9399" xr:uid="{BD0D4E76-6F45-4820-8D08-7B11BB41659A}"/>
    <cellStyle name="Millares 64 2 2 5 2" xfId="18682" xr:uid="{7EC9778D-81C3-443B-9BAF-6F7ED1CFC166}"/>
    <cellStyle name="Millares 64 2 2 6" xfId="11836" xr:uid="{55FFDE5F-D9B0-4FA0-AA6E-9E2484AEA19D}"/>
    <cellStyle name="Millares 64 2 3" xfId="1943" xr:uid="{8BD795F9-74F7-4867-9E01-44E63FC84417}"/>
    <cellStyle name="Millares 64 2 3 2" xfId="4279" xr:uid="{F03D68BC-B6D0-4489-9E52-503A39F01B14}"/>
    <cellStyle name="Millares 64 2 3 2 2" xfId="14681" xr:uid="{53637CF5-C007-4867-91FB-E31F87C7446C}"/>
    <cellStyle name="Millares 64 2 3 3" xfId="6706" xr:uid="{FA831A0A-9E9B-4057-894C-D3CE1E438699}"/>
    <cellStyle name="Millares 64 2 3 3 2" xfId="16958" xr:uid="{6D20DCB5-8B04-479E-8DD8-4D877EA3E55B}"/>
    <cellStyle name="Millares 64 2 3 4" xfId="9985" xr:uid="{812B28E0-B469-4384-8B11-D7E426C71C37}"/>
    <cellStyle name="Millares 64 2 3 4 2" xfId="19251" xr:uid="{7B09B03E-4F50-4F97-BC36-C3B632618AA5}"/>
    <cellStyle name="Millares 64 2 3 5" xfId="12405" xr:uid="{87B438D2-2CC2-4CCF-A78C-DDD907EBF83C}"/>
    <cellStyle name="Millares 64 2 4" xfId="3111" xr:uid="{243DD9CC-0822-4F48-A739-01FEC198E700}"/>
    <cellStyle name="Millares 64 2 4 2" xfId="13543" xr:uid="{4C90E8FB-AC7C-4783-AC1D-ABE88C0952BC}"/>
    <cellStyle name="Millares 64 2 5" xfId="5538" xr:uid="{2975B4F8-6230-4120-A6DD-66FC45ADB74E}"/>
    <cellStyle name="Millares 64 2 5 2" xfId="15820" xr:uid="{AA1F6924-EFC1-4FDF-B55A-B6BC123DE83F}"/>
    <cellStyle name="Millares 64 2 6" xfId="8817" xr:uid="{5818AA77-3BAA-4D59-931E-9CB5F962EBA1}"/>
    <cellStyle name="Millares 64 2 6 2" xfId="18113" xr:uid="{9B3ECE83-AAE5-4499-AC0F-D5B676958564}"/>
    <cellStyle name="Millares 64 2 7" xfId="11267" xr:uid="{C3C27740-2DE8-48F6-AB75-4E5D103C1B34}"/>
    <cellStyle name="Millares 64 3" xfId="1070" xr:uid="{8D60FE7C-F4D6-4F5B-B9F8-6432CADB3051}"/>
    <cellStyle name="Millares 64 3 2" xfId="2238" xr:uid="{3991EA54-848C-49C2-A5EA-89DA06870E1E}"/>
    <cellStyle name="Millares 64 3 2 2" xfId="4574" xr:uid="{DC67AD93-3EAF-4FE1-AC05-3E793E2A68D3}"/>
    <cellStyle name="Millares 64 3 2 2 2" xfId="14966" xr:uid="{A6AC7B78-3496-4637-A57B-3C27F9E762A2}"/>
    <cellStyle name="Millares 64 3 2 3" xfId="7001" xr:uid="{1CD106FB-8121-4DA0-B4C2-8A3633556249}"/>
    <cellStyle name="Millares 64 3 2 3 2" xfId="17243" xr:uid="{980A5EA0-B730-4898-8658-0A1D0D0B2FB8}"/>
    <cellStyle name="Millares 64 3 2 4" xfId="10280" xr:uid="{DCB4E23F-2CD3-4F56-B79E-EBA028C4D4FC}"/>
    <cellStyle name="Millares 64 3 2 4 2" xfId="19537" xr:uid="{11EDC10E-49B1-4230-AD7A-30A69254AA0C}"/>
    <cellStyle name="Millares 64 3 2 5" xfId="12690" xr:uid="{CD722A33-E45B-43FA-BC22-BA86CD6C3D27}"/>
    <cellStyle name="Millares 64 3 3" xfId="3406" xr:uid="{F7C2115D-FD1C-491D-B972-F55F1709FF9D}"/>
    <cellStyle name="Millares 64 3 3 2" xfId="13828" xr:uid="{C9186E8C-7AB6-475B-8E25-5142A94707D8}"/>
    <cellStyle name="Millares 64 3 4" xfId="5833" xr:uid="{FC40256E-1E00-4E0A-90F9-C6ED1848E150}"/>
    <cellStyle name="Millares 64 3 4 2" xfId="16105" xr:uid="{9F26F29F-9223-425D-85D9-23959F41BC30}"/>
    <cellStyle name="Millares 64 3 5" xfId="9112" xr:uid="{A3FAF892-3956-4D18-891D-4D15555CE97C}"/>
    <cellStyle name="Millares 64 3 5 2" xfId="18398" xr:uid="{FCD9734B-CC65-41D4-BAC3-02417B7820E2}"/>
    <cellStyle name="Millares 64 3 6" xfId="11552" xr:uid="{9C155C11-7FFB-42BA-847B-3FC5548173EF}"/>
    <cellStyle name="Millares 64 4" xfId="1649" xr:uid="{57EF416D-B022-4D4B-ABC3-4ACAD4279571}"/>
    <cellStyle name="Millares 64 4 2" xfId="3985" xr:uid="{E42B4FD6-A6A3-4E47-9F36-01B0DF8245AD}"/>
    <cellStyle name="Millares 64 4 2 2" xfId="14397" xr:uid="{878A55F8-672D-466A-B1AB-AB20B809DEC8}"/>
    <cellStyle name="Millares 64 4 3" xfId="6412" xr:uid="{F3C82CC2-3F05-4386-BA60-C8F822471C25}"/>
    <cellStyle name="Millares 64 4 3 2" xfId="16674" xr:uid="{647D0B34-5136-464C-9D81-7E3FC94BAFDB}"/>
    <cellStyle name="Millares 64 4 4" xfId="9691" xr:uid="{D1660394-7DB4-4A41-A353-6753BF39C76B}"/>
    <cellStyle name="Millares 64 4 4 2" xfId="18967" xr:uid="{7CD4408B-7888-4BC2-8036-614F71F430D4}"/>
    <cellStyle name="Millares 64 4 5" xfId="12121" xr:uid="{018F0C9B-2670-4A00-8A33-72BA611D197C}"/>
    <cellStyle name="Millares 64 5" xfId="2817" xr:uid="{46BB327B-BB92-48DD-9B65-1444D52B0142}"/>
    <cellStyle name="Millares 64 5 2" xfId="13259" xr:uid="{517EEBB2-F18E-40E9-A89C-CAD1624BDD29}"/>
    <cellStyle name="Millares 64 6" xfId="5228" xr:uid="{42921BCC-A4C2-410F-BFC9-C1136701264B}"/>
    <cellStyle name="Millares 64 6 2" xfId="15536" xr:uid="{EDE246C9-772A-4D94-AD9F-E36A88DF520B}"/>
    <cellStyle name="Millares 64 7" xfId="8523" xr:uid="{32AAA790-DDD1-4EB8-8FE2-735C846ACC4C}"/>
    <cellStyle name="Millares 64 7 2" xfId="17829" xr:uid="{01D9D8E4-F7D4-4FD9-9674-825CFDA17A85}"/>
    <cellStyle name="Millares 64 8" xfId="10914" xr:uid="{D62ED5C0-18E1-45C5-8F16-7229C19C144D}"/>
    <cellStyle name="Millares 65" xfId="386" xr:uid="{5EF9D401-D622-4DA0-B611-868AF669167F}"/>
    <cellStyle name="Millares 65 2" xfId="760" xr:uid="{30A816A3-D209-4BB6-9624-DEEADD7329BB}"/>
    <cellStyle name="Millares 65 2 2" xfId="1342" xr:uid="{8932560F-F7E4-40CC-BC57-24E544C6EAEA}"/>
    <cellStyle name="Millares 65 2 2 2" xfId="2510" xr:uid="{831D1D40-7E7E-42FA-910B-B92329F43FD9}"/>
    <cellStyle name="Millares 65 2 2 2 2" xfId="4846" xr:uid="{70F4D94D-8C86-49A2-B9A6-792660A14C28}"/>
    <cellStyle name="Millares 65 2 2 2 2 2" xfId="15235" xr:uid="{45D6B803-9298-4979-8E1E-D4164CF58CC9}"/>
    <cellStyle name="Millares 65 2 2 2 3" xfId="7273" xr:uid="{7C0ECD61-C6C0-4811-8FDD-0B5C88C9F00E}"/>
    <cellStyle name="Millares 65 2 2 2 3 2" xfId="17512" xr:uid="{5D522F94-F0D1-4A9F-ABB0-F013D068FDCD}"/>
    <cellStyle name="Millares 65 2 2 2 4" xfId="10552" xr:uid="{CC36845B-C4F1-4930-9974-B4DF8243070C}"/>
    <cellStyle name="Millares 65 2 2 2 4 2" xfId="19806" xr:uid="{1D9C2490-CB63-4FF4-AC4A-DB04DB3CEF2C}"/>
    <cellStyle name="Millares 65 2 2 2 5" xfId="12959" xr:uid="{7A954144-AF08-44DF-8E31-0BA221E82F65}"/>
    <cellStyle name="Millares 65 2 2 3" xfId="3678" xr:uid="{038A0DB0-DBE4-4A29-829F-9618DD9C1E16}"/>
    <cellStyle name="Millares 65 2 2 3 2" xfId="14097" xr:uid="{365BA63D-0603-4B05-88D4-B2B7DA8319D9}"/>
    <cellStyle name="Millares 65 2 2 4" xfId="6105" xr:uid="{A8845AF2-008C-4B36-9F83-7EC62473F54B}"/>
    <cellStyle name="Millares 65 2 2 4 2" xfId="16374" xr:uid="{ED2D0BC4-E7F4-4083-A0D6-EF701C6F393A}"/>
    <cellStyle name="Millares 65 2 2 5" xfId="9384" xr:uid="{4C29EC30-3098-472F-8398-0F37123517D4}"/>
    <cellStyle name="Millares 65 2 2 5 2" xfId="18667" xr:uid="{7D6EB3CE-F21F-4AD2-86AB-E897FF09AD35}"/>
    <cellStyle name="Millares 65 2 2 6" xfId="11821" xr:uid="{B2AA5F8B-01B7-4814-BD40-4F1885A3AF89}"/>
    <cellStyle name="Millares 65 2 3" xfId="1928" xr:uid="{3AB6E8AA-3257-4470-A5C1-FDDCA02BD46A}"/>
    <cellStyle name="Millares 65 2 3 2" xfId="4264" xr:uid="{27F04378-44BF-44D1-9665-88161AEEADE2}"/>
    <cellStyle name="Millares 65 2 3 2 2" xfId="14666" xr:uid="{251E0BAC-94CF-490F-B48B-FB7A38521D56}"/>
    <cellStyle name="Millares 65 2 3 3" xfId="6691" xr:uid="{537D39DC-1607-47F0-9BAC-FE1EB12D384A}"/>
    <cellStyle name="Millares 65 2 3 3 2" xfId="16943" xr:uid="{64607D4B-EB09-4927-AFD2-2A2FDC739BF7}"/>
    <cellStyle name="Millares 65 2 3 4" xfId="9970" xr:uid="{33A37236-336D-4248-A40D-47B9802E3C35}"/>
    <cellStyle name="Millares 65 2 3 4 2" xfId="19236" xr:uid="{EC55380A-A274-4F0F-8941-D9C8DAEB8E30}"/>
    <cellStyle name="Millares 65 2 3 5" xfId="12390" xr:uid="{D7B8C8AF-CAE3-4418-A844-1E30594D2161}"/>
    <cellStyle name="Millares 65 2 4" xfId="3096" xr:uid="{135DA82B-7564-433A-A523-E290B6E9866C}"/>
    <cellStyle name="Millares 65 2 4 2" xfId="13528" xr:uid="{0C5CA523-F98A-4DCA-B67D-8A49C812B577}"/>
    <cellStyle name="Millares 65 2 5" xfId="5523" xr:uid="{5C8DF192-CED1-4D81-B6E2-3FFA2A03AE57}"/>
    <cellStyle name="Millares 65 2 5 2" xfId="15805" xr:uid="{DDECED27-B2F1-4615-8B50-5DB81AE692E8}"/>
    <cellStyle name="Millares 65 2 6" xfId="8802" xr:uid="{2B1E7EBA-B5EA-4081-B005-3FE8DD96B132}"/>
    <cellStyle name="Millares 65 2 6 2" xfId="18098" xr:uid="{DA24B73B-8071-4FC8-A28F-116EC6D3FF7D}"/>
    <cellStyle name="Millares 65 2 7" xfId="11252" xr:uid="{340BEDCE-0B31-4136-95D8-1ECF7084675C}"/>
    <cellStyle name="Millares 65 3" xfId="1055" xr:uid="{4532AE4B-48D3-49EA-9D84-8AB28A94B70D}"/>
    <cellStyle name="Millares 65 3 2" xfId="2223" xr:uid="{398BD601-30B6-4D06-8E44-D461E043F062}"/>
    <cellStyle name="Millares 65 3 2 2" xfId="4559" xr:uid="{0D74BA17-9B39-40E1-8A18-9F7E292021A9}"/>
    <cellStyle name="Millares 65 3 2 2 2" xfId="14951" xr:uid="{8515E125-E8BF-4070-8403-48376E34462D}"/>
    <cellStyle name="Millares 65 3 2 3" xfId="6986" xr:uid="{88F8B96A-0C78-4ACD-A057-211C27E5A3F8}"/>
    <cellStyle name="Millares 65 3 2 3 2" xfId="17228" xr:uid="{D1C0E5F0-6FE3-4F53-B8D5-D653B32C74C9}"/>
    <cellStyle name="Millares 65 3 2 4" xfId="10265" xr:uid="{82D7BA38-63A1-4AED-9D6A-40DFD14B6A8C}"/>
    <cellStyle name="Millares 65 3 2 4 2" xfId="19522" xr:uid="{B0199730-B50F-4662-A073-C00E72690BD9}"/>
    <cellStyle name="Millares 65 3 2 5" xfId="12675" xr:uid="{7651E594-15BD-4F5B-A4F9-65C13DE843E4}"/>
    <cellStyle name="Millares 65 3 3" xfId="3391" xr:uid="{FD7542CF-68A9-4C99-A736-FE68D677C509}"/>
    <cellStyle name="Millares 65 3 3 2" xfId="13813" xr:uid="{3AC986FA-B4D7-46FB-975C-BCBBD5CC2AE4}"/>
    <cellStyle name="Millares 65 3 4" xfId="5818" xr:uid="{E636D6B9-E534-449F-A2A1-39316629C5F9}"/>
    <cellStyle name="Millares 65 3 4 2" xfId="16090" xr:uid="{C1AC797B-C3CE-4F0E-87CC-C874ABEF406C}"/>
    <cellStyle name="Millares 65 3 5" xfId="9097" xr:uid="{05C1566C-73EE-472F-B3B1-C71A17006A41}"/>
    <cellStyle name="Millares 65 3 5 2" xfId="18383" xr:uid="{EECDBBEF-05C9-4EB2-90E7-CD3701164F02}"/>
    <cellStyle name="Millares 65 3 6" xfId="11537" xr:uid="{ACE91427-3066-44C6-A431-FE4A440DD608}"/>
    <cellStyle name="Millares 65 4" xfId="1634" xr:uid="{0F1F26BF-FC5B-4B69-8856-13D0605EBFA1}"/>
    <cellStyle name="Millares 65 4 2" xfId="3970" xr:uid="{77CC3693-90DF-434D-AE08-A90B4490949C}"/>
    <cellStyle name="Millares 65 4 2 2" xfId="14382" xr:uid="{71A5D351-7BBA-4803-BB9A-B9180EE7F868}"/>
    <cellStyle name="Millares 65 4 3" xfId="6397" xr:uid="{9A3954F4-8AC5-4A05-95C3-FE6BD3AF1F19}"/>
    <cellStyle name="Millares 65 4 3 2" xfId="16659" xr:uid="{73D6A686-82E5-40C3-BC8B-D31592BE8F58}"/>
    <cellStyle name="Millares 65 4 4" xfId="9676" xr:uid="{12106626-CC13-421A-88B0-6EC4302B9DE5}"/>
    <cellStyle name="Millares 65 4 4 2" xfId="18952" xr:uid="{7F587B79-408C-4542-ADBC-BF06361AD4FE}"/>
    <cellStyle name="Millares 65 4 5" xfId="12106" xr:uid="{C9200A3F-23F1-4282-A418-62B0D41D90CF}"/>
    <cellStyle name="Millares 65 5" xfId="2802" xr:uid="{A5D715E3-E3B2-4D47-8D26-202863D8B3A1}"/>
    <cellStyle name="Millares 65 5 2" xfId="13244" xr:uid="{96058C45-6E21-4617-8600-3243469EFC4B}"/>
    <cellStyle name="Millares 65 6" xfId="5213" xr:uid="{D7CCBFF5-5B3C-4954-AC55-F2C1CBD65ECD}"/>
    <cellStyle name="Millares 65 6 2" xfId="15521" xr:uid="{7D2421BE-8DB5-4F84-B095-7A66AFF8E48B}"/>
    <cellStyle name="Millares 65 7" xfId="8508" xr:uid="{C471F0A0-317C-4054-B11F-8910766E3DEC}"/>
    <cellStyle name="Millares 65 7 2" xfId="17814" xr:uid="{852BA1BE-75CE-4708-8536-8B917ED5D19A}"/>
    <cellStyle name="Millares 65 8" xfId="10899" xr:uid="{C0ED37E6-7AAD-4454-BC22-30E6994DE5CC}"/>
    <cellStyle name="Millares 66" xfId="445" xr:uid="{AB982049-BCF3-4000-93E9-30E986B76BCD}"/>
    <cellStyle name="Millares 66 2" xfId="819" xr:uid="{14FA9A74-F1F8-4E9B-8D3C-216E6653D67C}"/>
    <cellStyle name="Millares 66 2 2" xfId="1401" xr:uid="{68A78679-7B96-4775-851B-AFBE5200228C}"/>
    <cellStyle name="Millares 66 2 2 2" xfId="2569" xr:uid="{C690205E-1D4E-4E0A-9F2E-B197916B3098}"/>
    <cellStyle name="Millares 66 2 2 2 2" xfId="4905" xr:uid="{3ECC9EE8-3994-4A76-B4EE-D3E4C130019C}"/>
    <cellStyle name="Millares 66 2 2 2 2 2" xfId="15294" xr:uid="{46E7B485-EB3C-4DC0-B9F7-37FCF99F4DE5}"/>
    <cellStyle name="Millares 66 2 2 2 3" xfId="7332" xr:uid="{34282CC5-7520-4CF9-AA35-6516E2006BF3}"/>
    <cellStyle name="Millares 66 2 2 2 3 2" xfId="17571" xr:uid="{691CC771-DD4D-44F5-A671-74C4EC5445A5}"/>
    <cellStyle name="Millares 66 2 2 2 4" xfId="10611" xr:uid="{CB803B07-8600-4B37-9DC9-E2C16C5D91C8}"/>
    <cellStyle name="Millares 66 2 2 2 4 2" xfId="19865" xr:uid="{168A6979-863A-42A3-8BF5-D348F0265553}"/>
    <cellStyle name="Millares 66 2 2 2 5" xfId="13018" xr:uid="{1EEE664A-CD66-4F6A-B460-1964AE351DB9}"/>
    <cellStyle name="Millares 66 2 2 3" xfId="3737" xr:uid="{B4EC8113-C902-42EE-B616-52B62650136B}"/>
    <cellStyle name="Millares 66 2 2 3 2" xfId="14156" xr:uid="{EF25E739-41C5-4921-8A72-809274CAA237}"/>
    <cellStyle name="Millares 66 2 2 4" xfId="6164" xr:uid="{21B8E861-749F-4AB2-B5A0-59E73ACF40CA}"/>
    <cellStyle name="Millares 66 2 2 4 2" xfId="16433" xr:uid="{BEDFEA7B-7E35-4C33-861A-E36603642179}"/>
    <cellStyle name="Millares 66 2 2 5" xfId="9443" xr:uid="{105E1000-48F7-4DD5-BAC9-1EC497246FEC}"/>
    <cellStyle name="Millares 66 2 2 5 2" xfId="18726" xr:uid="{0000AFAE-A576-49AD-80E9-99603DEC06EE}"/>
    <cellStyle name="Millares 66 2 2 6" xfId="11880" xr:uid="{27CF7396-1220-4CD8-B643-94DF9FDBEC38}"/>
    <cellStyle name="Millares 66 2 3" xfId="1987" xr:uid="{574CCD86-4259-426C-B396-773A9D820F86}"/>
    <cellStyle name="Millares 66 2 3 2" xfId="4323" xr:uid="{43A0D0B1-2F9B-4CCA-8716-8CDF57835C18}"/>
    <cellStyle name="Millares 66 2 3 2 2" xfId="14725" xr:uid="{73A49260-4699-452D-A35E-AC63A0084A7F}"/>
    <cellStyle name="Millares 66 2 3 3" xfId="6750" xr:uid="{B51493C4-F7CA-44CE-A3D1-B70523CFBF0A}"/>
    <cellStyle name="Millares 66 2 3 3 2" xfId="17002" xr:uid="{12EAAF3C-16D0-4542-9B73-AB7C0722F0E3}"/>
    <cellStyle name="Millares 66 2 3 4" xfId="10029" xr:uid="{D6E0B040-96B7-4958-9A2F-DD751D4BBB8F}"/>
    <cellStyle name="Millares 66 2 3 4 2" xfId="19295" xr:uid="{8C88A024-057C-4C9A-9824-0AE1B0047D94}"/>
    <cellStyle name="Millares 66 2 3 5" xfId="12449" xr:uid="{49DD21E3-0BE4-456A-9684-7765A171674D}"/>
    <cellStyle name="Millares 66 2 4" xfId="3155" xr:uid="{AC58BFED-8641-4276-9641-CF43E001ADD3}"/>
    <cellStyle name="Millares 66 2 4 2" xfId="13587" xr:uid="{4FD86B94-7DA8-474F-9A82-B3D9771A3FBB}"/>
    <cellStyle name="Millares 66 2 5" xfId="5582" xr:uid="{6BF070B7-1213-4C01-BDDE-2DB8A7421B17}"/>
    <cellStyle name="Millares 66 2 5 2" xfId="15864" xr:uid="{F46E1882-13C7-4A24-B01C-5844033AC7E0}"/>
    <cellStyle name="Millares 66 2 6" xfId="8861" xr:uid="{E21458BE-ED8C-47BA-B372-9531E26F4DDE}"/>
    <cellStyle name="Millares 66 2 6 2" xfId="18157" xr:uid="{A2BC2C22-3D8C-4A3C-BCE7-94B25688C89C}"/>
    <cellStyle name="Millares 66 2 7" xfId="11311" xr:uid="{65233006-D5C8-4CE1-9835-B9E3614127B6}"/>
    <cellStyle name="Millares 66 3" xfId="1114" xr:uid="{28A8533F-1046-46A6-B51D-2708E148901F}"/>
    <cellStyle name="Millares 66 3 2" xfId="2282" xr:uid="{87192AB2-97EC-4CE3-AAE5-FE8ECD51A261}"/>
    <cellStyle name="Millares 66 3 2 2" xfId="4618" xr:uid="{086103A7-2C8F-41A1-9F23-AA1109805E37}"/>
    <cellStyle name="Millares 66 3 2 2 2" xfId="15010" xr:uid="{286E4D3C-28D3-4F94-A10B-49FD961926D5}"/>
    <cellStyle name="Millares 66 3 2 3" xfId="7045" xr:uid="{0A492D51-74F4-407C-89AB-FE824F6A0E75}"/>
    <cellStyle name="Millares 66 3 2 3 2" xfId="17287" xr:uid="{39C414BD-9588-41E1-8121-3BED8257B93C}"/>
    <cellStyle name="Millares 66 3 2 4" xfId="10324" xr:uid="{CC2C9E81-FFD5-4B28-9BDB-859D1A312A28}"/>
    <cellStyle name="Millares 66 3 2 4 2" xfId="19581" xr:uid="{594FE100-1B5C-4C25-9C57-FD5C48167FCC}"/>
    <cellStyle name="Millares 66 3 2 5" xfId="12734" xr:uid="{8DA96DC5-D8B3-4799-8F3A-0ED0B75C630D}"/>
    <cellStyle name="Millares 66 3 3" xfId="3450" xr:uid="{728571BF-D0AA-42C6-903A-70E57E8573B6}"/>
    <cellStyle name="Millares 66 3 3 2" xfId="13872" xr:uid="{BC164E28-0E61-4F46-B431-E26C9CA91B06}"/>
    <cellStyle name="Millares 66 3 4" xfId="5877" xr:uid="{320D0592-91B1-4C59-B9A3-63B570BD366E}"/>
    <cellStyle name="Millares 66 3 4 2" xfId="16149" xr:uid="{A2522253-0815-42A1-BFD1-262480182E93}"/>
    <cellStyle name="Millares 66 3 5" xfId="9156" xr:uid="{C0AD4DF3-7879-4739-BD59-012DB17309A3}"/>
    <cellStyle name="Millares 66 3 5 2" xfId="18442" xr:uid="{149ABB51-9CE8-4C26-BD12-477D824018B3}"/>
    <cellStyle name="Millares 66 3 6" xfId="11596" xr:uid="{2FF472C6-6F06-4697-9F32-1168C3A7843F}"/>
    <cellStyle name="Millares 66 4" xfId="1693" xr:uid="{A5596C43-F6F7-4417-8EB7-1D80C647AF42}"/>
    <cellStyle name="Millares 66 4 2" xfId="4029" xr:uid="{F24CE628-8B50-48CE-A3C4-1A1AFE8409A2}"/>
    <cellStyle name="Millares 66 4 2 2" xfId="14441" xr:uid="{B4D19C4D-E933-413F-AA9A-7385AAC28B26}"/>
    <cellStyle name="Millares 66 4 3" xfId="6456" xr:uid="{42CD49CB-B758-4773-91DB-485EE45F9C63}"/>
    <cellStyle name="Millares 66 4 3 2" xfId="16718" xr:uid="{DE4AEC19-EF35-420A-B596-6239D07AEF9F}"/>
    <cellStyle name="Millares 66 4 4" xfId="9735" xr:uid="{1339244E-9FFD-4788-89C7-A4088E7900B0}"/>
    <cellStyle name="Millares 66 4 4 2" xfId="19011" xr:uid="{ACF9274C-3671-4AE7-AD91-CA6D6351000F}"/>
    <cellStyle name="Millares 66 4 5" xfId="12165" xr:uid="{0605AFD5-8F89-4E29-898F-CA9B3E1958B2}"/>
    <cellStyle name="Millares 66 5" xfId="2861" xr:uid="{C5CBE1A7-3E96-4F2B-86C6-57E0DA67B102}"/>
    <cellStyle name="Millares 66 5 2" xfId="13303" xr:uid="{1B8D86FA-259D-420C-9691-CE339061BCB6}"/>
    <cellStyle name="Millares 66 6" xfId="5272" xr:uid="{A4F249DA-96E8-452A-8FFF-F8B750ED5384}"/>
    <cellStyle name="Millares 66 6 2" xfId="15580" xr:uid="{23CD3409-92F1-4E68-AE4D-1CF528CF323D}"/>
    <cellStyle name="Millares 66 7" xfId="8567" xr:uid="{11C6ADB9-1DAA-4963-B573-54161B54152E}"/>
    <cellStyle name="Millares 66 7 2" xfId="17873" xr:uid="{4BC22A3E-40D8-486B-9D79-86B2A692B90B}"/>
    <cellStyle name="Millares 66 8" xfId="10958" xr:uid="{FDCCEAE8-55C6-4BCB-9E78-223B91244437}"/>
    <cellStyle name="Millares 67" xfId="378" xr:uid="{F69F4CA8-2E24-42B7-BB19-BB7DBBD4A43D}"/>
    <cellStyle name="Millares 67 2" xfId="752" xr:uid="{A2D5B4F9-9CB5-4622-B7D7-8E40E04CC0F5}"/>
    <cellStyle name="Millares 67 2 2" xfId="1334" xr:uid="{0A2E3594-9C96-4793-8A00-4A022A222F87}"/>
    <cellStyle name="Millares 67 2 2 2" xfId="2502" xr:uid="{2AA378F0-C595-4B29-BDC0-547EFCA7F43C}"/>
    <cellStyle name="Millares 67 2 2 2 2" xfId="4838" xr:uid="{186DBCA9-9BCD-4094-8B72-6C2E23D19596}"/>
    <cellStyle name="Millares 67 2 2 2 2 2" xfId="15227" xr:uid="{B4F3351B-4DFB-43C4-9F63-157D4711BB35}"/>
    <cellStyle name="Millares 67 2 2 2 3" xfId="7265" xr:uid="{7182A789-10E1-456D-8E26-34DCFFA8B7A1}"/>
    <cellStyle name="Millares 67 2 2 2 3 2" xfId="17504" xr:uid="{5E58FD6C-7C49-47DF-BAA0-ACC3F03E90BE}"/>
    <cellStyle name="Millares 67 2 2 2 4" xfId="10544" xr:uid="{7AA9C073-5106-4868-BEEC-D71C0AF7D643}"/>
    <cellStyle name="Millares 67 2 2 2 4 2" xfId="19798" xr:uid="{A3BF96EC-E37D-45C1-AFD7-6E28F4CBA1D6}"/>
    <cellStyle name="Millares 67 2 2 2 5" xfId="12951" xr:uid="{3B7A3D90-AA46-426C-B7BC-6A4054214477}"/>
    <cellStyle name="Millares 67 2 2 3" xfId="3670" xr:uid="{536A0D3F-5248-4327-A0C4-3D0249703ADC}"/>
    <cellStyle name="Millares 67 2 2 3 2" xfId="14089" xr:uid="{7CCC54C1-8845-4EF7-B405-24C8D16BD909}"/>
    <cellStyle name="Millares 67 2 2 4" xfId="6097" xr:uid="{D614F216-D267-4F89-9884-74FB12BAEFCE}"/>
    <cellStyle name="Millares 67 2 2 4 2" xfId="16366" xr:uid="{6BD5C027-85BF-452C-AB97-E54D2FB00204}"/>
    <cellStyle name="Millares 67 2 2 5" xfId="9376" xr:uid="{A829F0D4-F74B-44F3-8FEB-8734BC7F741A}"/>
    <cellStyle name="Millares 67 2 2 5 2" xfId="18659" xr:uid="{756EC05E-C528-449C-9D3A-365164D4F62E}"/>
    <cellStyle name="Millares 67 2 2 6" xfId="11813" xr:uid="{4B1835AA-51C5-4A0E-93D9-214279E59EE9}"/>
    <cellStyle name="Millares 67 2 3" xfId="1920" xr:uid="{00EECEA4-05F6-47DA-86CA-52DDB87AA426}"/>
    <cellStyle name="Millares 67 2 3 2" xfId="4256" xr:uid="{39EDD78B-29B8-49D2-B0E4-1555D7D9DE73}"/>
    <cellStyle name="Millares 67 2 3 2 2" xfId="14658" xr:uid="{6C0541DF-961C-417E-9000-121C7991F14F}"/>
    <cellStyle name="Millares 67 2 3 3" xfId="6683" xr:uid="{37BD34C4-7779-4C03-BE0E-240F81C66595}"/>
    <cellStyle name="Millares 67 2 3 3 2" xfId="16935" xr:uid="{5950930C-0820-44D5-B2A4-1D955F8C13BB}"/>
    <cellStyle name="Millares 67 2 3 4" xfId="9962" xr:uid="{2D91E729-E931-4154-B7AF-5C3137F95BD3}"/>
    <cellStyle name="Millares 67 2 3 4 2" xfId="19228" xr:uid="{E24502C6-0BC0-4E74-A2E7-27BA8E59880B}"/>
    <cellStyle name="Millares 67 2 3 5" xfId="12382" xr:uid="{75320571-1CCE-4950-B456-FAACC74B1B22}"/>
    <cellStyle name="Millares 67 2 4" xfId="3088" xr:uid="{CCDEDF6F-0097-44E7-8D0A-8441A0C4054A}"/>
    <cellStyle name="Millares 67 2 4 2" xfId="13520" xr:uid="{E8F5BF14-E98D-4AC5-9DD5-8031E8647AE6}"/>
    <cellStyle name="Millares 67 2 5" xfId="5515" xr:uid="{BBF2DFD9-48C9-443A-B012-326EC39713DD}"/>
    <cellStyle name="Millares 67 2 5 2" xfId="15797" xr:uid="{0AB99D77-6108-4BEA-8DB8-AB1106F2265D}"/>
    <cellStyle name="Millares 67 2 6" xfId="8794" xr:uid="{AAA6F857-72F6-4329-A35C-B6EAECBF7973}"/>
    <cellStyle name="Millares 67 2 6 2" xfId="18090" xr:uid="{ED08087F-DDA5-4B5C-82B9-0B208A66EAB6}"/>
    <cellStyle name="Millares 67 2 7" xfId="11244" xr:uid="{DBB45FC5-BE5A-4B10-B61D-78F9B6001157}"/>
    <cellStyle name="Millares 67 3" xfId="1047" xr:uid="{EB7941EE-E3C5-4899-86B4-86854D70F7D7}"/>
    <cellStyle name="Millares 67 3 2" xfId="2215" xr:uid="{EA6E0B12-018C-41DA-BE80-19C1E5DA6EE3}"/>
    <cellStyle name="Millares 67 3 2 2" xfId="4551" xr:uid="{2EB12CBC-27F5-40EF-B6F4-723CAFD7226D}"/>
    <cellStyle name="Millares 67 3 2 2 2" xfId="14943" xr:uid="{6334A0AC-CE75-4F67-B870-64B4CD28C900}"/>
    <cellStyle name="Millares 67 3 2 3" xfId="6978" xr:uid="{65515344-5AB8-45DF-A407-2ACD2D5B74C4}"/>
    <cellStyle name="Millares 67 3 2 3 2" xfId="17220" xr:uid="{7C13C058-148C-49A6-9DF6-8B610A7C0D12}"/>
    <cellStyle name="Millares 67 3 2 4" xfId="10257" xr:uid="{9F83774B-8AD4-43DE-AD68-EFFA493E161B}"/>
    <cellStyle name="Millares 67 3 2 4 2" xfId="19514" xr:uid="{004DA360-5F4C-457A-A90D-21A6A0C404FC}"/>
    <cellStyle name="Millares 67 3 2 5" xfId="12667" xr:uid="{C402A030-EE26-4634-9CF7-BE15E7515695}"/>
    <cellStyle name="Millares 67 3 3" xfId="3383" xr:uid="{3E6DF676-4E44-4B13-B184-21FA9816C585}"/>
    <cellStyle name="Millares 67 3 3 2" xfId="13805" xr:uid="{5AD06D0B-A8E9-4960-ACCD-C90773AFE92D}"/>
    <cellStyle name="Millares 67 3 4" xfId="5810" xr:uid="{040F724D-FC5D-4C60-81B4-6C588DC2E628}"/>
    <cellStyle name="Millares 67 3 4 2" xfId="16082" xr:uid="{480761F9-1768-4F28-977C-92D03D08695B}"/>
    <cellStyle name="Millares 67 3 5" xfId="9089" xr:uid="{F865038D-33AE-4513-85AF-0E5C3506FC4D}"/>
    <cellStyle name="Millares 67 3 5 2" xfId="18375" xr:uid="{9C9F8436-20EA-4E68-8AF8-66B5631AF798}"/>
    <cellStyle name="Millares 67 3 6" xfId="11529" xr:uid="{D4544E6A-6787-4C9B-B426-434BCFCD5769}"/>
    <cellStyle name="Millares 67 4" xfId="1626" xr:uid="{C5112333-CEE8-4165-A902-CA3AB5793F1B}"/>
    <cellStyle name="Millares 67 4 2" xfId="3962" xr:uid="{6EDCDE24-2D0D-4F6C-A955-14C52A0C4E21}"/>
    <cellStyle name="Millares 67 4 2 2" xfId="14374" xr:uid="{93310A10-3EF3-4511-9BDA-67E5227A8A02}"/>
    <cellStyle name="Millares 67 4 3" xfId="6389" xr:uid="{1B133646-43AB-4A0C-8061-E92E50D58033}"/>
    <cellStyle name="Millares 67 4 3 2" xfId="16651" xr:uid="{1253EB6C-8F56-4DCE-B32A-36DE4B00D486}"/>
    <cellStyle name="Millares 67 4 4" xfId="9668" xr:uid="{798893AC-10D7-4CEB-A469-18F976FEE392}"/>
    <cellStyle name="Millares 67 4 4 2" xfId="18944" xr:uid="{D22BDC8E-3BFF-4C87-83D9-40E48E8F292E}"/>
    <cellStyle name="Millares 67 4 5" xfId="12098" xr:uid="{C88D8081-1E2F-47A4-B79D-20A93F3D9DE4}"/>
    <cellStyle name="Millares 67 5" xfId="2794" xr:uid="{6BB50EA0-6AF4-4943-80F7-03CAD82CC282}"/>
    <cellStyle name="Millares 67 5 2" xfId="13236" xr:uid="{3D892022-F8D5-4AE8-84F1-4B28366523D2}"/>
    <cellStyle name="Millares 67 6" xfId="5205" xr:uid="{076F9B59-BAEB-488A-89FF-09853D4F6875}"/>
    <cellStyle name="Millares 67 6 2" xfId="15513" xr:uid="{316B1A0B-BB46-4C89-A412-D90AE17F0E46}"/>
    <cellStyle name="Millares 67 7" xfId="8500" xr:uid="{9FB39DD7-7AA2-45EF-9C94-08BC1F7F416F}"/>
    <cellStyle name="Millares 67 7 2" xfId="17806" xr:uid="{708D166A-5BF1-4654-AE65-625E33EE3A03}"/>
    <cellStyle name="Millares 67 8" xfId="10891" xr:uid="{18D09B07-3885-4071-94D3-662C50CF3BFE}"/>
    <cellStyle name="Millares 68" xfId="455" xr:uid="{7C74E8A1-34F5-462E-8554-F01E8B78D666}"/>
    <cellStyle name="Millares 68 2" xfId="829" xr:uid="{8B1524FE-8CE4-4308-B3C2-592EE38F7EA2}"/>
    <cellStyle name="Millares 68 2 2" xfId="1411" xr:uid="{B7EDE3C8-7104-49E1-986F-7D0D2C6CDD77}"/>
    <cellStyle name="Millares 68 2 2 2" xfId="2579" xr:uid="{9D24D440-C745-44A3-B063-6DF1A1A90FC8}"/>
    <cellStyle name="Millares 68 2 2 2 2" xfId="4915" xr:uid="{2E8CF55D-38AD-4C1B-8B83-A4589BE67B5A}"/>
    <cellStyle name="Millares 68 2 2 2 2 2" xfId="15304" xr:uid="{64BDECC9-5909-4942-B933-96F606472E41}"/>
    <cellStyle name="Millares 68 2 2 2 3" xfId="7342" xr:uid="{D8F9435B-49A4-4C9D-B7DC-8B02BA7AD157}"/>
    <cellStyle name="Millares 68 2 2 2 3 2" xfId="17581" xr:uid="{2A28E9E8-4985-4E0E-B8A0-F61C3E5BB351}"/>
    <cellStyle name="Millares 68 2 2 2 4" xfId="10621" xr:uid="{3B87D46C-C63C-4DF8-B578-2A5CD4AA542D}"/>
    <cellStyle name="Millares 68 2 2 2 4 2" xfId="19875" xr:uid="{DE11351E-E72B-4E7F-906A-33CB360B5335}"/>
    <cellStyle name="Millares 68 2 2 2 5" xfId="13028" xr:uid="{AE6F6122-2423-4D2A-9200-C2D077E85D44}"/>
    <cellStyle name="Millares 68 2 2 3" xfId="3747" xr:uid="{801755C1-BE7F-46AF-B78E-5087EB06811E}"/>
    <cellStyle name="Millares 68 2 2 3 2" xfId="14166" xr:uid="{02DFDBF4-D492-464A-907A-19F459954E5E}"/>
    <cellStyle name="Millares 68 2 2 4" xfId="6174" xr:uid="{CCAC6ADE-511B-421E-BFE3-7D6D6F84BEF0}"/>
    <cellStyle name="Millares 68 2 2 4 2" xfId="16443" xr:uid="{F9F196E1-FCA4-42E3-94E7-0E621785C309}"/>
    <cellStyle name="Millares 68 2 2 5" xfId="9453" xr:uid="{EED21124-E0DC-44C6-9781-6D20441AEAE4}"/>
    <cellStyle name="Millares 68 2 2 5 2" xfId="18736" xr:uid="{D0798ECB-0807-45CD-9C04-0419BC5568B2}"/>
    <cellStyle name="Millares 68 2 2 6" xfId="11890" xr:uid="{BD4A19E7-8659-40B5-9A21-5FB1452FB528}"/>
    <cellStyle name="Millares 68 2 3" xfId="1997" xr:uid="{82F6354E-749F-4A07-8AD4-71276D77CDB6}"/>
    <cellStyle name="Millares 68 2 3 2" xfId="4333" xr:uid="{06DD7657-C971-4C36-A6B5-918629DF15F3}"/>
    <cellStyle name="Millares 68 2 3 2 2" xfId="14735" xr:uid="{DDAC8B54-F3B6-4ACE-98AC-3CF66D5D39F3}"/>
    <cellStyle name="Millares 68 2 3 3" xfId="6760" xr:uid="{03B0F59C-D849-4CD5-8B0B-5B35C18C2440}"/>
    <cellStyle name="Millares 68 2 3 3 2" xfId="17012" xr:uid="{BD0C49FB-599A-444C-A7EB-568FD54A50ED}"/>
    <cellStyle name="Millares 68 2 3 4" xfId="10039" xr:uid="{72BB5D5F-27C7-4122-8489-EA377A008B44}"/>
    <cellStyle name="Millares 68 2 3 4 2" xfId="19305" xr:uid="{5C9454F2-911F-4044-8883-E2DFA2FF4676}"/>
    <cellStyle name="Millares 68 2 3 5" xfId="12459" xr:uid="{4AF38B95-BD84-4E6A-8B06-922FDF422ED3}"/>
    <cellStyle name="Millares 68 2 4" xfId="3165" xr:uid="{3C415766-8145-4A45-99A4-7F612138BB92}"/>
    <cellStyle name="Millares 68 2 4 2" xfId="13597" xr:uid="{B3D25A61-5F6A-4F0C-8BF1-1BF427066B3A}"/>
    <cellStyle name="Millares 68 2 5" xfId="5592" xr:uid="{19EA5115-E4CC-4484-822F-B23915893887}"/>
    <cellStyle name="Millares 68 2 5 2" xfId="15874" xr:uid="{85FEF09C-BA95-4C72-AAF5-7970DA029611}"/>
    <cellStyle name="Millares 68 2 6" xfId="8871" xr:uid="{D4190C3C-3728-4400-B22E-09729EBD4F11}"/>
    <cellStyle name="Millares 68 2 6 2" xfId="18167" xr:uid="{E197CF49-1898-471F-B07F-9942A65C7A9E}"/>
    <cellStyle name="Millares 68 2 7" xfId="11321" xr:uid="{AAAD150B-DE00-4DAD-81E5-BFBF429CB037}"/>
    <cellStyle name="Millares 68 3" xfId="1124" xr:uid="{8E0DC19D-3A7A-4C60-A7B1-8F1950F9D35C}"/>
    <cellStyle name="Millares 68 3 2" xfId="2292" xr:uid="{DABEFD09-7C35-4E76-A72B-24ED1BC800E4}"/>
    <cellStyle name="Millares 68 3 2 2" xfId="4628" xr:uid="{83403873-579B-4EB9-8604-3C4ACEDF5435}"/>
    <cellStyle name="Millares 68 3 2 2 2" xfId="15020" xr:uid="{94359C03-83A0-4D4D-9A53-8D474EAA7F89}"/>
    <cellStyle name="Millares 68 3 2 3" xfId="7055" xr:uid="{301DE32C-091B-41C5-983E-3669F54B79F4}"/>
    <cellStyle name="Millares 68 3 2 3 2" xfId="17297" xr:uid="{53E1E2D0-DC56-4A0B-8CDA-1281C69FBD63}"/>
    <cellStyle name="Millares 68 3 2 4" xfId="10334" xr:uid="{67FEA0AE-5FA2-4982-AC87-856BA6493DFA}"/>
    <cellStyle name="Millares 68 3 2 4 2" xfId="19591" xr:uid="{F63DA6F7-3498-4B09-BFB6-F9FEF48652E6}"/>
    <cellStyle name="Millares 68 3 2 5" xfId="12744" xr:uid="{2FAAEE93-6794-43DE-B8AE-7E8A3E0991DD}"/>
    <cellStyle name="Millares 68 3 3" xfId="3460" xr:uid="{FA90DADF-9AE9-4776-904E-10BF9CAEE4D8}"/>
    <cellStyle name="Millares 68 3 3 2" xfId="13882" xr:uid="{52F7676C-F874-4F8E-A243-AF5DAB797562}"/>
    <cellStyle name="Millares 68 3 4" xfId="5887" xr:uid="{408F6468-AF25-48CE-897A-6D8CCAF5A879}"/>
    <cellStyle name="Millares 68 3 4 2" xfId="16159" xr:uid="{BC28A177-6F7B-4009-8FD1-E03325DAB935}"/>
    <cellStyle name="Millares 68 3 5" xfId="9166" xr:uid="{9E2A426A-9DB8-484C-8A0C-9BA783330047}"/>
    <cellStyle name="Millares 68 3 5 2" xfId="18452" xr:uid="{F522C82F-88F1-47B7-9344-0D75C5648A8C}"/>
    <cellStyle name="Millares 68 3 6" xfId="11606" xr:uid="{71CFB3DF-49DE-45BD-9CED-EC639B29EE40}"/>
    <cellStyle name="Millares 68 4" xfId="1703" xr:uid="{09B41B23-5B92-4A3F-9F36-7CA5AC2A092A}"/>
    <cellStyle name="Millares 68 4 2" xfId="4039" xr:uid="{FE03F66D-6527-4C2B-BC98-1AF94690EA0C}"/>
    <cellStyle name="Millares 68 4 2 2" xfId="14451" xr:uid="{3B2470B7-EE3F-4C6B-9C68-33C04803ED45}"/>
    <cellStyle name="Millares 68 4 3" xfId="6466" xr:uid="{40B0A1F8-994A-4AD4-8FB8-C78FA629D113}"/>
    <cellStyle name="Millares 68 4 3 2" xfId="16728" xr:uid="{DA3FD3BC-010A-4DFB-8BA3-5B38C7967C32}"/>
    <cellStyle name="Millares 68 4 4" xfId="9745" xr:uid="{03DA26FF-1493-4A91-9F27-ABC379671DCE}"/>
    <cellStyle name="Millares 68 4 4 2" xfId="19021" xr:uid="{C0749A09-B4D2-44E5-856F-1275D0BF95BD}"/>
    <cellStyle name="Millares 68 4 5" xfId="12175" xr:uid="{D628616A-05DA-41A4-BB26-732CA5E32249}"/>
    <cellStyle name="Millares 68 5" xfId="2871" xr:uid="{2118C52A-F532-42AD-A914-1133CA420729}"/>
    <cellStyle name="Millares 68 5 2" xfId="13313" xr:uid="{92BED3CA-C29B-4BDB-8F12-3470B0058523}"/>
    <cellStyle name="Millares 68 6" xfId="5282" xr:uid="{B64F3F59-0E22-403F-93DD-3600E4258C14}"/>
    <cellStyle name="Millares 68 6 2" xfId="15590" xr:uid="{975F0754-DD9C-401A-8427-D3CD8D9A8475}"/>
    <cellStyle name="Millares 68 7" xfId="8577" xr:uid="{D9C7BE56-A6A9-4353-95A2-F69F6B3949D1}"/>
    <cellStyle name="Millares 68 7 2" xfId="17883" xr:uid="{2C19CC00-7D85-4D6E-85E7-221ED85F306D}"/>
    <cellStyle name="Millares 68 8" xfId="10968" xr:uid="{997557CC-F801-477F-8163-DDBD5D4B3BED}"/>
    <cellStyle name="Millares 69" xfId="415" xr:uid="{6FF2A402-27DF-494C-B76D-A52FF8A48216}"/>
    <cellStyle name="Millares 69 2" xfId="789" xr:uid="{3C35157B-58DF-4A2D-A3C0-C3B597E1875B}"/>
    <cellStyle name="Millares 69 2 2" xfId="1371" xr:uid="{45F1C9AC-6B11-4031-A0D1-B0DBA2910916}"/>
    <cellStyle name="Millares 69 2 2 2" xfId="2539" xr:uid="{1DCFB648-420C-448C-9ECB-4ECADC87F914}"/>
    <cellStyle name="Millares 69 2 2 2 2" xfId="4875" xr:uid="{BCE34539-A65E-4835-958C-5898CCDE618A}"/>
    <cellStyle name="Millares 69 2 2 2 2 2" xfId="15264" xr:uid="{396D735A-2031-4292-AD8D-FB9D58721FD8}"/>
    <cellStyle name="Millares 69 2 2 2 3" xfId="7302" xr:uid="{5175395A-6200-4BBD-BB66-55E2F9501D0B}"/>
    <cellStyle name="Millares 69 2 2 2 3 2" xfId="17541" xr:uid="{979673C4-4E96-4C01-B61E-8AA737188224}"/>
    <cellStyle name="Millares 69 2 2 2 4" xfId="10581" xr:uid="{84FCE90A-AF2D-4F94-B582-6C6F1ED9A251}"/>
    <cellStyle name="Millares 69 2 2 2 4 2" xfId="19835" xr:uid="{0DA66952-A1A9-4DEA-B309-1B1F4833C164}"/>
    <cellStyle name="Millares 69 2 2 2 5" xfId="12988" xr:uid="{63F230CB-127B-4A68-8187-AA96491FEB1F}"/>
    <cellStyle name="Millares 69 2 2 3" xfId="3707" xr:uid="{CA2464F5-C602-430F-83C4-5CD0EE54D0A2}"/>
    <cellStyle name="Millares 69 2 2 3 2" xfId="14126" xr:uid="{DED76934-7FCF-46DA-B35A-BD7CDC91A11E}"/>
    <cellStyle name="Millares 69 2 2 4" xfId="6134" xr:uid="{F52AED15-F8C6-455C-9E58-97993D215DC6}"/>
    <cellStyle name="Millares 69 2 2 4 2" xfId="16403" xr:uid="{8C9BA77E-4304-45B2-A6E8-EEAC8727BCBC}"/>
    <cellStyle name="Millares 69 2 2 5" xfId="9413" xr:uid="{768D894C-404F-45F2-959F-1395E266B89A}"/>
    <cellStyle name="Millares 69 2 2 5 2" xfId="18696" xr:uid="{C8612FBA-ABB2-4B07-A0F1-F397A4D91269}"/>
    <cellStyle name="Millares 69 2 2 6" xfId="11850" xr:uid="{452BCBF1-650E-43D2-8932-9D65E7993ED8}"/>
    <cellStyle name="Millares 69 2 3" xfId="1957" xr:uid="{178F1268-E1D9-4F9C-934B-9259CC477EAE}"/>
    <cellStyle name="Millares 69 2 3 2" xfId="4293" xr:uid="{364BF19C-5B9E-498B-A3BC-F64E7B9765FD}"/>
    <cellStyle name="Millares 69 2 3 2 2" xfId="14695" xr:uid="{D686A36A-AEB0-4057-8FC8-01320DEDCC35}"/>
    <cellStyle name="Millares 69 2 3 3" xfId="6720" xr:uid="{FC136203-8D6C-41CF-8122-2EDF6619E4C6}"/>
    <cellStyle name="Millares 69 2 3 3 2" xfId="16972" xr:uid="{FC54ACAF-CD76-4611-A87D-9B8D677D9FA2}"/>
    <cellStyle name="Millares 69 2 3 4" xfId="9999" xr:uid="{30354F5B-1ED8-4572-BC60-E1628D0B72DA}"/>
    <cellStyle name="Millares 69 2 3 4 2" xfId="19265" xr:uid="{58730585-35BB-43E6-B073-6866FDB70DD4}"/>
    <cellStyle name="Millares 69 2 3 5" xfId="12419" xr:uid="{875B336D-2055-4AB2-8D81-A35D25447E77}"/>
    <cellStyle name="Millares 69 2 4" xfId="3125" xr:uid="{CE500E47-D2F3-4EC4-9CE6-7D22EC10B5C4}"/>
    <cellStyle name="Millares 69 2 4 2" xfId="13557" xr:uid="{22F0A586-A563-4DC4-9AF6-67646632F9CB}"/>
    <cellStyle name="Millares 69 2 5" xfId="5552" xr:uid="{FD55BB1A-4B03-457B-9466-93AE1323BB5C}"/>
    <cellStyle name="Millares 69 2 5 2" xfId="15834" xr:uid="{AACCD247-2F67-4DD1-AE60-AB17F3873488}"/>
    <cellStyle name="Millares 69 2 6" xfId="8831" xr:uid="{435508A6-22A4-41DF-AA38-DE2C7B7941ED}"/>
    <cellStyle name="Millares 69 2 6 2" xfId="18127" xr:uid="{50D5BE16-D24C-46A8-A5E3-5EC0831FA017}"/>
    <cellStyle name="Millares 69 2 7" xfId="11281" xr:uid="{A8AA913A-A14D-4BD6-A852-4CB9ED9A9CA2}"/>
    <cellStyle name="Millares 69 3" xfId="1084" xr:uid="{29B20A65-BD40-4CE6-87F8-49277A8B7E33}"/>
    <cellStyle name="Millares 69 3 2" xfId="2252" xr:uid="{7297195F-4DF3-401C-BE25-CB4F7A4A306E}"/>
    <cellStyle name="Millares 69 3 2 2" xfId="4588" xr:uid="{F7372FDA-9B21-46FA-90A0-59591A44EC69}"/>
    <cellStyle name="Millares 69 3 2 2 2" xfId="14980" xr:uid="{D1E9FA98-6B8E-4627-BF43-45FD77D484A2}"/>
    <cellStyle name="Millares 69 3 2 3" xfId="7015" xr:uid="{38677AFC-4232-4EA9-AB07-C9992B1BA865}"/>
    <cellStyle name="Millares 69 3 2 3 2" xfId="17257" xr:uid="{F37569C1-E737-4B24-8852-90AAD7499F41}"/>
    <cellStyle name="Millares 69 3 2 4" xfId="10294" xr:uid="{0712855F-2A33-4B82-B12E-9814EA801842}"/>
    <cellStyle name="Millares 69 3 2 4 2" xfId="19551" xr:uid="{4C140772-C9BB-4609-942C-E8D81BCFD7F1}"/>
    <cellStyle name="Millares 69 3 2 5" xfId="12704" xr:uid="{39B24838-338A-44F3-9D2E-45E3478ED3D5}"/>
    <cellStyle name="Millares 69 3 3" xfId="3420" xr:uid="{EDE15CB2-C5B3-41E4-B42A-24EC96A652DC}"/>
    <cellStyle name="Millares 69 3 3 2" xfId="13842" xr:uid="{F4593F66-8DB8-446C-8457-0BD33A2A0773}"/>
    <cellStyle name="Millares 69 3 4" xfId="5847" xr:uid="{9E3EDFA8-4544-4B9A-AB48-9D4A2E8F4162}"/>
    <cellStyle name="Millares 69 3 4 2" xfId="16119" xr:uid="{ACD4F1D6-1A20-4C1A-AFAA-C8E5094835E4}"/>
    <cellStyle name="Millares 69 3 5" xfId="9126" xr:uid="{C8241AAF-B326-4421-B6A5-0EEF6AF5198F}"/>
    <cellStyle name="Millares 69 3 5 2" xfId="18412" xr:uid="{7A34505F-C435-4AA3-8BA9-75FD3DC7C85F}"/>
    <cellStyle name="Millares 69 3 6" xfId="11566" xr:uid="{7E4DEEE0-5BB3-4914-848E-97FCD3F9AA03}"/>
    <cellStyle name="Millares 69 4" xfId="1663" xr:uid="{BC6C9B54-E0A0-46EB-9F20-A79EC5E08C53}"/>
    <cellStyle name="Millares 69 4 2" xfId="3999" xr:uid="{44CAFEE8-4C49-4BEC-82EB-29FC2832C4ED}"/>
    <cellStyle name="Millares 69 4 2 2" xfId="14411" xr:uid="{2E5C1927-4A92-4D69-A8D2-D8F666D74CA6}"/>
    <cellStyle name="Millares 69 4 3" xfId="6426" xr:uid="{480C2CFC-87DE-451D-B7A4-772C235963DB}"/>
    <cellStyle name="Millares 69 4 3 2" xfId="16688" xr:uid="{B2AF1D8A-EA12-4041-B1D8-E0D1A0F16302}"/>
    <cellStyle name="Millares 69 4 4" xfId="9705" xr:uid="{B0A5438F-CF0A-487A-91AB-ADD3CE5AFC0D}"/>
    <cellStyle name="Millares 69 4 4 2" xfId="18981" xr:uid="{F5CAC8AF-D98C-42AB-B4A6-1000AF5D5E48}"/>
    <cellStyle name="Millares 69 4 5" xfId="12135" xr:uid="{ECF42284-1B54-4EF8-9F18-B94582F8E682}"/>
    <cellStyle name="Millares 69 5" xfId="2831" xr:uid="{0F2D4AD7-4572-4EB3-8B28-27CECE0B3B44}"/>
    <cellStyle name="Millares 69 5 2" xfId="13273" xr:uid="{691748B5-01CB-4AAB-87C8-21A83B061F3B}"/>
    <cellStyle name="Millares 69 6" xfId="5242" xr:uid="{B8D2BC45-9EF5-42D6-BBBC-856D14CE047F}"/>
    <cellStyle name="Millares 69 6 2" xfId="15550" xr:uid="{A223D07E-8979-4591-85D1-946A2233AC36}"/>
    <cellStyle name="Millares 69 7" xfId="8537" xr:uid="{3F6FA338-4E24-4EDA-AB07-4103BC519A66}"/>
    <cellStyle name="Millares 69 7 2" xfId="17843" xr:uid="{5C8EC7AB-7F59-4FE2-B48A-7CBED5FFBF5B}"/>
    <cellStyle name="Millares 69 8" xfId="10928" xr:uid="{A25AF9DD-EFD0-4431-8536-DBC04E3F96A6}"/>
    <cellStyle name="Millares 7" xfId="82" xr:uid="{CDE759C0-277E-4F69-9A1D-24338A08C2F8}"/>
    <cellStyle name="Millares 7 2" xfId="83" xr:uid="{8DEAA332-D051-4429-B948-C6DA94723B51}"/>
    <cellStyle name="Millares 7 2 2" xfId="84" xr:uid="{FAD71E09-B21F-45DE-A06D-2F981CC5B276}"/>
    <cellStyle name="Millares 7 3" xfId="325" xr:uid="{418FF1C5-9829-4ACD-B04E-907AD1CF0862}"/>
    <cellStyle name="Millares 7 3 2" xfId="699" xr:uid="{DC19D44F-6A2D-47D6-849B-8A9A7DEE7315}"/>
    <cellStyle name="Millares 7 3 2 2" xfId="1281" xr:uid="{D0EF2282-B758-49F3-B11A-9EFD78594548}"/>
    <cellStyle name="Millares 7 3 2 2 2" xfId="2449" xr:uid="{08681597-5E29-40F7-996B-BD8A12F9F40F}"/>
    <cellStyle name="Millares 7 3 2 2 2 2" xfId="4785" xr:uid="{61F1F066-AE53-4DEA-8997-7B4169BB9733}"/>
    <cellStyle name="Millares 7 3 2 2 2 2 2" xfId="15174" xr:uid="{DE99E2D1-9DD6-474F-BA24-539FD8BF8C6D}"/>
    <cellStyle name="Millares 7 3 2 2 2 3" xfId="7212" xr:uid="{31EA3208-7EF1-443B-BBDA-25A85BF79925}"/>
    <cellStyle name="Millares 7 3 2 2 2 3 2" xfId="17451" xr:uid="{E324DF48-238A-41A6-886F-7CC73ED4118C}"/>
    <cellStyle name="Millares 7 3 2 2 2 4" xfId="10491" xr:uid="{EBF657DB-A9C3-467D-B5B3-646CA1B078BA}"/>
    <cellStyle name="Millares 7 3 2 2 2 4 2" xfId="19745" xr:uid="{5A63EEE6-BFBD-4937-94F5-62BC706227B4}"/>
    <cellStyle name="Millares 7 3 2 2 2 5" xfId="12898" xr:uid="{4A5A6751-FB86-4979-AE9C-55E3FC0620F2}"/>
    <cellStyle name="Millares 7 3 2 2 3" xfId="3617" xr:uid="{3AAF5475-FE8F-4739-AC52-9DCCE7F0A779}"/>
    <cellStyle name="Millares 7 3 2 2 3 2" xfId="14036" xr:uid="{89A29F23-7574-4CB8-B04B-0E220FAC8828}"/>
    <cellStyle name="Millares 7 3 2 2 4" xfId="6044" xr:uid="{313BF3D0-5431-4902-8F0F-FB3865B20922}"/>
    <cellStyle name="Millares 7 3 2 2 4 2" xfId="16313" xr:uid="{84CE0718-C71F-46D8-9E99-DB1A769AABDE}"/>
    <cellStyle name="Millares 7 3 2 2 5" xfId="9323" xr:uid="{8DA50055-B38F-4801-85B0-DC39E544C2DD}"/>
    <cellStyle name="Millares 7 3 2 2 5 2" xfId="18606" xr:uid="{3607EA97-DE8A-4E3D-99B1-6C01BC17A74D}"/>
    <cellStyle name="Millares 7 3 2 2 6" xfId="11760" xr:uid="{F0B3BB9B-E306-481C-A21E-3612B6869974}"/>
    <cellStyle name="Millares 7 3 2 3" xfId="1867" xr:uid="{A3EF3B53-9BB9-46B0-B651-EBF331CB66DF}"/>
    <cellStyle name="Millares 7 3 2 3 2" xfId="4203" xr:uid="{18BE9C4B-7847-4E80-91A3-89DC2834481F}"/>
    <cellStyle name="Millares 7 3 2 3 2 2" xfId="14605" xr:uid="{83E5A9AE-51BC-467F-AB99-9D9BF09D4E90}"/>
    <cellStyle name="Millares 7 3 2 3 3" xfId="6630" xr:uid="{73EAD451-E0CE-4139-9A73-112EE4E0B156}"/>
    <cellStyle name="Millares 7 3 2 3 3 2" xfId="16882" xr:uid="{11ED21F8-9BEC-4432-8B0C-7D8B5F92E41E}"/>
    <cellStyle name="Millares 7 3 2 3 4" xfId="9909" xr:uid="{B4015D08-7888-4BC6-8C05-C369FDAC3F0C}"/>
    <cellStyle name="Millares 7 3 2 3 4 2" xfId="19175" xr:uid="{D45C8531-75DA-4D2F-803D-F09CF7641FC0}"/>
    <cellStyle name="Millares 7 3 2 3 5" xfId="12329" xr:uid="{5F367471-D431-44E8-ADF1-4232380B93C9}"/>
    <cellStyle name="Millares 7 3 2 4" xfId="3035" xr:uid="{7FE76205-365C-4352-9BC3-4918995E4C3E}"/>
    <cellStyle name="Millares 7 3 2 4 2" xfId="13467" xr:uid="{D8C15084-C224-47B8-B7EB-51CFDA95916A}"/>
    <cellStyle name="Millares 7 3 2 5" xfId="5462" xr:uid="{FCBAEF1E-6314-4878-9CB5-941B4CECA94B}"/>
    <cellStyle name="Millares 7 3 2 5 2" xfId="15744" xr:uid="{607049A8-1E94-4780-90E5-03B4C4F7EED0}"/>
    <cellStyle name="Millares 7 3 2 6" xfId="8741" xr:uid="{25D44966-7453-4828-B85B-DEDA2645192E}"/>
    <cellStyle name="Millares 7 3 2 6 2" xfId="18037" xr:uid="{2117C965-E4C1-4DE7-83A1-E4FCE97C4DA3}"/>
    <cellStyle name="Millares 7 3 2 7" xfId="11191" xr:uid="{D56A86F4-0438-49F6-A92E-1CA9D4A72CFE}"/>
    <cellStyle name="Millares 7 3 3" xfId="994" xr:uid="{3676B039-4170-48B9-AC09-3BEF47E6FEC6}"/>
    <cellStyle name="Millares 7 3 3 2" xfId="2162" xr:uid="{5DB9D1A2-BB83-4781-BFAE-89A7F7754C30}"/>
    <cellStyle name="Millares 7 3 3 2 2" xfId="4498" xr:uid="{18ED7F4D-6C6D-44B1-929D-4FBBA56E3D8B}"/>
    <cellStyle name="Millares 7 3 3 2 2 2" xfId="14890" xr:uid="{57796BEA-7299-4CB9-8B8C-698308ABD179}"/>
    <cellStyle name="Millares 7 3 3 2 3" xfId="6925" xr:uid="{25B8B59E-267F-4C29-9F0E-80AABC7AB119}"/>
    <cellStyle name="Millares 7 3 3 2 3 2" xfId="17167" xr:uid="{8E559134-E670-443F-A97C-F58883B7DC7D}"/>
    <cellStyle name="Millares 7 3 3 2 4" xfId="10204" xr:uid="{50DCFCBC-78DA-4E5B-8DDB-42FADAACDDF1}"/>
    <cellStyle name="Millares 7 3 3 2 4 2" xfId="19461" xr:uid="{B2B59D62-AA8D-4BAD-97E6-1ACA529B507B}"/>
    <cellStyle name="Millares 7 3 3 2 5" xfId="12614" xr:uid="{F7E57F55-4A6D-4204-A597-6A5CF3B4DBD0}"/>
    <cellStyle name="Millares 7 3 3 3" xfId="3330" xr:uid="{532250C5-3FF5-402E-9B20-A66673442728}"/>
    <cellStyle name="Millares 7 3 3 3 2" xfId="13752" xr:uid="{12F7358D-707D-40D5-AFFA-2534FD824BE1}"/>
    <cellStyle name="Millares 7 3 3 4" xfId="5757" xr:uid="{FB3EB03E-4E7A-4882-982A-9911A51F01CC}"/>
    <cellStyle name="Millares 7 3 3 4 2" xfId="16029" xr:uid="{69BB49CF-DF40-4D53-BD33-A359CA4EB42C}"/>
    <cellStyle name="Millares 7 3 3 5" xfId="9036" xr:uid="{713EE48E-F44D-4517-89F5-D59AD768F42B}"/>
    <cellStyle name="Millares 7 3 3 5 2" xfId="18322" xr:uid="{B28740A0-1230-46D4-B1F9-685C0BA492BB}"/>
    <cellStyle name="Millares 7 3 3 6" xfId="11476" xr:uid="{37442C9C-983B-4573-A2CF-8E957B5CAB63}"/>
    <cellStyle name="Millares 7 3 4" xfId="1573" xr:uid="{148AADFE-638E-42E8-AAB9-6C1C76531B68}"/>
    <cellStyle name="Millares 7 3 4 2" xfId="3909" xr:uid="{6CAF1560-EDD3-4DEC-9225-3181AC1479C0}"/>
    <cellStyle name="Millares 7 3 4 2 2" xfId="14321" xr:uid="{0AA9E98A-34CB-4A69-BA57-16FC60347AE6}"/>
    <cellStyle name="Millares 7 3 4 3" xfId="6336" xr:uid="{04818E45-5F36-4B4C-AD45-00B34F697D57}"/>
    <cellStyle name="Millares 7 3 4 3 2" xfId="16598" xr:uid="{ED939A14-577E-468D-9721-435AC23B18FA}"/>
    <cellStyle name="Millares 7 3 4 4" xfId="9615" xr:uid="{840B70BA-14EE-41E5-AB0E-8EE75A585B81}"/>
    <cellStyle name="Millares 7 3 4 4 2" xfId="18891" xr:uid="{0D33FB5E-9676-4BE3-A67B-35F8872E33BA}"/>
    <cellStyle name="Millares 7 3 4 5" xfId="12045" xr:uid="{42F06D63-0E1F-4EA2-A117-BF507BA12BDF}"/>
    <cellStyle name="Millares 7 3 5" xfId="2741" xr:uid="{70DF4897-3C10-4370-B15E-D7D266ED5E60}"/>
    <cellStyle name="Millares 7 3 5 2" xfId="13183" xr:uid="{54A9A4C9-9B86-453E-AF17-CB6DCAD73E5C}"/>
    <cellStyle name="Millares 7 3 6" xfId="5152" xr:uid="{C197D8FD-917F-4B37-ABF0-3285D2A61D84}"/>
    <cellStyle name="Millares 7 3 6 2" xfId="15460" xr:uid="{936341A6-3E48-40D5-BCF2-252E04045E37}"/>
    <cellStyle name="Millares 7 3 7" xfId="8447" xr:uid="{AB9BAC73-B6F1-48EA-9FF3-A112C2F67083}"/>
    <cellStyle name="Millares 7 3 7 2" xfId="17753" xr:uid="{6A8794F9-A878-4457-BA86-09E8AF94CAD0}"/>
    <cellStyle name="Millares 7 3 8" xfId="10838" xr:uid="{CE3B727B-5F1E-438E-AC08-4120D4E514E6}"/>
    <cellStyle name="Millares 7 4" xfId="533" xr:uid="{A03068CC-E79A-46B0-8649-27FA167CC533}"/>
    <cellStyle name="Millares 7 4 2" xfId="882" xr:uid="{1F061F17-6314-47BD-9F1F-C0C44E500757}"/>
    <cellStyle name="Millares 7 4 2 2" xfId="1464" xr:uid="{4A9D5684-E098-41D0-A4D0-A145DC6D6218}"/>
    <cellStyle name="Millares 7 4 2 2 2" xfId="2632" xr:uid="{3DB76BB9-694D-41B0-93A1-1CAF9F35A736}"/>
    <cellStyle name="Millares 7 4 2 2 2 2" xfId="4968" xr:uid="{F4DD7E37-F9EA-445B-95EC-1072E98583EA}"/>
    <cellStyle name="Millares 7 4 2 2 2 2 2" xfId="15357" xr:uid="{C24FC8E6-1178-4C07-8A1E-DB452E081880}"/>
    <cellStyle name="Millares 7 4 2 2 2 3" xfId="7395" xr:uid="{C9DEE214-59FA-4EC1-93A7-EA4659E64223}"/>
    <cellStyle name="Millares 7 4 2 2 2 3 2" xfId="17634" xr:uid="{090D74FB-C1E6-466D-89AB-0EB16CD0037F}"/>
    <cellStyle name="Millares 7 4 2 2 2 4" xfId="10674" xr:uid="{3A1A5A44-4655-45A1-B820-8470562A7CFB}"/>
    <cellStyle name="Millares 7 4 2 2 2 4 2" xfId="19928" xr:uid="{4BB3FEE7-B341-4E55-808C-F8E9AB501F98}"/>
    <cellStyle name="Millares 7 4 2 2 2 5" xfId="13081" xr:uid="{F6CF298A-D126-4177-9B20-D5682395407A}"/>
    <cellStyle name="Millares 7 4 2 2 3" xfId="3800" xr:uid="{98FFC332-9F7C-4666-8A37-FB4BF628E624}"/>
    <cellStyle name="Millares 7 4 2 2 3 2" xfId="14219" xr:uid="{71C50F86-7019-4A5E-9F32-250915CAE7F1}"/>
    <cellStyle name="Millares 7 4 2 2 4" xfId="6227" xr:uid="{86D778AD-49ED-4DCC-8400-43DBDFFDBA19}"/>
    <cellStyle name="Millares 7 4 2 2 4 2" xfId="16496" xr:uid="{E729C7B0-1E34-4D08-9FF7-4513BE525CA0}"/>
    <cellStyle name="Millares 7 4 2 2 5" xfId="9506" xr:uid="{5C594342-FFEC-4603-927F-7E243AAFBB4A}"/>
    <cellStyle name="Millares 7 4 2 2 5 2" xfId="18789" xr:uid="{52FFFF86-B032-4A3E-A0E9-646FC6E6E641}"/>
    <cellStyle name="Millares 7 4 2 2 6" xfId="11943" xr:uid="{EDEF9BA2-F4BA-4769-A601-C61524D5ACA2}"/>
    <cellStyle name="Millares 7 4 2 3" xfId="2050" xr:uid="{837318EC-56C2-42B5-840C-08509C753FE7}"/>
    <cellStyle name="Millares 7 4 2 3 2" xfId="4386" xr:uid="{F56CD904-7EA9-42C5-93A0-CE940F017E3B}"/>
    <cellStyle name="Millares 7 4 2 3 2 2" xfId="14788" xr:uid="{FD56385F-E429-4018-8910-8A761A0F3E82}"/>
    <cellStyle name="Millares 7 4 2 3 3" xfId="6813" xr:uid="{5FEECF00-5FAD-4E71-860A-0C982B4565BE}"/>
    <cellStyle name="Millares 7 4 2 3 3 2" xfId="17065" xr:uid="{F174D23D-DD83-4A72-8C5F-3A6D6597F65D}"/>
    <cellStyle name="Millares 7 4 2 3 4" xfId="10092" xr:uid="{11786AD0-F645-45F7-B223-15F12A9DE4A7}"/>
    <cellStyle name="Millares 7 4 2 3 4 2" xfId="19358" xr:uid="{A813B585-CEEB-4019-9C0D-7FF8E0A2600E}"/>
    <cellStyle name="Millares 7 4 2 3 5" xfId="12512" xr:uid="{7A8C96DF-7B39-4B4D-A2AF-5B3212C72801}"/>
    <cellStyle name="Millares 7 4 2 4" xfId="3218" xr:uid="{2F71FD31-A26A-402B-A1D1-4DB31EDFA6D0}"/>
    <cellStyle name="Millares 7 4 2 4 2" xfId="13650" xr:uid="{2BA65530-C372-490F-895B-EEDE2BF32ADF}"/>
    <cellStyle name="Millares 7 4 2 5" xfId="5645" xr:uid="{83C6E35B-FC12-48B1-AB04-D95EEEA0C872}"/>
    <cellStyle name="Millares 7 4 2 5 2" xfId="15927" xr:uid="{332495A3-59CB-4719-9C29-1B41646E0807}"/>
    <cellStyle name="Millares 7 4 2 6" xfId="8924" xr:uid="{B914D32A-7E32-4A12-9C0F-4D847E9C0CA5}"/>
    <cellStyle name="Millares 7 4 2 6 2" xfId="18220" xr:uid="{5006563E-89E7-41B4-9CFE-741DE8468856}"/>
    <cellStyle name="Millares 7 4 2 7" xfId="11374" xr:uid="{00AB5443-9042-4E53-9259-D34CB2775B09}"/>
    <cellStyle name="Millares 7 4 3" xfId="1177" xr:uid="{25481836-0FA9-48EB-8FB6-B5F3B8AA7DCF}"/>
    <cellStyle name="Millares 7 4 3 2" xfId="2345" xr:uid="{DBDEA3C3-FCBE-42FB-ADE9-8C365D409B2D}"/>
    <cellStyle name="Millares 7 4 3 2 2" xfId="4681" xr:uid="{6FC291DB-6E3E-4F21-A53C-C4F4A9DC8D0C}"/>
    <cellStyle name="Millares 7 4 3 2 2 2" xfId="15073" xr:uid="{A2061B63-2CC8-498F-8A8C-26639F7D408D}"/>
    <cellStyle name="Millares 7 4 3 2 3" xfId="7108" xr:uid="{D05898CE-717C-445E-B3B7-E02E6E9ACD10}"/>
    <cellStyle name="Millares 7 4 3 2 3 2" xfId="17350" xr:uid="{8064622D-6446-4305-BE97-B6F873F8D396}"/>
    <cellStyle name="Millares 7 4 3 2 4" xfId="10387" xr:uid="{2B3F9595-D133-44D6-882A-0DF50D9609F8}"/>
    <cellStyle name="Millares 7 4 3 2 4 2" xfId="19644" xr:uid="{D9F174E7-A898-437B-BC17-61DB6A5BAF02}"/>
    <cellStyle name="Millares 7 4 3 2 5" xfId="12797" xr:uid="{09CD9119-676B-4012-9659-23EB4F8E48D0}"/>
    <cellStyle name="Millares 7 4 3 3" xfId="3513" xr:uid="{628CD197-9CBE-4598-B5D7-73A402443FA5}"/>
    <cellStyle name="Millares 7 4 3 3 2" xfId="13935" xr:uid="{ED3CDC0F-3C78-4D84-869B-72808A51EF35}"/>
    <cellStyle name="Millares 7 4 3 4" xfId="5940" xr:uid="{48BCBBBF-8643-40BE-8EDB-A440C2895149}"/>
    <cellStyle name="Millares 7 4 3 4 2" xfId="16212" xr:uid="{501AC116-9E34-4F0A-8576-EDC4D55FF37D}"/>
    <cellStyle name="Millares 7 4 3 5" xfId="9219" xr:uid="{025E46D5-B977-45AE-A5E4-F4D34039FBED}"/>
    <cellStyle name="Millares 7 4 3 5 2" xfId="18505" xr:uid="{BAE20E9C-FC38-4184-AF0A-94C353223124}"/>
    <cellStyle name="Millares 7 4 3 6" xfId="11659" xr:uid="{F89368BD-BC3E-4FD8-A352-DDE436EC67C6}"/>
    <cellStyle name="Millares 7 4 4" xfId="1756" xr:uid="{BDF8248F-2BA8-4034-B577-C71BFECBE6B7}"/>
    <cellStyle name="Millares 7 4 4 2" xfId="4092" xr:uid="{2655945C-1F20-4135-9BF1-6EAE3040691C}"/>
    <cellStyle name="Millares 7 4 4 2 2" xfId="14504" xr:uid="{67B3CB36-4EFD-489D-B08E-51A014F252AD}"/>
    <cellStyle name="Millares 7 4 4 3" xfId="6519" xr:uid="{2523A386-BDAD-4405-8658-7A7ABA06A318}"/>
    <cellStyle name="Millares 7 4 4 3 2" xfId="16781" xr:uid="{0A65B096-C0E7-45D5-86A5-68BC115FDC3A}"/>
    <cellStyle name="Millares 7 4 4 4" xfId="9798" xr:uid="{62DB7FDB-389E-4AB2-928F-6BF67B12ACD2}"/>
    <cellStyle name="Millares 7 4 4 4 2" xfId="19074" xr:uid="{17A2EFFF-A363-4F96-9B3A-BE7175DEF458}"/>
    <cellStyle name="Millares 7 4 4 5" xfId="12228" xr:uid="{E1EBF9BF-65A5-4F74-9C04-B7BF88729B73}"/>
    <cellStyle name="Millares 7 4 5" xfId="2924" xr:uid="{DB5CBC17-51EF-45DD-91BB-B0E07071AAD2}"/>
    <cellStyle name="Millares 7 4 5 2" xfId="13366" xr:uid="{5DAA49EC-EE86-4F79-B066-6C00C609A963}"/>
    <cellStyle name="Millares 7 4 6" xfId="5341" xr:uid="{CCEC1D44-26B8-4CF5-A912-E6EEBAD93D2A}"/>
    <cellStyle name="Millares 7 4 6 2" xfId="15643" xr:uid="{A8FCA58F-DC19-4553-B43B-997107066A7E}"/>
    <cellStyle name="Millares 7 4 7" xfId="8630" xr:uid="{F3940370-3C8A-4E15-B575-21F52166EB96}"/>
    <cellStyle name="Millares 7 4 7 2" xfId="17936" xr:uid="{4D457CEA-BCD0-47F1-85DD-56346ACE0B6C}"/>
    <cellStyle name="Millares 7 4 8" xfId="11046" xr:uid="{97805852-E9B5-4055-A2C2-06B7805BA54C}"/>
    <cellStyle name="Millares 7 5" xfId="620" xr:uid="{242783E0-E343-436E-9B9B-BD84802538BD}"/>
    <cellStyle name="Millares 7 5 2" xfId="939" xr:uid="{2D84C575-DF7C-4298-9E57-4C61B460B14A}"/>
    <cellStyle name="Millares 7 5 2 2" xfId="1520" xr:uid="{C935A743-615D-474E-9036-20E49259E93B}"/>
    <cellStyle name="Millares 7 5 2 2 2" xfId="2688" xr:uid="{3D8202E0-CE18-4EE9-A7E7-79895E98AB1A}"/>
    <cellStyle name="Millares 7 5 2 2 2 2" xfId="5024" xr:uid="{254A781B-EA95-460F-A20E-2BDEBBCE38D9}"/>
    <cellStyle name="Millares 7 5 2 2 2 2 2" xfId="15413" xr:uid="{316EF36C-AE13-42D4-89AC-06C161D04016}"/>
    <cellStyle name="Millares 7 5 2 2 2 3" xfId="7451" xr:uid="{146F7968-8464-4276-A2B6-E92399390AFB}"/>
    <cellStyle name="Millares 7 5 2 2 2 3 2" xfId="17690" xr:uid="{5C9185FE-EF20-49D0-85BF-354EC9ADB05C}"/>
    <cellStyle name="Millares 7 5 2 2 2 4" xfId="10730" xr:uid="{82926C02-331C-42B2-8785-C268EE292FC1}"/>
    <cellStyle name="Millares 7 5 2 2 2 4 2" xfId="19984" xr:uid="{5CDCAFB1-78A6-47FF-B6D1-22E86F4F44DB}"/>
    <cellStyle name="Millares 7 5 2 2 2 5" xfId="13137" xr:uid="{6D6FDD3E-F2C0-4EC4-A37B-705609576A2A}"/>
    <cellStyle name="Millares 7 5 2 2 3" xfId="3856" xr:uid="{CC011F76-87B2-4D0F-9506-3C4A03C33B02}"/>
    <cellStyle name="Millares 7 5 2 2 3 2" xfId="14275" xr:uid="{25D1E588-548E-4969-9DAC-8418C0E3301B}"/>
    <cellStyle name="Millares 7 5 2 2 4" xfId="6283" xr:uid="{F8D96DDC-A8B8-447B-9BE4-EE97E611B358}"/>
    <cellStyle name="Millares 7 5 2 2 4 2" xfId="16552" xr:uid="{B0BC9710-4AA5-4551-9A88-31B87FE64AA6}"/>
    <cellStyle name="Millares 7 5 2 2 5" xfId="9562" xr:uid="{16C31B28-C703-416C-B1CB-603D35A84E3D}"/>
    <cellStyle name="Millares 7 5 2 2 5 2" xfId="18845" xr:uid="{0962048B-8595-447C-B80E-2DACF4CB17AC}"/>
    <cellStyle name="Millares 7 5 2 2 6" xfId="11999" xr:uid="{27AAE553-90C2-42B3-A40D-2D10CA0F20BF}"/>
    <cellStyle name="Millares 7 5 2 3" xfId="2107" xr:uid="{2FAA8297-A060-4DB2-8B9B-74C06EB2571E}"/>
    <cellStyle name="Millares 7 5 2 3 2" xfId="4443" xr:uid="{16BC0120-D68F-4712-BC43-0A1995C8DF6B}"/>
    <cellStyle name="Millares 7 5 2 3 2 2" xfId="14844" xr:uid="{DE8CD5C1-507A-49C4-9F1A-A311BB140C8B}"/>
    <cellStyle name="Millares 7 5 2 3 3" xfId="6870" xr:uid="{9415A768-FF19-484E-9986-01CD7CEE6B5A}"/>
    <cellStyle name="Millares 7 5 2 3 3 2" xfId="17121" xr:uid="{B5399D3F-543B-4DC4-AEE8-981B3E034DEB}"/>
    <cellStyle name="Millares 7 5 2 3 4" xfId="10149" xr:uid="{B4BA33A7-4909-42C2-8022-0014262348D8}"/>
    <cellStyle name="Millares 7 5 2 3 4 2" xfId="19414" xr:uid="{FB0B64AF-B537-40D1-BA40-4DB043A6DE02}"/>
    <cellStyle name="Millares 7 5 2 3 5" xfId="12568" xr:uid="{8CAB9B96-2611-43A7-95C3-8C0DCEDF7673}"/>
    <cellStyle name="Millares 7 5 2 4" xfId="3275" xr:uid="{E0414FC6-5D6F-4A29-9ED0-7DD609F40AF9}"/>
    <cellStyle name="Millares 7 5 2 4 2" xfId="13706" xr:uid="{AE434471-F36E-41CF-BD76-A8160475EC01}"/>
    <cellStyle name="Millares 7 5 2 5" xfId="5702" xr:uid="{DDA86609-A632-4E63-84F3-6074746FD0DB}"/>
    <cellStyle name="Millares 7 5 2 5 2" xfId="15983" xr:uid="{03E87147-1DF8-44C0-9ACF-34925B502F22}"/>
    <cellStyle name="Millares 7 5 2 6" xfId="8981" xr:uid="{EB6F50B8-19B9-4433-AC31-C8C619A3FE02}"/>
    <cellStyle name="Millares 7 5 2 6 2" xfId="18276" xr:uid="{19394DD4-8B41-49D4-A986-181A5B1B1F27}"/>
    <cellStyle name="Millares 7 5 2 7" xfId="11430" xr:uid="{C1B9196B-AF0E-4F09-A567-A30A01878D78}"/>
    <cellStyle name="Millares 7 5 3" xfId="1233" xr:uid="{5FE2E837-F96A-49D9-9A98-33A6963A7E84}"/>
    <cellStyle name="Millares 7 5 3 2" xfId="2401" xr:uid="{1309023D-4795-47EB-BC08-81C4246422DC}"/>
    <cellStyle name="Millares 7 5 3 2 2" xfId="4737" xr:uid="{CD25D702-F686-4450-A1C5-EF4CC8619305}"/>
    <cellStyle name="Millares 7 5 3 2 2 2" xfId="15129" xr:uid="{BA20B845-F9E4-4D8F-9805-B6433F890AEE}"/>
    <cellStyle name="Millares 7 5 3 2 3" xfId="7164" xr:uid="{492F20E9-BA04-47C2-8528-CA4CC3E4AA00}"/>
    <cellStyle name="Millares 7 5 3 2 3 2" xfId="17406" xr:uid="{019E867A-4B22-4A86-B4B3-D770B9EF9966}"/>
    <cellStyle name="Millares 7 5 3 2 4" xfId="10443" xr:uid="{579819B7-91BC-4502-8C09-4E1E246AED68}"/>
    <cellStyle name="Millares 7 5 3 2 4 2" xfId="19700" xr:uid="{6885B4E0-1CF4-439E-8E2D-A0DF495E9A52}"/>
    <cellStyle name="Millares 7 5 3 2 5" xfId="12853" xr:uid="{5F151466-7EC0-4CEE-A6D1-68072B67921F}"/>
    <cellStyle name="Millares 7 5 3 3" xfId="3569" xr:uid="{0C51C35F-34E1-46FA-89D5-12EAA271F184}"/>
    <cellStyle name="Millares 7 5 3 3 2" xfId="13991" xr:uid="{1F153F29-4DCA-478C-B309-B760775077BD}"/>
    <cellStyle name="Millares 7 5 3 4" xfId="5996" xr:uid="{F2D590C4-94A3-4170-B32A-48C4481917BC}"/>
    <cellStyle name="Millares 7 5 3 4 2" xfId="16268" xr:uid="{8CECFDD0-B09E-45D0-BDD2-5AD1259537A8}"/>
    <cellStyle name="Millares 7 5 3 5" xfId="9275" xr:uid="{0624C69F-687F-41AA-8A97-927B61E7FADC}"/>
    <cellStyle name="Millares 7 5 3 5 2" xfId="18561" xr:uid="{45B7D244-1F4F-4D44-890D-52D3FD7BB189}"/>
    <cellStyle name="Millares 7 5 3 6" xfId="11715" xr:uid="{F411E30D-0D11-4A5F-856B-D469E83CAF4D}"/>
    <cellStyle name="Millares 7 5 4" xfId="1812" xr:uid="{4037197D-BBAA-42A7-BD40-A0A1A7F28712}"/>
    <cellStyle name="Millares 7 5 4 2" xfId="4148" xr:uid="{3CF4DA42-E11C-4E18-8513-179EA5ACF2FE}"/>
    <cellStyle name="Millares 7 5 4 2 2" xfId="14560" xr:uid="{47EB88A0-71D1-47FC-9393-D567E3182FB3}"/>
    <cellStyle name="Millares 7 5 4 3" xfId="6575" xr:uid="{9D6FABD3-F2AD-4D72-B022-49500855065A}"/>
    <cellStyle name="Millares 7 5 4 3 2" xfId="16837" xr:uid="{6237C26F-B011-48F3-B682-9B80BEC1F2AC}"/>
    <cellStyle name="Millares 7 5 4 4" xfId="9854" xr:uid="{F63C94AB-990F-4A22-BD49-2FEC30975F74}"/>
    <cellStyle name="Millares 7 5 4 4 2" xfId="19130" xr:uid="{ADA640FB-3DD2-4407-B8B0-E6295811F4B1}"/>
    <cellStyle name="Millares 7 5 4 5" xfId="12284" xr:uid="{D7EC70D5-CB3D-4C8E-A5AA-DFC4A719A67A}"/>
    <cellStyle name="Millares 7 5 5" xfId="2980" xr:uid="{AF381E85-7FCA-4C76-84A6-893AFB234BE8}"/>
    <cellStyle name="Millares 7 5 5 2" xfId="13422" xr:uid="{826FE49B-4A29-4E77-9B5A-09A9A0A9D64F}"/>
    <cellStyle name="Millares 7 5 6" xfId="5403" xr:uid="{C67BEE75-BF1A-4771-91EF-A244C5CE0A81}"/>
    <cellStyle name="Millares 7 5 6 2" xfId="15699" xr:uid="{929B09CE-7D49-446C-8C4C-9B5B99B9FABB}"/>
    <cellStyle name="Millares 7 5 7" xfId="8686" xr:uid="{CC382EFD-003E-4FD8-9B88-090FFE90531C}"/>
    <cellStyle name="Millares 7 5 7 2" xfId="17992" xr:uid="{70877232-9EFC-4F23-B799-A1BEE36FFD3E}"/>
    <cellStyle name="Millares 7 5 8" xfId="11129" xr:uid="{43285B8B-2BAA-44AC-A6DD-EE98E26548C4}"/>
    <cellStyle name="Millares 70" xfId="460" xr:uid="{682DEE7F-4E45-493C-95D3-F95023070F7E}"/>
    <cellStyle name="Millares 70 2" xfId="834" xr:uid="{22337DA9-175E-4B8A-B176-FD982873F329}"/>
    <cellStyle name="Millares 70 2 2" xfId="1416" xr:uid="{E907F1A8-C1B3-46A2-A067-7C666FD8DFB2}"/>
    <cellStyle name="Millares 70 2 2 2" xfId="2584" xr:uid="{442A2591-2561-45D4-8DB5-83B2AEF9918A}"/>
    <cellStyle name="Millares 70 2 2 2 2" xfId="4920" xr:uid="{77B154DF-1658-4F18-A237-C6B80F3508A5}"/>
    <cellStyle name="Millares 70 2 2 2 2 2" xfId="15309" xr:uid="{1B8EDA42-0047-4E5B-8CCB-B88B23754C0A}"/>
    <cellStyle name="Millares 70 2 2 2 3" xfId="7347" xr:uid="{998F50D7-C64D-4683-BB9C-3099035A919E}"/>
    <cellStyle name="Millares 70 2 2 2 3 2" xfId="17586" xr:uid="{9165848A-982F-4270-AC6F-81DDE371CCE8}"/>
    <cellStyle name="Millares 70 2 2 2 4" xfId="10626" xr:uid="{50D3B1D4-D438-47ED-B962-E648278386BD}"/>
    <cellStyle name="Millares 70 2 2 2 4 2" xfId="19880" xr:uid="{C54678B6-2D1E-4C4D-A5CA-4B2DE6965B27}"/>
    <cellStyle name="Millares 70 2 2 2 5" xfId="13033" xr:uid="{44FC8FDF-A36C-43EC-A03E-0BFAF23FAFDB}"/>
    <cellStyle name="Millares 70 2 2 3" xfId="3752" xr:uid="{89511598-4ED8-4D0B-8AAB-34BB0D8987F7}"/>
    <cellStyle name="Millares 70 2 2 3 2" xfId="14171" xr:uid="{399EC0CF-8C8E-4E9E-A46D-204ACEFD4DEC}"/>
    <cellStyle name="Millares 70 2 2 4" xfId="6179" xr:uid="{BD921BCE-40F1-4CA0-BB2F-1936C3ADC1F0}"/>
    <cellStyle name="Millares 70 2 2 4 2" xfId="16448" xr:uid="{41824C42-A7A0-411B-842B-24B4B4B99C4F}"/>
    <cellStyle name="Millares 70 2 2 5" xfId="9458" xr:uid="{B21D382A-6FCA-4EDE-B0A1-E24D04A3E72E}"/>
    <cellStyle name="Millares 70 2 2 5 2" xfId="18741" xr:uid="{FC787CF9-8F1E-48F9-BDB7-F5E307B34511}"/>
    <cellStyle name="Millares 70 2 2 6" xfId="11895" xr:uid="{45E6F1D8-FDEC-4D61-ABC4-D632A9A48800}"/>
    <cellStyle name="Millares 70 2 3" xfId="2002" xr:uid="{6B53C783-1AE0-4846-95F6-660B893F5465}"/>
    <cellStyle name="Millares 70 2 3 2" xfId="4338" xr:uid="{C253D84D-F53C-4F2B-9CF1-8EF3B47C5CC0}"/>
    <cellStyle name="Millares 70 2 3 2 2" xfId="14740" xr:uid="{90D033F1-E0CE-4443-94F4-B80AC94C327A}"/>
    <cellStyle name="Millares 70 2 3 3" xfId="6765" xr:uid="{B12002B4-39CB-4308-9B07-5B5517FB533D}"/>
    <cellStyle name="Millares 70 2 3 3 2" xfId="17017" xr:uid="{7E297A0A-9ABF-4B50-8CDF-B5B1B606E725}"/>
    <cellStyle name="Millares 70 2 3 4" xfId="10044" xr:uid="{2A61206E-8347-46E3-B3EC-4CE237841CE2}"/>
    <cellStyle name="Millares 70 2 3 4 2" xfId="19310" xr:uid="{188F9696-C215-43A3-8FFC-9F10C90C4B6E}"/>
    <cellStyle name="Millares 70 2 3 5" xfId="12464" xr:uid="{4897165E-D7CE-452C-8680-39BFB00F764D}"/>
    <cellStyle name="Millares 70 2 4" xfId="3170" xr:uid="{B36ABFA1-4854-4064-BA0C-081907155E19}"/>
    <cellStyle name="Millares 70 2 4 2" xfId="13602" xr:uid="{21A61039-D65B-4894-BA55-747DABF6974E}"/>
    <cellStyle name="Millares 70 2 5" xfId="5597" xr:uid="{D3944DE1-C876-46A9-88A3-FCD9F086166A}"/>
    <cellStyle name="Millares 70 2 5 2" xfId="15879" xr:uid="{CF48DA0B-D95F-4101-98B1-7E7A654A4C44}"/>
    <cellStyle name="Millares 70 2 6" xfId="8876" xr:uid="{AA114870-D758-42E7-A2A4-E08E7F61B17C}"/>
    <cellStyle name="Millares 70 2 6 2" xfId="18172" xr:uid="{2C570B8B-EF0C-4914-B73C-C8A3E4998F43}"/>
    <cellStyle name="Millares 70 2 7" xfId="11326" xr:uid="{8BFC442A-FC27-4E61-97A5-C29C8BB35E16}"/>
    <cellStyle name="Millares 70 3" xfId="1129" xr:uid="{755DF743-919B-4DDA-8926-57AA48FA11BF}"/>
    <cellStyle name="Millares 70 3 2" xfId="2297" xr:uid="{717084DA-2A3A-40CB-903D-BC88E8FC3488}"/>
    <cellStyle name="Millares 70 3 2 2" xfId="4633" xr:uid="{74EB9AB9-3A76-4FEC-8B96-BEB8EAD9AAA0}"/>
    <cellStyle name="Millares 70 3 2 2 2" xfId="15025" xr:uid="{71AD3EC9-E1DC-4E25-B6A9-AA9DB8A98908}"/>
    <cellStyle name="Millares 70 3 2 3" xfId="7060" xr:uid="{5E1E3EA5-0ECC-4F9C-A32B-60EE2266FAB0}"/>
    <cellStyle name="Millares 70 3 2 3 2" xfId="17302" xr:uid="{8A8BC4AD-FFA3-4F91-9D0F-25046297F89E}"/>
    <cellStyle name="Millares 70 3 2 4" xfId="10339" xr:uid="{FC1646C9-252C-4054-8F02-3C2CDFD89E75}"/>
    <cellStyle name="Millares 70 3 2 4 2" xfId="19596" xr:uid="{A6BD090B-57AD-4324-A00A-A5450E88CEF5}"/>
    <cellStyle name="Millares 70 3 2 5" xfId="12749" xr:uid="{DD4D475B-9F43-43A0-A902-3D75C5718DBF}"/>
    <cellStyle name="Millares 70 3 3" xfId="3465" xr:uid="{28A2BB57-7AA3-4A26-AAC8-47CB54CE54BA}"/>
    <cellStyle name="Millares 70 3 3 2" xfId="13887" xr:uid="{489FE638-D322-4EB9-B39E-20B1A72A5D46}"/>
    <cellStyle name="Millares 70 3 4" xfId="5892" xr:uid="{941828C1-3F46-4FA1-A8EB-34D2CB939895}"/>
    <cellStyle name="Millares 70 3 4 2" xfId="16164" xr:uid="{E661BC2A-0C38-4540-B2C2-41F5C33AB59C}"/>
    <cellStyle name="Millares 70 3 5" xfId="9171" xr:uid="{7F2044DE-7B43-4A17-927E-ECAA632D6F02}"/>
    <cellStyle name="Millares 70 3 5 2" xfId="18457" xr:uid="{A35E46C4-6C3D-4515-AEBF-FA854F76BEB1}"/>
    <cellStyle name="Millares 70 3 6" xfId="11611" xr:uid="{063D595A-952F-4D08-858C-FFD111745FDF}"/>
    <cellStyle name="Millares 70 4" xfId="1708" xr:uid="{935DF37F-5EC4-4519-BCA1-6B8F4782601F}"/>
    <cellStyle name="Millares 70 4 2" xfId="4044" xr:uid="{B7439300-F703-4C95-B81C-BF4E0BC919A7}"/>
    <cellStyle name="Millares 70 4 2 2" xfId="14456" xr:uid="{153BB76F-0F40-4425-86F3-A62E15D11FE1}"/>
    <cellStyle name="Millares 70 4 3" xfId="6471" xr:uid="{A3F0849B-062B-45CB-93DF-DF77EEB49826}"/>
    <cellStyle name="Millares 70 4 3 2" xfId="16733" xr:uid="{221A2EBD-B2D2-4A12-83AD-BEA57AA6D6FA}"/>
    <cellStyle name="Millares 70 4 4" xfId="9750" xr:uid="{C85CDA5C-850C-48B1-AE1C-A0A6D62CF48F}"/>
    <cellStyle name="Millares 70 4 4 2" xfId="19026" xr:uid="{2AD390CD-ED6C-4FE4-B9C7-5FBEDDC4EC66}"/>
    <cellStyle name="Millares 70 4 5" xfId="12180" xr:uid="{D4115F13-479A-42D5-84A3-87B6B903BA1C}"/>
    <cellStyle name="Millares 70 5" xfId="2876" xr:uid="{08BA8E82-45BB-443C-AB0A-3F00B67F44CD}"/>
    <cellStyle name="Millares 70 5 2" xfId="13318" xr:uid="{19DAC847-9FE1-469B-A464-6E2AAAB056B6}"/>
    <cellStyle name="Millares 70 6" xfId="5287" xr:uid="{3B10832F-C16D-4977-B7E1-D6BF36A4326D}"/>
    <cellStyle name="Millares 70 6 2" xfId="15595" xr:uid="{BF495C7F-101E-4A99-B92A-302339E73B7C}"/>
    <cellStyle name="Millares 70 7" xfId="8582" xr:uid="{5E31F5A7-43AA-4D7F-BE4D-AD62745F5F9C}"/>
    <cellStyle name="Millares 70 7 2" xfId="17888" xr:uid="{42A6008F-4E2D-4EBF-92BF-E285B76EAC12}"/>
    <cellStyle name="Millares 70 8" xfId="10973" xr:uid="{91BE7DE8-9B78-4B94-A49E-AAAB14AC4B54}"/>
    <cellStyle name="Millares 71" xfId="462" xr:uid="{2482F4E9-F397-4EA3-87B4-D9E324EE721D}"/>
    <cellStyle name="Millares 71 2" xfId="836" xr:uid="{C2272580-B8CE-458F-A833-65D2170F0291}"/>
    <cellStyle name="Millares 71 2 2" xfId="1418" xr:uid="{E63AD689-D068-46C4-B503-E84A2A4DCF90}"/>
    <cellStyle name="Millares 71 2 2 2" xfId="2586" xr:uid="{8DC295BD-CEBF-475C-BDDC-29B8179B20C2}"/>
    <cellStyle name="Millares 71 2 2 2 2" xfId="4922" xr:uid="{1F3EA72A-AA0A-4519-8E5A-8AEC09128B44}"/>
    <cellStyle name="Millares 71 2 2 2 2 2" xfId="15311" xr:uid="{5286C1A7-43B1-4D2C-97A2-6005FEEF5B01}"/>
    <cellStyle name="Millares 71 2 2 2 3" xfId="7349" xr:uid="{13751E63-E6C4-40A2-8601-7508EEEB3BE9}"/>
    <cellStyle name="Millares 71 2 2 2 3 2" xfId="17588" xr:uid="{F17A2168-A0FB-4086-A175-879B74F0C0FE}"/>
    <cellStyle name="Millares 71 2 2 2 4" xfId="10628" xr:uid="{77E048B7-5C02-4F15-83B1-B640CCBB7E48}"/>
    <cellStyle name="Millares 71 2 2 2 4 2" xfId="19882" xr:uid="{5A63C6DF-F05D-4E58-BA43-667E8476ACBE}"/>
    <cellStyle name="Millares 71 2 2 2 5" xfId="13035" xr:uid="{36487EE0-86CC-432E-A9C7-0F8B458D582F}"/>
    <cellStyle name="Millares 71 2 2 3" xfId="3754" xr:uid="{BA711E33-98B8-44B1-A35A-5F69DE1F4D10}"/>
    <cellStyle name="Millares 71 2 2 3 2" xfId="14173" xr:uid="{9B9E8426-BD18-422B-9D2C-B8C1429FF147}"/>
    <cellStyle name="Millares 71 2 2 4" xfId="6181" xr:uid="{71F98735-D40C-4104-AEE6-EFD1E580ED63}"/>
    <cellStyle name="Millares 71 2 2 4 2" xfId="16450" xr:uid="{C67C81D7-545E-43B6-B727-7F91145B8FF9}"/>
    <cellStyle name="Millares 71 2 2 5" xfId="9460" xr:uid="{EFE618A0-1FED-4421-9678-794BD15BF765}"/>
    <cellStyle name="Millares 71 2 2 5 2" xfId="18743" xr:uid="{A1AAF73B-8DEB-4269-9CC9-C7C8D98220BE}"/>
    <cellStyle name="Millares 71 2 2 6" xfId="11897" xr:uid="{6A768F92-6C10-4800-92F1-8476C007E97C}"/>
    <cellStyle name="Millares 71 2 3" xfId="2004" xr:uid="{D4A2E4F8-04E9-4514-9ED3-13ABDFFFC3DC}"/>
    <cellStyle name="Millares 71 2 3 2" xfId="4340" xr:uid="{655D1215-6968-4FD3-80CA-2A89BFB9480D}"/>
    <cellStyle name="Millares 71 2 3 2 2" xfId="14742" xr:uid="{C8783EAB-8F56-422F-B663-A040910BC8DC}"/>
    <cellStyle name="Millares 71 2 3 3" xfId="6767" xr:uid="{AFBE5069-4D52-4033-9FD9-3862EA50FB4B}"/>
    <cellStyle name="Millares 71 2 3 3 2" xfId="17019" xr:uid="{8D962A35-03D2-48E7-BB60-9CCE1403D9D3}"/>
    <cellStyle name="Millares 71 2 3 4" xfId="10046" xr:uid="{EB3C8D3C-E7AA-4B08-90B7-1103047B9C48}"/>
    <cellStyle name="Millares 71 2 3 4 2" xfId="19312" xr:uid="{7DEFD034-5062-4283-8356-B822819825A8}"/>
    <cellStyle name="Millares 71 2 3 5" xfId="12466" xr:uid="{6DADECA6-3158-46E1-A6BF-69F5356B204B}"/>
    <cellStyle name="Millares 71 2 4" xfId="3172" xr:uid="{0ED6B28A-60B7-447A-9414-29ACF23B5557}"/>
    <cellStyle name="Millares 71 2 4 2" xfId="13604" xr:uid="{2958164C-39A2-4F55-A323-0F83279AAC0F}"/>
    <cellStyle name="Millares 71 2 5" xfId="5599" xr:uid="{5DCB38F3-AD02-4266-B484-B5B985F6EEFC}"/>
    <cellStyle name="Millares 71 2 5 2" xfId="15881" xr:uid="{51AC2874-BC3A-40D8-8923-12E846189941}"/>
    <cellStyle name="Millares 71 2 6" xfId="8878" xr:uid="{20686315-6F46-4C30-BEF4-28A09D906252}"/>
    <cellStyle name="Millares 71 2 6 2" xfId="18174" xr:uid="{56AC90C1-0873-431A-9EFE-9684543E6C49}"/>
    <cellStyle name="Millares 71 2 7" xfId="11328" xr:uid="{B3276DAF-D48A-4A75-A2AE-763AE6BE43F3}"/>
    <cellStyle name="Millares 71 3" xfId="1131" xr:uid="{89AD8DAB-309C-4664-8DA0-F46417A7B6D4}"/>
    <cellStyle name="Millares 71 3 2" xfId="2299" xr:uid="{9B8CE802-5316-4F63-B6F9-3F11403CEEF2}"/>
    <cellStyle name="Millares 71 3 2 2" xfId="4635" xr:uid="{C70CCFCD-4AB4-4645-BD76-7D5F5AD9C1AC}"/>
    <cellStyle name="Millares 71 3 2 2 2" xfId="15027" xr:uid="{5506D3AC-C22F-4FBD-B0DA-4DAEEC5CBD17}"/>
    <cellStyle name="Millares 71 3 2 3" xfId="7062" xr:uid="{2880C0F0-63F9-4479-882C-77DB2D884DA6}"/>
    <cellStyle name="Millares 71 3 2 3 2" xfId="17304" xr:uid="{6F9525CA-85A4-484A-BDC8-55D212F762BA}"/>
    <cellStyle name="Millares 71 3 2 4" xfId="10341" xr:uid="{2F470899-5CD9-4602-9E79-886999E68A11}"/>
    <cellStyle name="Millares 71 3 2 4 2" xfId="19598" xr:uid="{935E6678-DE84-457D-A3D9-978488873D3D}"/>
    <cellStyle name="Millares 71 3 2 5" xfId="12751" xr:uid="{669599CD-4582-4A03-940B-9304EF0DB86F}"/>
    <cellStyle name="Millares 71 3 3" xfId="3467" xr:uid="{2E270C09-E3B5-406D-B7C6-B58C57FDFEAF}"/>
    <cellStyle name="Millares 71 3 3 2" xfId="13889" xr:uid="{F4E88F4C-E3E0-44EA-8C65-840C21894024}"/>
    <cellStyle name="Millares 71 3 4" xfId="5894" xr:uid="{CA72A6F7-56D6-4195-9B5B-A7FA1AF9F291}"/>
    <cellStyle name="Millares 71 3 4 2" xfId="16166" xr:uid="{8C893B20-5A3C-48FC-9B59-2384946AC920}"/>
    <cellStyle name="Millares 71 3 5" xfId="9173" xr:uid="{88DB4E7E-1D87-4E50-9A8A-145D92B87299}"/>
    <cellStyle name="Millares 71 3 5 2" xfId="18459" xr:uid="{FEF634D8-50E7-4325-8113-5F3CA10C132C}"/>
    <cellStyle name="Millares 71 3 6" xfId="11613" xr:uid="{60A2D35D-05B2-47AA-8A54-10451F4EFEF5}"/>
    <cellStyle name="Millares 71 4" xfId="1710" xr:uid="{0A890434-8136-44B6-A391-9C63CA8CE065}"/>
    <cellStyle name="Millares 71 4 2" xfId="4046" xr:uid="{093581E9-A173-414C-BEC5-AFCE85DFB033}"/>
    <cellStyle name="Millares 71 4 2 2" xfId="14458" xr:uid="{40A31EF4-08D8-42EC-891B-473E2FC26CEC}"/>
    <cellStyle name="Millares 71 4 3" xfId="6473" xr:uid="{FD6187AF-A045-4F04-A5DD-E316B8D1208B}"/>
    <cellStyle name="Millares 71 4 3 2" xfId="16735" xr:uid="{DF7AADCB-DF22-4043-B5F5-A592957BF62A}"/>
    <cellStyle name="Millares 71 4 4" xfId="9752" xr:uid="{C4C35435-EB2E-4112-8A53-66E797E7D667}"/>
    <cellStyle name="Millares 71 4 4 2" xfId="19028" xr:uid="{DB8D9F3F-98D0-49DD-85D0-29E93E0CA310}"/>
    <cellStyle name="Millares 71 4 5" xfId="12182" xr:uid="{6A686FDB-5A0E-4E41-B1A8-F28EF7CD6178}"/>
    <cellStyle name="Millares 71 5" xfId="2878" xr:uid="{C0383228-7AE5-4EC4-838F-5E2553C538CB}"/>
    <cellStyle name="Millares 71 5 2" xfId="13320" xr:uid="{16F0AE33-7360-4F79-8174-6AF57D8DF8B6}"/>
    <cellStyle name="Millares 71 6" xfId="5289" xr:uid="{100FE099-211C-461C-BEFD-7E3C3A74078B}"/>
    <cellStyle name="Millares 71 6 2" xfId="15597" xr:uid="{A3D3E999-45FC-44CB-A988-99939126AAA6}"/>
    <cellStyle name="Millares 71 7" xfId="8584" xr:uid="{ACCDA525-2400-4A89-BC7E-3DD6E3737866}"/>
    <cellStyle name="Millares 71 7 2" xfId="17890" xr:uid="{F45349FB-844C-4041-AC87-C83E6BCF943F}"/>
    <cellStyle name="Millares 71 8" xfId="10975" xr:uid="{7D91CD23-67B6-4626-9E46-2CD3B0BC6F6C}"/>
    <cellStyle name="Millares 72" xfId="464" xr:uid="{99E2D891-B63A-4C56-8383-6C53C52B4CE4}"/>
    <cellStyle name="Millares 72 2" xfId="838" xr:uid="{3308ED21-241B-4070-B5B8-072D4CCD8951}"/>
    <cellStyle name="Millares 72 2 2" xfId="1420" xr:uid="{20B5596B-DC6E-4BCB-8B2D-1E75F6A3F5ED}"/>
    <cellStyle name="Millares 72 2 2 2" xfId="2588" xr:uid="{1BDFFE37-5730-479A-88E9-DB803D081970}"/>
    <cellStyle name="Millares 72 2 2 2 2" xfId="4924" xr:uid="{438A67E6-C40D-4761-8279-9B2DF3063A36}"/>
    <cellStyle name="Millares 72 2 2 2 2 2" xfId="15313" xr:uid="{B923A081-96C7-4FD2-BEDD-8C480F9522E7}"/>
    <cellStyle name="Millares 72 2 2 2 3" xfId="7351" xr:uid="{D20BDE1E-57B0-419F-B6FF-FEB12B681938}"/>
    <cellStyle name="Millares 72 2 2 2 3 2" xfId="17590" xr:uid="{23065378-698D-4939-B755-EFD359936EFA}"/>
    <cellStyle name="Millares 72 2 2 2 4" xfId="10630" xr:uid="{B684AB36-570D-4E68-8F92-6CF0F9655E3F}"/>
    <cellStyle name="Millares 72 2 2 2 4 2" xfId="19884" xr:uid="{BFBE6CF9-7FA0-4660-A0E4-80F0A793755F}"/>
    <cellStyle name="Millares 72 2 2 2 5" xfId="13037" xr:uid="{550FF6B7-3996-40C5-ACF8-E1D3F589CC36}"/>
    <cellStyle name="Millares 72 2 2 3" xfId="3756" xr:uid="{A8C53BCD-4B63-4C8D-8D4B-98A7DBC92ED2}"/>
    <cellStyle name="Millares 72 2 2 3 2" xfId="14175" xr:uid="{630AB617-F9D6-4666-93ED-96E005D4F8C9}"/>
    <cellStyle name="Millares 72 2 2 4" xfId="6183" xr:uid="{6F7D5DBF-1B17-4C5E-B439-A79B47FD4D18}"/>
    <cellStyle name="Millares 72 2 2 4 2" xfId="16452" xr:uid="{45670BCE-A32C-4BEA-AF56-1748F9344EE8}"/>
    <cellStyle name="Millares 72 2 2 5" xfId="9462" xr:uid="{7EA00C96-F38F-4607-A51F-857400C5207A}"/>
    <cellStyle name="Millares 72 2 2 5 2" xfId="18745" xr:uid="{648DF951-4A27-4D81-9A99-0B1FAB9849AA}"/>
    <cellStyle name="Millares 72 2 2 6" xfId="11899" xr:uid="{3A568FE0-4ABF-41E6-9123-18A2D8673105}"/>
    <cellStyle name="Millares 72 2 3" xfId="2006" xr:uid="{49AE8B0D-E835-4711-9823-7B0B43BD5CDE}"/>
    <cellStyle name="Millares 72 2 3 2" xfId="4342" xr:uid="{B95BCE4A-2FA0-4BFC-AE2C-8D09A3CD6286}"/>
    <cellStyle name="Millares 72 2 3 2 2" xfId="14744" xr:uid="{EC341E79-EE0A-4E71-B825-7839B3CF4285}"/>
    <cellStyle name="Millares 72 2 3 3" xfId="6769" xr:uid="{20B3D602-5B42-414C-B9C8-8E149FF7DF43}"/>
    <cellStyle name="Millares 72 2 3 3 2" xfId="17021" xr:uid="{DF999B02-1A52-4F26-8BE4-6CB20EED00B9}"/>
    <cellStyle name="Millares 72 2 3 4" xfId="10048" xr:uid="{537F0806-1D44-4ACD-805D-4DD96766A735}"/>
    <cellStyle name="Millares 72 2 3 4 2" xfId="19314" xr:uid="{DBDB181E-69C0-45EB-AA3D-412E18323343}"/>
    <cellStyle name="Millares 72 2 3 5" xfId="12468" xr:uid="{3FBEC02A-9CB5-4799-B772-EBFF0039C78F}"/>
    <cellStyle name="Millares 72 2 4" xfId="3174" xr:uid="{8A70D046-C24B-4DBD-A29B-51A1B5E4BA3E}"/>
    <cellStyle name="Millares 72 2 4 2" xfId="13606" xr:uid="{2DC4BBC1-A268-4112-9693-EC5EDADC836B}"/>
    <cellStyle name="Millares 72 2 5" xfId="5601" xr:uid="{18A17FFA-3D07-4EFA-B186-E5F167B471D1}"/>
    <cellStyle name="Millares 72 2 5 2" xfId="15883" xr:uid="{4622BC11-609C-4911-9525-2AC50E30700E}"/>
    <cellStyle name="Millares 72 2 6" xfId="8880" xr:uid="{40CF48FD-1FDC-44EA-BF84-269B7246711B}"/>
    <cellStyle name="Millares 72 2 6 2" xfId="18176" xr:uid="{80C553DB-46B7-4CDF-B6D3-67246D133717}"/>
    <cellStyle name="Millares 72 2 7" xfId="11330" xr:uid="{5E8504B8-D1D9-4685-BD22-481A43EEA65D}"/>
    <cellStyle name="Millares 72 3" xfId="1133" xr:uid="{7E42D3F6-1A78-416F-962D-F6E21B6FC7CC}"/>
    <cellStyle name="Millares 72 3 2" xfId="2301" xr:uid="{7CE98082-D0B7-4ED3-8C03-855A21724E6C}"/>
    <cellStyle name="Millares 72 3 2 2" xfId="4637" xr:uid="{5AAC0950-0DA4-452A-87CC-C46916F5257B}"/>
    <cellStyle name="Millares 72 3 2 2 2" xfId="15029" xr:uid="{E899A269-603C-4E3A-91FB-1F114DBA2A06}"/>
    <cellStyle name="Millares 72 3 2 3" xfId="7064" xr:uid="{262FD71D-9948-4B19-BDF1-B9D6618E0242}"/>
    <cellStyle name="Millares 72 3 2 3 2" xfId="17306" xr:uid="{E4834E03-179F-414A-913B-4C500FC0FD4C}"/>
    <cellStyle name="Millares 72 3 2 4" xfId="10343" xr:uid="{0FA8187D-F255-4924-AD8D-E6D673541C93}"/>
    <cellStyle name="Millares 72 3 2 4 2" xfId="19600" xr:uid="{ED1FFE29-5D12-4ED2-A8BA-851D624A58DD}"/>
    <cellStyle name="Millares 72 3 2 5" xfId="12753" xr:uid="{FB147513-0C8F-4009-AFB1-EB5960A2233D}"/>
    <cellStyle name="Millares 72 3 3" xfId="3469" xr:uid="{308B44F7-7A7D-491E-947F-3D4490C27F1A}"/>
    <cellStyle name="Millares 72 3 3 2" xfId="13891" xr:uid="{96292662-F0CC-4B93-9DA8-46947FEE2A19}"/>
    <cellStyle name="Millares 72 3 4" xfId="5896" xr:uid="{E7A818B7-FF73-4A6A-B69F-358E31A4B682}"/>
    <cellStyle name="Millares 72 3 4 2" xfId="16168" xr:uid="{4E9A9A1B-A453-4BFA-B46D-7CD9C6B79287}"/>
    <cellStyle name="Millares 72 3 5" xfId="9175" xr:uid="{53CF0211-3E7B-473E-A63D-CF18BAB5EC1C}"/>
    <cellStyle name="Millares 72 3 5 2" xfId="18461" xr:uid="{761035AF-FA9E-4572-A57C-5EC242AB8738}"/>
    <cellStyle name="Millares 72 3 6" xfId="11615" xr:uid="{B756EAD1-202B-4B8D-B65B-C1ED83F4B516}"/>
    <cellStyle name="Millares 72 4" xfId="1712" xr:uid="{BED37A69-80E9-41D8-B305-F99454EF4739}"/>
    <cellStyle name="Millares 72 4 2" xfId="4048" xr:uid="{9CBDF049-86C4-4C5A-BA83-D6824B6159FF}"/>
    <cellStyle name="Millares 72 4 2 2" xfId="14460" xr:uid="{40A7AF63-CEA3-481B-999D-FC60AB1D0E59}"/>
    <cellStyle name="Millares 72 4 3" xfId="6475" xr:uid="{EA0C778C-F73E-48A6-8440-7D55E359AD92}"/>
    <cellStyle name="Millares 72 4 3 2" xfId="16737" xr:uid="{30853400-8D57-45F7-8A54-0A29F8759D25}"/>
    <cellStyle name="Millares 72 4 4" xfId="9754" xr:uid="{44328B13-103B-48B6-87F8-B50D8299DE20}"/>
    <cellStyle name="Millares 72 4 4 2" xfId="19030" xr:uid="{33182B72-6634-42DD-B8F5-6AA80609CB54}"/>
    <cellStyle name="Millares 72 4 5" xfId="12184" xr:uid="{1F4EA935-4FE5-4B7F-9CC2-B21CBCB637A6}"/>
    <cellStyle name="Millares 72 5" xfId="2880" xr:uid="{B5D01904-ECF6-43CA-81BE-9500D286E27B}"/>
    <cellStyle name="Millares 72 5 2" xfId="13322" xr:uid="{5F79CBA9-0693-4B08-BCA4-BA7502D96895}"/>
    <cellStyle name="Millares 72 6" xfId="5291" xr:uid="{4474D83B-22D2-49A4-8F2D-AF23CA12B83A}"/>
    <cellStyle name="Millares 72 6 2" xfId="15599" xr:uid="{F4BAE041-0508-4DC3-9657-5D76D3B9D444}"/>
    <cellStyle name="Millares 72 7" xfId="8586" xr:uid="{D5A4EE57-5792-47E2-A002-B794229A2902}"/>
    <cellStyle name="Millares 72 7 2" xfId="17892" xr:uid="{D6E53E7E-3A05-42C5-A2C6-39EEFC2B3E5E}"/>
    <cellStyle name="Millares 72 8" xfId="10977" xr:uid="{5042325D-4656-4EE7-95B5-EC89113136F2}"/>
    <cellStyle name="Millares 73" xfId="466" xr:uid="{50C733D2-E7DD-4B8B-9BD4-2488FFE16B49}"/>
    <cellStyle name="Millares 73 2" xfId="840" xr:uid="{F06DB961-420D-4FC9-BB41-577B14B24977}"/>
    <cellStyle name="Millares 73 2 2" xfId="1422" xr:uid="{B4C9A3BE-A460-4190-9A4E-83141C77084E}"/>
    <cellStyle name="Millares 73 2 2 2" xfId="2590" xr:uid="{4F7E007F-5CEB-4D84-893A-1C50A336967A}"/>
    <cellStyle name="Millares 73 2 2 2 2" xfId="4926" xr:uid="{3346AF83-E575-4B54-A318-788B970D1AE4}"/>
    <cellStyle name="Millares 73 2 2 2 2 2" xfId="15315" xr:uid="{32935B56-29DA-4C5B-BC53-5D4116AE11CD}"/>
    <cellStyle name="Millares 73 2 2 2 3" xfId="7353" xr:uid="{500DA2BE-6264-4AFE-940E-1529C328EEFC}"/>
    <cellStyle name="Millares 73 2 2 2 3 2" xfId="17592" xr:uid="{F94D2994-8542-49E6-82AA-74205924DD85}"/>
    <cellStyle name="Millares 73 2 2 2 4" xfId="10632" xr:uid="{7BFCFD90-18B4-4ED4-AED1-1E938BAF0565}"/>
    <cellStyle name="Millares 73 2 2 2 4 2" xfId="19886" xr:uid="{4636776C-3983-47FF-8AB0-B57E5B99DCEF}"/>
    <cellStyle name="Millares 73 2 2 2 5" xfId="13039" xr:uid="{6F217605-EC83-4278-9350-AEB45BB2C60B}"/>
    <cellStyle name="Millares 73 2 2 3" xfId="3758" xr:uid="{8D2A4F96-BD8A-487B-81A1-7C5F38E65D62}"/>
    <cellStyle name="Millares 73 2 2 3 2" xfId="14177" xr:uid="{29BC89B9-2B85-4BDD-9EF6-983FA4AB2533}"/>
    <cellStyle name="Millares 73 2 2 4" xfId="6185" xr:uid="{821C9B69-5C20-49CD-8226-C1F4BF4CE3C1}"/>
    <cellStyle name="Millares 73 2 2 4 2" xfId="16454" xr:uid="{E5E32816-EF26-4498-986D-7ACAA8BFF85E}"/>
    <cellStyle name="Millares 73 2 2 5" xfId="9464" xr:uid="{DD90547A-0AD1-4DD4-965B-E7B097803BC1}"/>
    <cellStyle name="Millares 73 2 2 5 2" xfId="18747" xr:uid="{C4A51E04-78CB-4B25-B868-9DE3EBEB6CD1}"/>
    <cellStyle name="Millares 73 2 2 6" xfId="11901" xr:uid="{6B0BF01C-BA21-4A09-8F5F-D69ED69F4599}"/>
    <cellStyle name="Millares 73 2 3" xfId="2008" xr:uid="{1DB25F3F-8550-4966-A3F3-13BA2765193B}"/>
    <cellStyle name="Millares 73 2 3 2" xfId="4344" xr:uid="{AEF07082-B703-422E-97C1-A85407004A8C}"/>
    <cellStyle name="Millares 73 2 3 2 2" xfId="14746" xr:uid="{3E3AAFCF-B326-4654-8604-F6A9B5253D11}"/>
    <cellStyle name="Millares 73 2 3 3" xfId="6771" xr:uid="{AE539732-1F34-4701-8AE3-FD93136E8946}"/>
    <cellStyle name="Millares 73 2 3 3 2" xfId="17023" xr:uid="{5EA02878-6B67-47AB-8F59-D7548B1EA9EF}"/>
    <cellStyle name="Millares 73 2 3 4" xfId="10050" xr:uid="{D8C54AC2-95CE-41A6-A349-C0F3B882349D}"/>
    <cellStyle name="Millares 73 2 3 4 2" xfId="19316" xr:uid="{7E53FB85-B0EC-455E-B033-59F5EC53F944}"/>
    <cellStyle name="Millares 73 2 3 5" xfId="12470" xr:uid="{1B0B0F26-0A97-4B6C-AF54-9912AE827DDA}"/>
    <cellStyle name="Millares 73 2 4" xfId="3176" xr:uid="{D980F551-8324-46EB-BCE6-C6E2BF339C7C}"/>
    <cellStyle name="Millares 73 2 4 2" xfId="13608" xr:uid="{97B28641-5F90-43DC-AB28-30597A422E0A}"/>
    <cellStyle name="Millares 73 2 5" xfId="5603" xr:uid="{C862CF85-5A67-447B-9CDB-FB55A7A501A7}"/>
    <cellStyle name="Millares 73 2 5 2" xfId="15885" xr:uid="{2FA789CB-DFD3-4B82-AFB6-E4AD3F1735BF}"/>
    <cellStyle name="Millares 73 2 6" xfId="8882" xr:uid="{8C05DE0F-5669-4DE6-9319-3BB611A529B7}"/>
    <cellStyle name="Millares 73 2 6 2" xfId="18178" xr:uid="{AC69B471-C1DB-4D88-9334-DA885E27A41E}"/>
    <cellStyle name="Millares 73 2 7" xfId="11332" xr:uid="{DB37CB56-5C5F-4FA8-88CC-BCAEE710E7FC}"/>
    <cellStyle name="Millares 73 3" xfId="1135" xr:uid="{EE6E5390-849C-4699-9FE3-232FF0C01CC0}"/>
    <cellStyle name="Millares 73 3 2" xfId="2303" xr:uid="{0B495886-AA17-4E53-AFD7-5999723B6F73}"/>
    <cellStyle name="Millares 73 3 2 2" xfId="4639" xr:uid="{1F030E8A-C46A-44B1-82BE-1C01468B23BF}"/>
    <cellStyle name="Millares 73 3 2 2 2" xfId="15031" xr:uid="{117B54C4-2A37-435F-A049-469231FC94F9}"/>
    <cellStyle name="Millares 73 3 2 3" xfId="7066" xr:uid="{1F862094-C109-4A8B-A1E7-5BE63ACFA564}"/>
    <cellStyle name="Millares 73 3 2 3 2" xfId="17308" xr:uid="{2F004D83-853E-48E0-B37E-3A2612DA99CF}"/>
    <cellStyle name="Millares 73 3 2 4" xfId="10345" xr:uid="{F21A41AB-BE15-4DB1-9D97-A579A18CE943}"/>
    <cellStyle name="Millares 73 3 2 4 2" xfId="19602" xr:uid="{123EE4EF-8CF4-4AE1-AA70-0F5C9326DFEC}"/>
    <cellStyle name="Millares 73 3 2 5" xfId="12755" xr:uid="{83B22EFC-4370-4090-970F-4531613F04DC}"/>
    <cellStyle name="Millares 73 3 3" xfId="3471" xr:uid="{B60CF677-F775-48BF-8DF6-54734F32035F}"/>
    <cellStyle name="Millares 73 3 3 2" xfId="13893" xr:uid="{33C1C5A0-8E06-494A-9E54-221B000D73F3}"/>
    <cellStyle name="Millares 73 3 4" xfId="5898" xr:uid="{B7BDA955-D154-4815-B7FA-C61C61607CFE}"/>
    <cellStyle name="Millares 73 3 4 2" xfId="16170" xr:uid="{E197549F-729B-4F13-BE87-6B5147DF7944}"/>
    <cellStyle name="Millares 73 3 5" xfId="9177" xr:uid="{04EA8A22-1A57-4A46-9081-292F863F27B1}"/>
    <cellStyle name="Millares 73 3 5 2" xfId="18463" xr:uid="{01B78526-8945-425F-9E04-BD43AE8EBF88}"/>
    <cellStyle name="Millares 73 3 6" xfId="11617" xr:uid="{F16B8F3A-F2DE-4527-A323-AFE9D46C5724}"/>
    <cellStyle name="Millares 73 4" xfId="1714" xr:uid="{04323ED5-DE29-4740-9F66-045BE04E4BFC}"/>
    <cellStyle name="Millares 73 4 2" xfId="4050" xr:uid="{9C23992D-C0D5-4A63-A5FB-A6A5F116917A}"/>
    <cellStyle name="Millares 73 4 2 2" xfId="14462" xr:uid="{A43BA8F5-54F9-4E29-B25B-847D1DD9EB71}"/>
    <cellStyle name="Millares 73 4 3" xfId="6477" xr:uid="{934B7C70-E943-4379-98AE-4B855932C4A2}"/>
    <cellStyle name="Millares 73 4 3 2" xfId="16739" xr:uid="{E1F0DE14-981A-467B-BF5C-BD9F41344280}"/>
    <cellStyle name="Millares 73 4 4" xfId="9756" xr:uid="{878AB944-F45D-4AF5-AC1E-90213A10BE5B}"/>
    <cellStyle name="Millares 73 4 4 2" xfId="19032" xr:uid="{F613691B-05C3-4B22-85ED-B743BEB8C787}"/>
    <cellStyle name="Millares 73 4 5" xfId="12186" xr:uid="{983450B3-CFEB-46B7-B4E1-03693D1620B9}"/>
    <cellStyle name="Millares 73 5" xfId="2882" xr:uid="{A6B871AD-C793-4FC0-ABC5-81A57F0FC6FA}"/>
    <cellStyle name="Millares 73 5 2" xfId="13324" xr:uid="{B0638786-BD5B-4D36-8B94-556BBB4B272E}"/>
    <cellStyle name="Millares 73 6" xfId="5293" xr:uid="{EF57B76C-2082-447B-9FB8-0B5DD60600AD}"/>
    <cellStyle name="Millares 73 6 2" xfId="15601" xr:uid="{6528D44E-45DD-422A-9841-2CC2D05DF203}"/>
    <cellStyle name="Millares 73 7" xfId="8588" xr:uid="{B9D383DD-F220-4051-AA25-8378805B00C8}"/>
    <cellStyle name="Millares 73 7 2" xfId="17894" xr:uid="{0B423F49-CC6C-410F-8862-A88502EE443B}"/>
    <cellStyle name="Millares 73 8" xfId="10979" xr:uid="{42EA49DF-0228-4824-A308-698EB080CE8F}"/>
    <cellStyle name="Millares 74" xfId="468" xr:uid="{B34CC61D-8760-4CB2-BDB7-A257E63DC145}"/>
    <cellStyle name="Millares 74 2" xfId="842" xr:uid="{BDF97616-5E72-4FD6-9B60-63D0602140AD}"/>
    <cellStyle name="Millares 74 2 2" xfId="1424" xr:uid="{43E4F9A1-9952-490A-8967-96DC548D115F}"/>
    <cellStyle name="Millares 74 2 2 2" xfId="2592" xr:uid="{F3DC2DC3-DE49-478B-9CA8-27F3A68A1239}"/>
    <cellStyle name="Millares 74 2 2 2 2" xfId="4928" xr:uid="{72E77940-A0E5-47E6-894B-8251C4555DB2}"/>
    <cellStyle name="Millares 74 2 2 2 2 2" xfId="15317" xr:uid="{75D78EF7-F4B6-4B12-89CE-C1F06A2ADB75}"/>
    <cellStyle name="Millares 74 2 2 2 3" xfId="7355" xr:uid="{6EB1EB45-4342-461B-B0A0-01BD038732DA}"/>
    <cellStyle name="Millares 74 2 2 2 3 2" xfId="17594" xr:uid="{2AA2F907-5380-4E73-9B28-C6465DFAE414}"/>
    <cellStyle name="Millares 74 2 2 2 4" xfId="10634" xr:uid="{35154BDD-EE16-48EC-AAFF-9F83CD90748E}"/>
    <cellStyle name="Millares 74 2 2 2 4 2" xfId="19888" xr:uid="{70A043D7-2B36-4FB6-BABD-E864762EBF4B}"/>
    <cellStyle name="Millares 74 2 2 2 5" xfId="13041" xr:uid="{CB7EF815-E5C4-42EE-9EB2-B2DD0F1536AB}"/>
    <cellStyle name="Millares 74 2 2 3" xfId="3760" xr:uid="{949855C8-5177-4A8B-80E1-7C4B8CD3C4CF}"/>
    <cellStyle name="Millares 74 2 2 3 2" xfId="14179" xr:uid="{3931F927-AB8D-47F4-B39E-87CF182E063E}"/>
    <cellStyle name="Millares 74 2 2 4" xfId="6187" xr:uid="{B027A682-FA92-454D-BD28-4E99AEBFCE30}"/>
    <cellStyle name="Millares 74 2 2 4 2" xfId="16456" xr:uid="{13620DD5-587C-48FF-B8AB-5FDFCD7C2214}"/>
    <cellStyle name="Millares 74 2 2 5" xfId="9466" xr:uid="{1D2EF163-657A-4E15-9F1F-6130CF56CDDF}"/>
    <cellStyle name="Millares 74 2 2 5 2" xfId="18749" xr:uid="{4EAAFBE3-9CF9-4742-BAF3-D6BE68F6F1DD}"/>
    <cellStyle name="Millares 74 2 2 6" xfId="11903" xr:uid="{AAE51DA5-AB37-4601-AF71-4B86A5514F35}"/>
    <cellStyle name="Millares 74 2 3" xfId="2010" xr:uid="{F7D0633B-0BC8-441A-95C2-C4ADE7FBC06D}"/>
    <cellStyle name="Millares 74 2 3 2" xfId="4346" xr:uid="{A2512731-FA73-446A-B39B-78294B52D412}"/>
    <cellStyle name="Millares 74 2 3 2 2" xfId="14748" xr:uid="{6987B012-E7C7-40C9-AEF5-2A07DCFD2C52}"/>
    <cellStyle name="Millares 74 2 3 3" xfId="6773" xr:uid="{C216300D-2A07-47F7-B786-6049D936079B}"/>
    <cellStyle name="Millares 74 2 3 3 2" xfId="17025" xr:uid="{389C5EBB-7652-4879-AB1C-D08A9E1D7C0B}"/>
    <cellStyle name="Millares 74 2 3 4" xfId="10052" xr:uid="{89E11C2E-3198-4592-BF03-467C69FCF8BC}"/>
    <cellStyle name="Millares 74 2 3 4 2" xfId="19318" xr:uid="{31BE74EB-FEB9-4945-83AC-AFC2E814451B}"/>
    <cellStyle name="Millares 74 2 3 5" xfId="12472" xr:uid="{C40C5F2D-CAC1-4C6C-BD7B-4E3E1C71DA71}"/>
    <cellStyle name="Millares 74 2 4" xfId="3178" xr:uid="{85AE362D-8478-4403-96FB-3A105E9B836C}"/>
    <cellStyle name="Millares 74 2 4 2" xfId="13610" xr:uid="{470DA079-B45D-4065-A44A-AC475149194B}"/>
    <cellStyle name="Millares 74 2 5" xfId="5605" xr:uid="{E805DB47-891C-4216-8954-9A5C4E51A436}"/>
    <cellStyle name="Millares 74 2 5 2" xfId="15887" xr:uid="{617EEAC4-3122-44EB-9366-9F1FC2955E67}"/>
    <cellStyle name="Millares 74 2 6" xfId="8884" xr:uid="{7153BCE6-60BF-4682-8D6C-C3492B00579E}"/>
    <cellStyle name="Millares 74 2 6 2" xfId="18180" xr:uid="{9121E1E6-E5FF-4D92-9F4F-B1DF2BEA6C9E}"/>
    <cellStyle name="Millares 74 2 7" xfId="11334" xr:uid="{0CE63870-9B01-4D40-8A6C-06FFFB1B5D29}"/>
    <cellStyle name="Millares 74 3" xfId="1137" xr:uid="{CE3AEA84-EAFF-4C3E-A337-62EECB07B917}"/>
    <cellStyle name="Millares 74 3 2" xfId="2305" xr:uid="{1671B093-D814-48E2-986B-13CBC646ED08}"/>
    <cellStyle name="Millares 74 3 2 2" xfId="4641" xr:uid="{CF5A84AA-FEBE-41BF-9B2C-D200ED5B7C88}"/>
    <cellStyle name="Millares 74 3 2 2 2" xfId="15033" xr:uid="{61A370D0-67D5-4DF7-8A88-7563F6607B72}"/>
    <cellStyle name="Millares 74 3 2 3" xfId="7068" xr:uid="{EACC82EF-9877-407D-B3D5-242C0EDE2042}"/>
    <cellStyle name="Millares 74 3 2 3 2" xfId="17310" xr:uid="{3DA79135-64D3-4FA1-948E-8A887194848D}"/>
    <cellStyle name="Millares 74 3 2 4" xfId="10347" xr:uid="{C98A9A84-A40F-4CAB-B60C-AE9554E4162C}"/>
    <cellStyle name="Millares 74 3 2 4 2" xfId="19604" xr:uid="{BF3C5116-9006-4DC5-9C09-F23F8541810D}"/>
    <cellStyle name="Millares 74 3 2 5" xfId="12757" xr:uid="{D873F80C-06A5-4A93-AB88-13F4E38A7218}"/>
    <cellStyle name="Millares 74 3 3" xfId="3473" xr:uid="{52DEC37B-990C-4EFB-AEE4-C74A56D45475}"/>
    <cellStyle name="Millares 74 3 3 2" xfId="13895" xr:uid="{27EDFF78-43CE-42D7-9D47-4E386F37A0D7}"/>
    <cellStyle name="Millares 74 3 4" xfId="5900" xr:uid="{E7DA4922-B383-45E5-9458-B596E48DB52E}"/>
    <cellStyle name="Millares 74 3 4 2" xfId="16172" xr:uid="{0336C7F8-842D-45AB-B5B5-D2323020AD6D}"/>
    <cellStyle name="Millares 74 3 5" xfId="9179" xr:uid="{5DD0638F-BCA9-4B35-AA90-D01EFD6EF4D3}"/>
    <cellStyle name="Millares 74 3 5 2" xfId="18465" xr:uid="{B7C8BC7D-EB31-4FDA-9629-9EFAF7267473}"/>
    <cellStyle name="Millares 74 3 6" xfId="11619" xr:uid="{829E7D2D-832D-410F-A6A0-DA0D25B64DB7}"/>
    <cellStyle name="Millares 74 4" xfId="1716" xr:uid="{A97379CB-F0ED-418F-81C2-FC873444BBB9}"/>
    <cellStyle name="Millares 74 4 2" xfId="4052" xr:uid="{E8B9000A-BB0E-41D2-851D-49BB0CA5E9F8}"/>
    <cellStyle name="Millares 74 4 2 2" xfId="14464" xr:uid="{E4CB47C3-FDD3-416C-8911-B68F490BA306}"/>
    <cellStyle name="Millares 74 4 3" xfId="6479" xr:uid="{C3807FFC-D21C-4A7C-866E-8BA3D4332E97}"/>
    <cellStyle name="Millares 74 4 3 2" xfId="16741" xr:uid="{CF18565E-44DB-4085-8277-13F56A356ADF}"/>
    <cellStyle name="Millares 74 4 4" xfId="9758" xr:uid="{92557AAF-815E-417F-AB82-AEF330A90E7C}"/>
    <cellStyle name="Millares 74 4 4 2" xfId="19034" xr:uid="{ABCC8A39-E251-4D09-80FB-0E02FDE52F82}"/>
    <cellStyle name="Millares 74 4 5" xfId="12188" xr:uid="{C6FC27F4-E636-408A-B199-13FA74A368E5}"/>
    <cellStyle name="Millares 74 5" xfId="2884" xr:uid="{6AE342E4-84D9-4544-BFB3-EA6348F4A70B}"/>
    <cellStyle name="Millares 74 5 2" xfId="13326" xr:uid="{3D3FEFFA-8235-42D3-A50E-956F59209138}"/>
    <cellStyle name="Millares 74 6" xfId="5295" xr:uid="{BC97EB47-A760-49A3-960B-0AEDA9ACD897}"/>
    <cellStyle name="Millares 74 6 2" xfId="15603" xr:uid="{E33B78B0-8DCE-4652-A969-2A74194BB258}"/>
    <cellStyle name="Millares 74 7" xfId="8590" xr:uid="{8F5DBAD1-0DF1-41B2-85A2-386D9960877E}"/>
    <cellStyle name="Millares 74 7 2" xfId="17896" xr:uid="{12C01187-F958-4078-BFC9-4BB292CFFA5E}"/>
    <cellStyle name="Millares 74 8" xfId="10981" xr:uid="{ED9E7D15-CB21-49F2-96D5-86C1E5443408}"/>
    <cellStyle name="Millares 75" xfId="470" xr:uid="{C509261B-6E75-446B-ACE6-27446C264B26}"/>
    <cellStyle name="Millares 75 2" xfId="844" xr:uid="{5C6D9908-2F7C-4B82-A888-2F670129781F}"/>
    <cellStyle name="Millares 75 2 2" xfId="1426" xr:uid="{A9B819E3-BA60-4D9F-9F0E-AF55169F63FA}"/>
    <cellStyle name="Millares 75 2 2 2" xfId="2594" xr:uid="{B30281B4-089E-435C-837F-87ED09E2B895}"/>
    <cellStyle name="Millares 75 2 2 2 2" xfId="4930" xr:uid="{E138942C-B9E3-4B57-B03D-B294E87B501F}"/>
    <cellStyle name="Millares 75 2 2 2 2 2" xfId="15319" xr:uid="{AC760CAB-E4EA-4EA6-B8FD-04893F034FD2}"/>
    <cellStyle name="Millares 75 2 2 2 3" xfId="7357" xr:uid="{933E71B6-576D-4EFF-9DFC-6387CFA57AD7}"/>
    <cellStyle name="Millares 75 2 2 2 3 2" xfId="17596" xr:uid="{BA2F132C-69DC-4F30-A798-942BBA7CA968}"/>
    <cellStyle name="Millares 75 2 2 2 4" xfId="10636" xr:uid="{7A927EB7-4BF6-40F0-9352-83D4F5BE39A9}"/>
    <cellStyle name="Millares 75 2 2 2 4 2" xfId="19890" xr:uid="{BDA301B1-9116-47F5-8963-D746BCEF6506}"/>
    <cellStyle name="Millares 75 2 2 2 5" xfId="13043" xr:uid="{865039B4-7368-4AC7-BE70-A74FEB92BE06}"/>
    <cellStyle name="Millares 75 2 2 3" xfId="3762" xr:uid="{75C4AD31-2B19-40DE-A79B-41851ECF5FAC}"/>
    <cellStyle name="Millares 75 2 2 3 2" xfId="14181" xr:uid="{16B8A626-22D2-402B-9231-C9016DF442F3}"/>
    <cellStyle name="Millares 75 2 2 4" xfId="6189" xr:uid="{FB56779D-A778-4537-A7EE-B47AC536BCAA}"/>
    <cellStyle name="Millares 75 2 2 4 2" xfId="16458" xr:uid="{F4248751-D348-40AB-B01C-D9BF791937D5}"/>
    <cellStyle name="Millares 75 2 2 5" xfId="9468" xr:uid="{EE261856-CE82-427E-B06A-AED20F0A9960}"/>
    <cellStyle name="Millares 75 2 2 5 2" xfId="18751" xr:uid="{F7188EAE-C2BF-4F6C-B147-DFFB5C6DCE1E}"/>
    <cellStyle name="Millares 75 2 2 6" xfId="11905" xr:uid="{6EE85349-C9D0-4B13-B25B-23F838239C51}"/>
    <cellStyle name="Millares 75 2 3" xfId="2012" xr:uid="{AC25AB06-CC25-4A59-86DA-236EBC926330}"/>
    <cellStyle name="Millares 75 2 3 2" xfId="4348" xr:uid="{1D85950D-CC1F-46DF-A767-3B12932697A0}"/>
    <cellStyle name="Millares 75 2 3 2 2" xfId="14750" xr:uid="{650718BC-9007-4902-A9CB-553AD76ADFEA}"/>
    <cellStyle name="Millares 75 2 3 3" xfId="6775" xr:uid="{23231158-79DB-4EBB-B3F0-14E7FDC034D5}"/>
    <cellStyle name="Millares 75 2 3 3 2" xfId="17027" xr:uid="{D9D6B7DD-9FB7-415A-A048-53025325E614}"/>
    <cellStyle name="Millares 75 2 3 4" xfId="10054" xr:uid="{F3287AD3-7745-4A8D-BB30-0ED23DAB4B49}"/>
    <cellStyle name="Millares 75 2 3 4 2" xfId="19320" xr:uid="{F0CBEC80-18F0-4932-84EB-43CFADE3DCD7}"/>
    <cellStyle name="Millares 75 2 3 5" xfId="12474" xr:uid="{A1FBC538-0869-49AD-9D2F-B8B8649FAD10}"/>
    <cellStyle name="Millares 75 2 4" xfId="3180" xr:uid="{CB857770-777C-4576-A559-FC36CDE684CC}"/>
    <cellStyle name="Millares 75 2 4 2" xfId="13612" xr:uid="{6CE290BC-3794-48AF-94B0-9B84E626DEFF}"/>
    <cellStyle name="Millares 75 2 5" xfId="5607" xr:uid="{611E54B5-86BE-4EAB-A608-FCEACD324AB9}"/>
    <cellStyle name="Millares 75 2 5 2" xfId="15889" xr:uid="{C7A35A66-A07B-42B8-8CA8-BA105B5D25D1}"/>
    <cellStyle name="Millares 75 2 6" xfId="8886" xr:uid="{D2B2E394-2D68-4C4E-8E52-B809C854F03E}"/>
    <cellStyle name="Millares 75 2 6 2" xfId="18182" xr:uid="{8F57A2F1-07E3-41F2-B927-95AFC7543195}"/>
    <cellStyle name="Millares 75 2 7" xfId="11336" xr:uid="{5AD98AD5-42A3-4792-8D5A-545576E945A0}"/>
    <cellStyle name="Millares 75 3" xfId="1139" xr:uid="{87178771-B215-4235-B768-1DF7963F5AF4}"/>
    <cellStyle name="Millares 75 3 2" xfId="2307" xr:uid="{7BABC515-C0DD-448F-8C38-3C45BAEA1C6B}"/>
    <cellStyle name="Millares 75 3 2 2" xfId="4643" xr:uid="{2113E4E5-242B-4E5B-BFB8-89EC168775CA}"/>
    <cellStyle name="Millares 75 3 2 2 2" xfId="15035" xr:uid="{EFA42005-1CAD-4805-9354-65D82FE2EEB1}"/>
    <cellStyle name="Millares 75 3 2 3" xfId="7070" xr:uid="{981CEA63-F833-46DB-B0AB-10A2AFB0B540}"/>
    <cellStyle name="Millares 75 3 2 3 2" xfId="17312" xr:uid="{731D6524-EAF0-4386-BA53-CEE789C9876E}"/>
    <cellStyle name="Millares 75 3 2 4" xfId="10349" xr:uid="{4752F882-74F0-4976-BC73-EEAB33706FFD}"/>
    <cellStyle name="Millares 75 3 2 4 2" xfId="19606" xr:uid="{F848AC0F-09ED-492A-8042-4DC1BD5A5F0E}"/>
    <cellStyle name="Millares 75 3 2 5" xfId="12759" xr:uid="{29E522DD-E710-49E3-A94A-A75568BD021B}"/>
    <cellStyle name="Millares 75 3 3" xfId="3475" xr:uid="{6957EE45-19EB-4245-8D6B-3AA06B739A6D}"/>
    <cellStyle name="Millares 75 3 3 2" xfId="13897" xr:uid="{277DB1CB-1946-4329-8167-FE843C386797}"/>
    <cellStyle name="Millares 75 3 4" xfId="5902" xr:uid="{B7368991-6875-4C50-9CC9-DCA5FB53764B}"/>
    <cellStyle name="Millares 75 3 4 2" xfId="16174" xr:uid="{8E48790C-A25B-4920-8C68-D140B5B596E5}"/>
    <cellStyle name="Millares 75 3 5" xfId="9181" xr:uid="{5BF79579-7E04-4D98-A161-9A89C08634D9}"/>
    <cellStyle name="Millares 75 3 5 2" xfId="18467" xr:uid="{5225F605-2A00-44BC-B26D-7C01004BD262}"/>
    <cellStyle name="Millares 75 3 6" xfId="11621" xr:uid="{2EDE2551-2325-418C-903A-CEFAE346EA39}"/>
    <cellStyle name="Millares 75 4" xfId="1718" xr:uid="{F0C25FAD-6C33-48C8-BA25-B7D666149AF5}"/>
    <cellStyle name="Millares 75 4 2" xfId="4054" xr:uid="{EFB454CD-7481-42BA-8FB5-6C10EC07492F}"/>
    <cellStyle name="Millares 75 4 2 2" xfId="14466" xr:uid="{1015F11C-6597-49E0-A100-A164A362DCAB}"/>
    <cellStyle name="Millares 75 4 3" xfId="6481" xr:uid="{BEF33906-85BA-41A5-977D-7304B2190B56}"/>
    <cellStyle name="Millares 75 4 3 2" xfId="16743" xr:uid="{F664B7CA-AF22-4CD5-B7C1-91EB997B5277}"/>
    <cellStyle name="Millares 75 4 4" xfId="9760" xr:uid="{DD3A650F-440F-42D1-A2D6-D9B42E3B39C4}"/>
    <cellStyle name="Millares 75 4 4 2" xfId="19036" xr:uid="{6C4CC052-43EC-4532-AEAB-18B605EA46FC}"/>
    <cellStyle name="Millares 75 4 5" xfId="12190" xr:uid="{3D00D101-B0B6-4C9C-AD2F-B4234C7F23E3}"/>
    <cellStyle name="Millares 75 5" xfId="2886" xr:uid="{507EC430-C381-4881-B745-273B505EB86A}"/>
    <cellStyle name="Millares 75 5 2" xfId="13328" xr:uid="{A07121BB-EEFA-48C5-B521-84E35C52BD05}"/>
    <cellStyle name="Millares 75 6" xfId="5297" xr:uid="{CFD52246-3DAD-4D1D-BA73-1727311256D3}"/>
    <cellStyle name="Millares 75 6 2" xfId="15605" xr:uid="{4A1FC3A3-2C29-4C91-B6B8-2864C08A0995}"/>
    <cellStyle name="Millares 75 7" xfId="8592" xr:uid="{5105F730-1C0A-43C7-BF70-67A78F461F10}"/>
    <cellStyle name="Millares 75 7 2" xfId="17898" xr:uid="{0FE60EF5-B264-43EF-B48B-EFB3D34C825E}"/>
    <cellStyle name="Millares 75 8" xfId="10983" xr:uid="{08AB1838-735D-4799-B82D-31031C009597}"/>
    <cellStyle name="Millares 76" xfId="471" xr:uid="{75C13348-23F6-49D5-ACA8-38BE7EC6A645}"/>
    <cellStyle name="Millares 76 2" xfId="845" xr:uid="{BE1ED634-06DE-4397-9CB2-29E54B56C8EF}"/>
    <cellStyle name="Millares 76 2 2" xfId="1427" xr:uid="{1E178BB0-5F51-40B0-9EE3-32C835E5070A}"/>
    <cellStyle name="Millares 76 2 2 2" xfId="2595" xr:uid="{B332DB8F-3712-4AF8-8127-902540B923BD}"/>
    <cellStyle name="Millares 76 2 2 2 2" xfId="4931" xr:uid="{ED71AADE-B9E5-4AD3-A095-936D0361F76B}"/>
    <cellStyle name="Millares 76 2 2 2 2 2" xfId="15320" xr:uid="{90345862-4C55-46E2-85B0-00A5EB029174}"/>
    <cellStyle name="Millares 76 2 2 2 3" xfId="7358" xr:uid="{A10D97DA-3A6B-48A2-9589-D4BD83F4E957}"/>
    <cellStyle name="Millares 76 2 2 2 3 2" xfId="17597" xr:uid="{FB5FCEFE-FFE4-470F-B8EC-CCD07C81E0CE}"/>
    <cellStyle name="Millares 76 2 2 2 4" xfId="10637" xr:uid="{5F740B32-6807-4AF1-829F-8CB612543700}"/>
    <cellStyle name="Millares 76 2 2 2 4 2" xfId="19891" xr:uid="{19427EFB-80BA-400E-8278-7B955CBD0D68}"/>
    <cellStyle name="Millares 76 2 2 2 5" xfId="13044" xr:uid="{15504881-BB86-40E0-84B3-C39FCE9AA799}"/>
    <cellStyle name="Millares 76 2 2 3" xfId="3763" xr:uid="{B30DB488-92FE-448D-BCA4-450A74204657}"/>
    <cellStyle name="Millares 76 2 2 3 2" xfId="14182" xr:uid="{51985FE4-529B-47F9-BB8A-406DCD9C7480}"/>
    <cellStyle name="Millares 76 2 2 4" xfId="6190" xr:uid="{7AD78486-FD55-49EB-BD85-C47E31B0FF07}"/>
    <cellStyle name="Millares 76 2 2 4 2" xfId="16459" xr:uid="{7B76962C-A5C6-46DB-ABF0-0D876DC863D7}"/>
    <cellStyle name="Millares 76 2 2 5" xfId="9469" xr:uid="{9448CACD-61D0-4F86-A2C3-A6CB628D3574}"/>
    <cellStyle name="Millares 76 2 2 5 2" xfId="18752" xr:uid="{5A2157BE-427E-43D1-AF79-A177FB1C9C66}"/>
    <cellStyle name="Millares 76 2 2 6" xfId="11906" xr:uid="{03317C47-23A5-4B2A-A7D0-584B8AD68841}"/>
    <cellStyle name="Millares 76 2 3" xfId="2013" xr:uid="{A77AFEA0-1816-425C-BCE4-E1C909ACE56A}"/>
    <cellStyle name="Millares 76 2 3 2" xfId="4349" xr:uid="{A88F88F8-0ED3-4314-8A70-AC8D0A17A6E6}"/>
    <cellStyle name="Millares 76 2 3 2 2" xfId="14751" xr:uid="{E22D287F-2D99-4ECB-9F2D-6CBFB4A63FF0}"/>
    <cellStyle name="Millares 76 2 3 3" xfId="6776" xr:uid="{251CE5B8-CE64-4249-84D8-9B0527DB0B74}"/>
    <cellStyle name="Millares 76 2 3 3 2" xfId="17028" xr:uid="{FDD3042A-4FC5-4D09-B952-8F22E9F98EDC}"/>
    <cellStyle name="Millares 76 2 3 4" xfId="10055" xr:uid="{E2105078-5D11-4B3E-8450-97C6A371B296}"/>
    <cellStyle name="Millares 76 2 3 4 2" xfId="19321" xr:uid="{82239BB6-EE94-4CCE-883A-ED8705C7490B}"/>
    <cellStyle name="Millares 76 2 3 5" xfId="12475" xr:uid="{78E31540-D03A-476F-BD1A-B1FEFCCAB6F3}"/>
    <cellStyle name="Millares 76 2 4" xfId="3181" xr:uid="{D5CC44AA-D548-46A1-876B-F7E55953EAE8}"/>
    <cellStyle name="Millares 76 2 4 2" xfId="13613" xr:uid="{0A9272B8-18DF-4659-94AB-D38652A62E20}"/>
    <cellStyle name="Millares 76 2 5" xfId="5608" xr:uid="{10CBA53F-66D3-4916-8A31-CF0D19894AEC}"/>
    <cellStyle name="Millares 76 2 5 2" xfId="15890" xr:uid="{B79BE6C3-B2D0-4A51-A9D8-600D2DA79522}"/>
    <cellStyle name="Millares 76 2 6" xfId="8887" xr:uid="{19836DC2-F1BA-43A3-92B5-70AB43891DE0}"/>
    <cellStyle name="Millares 76 2 6 2" xfId="18183" xr:uid="{E1D5864E-1394-45F0-9AA0-867DEA3342C2}"/>
    <cellStyle name="Millares 76 2 7" xfId="11337" xr:uid="{7BA37448-73A0-4546-B8C8-44053A58BECD}"/>
    <cellStyle name="Millares 76 3" xfId="1140" xr:uid="{18D4780D-1038-46A0-A34C-F179A8A435CE}"/>
    <cellStyle name="Millares 76 3 2" xfId="2308" xr:uid="{623BEE88-FAB2-40D9-8A7B-23EE25EFFBAB}"/>
    <cellStyle name="Millares 76 3 2 2" xfId="4644" xr:uid="{F2122485-12FA-4D71-8C31-D14771567503}"/>
    <cellStyle name="Millares 76 3 2 2 2" xfId="15036" xr:uid="{7255D033-B59C-4480-9BFE-AE4B83AD692A}"/>
    <cellStyle name="Millares 76 3 2 3" xfId="7071" xr:uid="{7A0FBDF8-08A6-4128-917C-420FE42290A6}"/>
    <cellStyle name="Millares 76 3 2 3 2" xfId="17313" xr:uid="{7B546A8D-CE7B-4876-9D50-D676DA7D3206}"/>
    <cellStyle name="Millares 76 3 2 4" xfId="10350" xr:uid="{DD80C621-DC4E-4C33-83A7-A530305BE289}"/>
    <cellStyle name="Millares 76 3 2 4 2" xfId="19607" xr:uid="{B121370B-EF86-4C52-A576-C98917B42AA5}"/>
    <cellStyle name="Millares 76 3 2 5" xfId="12760" xr:uid="{3E6626AF-8268-4DFF-865E-4E95CA332378}"/>
    <cellStyle name="Millares 76 3 3" xfId="3476" xr:uid="{4EA4775B-9A8D-4CD5-A5D7-48D652BFC560}"/>
    <cellStyle name="Millares 76 3 3 2" xfId="13898" xr:uid="{948E5CF0-765D-4064-A2BC-2040C0AB214D}"/>
    <cellStyle name="Millares 76 3 4" xfId="5903" xr:uid="{47404945-0BBE-4387-B55F-F6EF285123E7}"/>
    <cellStyle name="Millares 76 3 4 2" xfId="16175" xr:uid="{91DB1F5A-4603-455A-88AC-D98B08C3F43A}"/>
    <cellStyle name="Millares 76 3 5" xfId="9182" xr:uid="{4B2D359C-BC0B-4109-9723-DC9F66C0F50A}"/>
    <cellStyle name="Millares 76 3 5 2" xfId="18468" xr:uid="{BF4C880F-EF25-41E8-822D-5B11E3C90C60}"/>
    <cellStyle name="Millares 76 3 6" xfId="11622" xr:uid="{001A7366-5202-4996-AB0B-6AC44320D937}"/>
    <cellStyle name="Millares 76 4" xfId="1719" xr:uid="{736E01FF-F517-40A4-8B23-7EE7B7E4EB90}"/>
    <cellStyle name="Millares 76 4 2" xfId="4055" xr:uid="{1DE96962-5568-4997-97A5-3CE9E89E3FF5}"/>
    <cellStyle name="Millares 76 4 2 2" xfId="14467" xr:uid="{C51EE71F-7CFD-4427-BCED-19A2220B85EC}"/>
    <cellStyle name="Millares 76 4 3" xfId="6482" xr:uid="{FC7FF306-FEF1-41C0-B611-B3CF42635450}"/>
    <cellStyle name="Millares 76 4 3 2" xfId="16744" xr:uid="{6EA261DB-D45B-4C4D-8793-0179AFEBDA2F}"/>
    <cellStyle name="Millares 76 4 4" xfId="9761" xr:uid="{D1BC6ACE-6099-4A34-A694-EF5B8B577152}"/>
    <cellStyle name="Millares 76 4 4 2" xfId="19037" xr:uid="{2ECECAB3-D402-444E-A275-AA322FFBC5C5}"/>
    <cellStyle name="Millares 76 4 5" xfId="12191" xr:uid="{5D7187C8-D58B-47B5-AC07-B41C3E0BA6F4}"/>
    <cellStyle name="Millares 76 5" xfId="2887" xr:uid="{EB8BC2F0-2B61-4639-9EE3-32BFD597098B}"/>
    <cellStyle name="Millares 76 5 2" xfId="13329" xr:uid="{B66392B1-27BF-4B36-B921-AEA6859A2D8F}"/>
    <cellStyle name="Millares 76 6" xfId="5298" xr:uid="{9A683BC6-0732-4EF5-A743-B7A33159069E}"/>
    <cellStyle name="Millares 76 6 2" xfId="15606" xr:uid="{3B432082-9475-4937-9222-6E349ADF4C17}"/>
    <cellStyle name="Millares 76 7" xfId="8593" xr:uid="{33512B10-A07D-4A97-987F-64B33B4D0A9B}"/>
    <cellStyle name="Millares 76 7 2" xfId="17899" xr:uid="{2AEF7485-A824-4835-8BDB-1E66BFEA8DE4}"/>
    <cellStyle name="Millares 76 8" xfId="10984" xr:uid="{B726B49A-5937-44A7-9560-72D779302024}"/>
    <cellStyle name="Millares 77" xfId="472" xr:uid="{A2FC8948-B58C-4555-8D81-97596857931E}"/>
    <cellStyle name="Millares 77 2" xfId="846" xr:uid="{980AEBC2-B051-44CA-B62A-356E6216AFE4}"/>
    <cellStyle name="Millares 77 2 2" xfId="1428" xr:uid="{A849FE19-FF87-4F27-9C8D-A0026B5471B1}"/>
    <cellStyle name="Millares 77 2 2 2" xfId="2596" xr:uid="{3E50F410-9977-420D-902E-9B0639ED579D}"/>
    <cellStyle name="Millares 77 2 2 2 2" xfId="4932" xr:uid="{485D0EBB-42BC-479B-8FA3-2D973A093CE9}"/>
    <cellStyle name="Millares 77 2 2 2 2 2" xfId="15321" xr:uid="{14675EAE-0F0E-4055-9BBC-43A0C3D847FE}"/>
    <cellStyle name="Millares 77 2 2 2 3" xfId="7359" xr:uid="{70A15787-A2DB-4454-B44D-308CADB5148C}"/>
    <cellStyle name="Millares 77 2 2 2 3 2" xfId="17598" xr:uid="{27900368-5460-4412-A0DF-081FA91F3E8A}"/>
    <cellStyle name="Millares 77 2 2 2 4" xfId="10638" xr:uid="{C773A82A-915D-4528-9709-82AEC9F55E09}"/>
    <cellStyle name="Millares 77 2 2 2 4 2" xfId="19892" xr:uid="{3AFBF939-1AA5-4691-8357-314186DD5A3C}"/>
    <cellStyle name="Millares 77 2 2 2 5" xfId="13045" xr:uid="{1FC0374E-298F-49B4-927A-5692DF175F95}"/>
    <cellStyle name="Millares 77 2 2 3" xfId="3764" xr:uid="{77124DEA-C184-46DB-9FDC-74FD926721EC}"/>
    <cellStyle name="Millares 77 2 2 3 2" xfId="14183" xr:uid="{2D97D195-016B-4E26-AEB5-17744D7749E1}"/>
    <cellStyle name="Millares 77 2 2 4" xfId="6191" xr:uid="{8C975B63-E7F4-49F8-857B-D353B796395C}"/>
    <cellStyle name="Millares 77 2 2 4 2" xfId="16460" xr:uid="{306CCDE6-34F3-4DCB-AECE-7A6ABFBC9D89}"/>
    <cellStyle name="Millares 77 2 2 5" xfId="9470" xr:uid="{ADDA1CFF-604D-4F68-B05B-669FE1197973}"/>
    <cellStyle name="Millares 77 2 2 5 2" xfId="18753" xr:uid="{42136911-91A1-4281-B9C2-23F35A52DAE5}"/>
    <cellStyle name="Millares 77 2 2 6" xfId="11907" xr:uid="{4FF7FD5C-1332-42A0-87B7-7207D4377333}"/>
    <cellStyle name="Millares 77 2 3" xfId="2014" xr:uid="{502CF95F-FC13-48EE-AB55-255653EA93C5}"/>
    <cellStyle name="Millares 77 2 3 2" xfId="4350" xr:uid="{4B12E9D6-58B5-4C0E-A418-2A7A86C64A5C}"/>
    <cellStyle name="Millares 77 2 3 2 2" xfId="14752" xr:uid="{A593A348-8F94-472A-86A6-612FF0FCC8D7}"/>
    <cellStyle name="Millares 77 2 3 3" xfId="6777" xr:uid="{1D725F99-93C5-48A9-A558-AB5FCCC6246A}"/>
    <cellStyle name="Millares 77 2 3 3 2" xfId="17029" xr:uid="{7F5786E2-8C1E-468F-B64C-D77CE27F5DCD}"/>
    <cellStyle name="Millares 77 2 3 4" xfId="10056" xr:uid="{B5E23B38-F84E-42CA-A063-08BA54BDBBB4}"/>
    <cellStyle name="Millares 77 2 3 4 2" xfId="19322" xr:uid="{7A3D0229-B5C7-4761-90D8-AB8D9B304637}"/>
    <cellStyle name="Millares 77 2 3 5" xfId="12476" xr:uid="{9E32FA31-58D6-46E4-B447-0ADCD4157BD0}"/>
    <cellStyle name="Millares 77 2 4" xfId="3182" xr:uid="{64D058CC-35D4-4F6F-A1AA-869D71BB8642}"/>
    <cellStyle name="Millares 77 2 4 2" xfId="13614" xr:uid="{5304FD3D-5EB4-41BE-8619-7A4B0F88A549}"/>
    <cellStyle name="Millares 77 2 5" xfId="5609" xr:uid="{A99339AC-55BD-40F8-B5CC-6E4AF006DFBB}"/>
    <cellStyle name="Millares 77 2 5 2" xfId="15891" xr:uid="{A53F4AC6-4124-4F08-B483-B99306D1D9B9}"/>
    <cellStyle name="Millares 77 2 6" xfId="8888" xr:uid="{C18EE435-C6FA-4170-B6DC-DFE31A78141E}"/>
    <cellStyle name="Millares 77 2 6 2" xfId="18184" xr:uid="{877B6E1A-213F-4C4C-97AF-F07EE9067DE3}"/>
    <cellStyle name="Millares 77 2 7" xfId="11338" xr:uid="{153705EB-58C2-4545-89E5-684524045F03}"/>
    <cellStyle name="Millares 77 3" xfId="1141" xr:uid="{1EF334DE-09DD-46CB-B021-033A47490C0B}"/>
    <cellStyle name="Millares 77 3 2" xfId="2309" xr:uid="{BCE08050-C8FB-4337-924B-17C111AE8B26}"/>
    <cellStyle name="Millares 77 3 2 2" xfId="4645" xr:uid="{53F36423-F3F7-452C-A8FD-9A620893DED2}"/>
    <cellStyle name="Millares 77 3 2 2 2" xfId="15037" xr:uid="{E9EE6440-10C5-4881-BE5D-9CA398314972}"/>
    <cellStyle name="Millares 77 3 2 3" xfId="7072" xr:uid="{F9993DDF-BBEE-4D45-B3F0-757C3C699266}"/>
    <cellStyle name="Millares 77 3 2 3 2" xfId="17314" xr:uid="{683A7F95-6C4A-43CB-8E3D-8142804A7A4E}"/>
    <cellStyle name="Millares 77 3 2 4" xfId="10351" xr:uid="{A9919CA1-484A-49C8-8B42-80C8313E0E01}"/>
    <cellStyle name="Millares 77 3 2 4 2" xfId="19608" xr:uid="{FF99536A-3221-4524-A096-5A555A6CF929}"/>
    <cellStyle name="Millares 77 3 2 5" xfId="12761" xr:uid="{02FD5961-53B1-4B54-97EE-E4CEF7F49A2B}"/>
    <cellStyle name="Millares 77 3 3" xfId="3477" xr:uid="{639079F8-BF20-484D-AC1E-32E67C41F67B}"/>
    <cellStyle name="Millares 77 3 3 2" xfId="13899" xr:uid="{7ACB2AE2-213D-426F-86E2-4B1D14F31B0F}"/>
    <cellStyle name="Millares 77 3 4" xfId="5904" xr:uid="{76B09CA5-70B5-4E72-9148-A2DEDEBD173E}"/>
    <cellStyle name="Millares 77 3 4 2" xfId="16176" xr:uid="{6B0FF809-08F1-4923-A352-BB21CD6637A1}"/>
    <cellStyle name="Millares 77 3 5" xfId="9183" xr:uid="{80B5DB37-5094-4421-8768-A5728BBE547E}"/>
    <cellStyle name="Millares 77 3 5 2" xfId="18469" xr:uid="{47FEDFC9-E2B4-4AA5-951D-00264C97EE8D}"/>
    <cellStyle name="Millares 77 3 6" xfId="11623" xr:uid="{B4739588-588E-4F7B-BADD-950257D07A93}"/>
    <cellStyle name="Millares 77 4" xfId="1720" xr:uid="{091167C8-303B-4557-9AF6-8812C15CF465}"/>
    <cellStyle name="Millares 77 4 2" xfId="4056" xr:uid="{53122074-ACF2-483F-8338-6720A7D3393F}"/>
    <cellStyle name="Millares 77 4 2 2" xfId="14468" xr:uid="{5CEA6533-448B-4DCD-805F-CA19C3C716EB}"/>
    <cellStyle name="Millares 77 4 3" xfId="6483" xr:uid="{6573E746-F5D5-46B2-8791-4E80BFE42CBE}"/>
    <cellStyle name="Millares 77 4 3 2" xfId="16745" xr:uid="{CCF422D8-7049-49C9-9EE9-C181A69C959C}"/>
    <cellStyle name="Millares 77 4 4" xfId="9762" xr:uid="{CC3DA940-393A-49CC-9E4E-237147DC41CB}"/>
    <cellStyle name="Millares 77 4 4 2" xfId="19038" xr:uid="{D41046A7-0B96-4CF8-94CC-F6F075E0C0A8}"/>
    <cellStyle name="Millares 77 4 5" xfId="12192" xr:uid="{D351691E-49DA-4F27-977C-C137EBAB49EA}"/>
    <cellStyle name="Millares 77 5" xfId="2888" xr:uid="{25F8653D-71B7-4193-9774-1888E799280A}"/>
    <cellStyle name="Millares 77 5 2" xfId="13330" xr:uid="{ECD3F067-8494-4A96-B26F-262D19C4D668}"/>
    <cellStyle name="Millares 77 6" xfId="5299" xr:uid="{1C44A29A-F310-4760-BEC8-B3C4645BA154}"/>
    <cellStyle name="Millares 77 6 2" xfId="15607" xr:uid="{77FAD846-5832-44DB-8253-0692DCE84954}"/>
    <cellStyle name="Millares 77 7" xfId="8594" xr:uid="{C35F434B-543D-4589-B72F-FDA7927BB827}"/>
    <cellStyle name="Millares 77 7 2" xfId="17900" xr:uid="{F6189E05-8742-4D1E-84AD-F916A7A70E12}"/>
    <cellStyle name="Millares 77 8" xfId="10985" xr:uid="{6FF5A68A-F0F4-486B-B3BE-E60973182749}"/>
    <cellStyle name="Millares 78" xfId="473" xr:uid="{E7BDA899-FEF2-4752-AB30-0AE1DA8E617E}"/>
    <cellStyle name="Millares 78 2" xfId="847" xr:uid="{E124DB7F-551A-44D5-B6B2-DE6445A727FE}"/>
    <cellStyle name="Millares 78 2 2" xfId="1429" xr:uid="{9F7EA639-AB29-4496-A88A-0278BA545CC5}"/>
    <cellStyle name="Millares 78 2 2 2" xfId="2597" xr:uid="{DE42F1A1-1039-4729-B9AC-2556404FBF27}"/>
    <cellStyle name="Millares 78 2 2 2 2" xfId="4933" xr:uid="{6744939A-B3D0-48A1-BBFE-1DE033AE34F7}"/>
    <cellStyle name="Millares 78 2 2 2 2 2" xfId="15322" xr:uid="{4646F121-07D3-4416-82FA-3650C3549E47}"/>
    <cellStyle name="Millares 78 2 2 2 3" xfId="7360" xr:uid="{7995F222-4BEA-4886-8897-2323A572A2F7}"/>
    <cellStyle name="Millares 78 2 2 2 3 2" xfId="17599" xr:uid="{1B03B66E-6FD2-4DD9-9D96-B2F368EC651E}"/>
    <cellStyle name="Millares 78 2 2 2 4" xfId="10639" xr:uid="{B9D8E7DD-313F-42C8-9C34-29D3D39EFEF3}"/>
    <cellStyle name="Millares 78 2 2 2 4 2" xfId="19893" xr:uid="{A2B0C459-F8D1-4E85-B484-8AEB44FE323D}"/>
    <cellStyle name="Millares 78 2 2 2 5" xfId="13046" xr:uid="{F96F2AC0-5F74-42CA-829C-DB28368CDFE6}"/>
    <cellStyle name="Millares 78 2 2 3" xfId="3765" xr:uid="{DA21509A-8D22-4A9E-BF48-4FD0290AFC5B}"/>
    <cellStyle name="Millares 78 2 2 3 2" xfId="14184" xr:uid="{123777FE-2C11-4977-89CC-2917CB7F3BF8}"/>
    <cellStyle name="Millares 78 2 2 4" xfId="6192" xr:uid="{29D6774F-14E4-4C17-A491-E02294AE5500}"/>
    <cellStyle name="Millares 78 2 2 4 2" xfId="16461" xr:uid="{CF03DE24-943F-4A01-9A40-664FFA942C80}"/>
    <cellStyle name="Millares 78 2 2 5" xfId="9471" xr:uid="{BC248E89-F558-4CC5-A977-36D514B0AB3C}"/>
    <cellStyle name="Millares 78 2 2 5 2" xfId="18754" xr:uid="{3BC97AC0-CB44-4ADC-A615-BEBC1EB1B175}"/>
    <cellStyle name="Millares 78 2 2 6" xfId="11908" xr:uid="{4FB3CDDE-7CB2-4973-BF29-2365147A8D38}"/>
    <cellStyle name="Millares 78 2 3" xfId="2015" xr:uid="{6DE7CCE8-6039-496B-9F33-A06EE6295EA9}"/>
    <cellStyle name="Millares 78 2 3 2" xfId="4351" xr:uid="{A92AEBFA-5F14-4BFD-916F-E99FAD3BD572}"/>
    <cellStyle name="Millares 78 2 3 2 2" xfId="14753" xr:uid="{6D6FF7C4-D625-4E26-B378-F1337BDCE90E}"/>
    <cellStyle name="Millares 78 2 3 3" xfId="6778" xr:uid="{DE157DE4-CD90-4261-B4F5-2059A5D80AD7}"/>
    <cellStyle name="Millares 78 2 3 3 2" xfId="17030" xr:uid="{ACDFF9FA-3207-4A58-9CC2-6167A5612DCF}"/>
    <cellStyle name="Millares 78 2 3 4" xfId="10057" xr:uid="{2BA5FC31-F633-47F4-A0EA-77EA9D47EAF3}"/>
    <cellStyle name="Millares 78 2 3 4 2" xfId="19323" xr:uid="{0B3CA06C-A1B0-4383-B3A3-E817FFB4DA58}"/>
    <cellStyle name="Millares 78 2 3 5" xfId="12477" xr:uid="{BC177167-6F06-4AA2-A62A-6D5C5E459053}"/>
    <cellStyle name="Millares 78 2 4" xfId="3183" xr:uid="{F18214E0-948A-4E7F-B080-255C3B386710}"/>
    <cellStyle name="Millares 78 2 4 2" xfId="13615" xr:uid="{416198A6-9F86-4165-A6A7-74C85614EA1C}"/>
    <cellStyle name="Millares 78 2 5" xfId="5610" xr:uid="{B7A73947-22E9-4AF1-8621-E512AC335C50}"/>
    <cellStyle name="Millares 78 2 5 2" xfId="15892" xr:uid="{714C86E4-5C88-442E-A8D2-30C76C94FAFF}"/>
    <cellStyle name="Millares 78 2 6" xfId="8889" xr:uid="{31DFE4E6-5687-4843-9479-C7B268E31F4F}"/>
    <cellStyle name="Millares 78 2 6 2" xfId="18185" xr:uid="{C67F7651-379C-4207-82F4-4206E79C4124}"/>
    <cellStyle name="Millares 78 2 7" xfId="11339" xr:uid="{4261CFE1-C12B-4A5D-A534-B4EC15C15326}"/>
    <cellStyle name="Millares 78 3" xfId="1142" xr:uid="{6761125E-B683-4F25-A736-AD1DB194633F}"/>
    <cellStyle name="Millares 78 3 2" xfId="2310" xr:uid="{43E77800-733E-4E15-953B-4D0D7342AF49}"/>
    <cellStyle name="Millares 78 3 2 2" xfId="4646" xr:uid="{8D82FBCB-7D60-4E7B-9A74-D3A10FFFF31A}"/>
    <cellStyle name="Millares 78 3 2 2 2" xfId="15038" xr:uid="{71E00955-BDA7-4CC0-959A-E4F038A018F9}"/>
    <cellStyle name="Millares 78 3 2 3" xfId="7073" xr:uid="{EF5F1A71-1880-46F7-A137-71C456975BFD}"/>
    <cellStyle name="Millares 78 3 2 3 2" xfId="17315" xr:uid="{C869666B-9E65-4F0C-8BE4-EE4E7AA05F65}"/>
    <cellStyle name="Millares 78 3 2 4" xfId="10352" xr:uid="{728384D8-3B4C-440C-851D-11E8124A16C4}"/>
    <cellStyle name="Millares 78 3 2 4 2" xfId="19609" xr:uid="{110132DD-F117-4C12-8C26-237921168C69}"/>
    <cellStyle name="Millares 78 3 2 5" xfId="12762" xr:uid="{31FCE7E7-4C74-4AC4-B915-5085FBFA9B4E}"/>
    <cellStyle name="Millares 78 3 3" xfId="3478" xr:uid="{9B93EBDF-4C9E-4C82-9F0A-5F3CA999FB46}"/>
    <cellStyle name="Millares 78 3 3 2" xfId="13900" xr:uid="{016E7E33-9922-41FB-BBB7-5F24C3F2B1EE}"/>
    <cellStyle name="Millares 78 3 4" xfId="5905" xr:uid="{E84E0683-0C59-4F92-838D-8DCC63757766}"/>
    <cellStyle name="Millares 78 3 4 2" xfId="16177" xr:uid="{CDCF3832-BC5D-4DD9-9503-D5117F79BECD}"/>
    <cellStyle name="Millares 78 3 5" xfId="9184" xr:uid="{7152ECA5-82E2-47E7-ADC9-4366DB3E849E}"/>
    <cellStyle name="Millares 78 3 5 2" xfId="18470" xr:uid="{2451C9DA-3139-4D70-9770-2BF99E0931C2}"/>
    <cellStyle name="Millares 78 3 6" xfId="11624" xr:uid="{580B35D8-A08C-41EE-9C94-8E2DC37787C1}"/>
    <cellStyle name="Millares 78 4" xfId="1721" xr:uid="{B56F4437-69A4-4E18-9500-83E6B429F23A}"/>
    <cellStyle name="Millares 78 4 2" xfId="4057" xr:uid="{2DB56BC9-E25F-41F2-8A06-8CCE8D56A472}"/>
    <cellStyle name="Millares 78 4 2 2" xfId="14469" xr:uid="{46E6D06C-D815-414A-B0ED-7AC3EA2358C2}"/>
    <cellStyle name="Millares 78 4 3" xfId="6484" xr:uid="{125FDD98-3163-4F67-B0A3-58B977E84F09}"/>
    <cellStyle name="Millares 78 4 3 2" xfId="16746" xr:uid="{40097F63-BF87-4F1E-B9E2-7CC987482DEC}"/>
    <cellStyle name="Millares 78 4 4" xfId="9763" xr:uid="{3DDE0030-B288-4657-A701-CA8EFDD63687}"/>
    <cellStyle name="Millares 78 4 4 2" xfId="19039" xr:uid="{0395C735-EE2D-4F7B-A14B-CF505ACBA20D}"/>
    <cellStyle name="Millares 78 4 5" xfId="12193" xr:uid="{F74E8A8E-8C77-4B2D-A49A-16D7D3A2B7FE}"/>
    <cellStyle name="Millares 78 5" xfId="2889" xr:uid="{73662602-6B9E-4759-BB2E-012DCC7D1FA2}"/>
    <cellStyle name="Millares 78 5 2" xfId="13331" xr:uid="{462C015A-D9F5-4E2D-8EC1-A9B28A38B4EA}"/>
    <cellStyle name="Millares 78 6" xfId="5300" xr:uid="{C2E2AF8F-0153-478A-B03D-E5015946AD5B}"/>
    <cellStyle name="Millares 78 6 2" xfId="15608" xr:uid="{92BFB126-0C94-45D8-831B-86CCE2D0D199}"/>
    <cellStyle name="Millares 78 7" xfId="8595" xr:uid="{5A382D6E-87CF-4E33-9A71-339316AACEA1}"/>
    <cellStyle name="Millares 78 7 2" xfId="17901" xr:uid="{7D872EF8-AE95-4690-BA96-EAECF15C27A5}"/>
    <cellStyle name="Millares 78 8" xfId="10986" xr:uid="{924C8B5E-BAC2-4D03-9D67-BB75CABBB317}"/>
    <cellStyle name="Millares 79" xfId="474" xr:uid="{18D0A27F-2DD4-4607-8BEB-310A4935BCA9}"/>
    <cellStyle name="Millares 79 2" xfId="848" xr:uid="{6245B3E1-C125-4790-A824-99FAA433A9DB}"/>
    <cellStyle name="Millares 79 2 2" xfId="1430" xr:uid="{BAD0C8C1-BFBF-4927-98B7-1F27095D2979}"/>
    <cellStyle name="Millares 79 2 2 2" xfId="2598" xr:uid="{50D9B222-0553-4385-AD17-09F847B8A14B}"/>
    <cellStyle name="Millares 79 2 2 2 2" xfId="4934" xr:uid="{091C8331-9D9E-437E-8B22-66300003D266}"/>
    <cellStyle name="Millares 79 2 2 2 2 2" xfId="15323" xr:uid="{983C2040-023A-484C-9436-8F0F5429E555}"/>
    <cellStyle name="Millares 79 2 2 2 3" xfId="7361" xr:uid="{1C5544F5-F649-4DFE-BBAE-19F00F01CBB6}"/>
    <cellStyle name="Millares 79 2 2 2 3 2" xfId="17600" xr:uid="{D53BAC98-8314-4D7C-B996-9F6A4D887FB5}"/>
    <cellStyle name="Millares 79 2 2 2 4" xfId="10640" xr:uid="{D07813F4-A461-4FD1-BD55-A5A83732F826}"/>
    <cellStyle name="Millares 79 2 2 2 4 2" xfId="19894" xr:uid="{BB323B91-CC53-489A-8DB6-E5689B73848E}"/>
    <cellStyle name="Millares 79 2 2 2 5" xfId="13047" xr:uid="{A939BA7E-CD85-4C45-8CAC-BD432319A986}"/>
    <cellStyle name="Millares 79 2 2 3" xfId="3766" xr:uid="{B07A0620-D6CD-42A4-BED7-FD244379AC15}"/>
    <cellStyle name="Millares 79 2 2 3 2" xfId="14185" xr:uid="{9C2F37E1-731B-4322-A531-11FA7BEC45C7}"/>
    <cellStyle name="Millares 79 2 2 4" xfId="6193" xr:uid="{3C538CEF-7605-482A-8506-2BA94F8D6E67}"/>
    <cellStyle name="Millares 79 2 2 4 2" xfId="16462" xr:uid="{146CA1ED-1663-4126-B904-3F0FAA627000}"/>
    <cellStyle name="Millares 79 2 2 5" xfId="9472" xr:uid="{CED97D15-4BC7-42E7-B893-88AA5912B093}"/>
    <cellStyle name="Millares 79 2 2 5 2" xfId="18755" xr:uid="{E5F723E1-49C4-4B9F-A9E4-5B9A2C9BE35F}"/>
    <cellStyle name="Millares 79 2 2 6" xfId="11909" xr:uid="{73D53148-AD3C-4802-989A-011B375805B9}"/>
    <cellStyle name="Millares 79 2 3" xfId="2016" xr:uid="{B1032C79-BB2A-42D3-A7BF-246C7DD8AC1A}"/>
    <cellStyle name="Millares 79 2 3 2" xfId="4352" xr:uid="{5F286C3E-1417-4E49-8736-14832A4C1191}"/>
    <cellStyle name="Millares 79 2 3 2 2" xfId="14754" xr:uid="{453129AF-C8DC-42C1-BF98-070FFE5CDA01}"/>
    <cellStyle name="Millares 79 2 3 3" xfId="6779" xr:uid="{05C50847-33BE-4DB0-9EFB-487FD892451C}"/>
    <cellStyle name="Millares 79 2 3 3 2" xfId="17031" xr:uid="{05055B06-A867-46E8-AA65-B6FBF700322D}"/>
    <cellStyle name="Millares 79 2 3 4" xfId="10058" xr:uid="{E0F7FCF5-B883-4141-972C-2CC2FA639036}"/>
    <cellStyle name="Millares 79 2 3 4 2" xfId="19324" xr:uid="{49946104-948C-46AD-B27E-5C8AD9159872}"/>
    <cellStyle name="Millares 79 2 3 5" xfId="12478" xr:uid="{0F9B8989-1162-4857-B83A-BB22AF72352E}"/>
    <cellStyle name="Millares 79 2 4" xfId="3184" xr:uid="{0806529A-0795-452D-9744-34AFCE96B5C2}"/>
    <cellStyle name="Millares 79 2 4 2" xfId="13616" xr:uid="{0852A121-90B6-491B-9C31-7CF2A710CD52}"/>
    <cellStyle name="Millares 79 2 5" xfId="5611" xr:uid="{0CAF57C4-2618-4591-A8E0-9F6512FDF558}"/>
    <cellStyle name="Millares 79 2 5 2" xfId="15893" xr:uid="{3C43A423-4FD4-4813-B76A-0EA87BD283E5}"/>
    <cellStyle name="Millares 79 2 6" xfId="8890" xr:uid="{BDB338A0-D7A1-4B67-9FAD-A8B0493F51A9}"/>
    <cellStyle name="Millares 79 2 6 2" xfId="18186" xr:uid="{3683BFC8-EACE-4532-B577-798572C5F8AF}"/>
    <cellStyle name="Millares 79 2 7" xfId="11340" xr:uid="{C121A087-3D0E-4F57-8D4E-E8DBD3F89FFF}"/>
    <cellStyle name="Millares 79 3" xfId="1143" xr:uid="{7FA3D498-9372-4F8D-A8D3-C64BA2DC1253}"/>
    <cellStyle name="Millares 79 3 2" xfId="2311" xr:uid="{C53782D6-6546-4804-8FC1-50A0560241AB}"/>
    <cellStyle name="Millares 79 3 2 2" xfId="4647" xr:uid="{BA9F5979-305B-44F9-956A-96AFF4F5D5B5}"/>
    <cellStyle name="Millares 79 3 2 2 2" xfId="15039" xr:uid="{3199F772-3BE0-405B-97DF-A12B00258D91}"/>
    <cellStyle name="Millares 79 3 2 3" xfId="7074" xr:uid="{62B71192-791C-453F-9FC0-28C310392B70}"/>
    <cellStyle name="Millares 79 3 2 3 2" xfId="17316" xr:uid="{48B37C1B-4BE2-41BD-83F1-AA0459925D9F}"/>
    <cellStyle name="Millares 79 3 2 4" xfId="10353" xr:uid="{CF57017C-D009-41B7-9F1A-44FF5B38CA58}"/>
    <cellStyle name="Millares 79 3 2 4 2" xfId="19610" xr:uid="{12DA62B9-CC53-44BA-9968-76052A68580A}"/>
    <cellStyle name="Millares 79 3 2 5" xfId="12763" xr:uid="{55A00698-4089-432A-898C-F14142D3DDF7}"/>
    <cellStyle name="Millares 79 3 3" xfId="3479" xr:uid="{8A773C2B-984E-4941-8A1B-7133BE389B20}"/>
    <cellStyle name="Millares 79 3 3 2" xfId="13901" xr:uid="{24FFA9AC-48D1-4B97-8CF4-6EBD07336AB7}"/>
    <cellStyle name="Millares 79 3 4" xfId="5906" xr:uid="{F41A919F-DADB-4D0E-9FFF-34BD843467DF}"/>
    <cellStyle name="Millares 79 3 4 2" xfId="16178" xr:uid="{277F8031-4DF2-4A22-BF69-7F114D0B6464}"/>
    <cellStyle name="Millares 79 3 5" xfId="9185" xr:uid="{12DDD0A5-E47C-4007-BD38-0204D2638353}"/>
    <cellStyle name="Millares 79 3 5 2" xfId="18471" xr:uid="{19B6C4BA-1F11-4CDA-B1D3-13918F6C44F0}"/>
    <cellStyle name="Millares 79 3 6" xfId="11625" xr:uid="{8CF20996-7031-4323-A518-9A81D71BDF75}"/>
    <cellStyle name="Millares 79 4" xfId="1722" xr:uid="{5A209EBC-1D4B-423A-99ED-FF4570B282AC}"/>
    <cellStyle name="Millares 79 4 2" xfId="4058" xr:uid="{C6DDFDE2-46D2-4E09-AB94-B168AE59981A}"/>
    <cellStyle name="Millares 79 4 2 2" xfId="14470" xr:uid="{E7884734-B322-4FEC-9F2A-9E565194D4A9}"/>
    <cellStyle name="Millares 79 4 3" xfId="6485" xr:uid="{C2F9A43C-61B0-4429-830C-BB2CA252C722}"/>
    <cellStyle name="Millares 79 4 3 2" xfId="16747" xr:uid="{3EE5A0E0-3342-4969-AD08-41A0D0E0FBA2}"/>
    <cellStyle name="Millares 79 4 4" xfId="9764" xr:uid="{30B820F8-CE87-4B74-A8EB-84E82B60F811}"/>
    <cellStyle name="Millares 79 4 4 2" xfId="19040" xr:uid="{1286D4B8-5AF5-4BD6-8A93-209001062972}"/>
    <cellStyle name="Millares 79 4 5" xfId="12194" xr:uid="{B9EE6341-5877-4BBB-A45B-AD11187122B7}"/>
    <cellStyle name="Millares 79 5" xfId="2890" xr:uid="{A21CB97B-2BFD-47B5-8C63-6A2C6995DB71}"/>
    <cellStyle name="Millares 79 5 2" xfId="13332" xr:uid="{A0C1A602-282A-4B20-ACB6-7C5621628CDF}"/>
    <cellStyle name="Millares 79 6" xfId="5301" xr:uid="{C837900C-BBD3-4D74-B860-0C558E9E15A5}"/>
    <cellStyle name="Millares 79 6 2" xfId="15609" xr:uid="{A74DC5C8-75CC-447E-B0A8-7500AC1EB9C7}"/>
    <cellStyle name="Millares 79 7" xfId="8596" xr:uid="{22737096-F8E5-4007-860C-2B59745E5705}"/>
    <cellStyle name="Millares 79 7 2" xfId="17902" xr:uid="{26EDFFC7-3FE2-43D1-940B-BA30A14298B0}"/>
    <cellStyle name="Millares 79 8" xfId="10987" xr:uid="{EFCA503C-440D-4C20-AF95-A489784D3938}"/>
    <cellStyle name="Millares 8" xfId="85" xr:uid="{E125C713-E30F-4317-B5E8-DCFF0BB949C2}"/>
    <cellStyle name="Millares 8 2" xfId="86" xr:uid="{1D04B37A-9A21-4525-AA87-F4D0C93E6271}"/>
    <cellStyle name="Millares 8 3" xfId="329" xr:uid="{940482A4-9B59-401E-80A9-27DEC8B8C4BA}"/>
    <cellStyle name="Millares 8 3 2" xfId="703" xr:uid="{FE001F8E-D591-4B84-892F-0F41CD99A8DE}"/>
    <cellStyle name="Millares 8 3 2 2" xfId="1285" xr:uid="{B11CE758-78A4-4EB3-ACE7-EADFC115E641}"/>
    <cellStyle name="Millares 8 3 2 2 2" xfId="2453" xr:uid="{5319A30A-3AB5-47B9-8EAE-46C1EAE295CD}"/>
    <cellStyle name="Millares 8 3 2 2 2 2" xfId="4789" xr:uid="{C60610A4-82E3-467A-A7CC-ABADDD2ECAEA}"/>
    <cellStyle name="Millares 8 3 2 2 2 2 2" xfId="15178" xr:uid="{8DDBC3F9-14F8-4CBA-BCF9-A4D5FC14FA26}"/>
    <cellStyle name="Millares 8 3 2 2 2 3" xfId="7216" xr:uid="{5791BFB5-138E-46DE-A235-C2BFA9B5A19F}"/>
    <cellStyle name="Millares 8 3 2 2 2 3 2" xfId="17455" xr:uid="{2C9AEA26-4B91-47A4-B736-ECD5A9D7B300}"/>
    <cellStyle name="Millares 8 3 2 2 2 4" xfId="10495" xr:uid="{93CF2B50-2E0D-49CE-B99D-1E953C405D99}"/>
    <cellStyle name="Millares 8 3 2 2 2 4 2" xfId="19749" xr:uid="{883DC0B6-0BBF-46FF-B39C-16DE615E0A4C}"/>
    <cellStyle name="Millares 8 3 2 2 2 5" xfId="12902" xr:uid="{58211B0E-6CB9-4074-B7FB-D9EAF4408F9F}"/>
    <cellStyle name="Millares 8 3 2 2 3" xfId="3621" xr:uid="{A11DB6EE-6A06-47BB-AADE-88D1D3CB7EAD}"/>
    <cellStyle name="Millares 8 3 2 2 3 2" xfId="14040" xr:uid="{323460FD-B94B-499B-92F3-B330DBD29152}"/>
    <cellStyle name="Millares 8 3 2 2 4" xfId="6048" xr:uid="{5258E012-AF7B-46AD-95F9-2A24B559903C}"/>
    <cellStyle name="Millares 8 3 2 2 4 2" xfId="16317" xr:uid="{D13E058B-6C9D-4C6C-B66E-313A63F2E1EC}"/>
    <cellStyle name="Millares 8 3 2 2 5" xfId="9327" xr:uid="{C51512E3-68D9-4FB0-BDCE-8E71B257D9A8}"/>
    <cellStyle name="Millares 8 3 2 2 5 2" xfId="18610" xr:uid="{1078411C-5196-4061-99BD-7E8AFD616C8F}"/>
    <cellStyle name="Millares 8 3 2 2 6" xfId="11764" xr:uid="{A466C0F9-7318-45B3-8BFA-54C4180BCF6F}"/>
    <cellStyle name="Millares 8 3 2 3" xfId="1871" xr:uid="{B635C1FB-31AC-4568-8C0D-1565A51F1117}"/>
    <cellStyle name="Millares 8 3 2 3 2" xfId="4207" xr:uid="{2B7C1E19-1375-47DE-974C-D4E7DA13E86E}"/>
    <cellStyle name="Millares 8 3 2 3 2 2" xfId="14609" xr:uid="{C4A9123E-1F6E-4C46-99CF-099B9F7C0B77}"/>
    <cellStyle name="Millares 8 3 2 3 3" xfId="6634" xr:uid="{0170A9AB-3F0A-4A45-9667-90424D90ECF5}"/>
    <cellStyle name="Millares 8 3 2 3 3 2" xfId="16886" xr:uid="{F1DC5FEC-9890-4A70-8043-5EFE079F3583}"/>
    <cellStyle name="Millares 8 3 2 3 4" xfId="9913" xr:uid="{F21902B0-8EBB-40B5-9186-E5A2ABCC38AA}"/>
    <cellStyle name="Millares 8 3 2 3 4 2" xfId="19179" xr:uid="{BC55874A-3AF7-4331-8D9B-C9856B2FFC5A}"/>
    <cellStyle name="Millares 8 3 2 3 5" xfId="12333" xr:uid="{C7943866-9435-4499-8258-01C42805D2B5}"/>
    <cellStyle name="Millares 8 3 2 4" xfId="3039" xr:uid="{B50F9104-61BA-4B03-A338-7C7CB61649A4}"/>
    <cellStyle name="Millares 8 3 2 4 2" xfId="13471" xr:uid="{D621EE68-FDDB-44D2-8F80-CB7C8FB1E4B9}"/>
    <cellStyle name="Millares 8 3 2 5" xfId="5466" xr:uid="{B0FF69DA-7B28-4C9D-AE46-CAF20BE58639}"/>
    <cellStyle name="Millares 8 3 2 5 2" xfId="15748" xr:uid="{8168F1F5-71A1-4FBF-8BBF-F816FDB0F1B6}"/>
    <cellStyle name="Millares 8 3 2 6" xfId="8745" xr:uid="{F19A2161-27B9-489E-8F57-761290D6A2AE}"/>
    <cellStyle name="Millares 8 3 2 6 2" xfId="18041" xr:uid="{44EAF421-F5D3-4BCC-A185-69FC0D7FFC35}"/>
    <cellStyle name="Millares 8 3 2 7" xfId="11195" xr:uid="{C284EC72-9604-474B-818B-EAAB05CC12D3}"/>
    <cellStyle name="Millares 8 3 3" xfId="998" xr:uid="{199748E9-85FD-4054-9AD2-10299E072039}"/>
    <cellStyle name="Millares 8 3 3 2" xfId="2166" xr:uid="{A303C57B-2262-4F99-85C5-ECA4C1B40924}"/>
    <cellStyle name="Millares 8 3 3 2 2" xfId="4502" xr:uid="{1F94319C-7964-4250-B709-D63752149EA4}"/>
    <cellStyle name="Millares 8 3 3 2 2 2" xfId="14894" xr:uid="{6587291B-CB34-44EA-A66B-F0D691AFFDE9}"/>
    <cellStyle name="Millares 8 3 3 2 3" xfId="6929" xr:uid="{DF7D2FEF-125F-4255-A303-3986E9EEE181}"/>
    <cellStyle name="Millares 8 3 3 2 3 2" xfId="17171" xr:uid="{6466E2E6-7123-46E2-BD8E-01F8A9031AAF}"/>
    <cellStyle name="Millares 8 3 3 2 4" xfId="10208" xr:uid="{EE6E9346-B91D-4C57-8543-681D307E76B6}"/>
    <cellStyle name="Millares 8 3 3 2 4 2" xfId="19465" xr:uid="{429C03CE-A12C-4517-A592-56DAB7EBA4C3}"/>
    <cellStyle name="Millares 8 3 3 2 5" xfId="12618" xr:uid="{D18DDE80-E15B-4F9B-ACC2-A153B4D6850A}"/>
    <cellStyle name="Millares 8 3 3 3" xfId="3334" xr:uid="{5F6BB572-0C1E-4F54-A3E7-2F102631DC84}"/>
    <cellStyle name="Millares 8 3 3 3 2" xfId="13756" xr:uid="{EEB22E7F-EC2B-4065-8B11-E8B12D8DA2DB}"/>
    <cellStyle name="Millares 8 3 3 4" xfId="5761" xr:uid="{697E3B44-EC6C-400A-B6CA-E2553D3D5486}"/>
    <cellStyle name="Millares 8 3 3 4 2" xfId="16033" xr:uid="{78921173-F3D4-4218-A189-38A9A386D17B}"/>
    <cellStyle name="Millares 8 3 3 5" xfId="9040" xr:uid="{BA2BBEFB-5316-4321-BC36-B299F525BED4}"/>
    <cellStyle name="Millares 8 3 3 5 2" xfId="18326" xr:uid="{A5F0B199-D6A2-428D-AE27-5B9720DCC6C5}"/>
    <cellStyle name="Millares 8 3 3 6" xfId="11480" xr:uid="{6E36AC28-6290-4C93-BB03-70A95A394DAB}"/>
    <cellStyle name="Millares 8 3 4" xfId="1577" xr:uid="{BBB0315B-1CE9-4D90-9B52-9B14F4A86737}"/>
    <cellStyle name="Millares 8 3 4 2" xfId="3913" xr:uid="{ECD12CE2-3B86-4845-B3C1-FB8EDFAD4F70}"/>
    <cellStyle name="Millares 8 3 4 2 2" xfId="14325" xr:uid="{A929F18C-F109-4668-A4EC-6A31DE0EF7EC}"/>
    <cellStyle name="Millares 8 3 4 3" xfId="6340" xr:uid="{CF28B621-EEC6-4C62-813D-37834435BFCE}"/>
    <cellStyle name="Millares 8 3 4 3 2" xfId="16602" xr:uid="{9CA6D120-9AFA-47EC-B5E0-02016A1CC0AD}"/>
    <cellStyle name="Millares 8 3 4 4" xfId="9619" xr:uid="{77906C12-2EBC-473E-841B-5EC4D8EC480D}"/>
    <cellStyle name="Millares 8 3 4 4 2" xfId="18895" xr:uid="{B2B4BAE7-8F6B-4D5E-BF57-6C3CD5C11CBC}"/>
    <cellStyle name="Millares 8 3 4 5" xfId="12049" xr:uid="{E3EC3F91-7A14-41DA-8322-38D400A89133}"/>
    <cellStyle name="Millares 8 3 5" xfId="2745" xr:uid="{2AEDF8A1-1818-42E4-9505-98E57885894F}"/>
    <cellStyle name="Millares 8 3 5 2" xfId="13187" xr:uid="{28547D1C-2D8B-4150-9D65-C2B511C1C6AF}"/>
    <cellStyle name="Millares 8 3 6" xfId="5156" xr:uid="{013526C6-BD66-46EF-BD7B-5642E1FECCF3}"/>
    <cellStyle name="Millares 8 3 6 2" xfId="15464" xr:uid="{12BE918A-8E19-4877-9C80-BB8D39FC1DAB}"/>
    <cellStyle name="Millares 8 3 7" xfId="8451" xr:uid="{68402C50-F429-450E-A87D-DBCF2171CF4E}"/>
    <cellStyle name="Millares 8 3 7 2" xfId="17757" xr:uid="{3EAE506B-3428-4C02-8385-9F3D54DB9F8F}"/>
    <cellStyle name="Millares 8 3 8" xfId="10842" xr:uid="{0BEE7D87-2A6D-4BFC-B9F5-5F0F8EEE94A8}"/>
    <cellStyle name="Millares 8 4" xfId="537" xr:uid="{A05B0A07-86D3-4674-A72D-FEA33C3FA6AD}"/>
    <cellStyle name="Millares 8 4 2" xfId="886" xr:uid="{FDD6104A-7C72-45D7-89D9-D81425E83C5D}"/>
    <cellStyle name="Millares 8 4 2 2" xfId="1468" xr:uid="{D4AB4F7B-CFE0-4980-B6D0-BBEFD118E88C}"/>
    <cellStyle name="Millares 8 4 2 2 2" xfId="2636" xr:uid="{0D2A7B5B-B648-48FE-BBF9-6B848C3EF484}"/>
    <cellStyle name="Millares 8 4 2 2 2 2" xfId="4972" xr:uid="{C8BF498A-B5E4-47D1-947C-2C3A9F5C9E84}"/>
    <cellStyle name="Millares 8 4 2 2 2 2 2" xfId="15361" xr:uid="{B1C2B69B-3230-445A-899A-E7E8CE17B63F}"/>
    <cellStyle name="Millares 8 4 2 2 2 3" xfId="7399" xr:uid="{3AAA49E9-FB46-4E1C-B58C-539CBB8EAA84}"/>
    <cellStyle name="Millares 8 4 2 2 2 3 2" xfId="17638" xr:uid="{57ABDE4F-E836-4D8D-A94A-42EC4F764F41}"/>
    <cellStyle name="Millares 8 4 2 2 2 4" xfId="10678" xr:uid="{38DA0426-DD27-4FB6-A88A-264DCEDE12F5}"/>
    <cellStyle name="Millares 8 4 2 2 2 4 2" xfId="19932" xr:uid="{F82A7C9B-1620-48E7-BE96-9F086323C27F}"/>
    <cellStyle name="Millares 8 4 2 2 2 5" xfId="13085" xr:uid="{DAD50F90-9EE1-4A8F-BBFF-532D007C4012}"/>
    <cellStyle name="Millares 8 4 2 2 3" xfId="3804" xr:uid="{025538EA-E1B0-4A0B-BE84-E2F97368008D}"/>
    <cellStyle name="Millares 8 4 2 2 3 2" xfId="14223" xr:uid="{68306E27-2064-4224-8010-4572D080D08E}"/>
    <cellStyle name="Millares 8 4 2 2 4" xfId="6231" xr:uid="{9234BB5C-B684-457A-B568-41C76A7DC673}"/>
    <cellStyle name="Millares 8 4 2 2 4 2" xfId="16500" xr:uid="{CE2844C7-EFD8-4246-BF8B-9EB008BC8A79}"/>
    <cellStyle name="Millares 8 4 2 2 5" xfId="9510" xr:uid="{7B983225-0349-465C-8B64-330CBC46C983}"/>
    <cellStyle name="Millares 8 4 2 2 5 2" xfId="18793" xr:uid="{0271D535-DF02-4E7A-B102-694F892317DE}"/>
    <cellStyle name="Millares 8 4 2 2 6" xfId="11947" xr:uid="{3129324D-3681-4E32-A4F1-969AF4FE5ACB}"/>
    <cellStyle name="Millares 8 4 2 3" xfId="2054" xr:uid="{91D603FE-E034-4A4C-B078-0D13CAE7BD60}"/>
    <cellStyle name="Millares 8 4 2 3 2" xfId="4390" xr:uid="{9FB2C065-AD27-40C9-8929-B0B3EA2094E2}"/>
    <cellStyle name="Millares 8 4 2 3 2 2" xfId="14792" xr:uid="{F1A24D5F-26E5-4481-AE2C-8EF6B490057C}"/>
    <cellStyle name="Millares 8 4 2 3 3" xfId="6817" xr:uid="{1C3C29EE-25F3-4D41-B2FC-2C3E8C686F7A}"/>
    <cellStyle name="Millares 8 4 2 3 3 2" xfId="17069" xr:uid="{390B643A-3AE3-4115-B1B3-94011D2D5453}"/>
    <cellStyle name="Millares 8 4 2 3 4" xfId="10096" xr:uid="{C3C43FB5-881A-41C3-957C-41646931DD0A}"/>
    <cellStyle name="Millares 8 4 2 3 4 2" xfId="19362" xr:uid="{55DBDAD4-3409-4D15-AF17-68735873A945}"/>
    <cellStyle name="Millares 8 4 2 3 5" xfId="12516" xr:uid="{06EC586D-3502-46D4-87E2-C21D72CC7872}"/>
    <cellStyle name="Millares 8 4 2 4" xfId="3222" xr:uid="{65E2C9FE-2C19-4B71-8C80-38E1A709F624}"/>
    <cellStyle name="Millares 8 4 2 4 2" xfId="13654" xr:uid="{0B850FCF-938A-4907-9D54-102F0B4E5425}"/>
    <cellStyle name="Millares 8 4 2 5" xfId="5649" xr:uid="{08851A83-2A02-4967-8E32-976DD8C4AF76}"/>
    <cellStyle name="Millares 8 4 2 5 2" xfId="15931" xr:uid="{65A8C4D5-DB0D-4403-AFC1-F3D684AEE8E7}"/>
    <cellStyle name="Millares 8 4 2 6" xfId="8928" xr:uid="{130A7A3E-DF2C-4517-B799-CEE59F361F08}"/>
    <cellStyle name="Millares 8 4 2 6 2" xfId="18224" xr:uid="{41B6D55A-5E81-495C-9D22-6CAAF08F2334}"/>
    <cellStyle name="Millares 8 4 2 7" xfId="11378" xr:uid="{FB7C0FE6-8F61-4DBD-B34E-F7ED5350B119}"/>
    <cellStyle name="Millares 8 4 3" xfId="1181" xr:uid="{443B71EF-A0C2-4884-9440-0639458E0352}"/>
    <cellStyle name="Millares 8 4 3 2" xfId="2349" xr:uid="{27E3E8AE-6F70-433B-9153-3C52604E672E}"/>
    <cellStyle name="Millares 8 4 3 2 2" xfId="4685" xr:uid="{34AE5653-C523-41F7-A100-4E8E25842C16}"/>
    <cellStyle name="Millares 8 4 3 2 2 2" xfId="15077" xr:uid="{F82A4065-1650-4366-8E7B-50610BADC09C}"/>
    <cellStyle name="Millares 8 4 3 2 3" xfId="7112" xr:uid="{33E49622-FBC1-477E-BDBD-47C5382B3D39}"/>
    <cellStyle name="Millares 8 4 3 2 3 2" xfId="17354" xr:uid="{DA72B976-81A2-40FC-991B-D1B8D0F5522A}"/>
    <cellStyle name="Millares 8 4 3 2 4" xfId="10391" xr:uid="{8F819847-E61D-4C1F-8961-5EA12FFC13C2}"/>
    <cellStyle name="Millares 8 4 3 2 4 2" xfId="19648" xr:uid="{CF1E1BCB-37D0-46C5-9202-A2F0DE3BD9B2}"/>
    <cellStyle name="Millares 8 4 3 2 5" xfId="12801" xr:uid="{49BA35DA-A09D-418F-ABE6-E4EF43C2B0AF}"/>
    <cellStyle name="Millares 8 4 3 3" xfId="3517" xr:uid="{59068889-FB06-41CE-B018-D4B471053CBC}"/>
    <cellStyle name="Millares 8 4 3 3 2" xfId="13939" xr:uid="{ABBDC6C6-97CD-4412-AA1C-F087659D9222}"/>
    <cellStyle name="Millares 8 4 3 4" xfId="5944" xr:uid="{05914647-8CBA-4AD9-B2CD-75806C29FB42}"/>
    <cellStyle name="Millares 8 4 3 4 2" xfId="16216" xr:uid="{0197E4A3-A4A7-4FC9-8201-A4C061095608}"/>
    <cellStyle name="Millares 8 4 3 5" xfId="9223" xr:uid="{2DFD02CF-07A2-4F47-90D5-3DFF6714EE97}"/>
    <cellStyle name="Millares 8 4 3 5 2" xfId="18509" xr:uid="{63615979-534F-4AC6-8781-79B3A93D0CC4}"/>
    <cellStyle name="Millares 8 4 3 6" xfId="11663" xr:uid="{7E4D7C6E-5752-405E-92BC-7DA37AB28D71}"/>
    <cellStyle name="Millares 8 4 4" xfId="1760" xr:uid="{3730E432-7B4C-4EA5-BAC0-9FEBBCB449F6}"/>
    <cellStyle name="Millares 8 4 4 2" xfId="4096" xr:uid="{C29424EA-B131-4F3B-AEE6-B86BB76CF520}"/>
    <cellStyle name="Millares 8 4 4 2 2" xfId="14508" xr:uid="{08554F73-E2FF-44EC-B7B5-17C47EE86FE7}"/>
    <cellStyle name="Millares 8 4 4 3" xfId="6523" xr:uid="{363B7AED-1C7F-458B-BB84-2DAAFD66E76E}"/>
    <cellStyle name="Millares 8 4 4 3 2" xfId="16785" xr:uid="{73A01540-42BB-4501-972E-41E158B0AA05}"/>
    <cellStyle name="Millares 8 4 4 4" xfId="9802" xr:uid="{45A7A55F-33C5-40AF-9B59-2F3F87304BAB}"/>
    <cellStyle name="Millares 8 4 4 4 2" xfId="19078" xr:uid="{95DE767C-F7DB-4F57-B45B-C6014E7AEDD3}"/>
    <cellStyle name="Millares 8 4 4 5" xfId="12232" xr:uid="{2F6FB8F9-5154-4794-A0CA-957A71A46BE8}"/>
    <cellStyle name="Millares 8 4 5" xfId="2928" xr:uid="{52275CFF-6181-4777-86B5-5318C5A14C67}"/>
    <cellStyle name="Millares 8 4 5 2" xfId="13370" xr:uid="{52138AFD-734D-45C4-B801-B7F63D571BCA}"/>
    <cellStyle name="Millares 8 4 6" xfId="5345" xr:uid="{E66EC84A-EAF0-494F-BF9C-3F40AB0AED21}"/>
    <cellStyle name="Millares 8 4 6 2" xfId="15647" xr:uid="{0AAE90A8-5016-49B6-987B-0782AD8D9E07}"/>
    <cellStyle name="Millares 8 4 7" xfId="8634" xr:uid="{118B3F99-06CC-44FC-AB20-214A40FADEA7}"/>
    <cellStyle name="Millares 8 4 7 2" xfId="17940" xr:uid="{42915D57-8DB5-46B5-85BE-506CD0EEA746}"/>
    <cellStyle name="Millares 8 4 8" xfId="11050" xr:uid="{2A581CB5-10CF-4E78-A625-DB844DE6B33F}"/>
    <cellStyle name="Millares 8 5" xfId="625" xr:uid="{105403DC-EAD0-4134-9C80-A2FB4EE48341}"/>
    <cellStyle name="Millares 8 5 2" xfId="943" xr:uid="{32CD6C39-4D1B-4A50-A6CE-3329C013A17C}"/>
    <cellStyle name="Millares 8 5 2 2" xfId="1523" xr:uid="{B374FDD8-84D4-46EC-8334-D33F3D942E73}"/>
    <cellStyle name="Millares 8 5 2 2 2" xfId="2691" xr:uid="{A1A17DDA-A713-48C3-B09A-4A47D8C83622}"/>
    <cellStyle name="Millares 8 5 2 2 2 2" xfId="5027" xr:uid="{AEBAF6BF-3535-4A87-BE5B-385417548B67}"/>
    <cellStyle name="Millares 8 5 2 2 2 2 2" xfId="15416" xr:uid="{9ECA73A2-05B4-4071-8C55-9CD3143F6EBD}"/>
    <cellStyle name="Millares 8 5 2 2 2 3" xfId="7454" xr:uid="{33BDFC5A-F7B0-45AF-B4AB-A4D295E9C2DE}"/>
    <cellStyle name="Millares 8 5 2 2 2 3 2" xfId="17693" xr:uid="{37A11D80-78D6-4AAE-B9B2-44E0BCFFBB7F}"/>
    <cellStyle name="Millares 8 5 2 2 2 4" xfId="10733" xr:uid="{442EBDF4-D8DD-4AEE-93F1-FB61D690498A}"/>
    <cellStyle name="Millares 8 5 2 2 2 4 2" xfId="19987" xr:uid="{6018AA05-EE69-4466-B8A1-30D2EEF64D6B}"/>
    <cellStyle name="Millares 8 5 2 2 2 5" xfId="13140" xr:uid="{F97E744C-1D97-4059-B012-696DC79832AF}"/>
    <cellStyle name="Millares 8 5 2 2 3" xfId="3859" xr:uid="{FFA7396F-05EB-4D1A-AD6C-D421BE648ACD}"/>
    <cellStyle name="Millares 8 5 2 2 3 2" xfId="14278" xr:uid="{36A7AFF7-3D66-4EAB-ABF7-E4DC913625FE}"/>
    <cellStyle name="Millares 8 5 2 2 4" xfId="6286" xr:uid="{71317488-0144-475C-83D3-B58503961254}"/>
    <cellStyle name="Millares 8 5 2 2 4 2" xfId="16555" xr:uid="{A7A3E8D4-CD19-4FE9-853B-2C95469FEEAE}"/>
    <cellStyle name="Millares 8 5 2 2 5" xfId="9565" xr:uid="{A44A023F-9C6B-49E9-8BFB-EAA77D9FA28C}"/>
    <cellStyle name="Millares 8 5 2 2 5 2" xfId="18848" xr:uid="{795D9A7B-3C1D-45BE-B991-AB713F8BD2DA}"/>
    <cellStyle name="Millares 8 5 2 2 6" xfId="12002" xr:uid="{6E377AA3-FF55-4389-80AE-83C0F9C4AFB4}"/>
    <cellStyle name="Millares 8 5 2 3" xfId="2111" xr:uid="{EB8CC5D6-B0A0-4DCE-8C2C-BC808E4458D4}"/>
    <cellStyle name="Millares 8 5 2 3 2" xfId="4447" xr:uid="{4B1628CE-6B99-4B21-8E1A-7418BE97ACA4}"/>
    <cellStyle name="Millares 8 5 2 3 2 2" xfId="14847" xr:uid="{0C716A2F-3CF5-48C2-ADD9-6284EDFEE0D9}"/>
    <cellStyle name="Millares 8 5 2 3 3" xfId="6874" xr:uid="{06089D80-72FF-4074-9AA1-95F674A590D0}"/>
    <cellStyle name="Millares 8 5 2 3 3 2" xfId="17124" xr:uid="{51C7A2A6-7438-437F-B46A-F0FF45B61E2D}"/>
    <cellStyle name="Millares 8 5 2 3 4" xfId="10153" xr:uid="{2D2211A7-2D79-4529-9D1A-4F0176C7E8EE}"/>
    <cellStyle name="Millares 8 5 2 3 4 2" xfId="19418" xr:uid="{55AD9901-6F36-49CC-9556-E90C7608DD19}"/>
    <cellStyle name="Millares 8 5 2 3 5" xfId="12571" xr:uid="{A9AB29E3-0F7E-4F63-B54F-907656AEDEE0}"/>
    <cellStyle name="Millares 8 5 2 4" xfId="3279" xr:uid="{6CECF62F-0B2B-4B28-9A0D-DE0A9D4F0875}"/>
    <cellStyle name="Millares 8 5 2 4 2" xfId="13709" xr:uid="{27F88D68-9BE6-42BB-88D1-ACE8455FA765}"/>
    <cellStyle name="Millares 8 5 2 5" xfId="5706" xr:uid="{72436703-087D-4D41-BEB7-DCAF5348EBFE}"/>
    <cellStyle name="Millares 8 5 2 5 2" xfId="15986" xr:uid="{955CA811-88EA-4403-910B-BE171CEA4B82}"/>
    <cellStyle name="Millares 8 5 2 6" xfId="8985" xr:uid="{38CAB031-32E5-4FAE-9A49-97BF0242D2E1}"/>
    <cellStyle name="Millares 8 5 2 6 2" xfId="18279" xr:uid="{EE81E23F-3937-4B28-BE73-F03F1B502538}"/>
    <cellStyle name="Millares 8 5 2 7" xfId="11433" xr:uid="{B6DB75F6-0DCF-4CCF-B34D-F49B50BFDFCC}"/>
    <cellStyle name="Millares 8 5 3" xfId="1236" xr:uid="{0EDC8B9C-D864-4EB2-B5F9-B7FD46198B9D}"/>
    <cellStyle name="Millares 8 5 3 2" xfId="2404" xr:uid="{4E9E5975-FC66-4051-87AF-616BE0F76A09}"/>
    <cellStyle name="Millares 8 5 3 2 2" xfId="4740" xr:uid="{54A73B33-81CE-4D06-B506-1F0BCAA4537C}"/>
    <cellStyle name="Millares 8 5 3 2 2 2" xfId="15132" xr:uid="{06BB3E51-60E7-49CC-95CD-388FF05E9724}"/>
    <cellStyle name="Millares 8 5 3 2 3" xfId="7167" xr:uid="{4DBFE1B0-AEF4-4763-96B5-EC6AC522DF8F}"/>
    <cellStyle name="Millares 8 5 3 2 3 2" xfId="17409" xr:uid="{0F1CA842-2B55-4207-898A-10106453BB0F}"/>
    <cellStyle name="Millares 8 5 3 2 4" xfId="10446" xr:uid="{0CEDED12-B8F5-447E-9787-A6E28AFAFA5C}"/>
    <cellStyle name="Millares 8 5 3 2 4 2" xfId="19703" xr:uid="{6FFB0839-3061-4CF0-9741-4FDA47C62142}"/>
    <cellStyle name="Millares 8 5 3 2 5" xfId="12856" xr:uid="{FCDE4AF7-E077-4F00-9B65-FF6C1E5F04D2}"/>
    <cellStyle name="Millares 8 5 3 3" xfId="3572" xr:uid="{CE231B59-5E9F-4976-A428-E17CB15BB516}"/>
    <cellStyle name="Millares 8 5 3 3 2" xfId="13994" xr:uid="{5860888F-0012-4207-A782-0C17954B57FD}"/>
    <cellStyle name="Millares 8 5 3 4" xfId="5999" xr:uid="{770C1ED2-964E-4A36-923F-2C9C11756761}"/>
    <cellStyle name="Millares 8 5 3 4 2" xfId="16271" xr:uid="{114F6CC1-9797-40F9-8027-E9B7B969AEC9}"/>
    <cellStyle name="Millares 8 5 3 5" xfId="9278" xr:uid="{13735552-F076-425E-B7E5-01D1323CB01E}"/>
    <cellStyle name="Millares 8 5 3 5 2" xfId="18564" xr:uid="{5BB27F05-194C-4129-A296-4A7B2D7CC17A}"/>
    <cellStyle name="Millares 8 5 3 6" xfId="11718" xr:uid="{5F95B181-2531-4324-86A8-2BF25F6B99BD}"/>
    <cellStyle name="Millares 8 5 4" xfId="1815" xr:uid="{4EB7B245-0A16-4FAD-AC49-81FBFC25E25A}"/>
    <cellStyle name="Millares 8 5 4 2" xfId="4151" xr:uid="{A0A314A4-3137-4687-B33F-2907FB9E1A5C}"/>
    <cellStyle name="Millares 8 5 4 2 2" xfId="14563" xr:uid="{8605D8D3-38DB-4571-87E5-40CB8CCA29CD}"/>
    <cellStyle name="Millares 8 5 4 3" xfId="6578" xr:uid="{9EB5A8F8-8AA4-4B7E-A0B9-C644577028E6}"/>
    <cellStyle name="Millares 8 5 4 3 2" xfId="16840" xr:uid="{AC3EBE93-BFFF-4E34-9372-3F9F38F8F035}"/>
    <cellStyle name="Millares 8 5 4 4" xfId="9857" xr:uid="{970C701A-0314-4917-A2BB-24994D233403}"/>
    <cellStyle name="Millares 8 5 4 4 2" xfId="19133" xr:uid="{F2041A2E-BA06-41C2-BF4B-22F6D87229C8}"/>
    <cellStyle name="Millares 8 5 4 5" xfId="12287" xr:uid="{6288DD8C-9909-406D-9BC4-4D027815399F}"/>
    <cellStyle name="Millares 8 5 5" xfId="2983" xr:uid="{A561DB6B-3E9A-4197-8214-6AC5FFA5864E}"/>
    <cellStyle name="Millares 8 5 5 2" xfId="13425" xr:uid="{5AB55065-32F8-4D2F-98F7-F98BF0B2FCA0}"/>
    <cellStyle name="Millares 8 5 6" xfId="5406" xr:uid="{CFCEC16A-6A52-4485-9052-64558EB2ABC3}"/>
    <cellStyle name="Millares 8 5 6 2" xfId="15702" xr:uid="{FDB3D92A-B894-4FAB-8029-2EC840C0C304}"/>
    <cellStyle name="Millares 8 5 7" xfId="8689" xr:uid="{6048AD35-974A-4ACB-B135-01704EC20340}"/>
    <cellStyle name="Millares 8 5 7 2" xfId="17995" xr:uid="{F06D8CB0-D0E0-4BD2-8788-B089D18994B7}"/>
    <cellStyle name="Millares 8 5 8" xfId="11134" xr:uid="{C03855ED-DF1B-4A8D-BC98-AFBCC7CE4879}"/>
    <cellStyle name="Millares 80" xfId="475" xr:uid="{2B20FF3D-7251-47BD-8FD6-ABA530A88B4B}"/>
    <cellStyle name="Millares 80 2" xfId="849" xr:uid="{77698181-B509-4F7D-B7C8-4E83FE670972}"/>
    <cellStyle name="Millares 80 2 2" xfId="1431" xr:uid="{7198DCE1-17AA-4ED2-8879-0F0CC5EFDEE1}"/>
    <cellStyle name="Millares 80 2 2 2" xfId="2599" xr:uid="{D25EA1AC-7991-471A-909C-564D0A99F543}"/>
    <cellStyle name="Millares 80 2 2 2 2" xfId="4935" xr:uid="{D59F7271-7E5D-4168-87E6-5DC6CAFF3C63}"/>
    <cellStyle name="Millares 80 2 2 2 2 2" xfId="15324" xr:uid="{B3057094-486A-4CB8-82B0-B70913005A8B}"/>
    <cellStyle name="Millares 80 2 2 2 3" xfId="7362" xr:uid="{A79D1DF6-2524-407E-9D67-22C007EB79D7}"/>
    <cellStyle name="Millares 80 2 2 2 3 2" xfId="17601" xr:uid="{337074BC-AB50-4D29-A03A-7B95836043D0}"/>
    <cellStyle name="Millares 80 2 2 2 4" xfId="10641" xr:uid="{1AD0847B-9461-4D1B-B807-EB497CEEF42A}"/>
    <cellStyle name="Millares 80 2 2 2 4 2" xfId="19895" xr:uid="{5CB0BC49-F943-4FF5-81D6-A615AFE47194}"/>
    <cellStyle name="Millares 80 2 2 2 5" xfId="13048" xr:uid="{53F89368-FA2A-4A05-82DB-81CA5FDE1290}"/>
    <cellStyle name="Millares 80 2 2 3" xfId="3767" xr:uid="{FFEF201B-CFD8-499C-848F-4AA6EF260E41}"/>
    <cellStyle name="Millares 80 2 2 3 2" xfId="14186" xr:uid="{465A3F45-5F70-48BD-88AA-CD3C7A9240D6}"/>
    <cellStyle name="Millares 80 2 2 4" xfId="6194" xr:uid="{BF2419FF-0692-4A44-A18C-C28443F517A8}"/>
    <cellStyle name="Millares 80 2 2 4 2" xfId="16463" xr:uid="{D818463A-0919-48FF-AC12-1248A56D0C44}"/>
    <cellStyle name="Millares 80 2 2 5" xfId="9473" xr:uid="{D8DEBA1B-B7F3-4793-8D1A-0C4C5F94B072}"/>
    <cellStyle name="Millares 80 2 2 5 2" xfId="18756" xr:uid="{BD6E4546-EE27-4C59-993B-39DCDF6BB687}"/>
    <cellStyle name="Millares 80 2 2 6" xfId="11910" xr:uid="{A49F9B91-2286-4CE2-A19C-9A78C2EF3C32}"/>
    <cellStyle name="Millares 80 2 3" xfId="2017" xr:uid="{F7D76258-EBBC-4392-8E58-39741FBBCDBD}"/>
    <cellStyle name="Millares 80 2 3 2" xfId="4353" xr:uid="{4965964B-4EBB-4A8C-94BF-EE0B72696F61}"/>
    <cellStyle name="Millares 80 2 3 2 2" xfId="14755" xr:uid="{62B9F187-426B-4209-8D01-4271C0DEE4C4}"/>
    <cellStyle name="Millares 80 2 3 3" xfId="6780" xr:uid="{B282E86D-3E58-4EC6-95E8-C67D416D539C}"/>
    <cellStyle name="Millares 80 2 3 3 2" xfId="17032" xr:uid="{A878FA81-E802-4D5F-B6B3-F7BFF220BAEC}"/>
    <cellStyle name="Millares 80 2 3 4" xfId="10059" xr:uid="{BA43A880-A9DD-4FF9-9313-FF84FA6C5F8F}"/>
    <cellStyle name="Millares 80 2 3 4 2" xfId="19325" xr:uid="{D0B93A0E-571B-410A-BA80-0A7CF1679AB3}"/>
    <cellStyle name="Millares 80 2 3 5" xfId="12479" xr:uid="{80264A40-67D3-4DE9-8376-627CB23E7992}"/>
    <cellStyle name="Millares 80 2 4" xfId="3185" xr:uid="{7753815E-5223-4EB2-B8C4-C04BE8BF3533}"/>
    <cellStyle name="Millares 80 2 4 2" xfId="13617" xr:uid="{10797ABA-5FBB-48DC-8105-82F1BC84E4D8}"/>
    <cellStyle name="Millares 80 2 5" xfId="5612" xr:uid="{32530D3D-9577-46FD-AFF2-2A37D5842300}"/>
    <cellStyle name="Millares 80 2 5 2" xfId="15894" xr:uid="{1374473C-FC50-4016-AADB-67DDACC5C16C}"/>
    <cellStyle name="Millares 80 2 6" xfId="8891" xr:uid="{E3CE6A53-CF5C-4793-ACDD-F908E3A5239D}"/>
    <cellStyle name="Millares 80 2 6 2" xfId="18187" xr:uid="{27779ADB-43B2-4148-A9B1-2CE68D5F25BC}"/>
    <cellStyle name="Millares 80 2 7" xfId="11341" xr:uid="{83EC9094-FC02-44F2-8BFA-D83BF242C90C}"/>
    <cellStyle name="Millares 80 3" xfId="1144" xr:uid="{22B06EDA-4728-4197-8D3A-5D11A6AD7CC3}"/>
    <cellStyle name="Millares 80 3 2" xfId="2312" xr:uid="{C51CFB17-1877-48B6-B5F9-B8E9361EC645}"/>
    <cellStyle name="Millares 80 3 2 2" xfId="4648" xr:uid="{D89868F8-648A-4521-9702-C62F3F4260D1}"/>
    <cellStyle name="Millares 80 3 2 2 2" xfId="15040" xr:uid="{5F22ED64-3DC5-4BCE-A357-563898D724D6}"/>
    <cellStyle name="Millares 80 3 2 3" xfId="7075" xr:uid="{565107D7-6AB5-4148-BE4A-B393A5A61F8C}"/>
    <cellStyle name="Millares 80 3 2 3 2" xfId="17317" xr:uid="{CAE8FD4B-36B1-471F-B0F8-3949BB231B05}"/>
    <cellStyle name="Millares 80 3 2 4" xfId="10354" xr:uid="{BB607876-A9A5-4758-B2D6-E5882993770D}"/>
    <cellStyle name="Millares 80 3 2 4 2" xfId="19611" xr:uid="{253ABA11-728A-41D7-822D-4499F14F68AA}"/>
    <cellStyle name="Millares 80 3 2 5" xfId="12764" xr:uid="{7BCB65C8-6B93-4130-854E-B85E40A5B789}"/>
    <cellStyle name="Millares 80 3 3" xfId="3480" xr:uid="{ADA591D7-45CC-4F61-9E26-A7F21BDD8B76}"/>
    <cellStyle name="Millares 80 3 3 2" xfId="13902" xr:uid="{6082B58F-5AC0-4CCC-8636-EA2E8FB1C4B1}"/>
    <cellStyle name="Millares 80 3 4" xfId="5907" xr:uid="{5883C0B9-FDC2-4540-B444-9468FEA55702}"/>
    <cellStyle name="Millares 80 3 4 2" xfId="16179" xr:uid="{9D4A5B16-66DA-430A-BC8C-FA3C989ADBBE}"/>
    <cellStyle name="Millares 80 3 5" xfId="9186" xr:uid="{08A9F3B3-7706-4CEF-B76A-596E2F428011}"/>
    <cellStyle name="Millares 80 3 5 2" xfId="18472" xr:uid="{C52D2D67-E123-4418-B7C2-5C7B464ED17A}"/>
    <cellStyle name="Millares 80 3 6" xfId="11626" xr:uid="{2671582C-D71D-4C5A-86B8-9A7966080877}"/>
    <cellStyle name="Millares 80 4" xfId="1723" xr:uid="{368C2BD6-2C27-4D87-9F83-4146034C1A19}"/>
    <cellStyle name="Millares 80 4 2" xfId="4059" xr:uid="{3408C5D8-54F9-4EB9-8763-EC4FFD0A9ADA}"/>
    <cellStyle name="Millares 80 4 2 2" xfId="14471" xr:uid="{B673FD1A-70CF-4E67-8CDA-AC07509BA60C}"/>
    <cellStyle name="Millares 80 4 3" xfId="6486" xr:uid="{6FFB5415-0B52-452E-9C54-FE5CBC75F1CC}"/>
    <cellStyle name="Millares 80 4 3 2" xfId="16748" xr:uid="{C8AD9632-F543-443A-9DBF-531CFC833B26}"/>
    <cellStyle name="Millares 80 4 4" xfId="9765" xr:uid="{1C94A5B4-B030-4BE9-AC7C-6023DD297F21}"/>
    <cellStyle name="Millares 80 4 4 2" xfId="19041" xr:uid="{19ABA7C2-FECC-48C2-9180-B1101DBA1DA7}"/>
    <cellStyle name="Millares 80 4 5" xfId="12195" xr:uid="{7887A6D6-DC24-46A8-8F4F-495F0E3B3DAE}"/>
    <cellStyle name="Millares 80 5" xfId="2891" xr:uid="{B994291A-A03D-426C-B1E3-83F761666F1C}"/>
    <cellStyle name="Millares 80 5 2" xfId="13333" xr:uid="{4AC49CD8-07AE-4219-8082-FB6EB6A3838D}"/>
    <cellStyle name="Millares 80 6" xfId="5302" xr:uid="{77270B3E-D3B5-4466-99FD-82DBE943CA31}"/>
    <cellStyle name="Millares 80 6 2" xfId="15610" xr:uid="{AA80372A-F8F2-4342-A454-88B10649EFA7}"/>
    <cellStyle name="Millares 80 7" xfId="8597" xr:uid="{AA7F3FB2-74D0-43D9-8140-B2F8B53EF467}"/>
    <cellStyle name="Millares 80 7 2" xfId="17903" xr:uid="{31D3E5A1-A36A-4283-8A9F-DB4FA9C13510}"/>
    <cellStyle name="Millares 80 8" xfId="10988" xr:uid="{D9277E03-C30F-4B52-AF2B-47DDC21EEB7E}"/>
    <cellStyle name="Millares 81" xfId="478" xr:uid="{11AECBD2-2CAF-49C2-8D03-91DB3A98AADA}"/>
    <cellStyle name="Millares 81 2" xfId="852" xr:uid="{81BF2B2A-7F03-4DCB-899B-B28C60A383F3}"/>
    <cellStyle name="Millares 81 2 2" xfId="1434" xr:uid="{EF1A5525-C2EC-4D60-B04F-748D0C737BAD}"/>
    <cellStyle name="Millares 81 2 2 2" xfId="2602" xr:uid="{6422D520-02B6-4C90-B194-6A4E4784EDE0}"/>
    <cellStyle name="Millares 81 2 2 2 2" xfId="4938" xr:uid="{AD03E1B7-668A-424A-96F2-5AF39EE6625D}"/>
    <cellStyle name="Millares 81 2 2 2 2 2" xfId="15327" xr:uid="{C5ECF22C-AA16-48BF-BE83-6C5B7AD70D3D}"/>
    <cellStyle name="Millares 81 2 2 2 3" xfId="7365" xr:uid="{100637A1-B004-4F9B-B0B0-5DE9C181E2AC}"/>
    <cellStyle name="Millares 81 2 2 2 3 2" xfId="17604" xr:uid="{CEACE8A6-330F-41E9-8AC0-2B347433E530}"/>
    <cellStyle name="Millares 81 2 2 2 4" xfId="10644" xr:uid="{B282436B-0526-4DE1-81E8-0E67E9E84B8F}"/>
    <cellStyle name="Millares 81 2 2 2 4 2" xfId="19898" xr:uid="{08B510D6-CCAC-4391-AD14-7BF91D5CFD68}"/>
    <cellStyle name="Millares 81 2 2 2 5" xfId="13051" xr:uid="{62DB9D7E-A419-47EC-81B4-7A2120FC9318}"/>
    <cellStyle name="Millares 81 2 2 3" xfId="3770" xr:uid="{F5BC3FBF-514E-4689-988A-42F93F1745D6}"/>
    <cellStyle name="Millares 81 2 2 3 2" xfId="14189" xr:uid="{41D6A164-9118-423D-8A90-370901AD4A93}"/>
    <cellStyle name="Millares 81 2 2 4" xfId="6197" xr:uid="{DF4C98DD-2C65-400B-9DCA-5F10347F6905}"/>
    <cellStyle name="Millares 81 2 2 4 2" xfId="16466" xr:uid="{D45C592C-01DA-4FD7-AC67-9BE75A27C02F}"/>
    <cellStyle name="Millares 81 2 2 5" xfId="9476" xr:uid="{EAC74203-93C0-4058-BEE8-5918EEDEFD69}"/>
    <cellStyle name="Millares 81 2 2 5 2" xfId="18759" xr:uid="{6FCA0BF8-F3B8-4DF8-B78A-B01B8368FE52}"/>
    <cellStyle name="Millares 81 2 2 6" xfId="11913" xr:uid="{A8A9939D-9FE3-48DC-A68D-0CF3E238C00E}"/>
    <cellStyle name="Millares 81 2 3" xfId="2020" xr:uid="{70AC0A84-B91A-4198-BF63-8BC3F18B7E25}"/>
    <cellStyle name="Millares 81 2 3 2" xfId="4356" xr:uid="{7A5A3CAB-C684-42DE-831D-B51A843F2E2A}"/>
    <cellStyle name="Millares 81 2 3 2 2" xfId="14758" xr:uid="{23B0D74E-18EE-4D82-929E-C19642CF460F}"/>
    <cellStyle name="Millares 81 2 3 3" xfId="6783" xr:uid="{5E109E30-688C-4C4C-B458-0EEBE3CD8883}"/>
    <cellStyle name="Millares 81 2 3 3 2" xfId="17035" xr:uid="{E65C2E43-F118-44A1-A78F-EA0B21492504}"/>
    <cellStyle name="Millares 81 2 3 4" xfId="10062" xr:uid="{839B0D72-C0FF-4312-8C63-302E2F473E8C}"/>
    <cellStyle name="Millares 81 2 3 4 2" xfId="19328" xr:uid="{AA674F67-9200-44F2-B49D-58631B7FF705}"/>
    <cellStyle name="Millares 81 2 3 5" xfId="12482" xr:uid="{6382899C-4CB8-4A6B-A22B-882CE879DFE0}"/>
    <cellStyle name="Millares 81 2 4" xfId="3188" xr:uid="{D3D9A9B2-D947-4972-89E6-EC9DDCAC08CD}"/>
    <cellStyle name="Millares 81 2 4 2" xfId="13620" xr:uid="{58EBDDBB-8EB6-47F7-BB7C-0FA0556C14F4}"/>
    <cellStyle name="Millares 81 2 5" xfId="5615" xr:uid="{A7B64BB2-E6DF-46D0-9B5F-33B1753D8F54}"/>
    <cellStyle name="Millares 81 2 5 2" xfId="15897" xr:uid="{4385DAAE-F742-4022-9D40-12213533EBF3}"/>
    <cellStyle name="Millares 81 2 6" xfId="8894" xr:uid="{091608E3-C2DC-4873-8BEE-3A0D261FB3C6}"/>
    <cellStyle name="Millares 81 2 6 2" xfId="18190" xr:uid="{4752946B-902D-428A-8733-9950AE36F6F1}"/>
    <cellStyle name="Millares 81 2 7" xfId="11344" xr:uid="{EA62B982-FEED-4387-8B26-75C99DCBD815}"/>
    <cellStyle name="Millares 81 3" xfId="1147" xr:uid="{2ABB1D14-751F-4D9B-B713-BD71C3607ED8}"/>
    <cellStyle name="Millares 81 3 2" xfId="2315" xr:uid="{40AB2B2C-FE97-436D-B2D4-6D9CACB9E068}"/>
    <cellStyle name="Millares 81 3 2 2" xfId="4651" xr:uid="{89925560-A34A-4A85-9909-A5FFA8826DA9}"/>
    <cellStyle name="Millares 81 3 2 2 2" xfId="15043" xr:uid="{EDDA7820-6B9B-4132-8DCE-BB50915E9D71}"/>
    <cellStyle name="Millares 81 3 2 3" xfId="7078" xr:uid="{4DAFA589-0627-42C0-947B-948D61137DB6}"/>
    <cellStyle name="Millares 81 3 2 3 2" xfId="17320" xr:uid="{328180AA-7A45-4FAA-8035-9E2375EB2347}"/>
    <cellStyle name="Millares 81 3 2 4" xfId="10357" xr:uid="{F9B8C86A-4867-45C5-A2F7-4013028262A1}"/>
    <cellStyle name="Millares 81 3 2 4 2" xfId="19614" xr:uid="{52DC9A51-BF2C-47E3-A49A-2F28FBAB89F5}"/>
    <cellStyle name="Millares 81 3 2 5" xfId="12767" xr:uid="{382385C0-807E-433C-A50A-500598FE142A}"/>
    <cellStyle name="Millares 81 3 3" xfId="3483" xr:uid="{0A55319D-C1E5-4219-AFE2-7AD2A473155F}"/>
    <cellStyle name="Millares 81 3 3 2" xfId="13905" xr:uid="{73C68070-A6BE-4346-9929-B88DE022BB75}"/>
    <cellStyle name="Millares 81 3 4" xfId="5910" xr:uid="{0BEECD93-056E-4DFE-9372-7E404641363C}"/>
    <cellStyle name="Millares 81 3 4 2" xfId="16182" xr:uid="{17D4DBCA-2920-4195-9744-BFEC414C1587}"/>
    <cellStyle name="Millares 81 3 5" xfId="9189" xr:uid="{4A198AFF-C181-431E-BF7B-C34108970522}"/>
    <cellStyle name="Millares 81 3 5 2" xfId="18475" xr:uid="{E420D9A7-DFF2-47D3-A9D2-BCE92BAA7739}"/>
    <cellStyle name="Millares 81 3 6" xfId="11629" xr:uid="{85F45CD7-4F80-45BA-96E5-F9603A3C40EA}"/>
    <cellStyle name="Millares 81 4" xfId="1726" xr:uid="{5DB79B6A-3AC0-4DCD-AB8B-6A38204A923F}"/>
    <cellStyle name="Millares 81 4 2" xfId="4062" xr:uid="{39B6BE42-55AD-4100-88CF-806BC63B18FB}"/>
    <cellStyle name="Millares 81 4 2 2" xfId="14474" xr:uid="{49A7CBCB-A8D4-47E8-AA19-6FDBC111856F}"/>
    <cellStyle name="Millares 81 4 3" xfId="6489" xr:uid="{2A163060-543F-4E74-87EE-DB2E7E952221}"/>
    <cellStyle name="Millares 81 4 3 2" xfId="16751" xr:uid="{BFA49B4D-D84D-45A6-9EA4-87EB0511283A}"/>
    <cellStyle name="Millares 81 4 4" xfId="9768" xr:uid="{887B28C4-53AD-4167-96C0-D8B3B0154CD2}"/>
    <cellStyle name="Millares 81 4 4 2" xfId="19044" xr:uid="{E0ED9912-8361-45A5-A03F-D95C96A68828}"/>
    <cellStyle name="Millares 81 4 5" xfId="12198" xr:uid="{E3927C69-6CB6-4013-AD4D-0AD8FE6EFFD5}"/>
    <cellStyle name="Millares 81 5" xfId="2894" xr:uid="{D17A2B75-6903-4669-8813-2A3947114E44}"/>
    <cellStyle name="Millares 81 5 2" xfId="13336" xr:uid="{2B50C589-42EB-47AB-AAC0-DEF00CDEA71A}"/>
    <cellStyle name="Millares 81 6" xfId="5305" xr:uid="{C3705596-4F92-489B-897D-655515B6986E}"/>
    <cellStyle name="Millares 81 6 2" xfId="15613" xr:uid="{D30C6071-0870-406E-8D63-4839AD8957A4}"/>
    <cellStyle name="Millares 81 7" xfId="8600" xr:uid="{7F53A06C-D116-43B3-A44E-90699CD0C451}"/>
    <cellStyle name="Millares 81 7 2" xfId="17906" xr:uid="{A9F510B7-7C35-4E38-A49D-409FC72C96E1}"/>
    <cellStyle name="Millares 81 8" xfId="10991" xr:uid="{439D2571-1599-4F99-977F-9301620F9F2D}"/>
    <cellStyle name="Millares 82" xfId="481" xr:uid="{4823FDEF-3631-4FC8-B33A-F9D0E56A04AB}"/>
    <cellStyle name="Millares 82 2" xfId="855" xr:uid="{EC805B81-8F09-4602-B393-5DEB14BB9EFD}"/>
    <cellStyle name="Millares 82 2 2" xfId="1437" xr:uid="{2A416C3E-8E7F-4A78-B6D0-0C45B78FC511}"/>
    <cellStyle name="Millares 82 2 2 2" xfId="2605" xr:uid="{471822CC-4CC3-4AC6-A022-2002BBDE7A0C}"/>
    <cellStyle name="Millares 82 2 2 2 2" xfId="4941" xr:uid="{24B3646E-0C4C-41D3-8FA1-D05AF36F4264}"/>
    <cellStyle name="Millares 82 2 2 2 2 2" xfId="15330" xr:uid="{D2ACCF76-7AD0-4478-9FDF-4E9AA440E13B}"/>
    <cellStyle name="Millares 82 2 2 2 3" xfId="7368" xr:uid="{ABE5369C-293E-4340-A535-52740C6A6C86}"/>
    <cellStyle name="Millares 82 2 2 2 3 2" xfId="17607" xr:uid="{C571BED9-0C50-475C-83A5-C8F3377AF4AB}"/>
    <cellStyle name="Millares 82 2 2 2 4" xfId="10647" xr:uid="{48EE1868-EE9E-4EEE-A076-27FDAECD9CDD}"/>
    <cellStyle name="Millares 82 2 2 2 4 2" xfId="19901" xr:uid="{A20B389D-93C3-47C5-91DC-B3A9A0FDC1C3}"/>
    <cellStyle name="Millares 82 2 2 2 5" xfId="13054" xr:uid="{91E487E0-C543-4ECD-8C34-C17C03B80A60}"/>
    <cellStyle name="Millares 82 2 2 3" xfId="3773" xr:uid="{F5F8AB40-4270-4637-9FEC-C155D8EA1B73}"/>
    <cellStyle name="Millares 82 2 2 3 2" xfId="14192" xr:uid="{1374A388-05E2-404C-9A0D-7D12DF62C2AF}"/>
    <cellStyle name="Millares 82 2 2 4" xfId="6200" xr:uid="{9AC0D01B-828A-406A-B9DB-A52CE250FA3C}"/>
    <cellStyle name="Millares 82 2 2 4 2" xfId="16469" xr:uid="{BD862331-4F75-4F8F-8CBC-F66779A02D04}"/>
    <cellStyle name="Millares 82 2 2 5" xfId="9479" xr:uid="{6C437322-A58E-44E2-921C-62E56DF26ADE}"/>
    <cellStyle name="Millares 82 2 2 5 2" xfId="18762" xr:uid="{7E99DE46-5497-4889-B1CC-18FE7D3D7FA2}"/>
    <cellStyle name="Millares 82 2 2 6" xfId="11916" xr:uid="{50F6A9B2-B220-4423-B13D-32B605C38E58}"/>
    <cellStyle name="Millares 82 2 3" xfId="2023" xr:uid="{26A683D4-C8DE-4C73-A2A6-71B29B6F4961}"/>
    <cellStyle name="Millares 82 2 3 2" xfId="4359" xr:uid="{19D453C0-5D6C-4635-8FFE-31F70397B943}"/>
    <cellStyle name="Millares 82 2 3 2 2" xfId="14761" xr:uid="{2569ACD2-CDBB-4F63-873D-7A372E5EFD44}"/>
    <cellStyle name="Millares 82 2 3 3" xfId="6786" xr:uid="{2BD1DE0C-E2C6-4611-9318-E1C1732C1752}"/>
    <cellStyle name="Millares 82 2 3 3 2" xfId="17038" xr:uid="{DBD36D31-BE1F-431E-A811-1A482F7C4065}"/>
    <cellStyle name="Millares 82 2 3 4" xfId="10065" xr:uid="{EF61BD02-148F-4AF0-841F-82D81FFF62EF}"/>
    <cellStyle name="Millares 82 2 3 4 2" xfId="19331" xr:uid="{B8643441-C6E7-42AF-AD96-B5C2C22B27CF}"/>
    <cellStyle name="Millares 82 2 3 5" xfId="12485" xr:uid="{CB2E1DAB-7A30-436F-8F11-237E2EF29032}"/>
    <cellStyle name="Millares 82 2 4" xfId="3191" xr:uid="{52634F1D-53E6-4262-BAD2-2F6E3603C33C}"/>
    <cellStyle name="Millares 82 2 4 2" xfId="13623" xr:uid="{7D63AE1E-1D05-48A9-8BA2-21EC2B2A69EA}"/>
    <cellStyle name="Millares 82 2 5" xfId="5618" xr:uid="{0C15128E-E307-45DF-A2C6-0A9907F2809E}"/>
    <cellStyle name="Millares 82 2 5 2" xfId="15900" xr:uid="{FB21F8EA-3B45-45D9-A076-A72A5BBC1AFB}"/>
    <cellStyle name="Millares 82 2 6" xfId="8897" xr:uid="{BFD6F06E-5802-4BC8-9775-9E5C83B53F5C}"/>
    <cellStyle name="Millares 82 2 6 2" xfId="18193" xr:uid="{18D2727C-CA1F-4B88-A377-F3CF74985686}"/>
    <cellStyle name="Millares 82 2 7" xfId="11347" xr:uid="{12CCCD4B-AE72-4CBC-A335-EB2BF94E1F52}"/>
    <cellStyle name="Millares 82 3" xfId="1150" xr:uid="{F46CC78A-7D15-4774-8A3A-83A435271F8B}"/>
    <cellStyle name="Millares 82 3 2" xfId="2318" xr:uid="{963EA34C-2788-4E60-9721-9F3ABA40383D}"/>
    <cellStyle name="Millares 82 3 2 2" xfId="4654" xr:uid="{F07B1F58-CF4D-415C-8425-B0CA9AD4F460}"/>
    <cellStyle name="Millares 82 3 2 2 2" xfId="15046" xr:uid="{074D04A9-1D54-4B29-B676-BB8DC633A0A7}"/>
    <cellStyle name="Millares 82 3 2 3" xfId="7081" xr:uid="{DC18050B-5416-42F0-85CC-7EB8957FBCBC}"/>
    <cellStyle name="Millares 82 3 2 3 2" xfId="17323" xr:uid="{B29341EE-8BE4-412A-8F3F-587DA9CA88CF}"/>
    <cellStyle name="Millares 82 3 2 4" xfId="10360" xr:uid="{F002FC0C-FBD3-4F69-A2EB-62B3EC70EC7E}"/>
    <cellStyle name="Millares 82 3 2 4 2" xfId="19617" xr:uid="{FB77DE9F-2061-49A0-BD4D-07E5D3457C6E}"/>
    <cellStyle name="Millares 82 3 2 5" xfId="12770" xr:uid="{3137889D-9E53-4DD8-894F-D4F4383D5DAC}"/>
    <cellStyle name="Millares 82 3 3" xfId="3486" xr:uid="{A7FDCA5D-EF30-4505-A345-943D27DE0E6D}"/>
    <cellStyle name="Millares 82 3 3 2" xfId="13908" xr:uid="{2842FD50-DC54-448B-A0C0-3391869439C6}"/>
    <cellStyle name="Millares 82 3 4" xfId="5913" xr:uid="{409019AE-C229-47FC-94A5-0C994BD7993A}"/>
    <cellStyle name="Millares 82 3 4 2" xfId="16185" xr:uid="{4E31A7EC-964A-40DA-A274-B56341FB082F}"/>
    <cellStyle name="Millares 82 3 5" xfId="9192" xr:uid="{4E2E3E0C-FC8F-4849-A6D5-70402F5AD00A}"/>
    <cellStyle name="Millares 82 3 5 2" xfId="18478" xr:uid="{F522DC90-0EF8-438A-ABC0-E52500902BE1}"/>
    <cellStyle name="Millares 82 3 6" xfId="11632" xr:uid="{17E45726-F2D8-4FEF-A7D4-04578BEFBFEF}"/>
    <cellStyle name="Millares 82 4" xfId="1729" xr:uid="{5C2712D1-77D8-4AAA-8CE3-D1FB3763EB8C}"/>
    <cellStyle name="Millares 82 4 2" xfId="4065" xr:uid="{31B69B7F-FDD9-4908-99B6-53D6438C6E4C}"/>
    <cellStyle name="Millares 82 4 2 2" xfId="14477" xr:uid="{150753A8-2E0B-432A-89D7-7BBC4A758C20}"/>
    <cellStyle name="Millares 82 4 3" xfId="6492" xr:uid="{A1EAFCF4-F75D-466C-BEC6-D74E1A4097E1}"/>
    <cellStyle name="Millares 82 4 3 2" xfId="16754" xr:uid="{1E117C63-1515-45B6-9B74-2E2A2E61291B}"/>
    <cellStyle name="Millares 82 4 4" xfId="9771" xr:uid="{4C21FB13-4183-4D3F-8886-E9DFE8BFF785}"/>
    <cellStyle name="Millares 82 4 4 2" xfId="19047" xr:uid="{42C0ED3C-F8B7-438D-94D1-E244687129CE}"/>
    <cellStyle name="Millares 82 4 5" xfId="12201" xr:uid="{2E69BE88-E8B4-4F53-A5F4-7972EDDAD22F}"/>
    <cellStyle name="Millares 82 5" xfId="2897" xr:uid="{E464BD93-481C-4E16-A730-A4E5B128205F}"/>
    <cellStyle name="Millares 82 5 2" xfId="13339" xr:uid="{B7EC8205-0479-4FC5-B6AA-0E71565FCB70}"/>
    <cellStyle name="Millares 82 6" xfId="5308" xr:uid="{A440AC89-FD30-491C-B591-92EAE761C8E0}"/>
    <cellStyle name="Millares 82 6 2" xfId="15616" xr:uid="{E3B54926-41C6-4BF3-94CA-D7699F812D69}"/>
    <cellStyle name="Millares 82 7" xfId="8603" xr:uid="{95618056-4EDD-4290-901A-C3A3926F9537}"/>
    <cellStyle name="Millares 82 7 2" xfId="17909" xr:uid="{C2AAEEA9-7D83-4D9E-A5BF-5382DD4AC2C4}"/>
    <cellStyle name="Millares 82 8" xfId="10994" xr:uid="{6AD736CB-87D7-4338-BDF8-FC87C5B3349D}"/>
    <cellStyle name="Millares 83" xfId="477" xr:uid="{27D60610-47E3-4BC1-86F4-1C6B39E7C4D6}"/>
    <cellStyle name="Millares 83 2" xfId="851" xr:uid="{875A2363-F07E-48BE-B287-CB11193657DA}"/>
    <cellStyle name="Millares 83 2 2" xfId="1433" xr:uid="{69C50936-F995-45F9-A6C3-9C60A1BE3ECB}"/>
    <cellStyle name="Millares 83 2 2 2" xfId="2601" xr:uid="{6B977968-0E86-4DDA-BCDE-2346EF7EDC80}"/>
    <cellStyle name="Millares 83 2 2 2 2" xfId="4937" xr:uid="{0FD8D21B-C56F-42D7-B4CA-20E704DAC15B}"/>
    <cellStyle name="Millares 83 2 2 2 2 2" xfId="15326" xr:uid="{C6AC537D-B633-4BBC-8B3E-3E7FEC7C92EA}"/>
    <cellStyle name="Millares 83 2 2 2 3" xfId="7364" xr:uid="{DB346F45-9304-4397-82AD-6EFB16D4BA8F}"/>
    <cellStyle name="Millares 83 2 2 2 3 2" xfId="17603" xr:uid="{7090761A-2B81-4C6E-967F-C34FB0062276}"/>
    <cellStyle name="Millares 83 2 2 2 4" xfId="10643" xr:uid="{97FC7FB1-B8C5-4BA2-89AE-082478DB6CF2}"/>
    <cellStyle name="Millares 83 2 2 2 4 2" xfId="19897" xr:uid="{A8C49AD4-7411-4313-A9C8-BB82FD123D48}"/>
    <cellStyle name="Millares 83 2 2 2 5" xfId="13050" xr:uid="{72E799E9-9E19-41C9-B05A-7DBFD99EE9CB}"/>
    <cellStyle name="Millares 83 2 2 3" xfId="3769" xr:uid="{306B8771-DC0D-4708-90E0-6FF707028ED0}"/>
    <cellStyle name="Millares 83 2 2 3 2" xfId="14188" xr:uid="{3FC7CA16-B244-42AE-A64F-A6F18AECAC53}"/>
    <cellStyle name="Millares 83 2 2 4" xfId="6196" xr:uid="{A9276DEE-B373-43F0-9FE0-E6DC21093CA1}"/>
    <cellStyle name="Millares 83 2 2 4 2" xfId="16465" xr:uid="{2728F55B-6AF0-4CBC-BD07-C75C3A526C91}"/>
    <cellStyle name="Millares 83 2 2 5" xfId="9475" xr:uid="{224C0F94-0778-497E-BAFB-34393DE7F144}"/>
    <cellStyle name="Millares 83 2 2 5 2" xfId="18758" xr:uid="{8BCEA47B-8863-46D8-B647-385B7ADD40CC}"/>
    <cellStyle name="Millares 83 2 2 6" xfId="11912" xr:uid="{4ECB8ACC-D8A8-4069-8F1B-30F282F6605E}"/>
    <cellStyle name="Millares 83 2 3" xfId="2019" xr:uid="{50EB5348-F65F-4BFB-8A92-2C6130DF3C98}"/>
    <cellStyle name="Millares 83 2 3 2" xfId="4355" xr:uid="{CF7D48AC-91E6-4670-BC44-D28B3FE62328}"/>
    <cellStyle name="Millares 83 2 3 2 2" xfId="14757" xr:uid="{7FE60F2E-C3CC-408B-82CB-BC84362E1578}"/>
    <cellStyle name="Millares 83 2 3 3" xfId="6782" xr:uid="{2B5ADCF5-781E-4E1B-B542-1A6119213F70}"/>
    <cellStyle name="Millares 83 2 3 3 2" xfId="17034" xr:uid="{963BE9CC-BBEB-484E-8373-83EFB0567F36}"/>
    <cellStyle name="Millares 83 2 3 4" xfId="10061" xr:uid="{15A8E66B-B9D9-4A1A-A9FA-892F4DB715CE}"/>
    <cellStyle name="Millares 83 2 3 4 2" xfId="19327" xr:uid="{EB33D4BE-A129-4907-9760-453DF4C3EC82}"/>
    <cellStyle name="Millares 83 2 3 5" xfId="12481" xr:uid="{7AB5D534-362E-4898-8BFB-BF8DDE6186FD}"/>
    <cellStyle name="Millares 83 2 4" xfId="3187" xr:uid="{30080C1F-C752-47A4-8658-F573C2B5EB3A}"/>
    <cellStyle name="Millares 83 2 4 2" xfId="13619" xr:uid="{6CDACDB5-27E4-4107-913D-984B44C3589B}"/>
    <cellStyle name="Millares 83 2 5" xfId="5614" xr:uid="{2B3CD7E3-2333-4A68-A922-27CDA1CC019F}"/>
    <cellStyle name="Millares 83 2 5 2" xfId="15896" xr:uid="{01BD3EC0-F01C-4588-9FA0-B6E02136271F}"/>
    <cellStyle name="Millares 83 2 6" xfId="8893" xr:uid="{1B14519A-2D53-420A-AFE0-CE49153ED123}"/>
    <cellStyle name="Millares 83 2 6 2" xfId="18189" xr:uid="{AA068E02-D3F0-4274-9FC1-78B8CF9CEE6B}"/>
    <cellStyle name="Millares 83 2 7" xfId="11343" xr:uid="{6FE9C19D-674B-4E0F-808D-3244A4094F23}"/>
    <cellStyle name="Millares 83 3" xfId="1146" xr:uid="{9BC52E84-7662-4076-95AC-F66CF3F4242E}"/>
    <cellStyle name="Millares 83 3 2" xfId="2314" xr:uid="{088F1FE0-C758-4701-9BEB-07C1EBB20B20}"/>
    <cellStyle name="Millares 83 3 2 2" xfId="4650" xr:uid="{A1AD2ABD-51C6-483E-B3FF-60EF2DBF74A9}"/>
    <cellStyle name="Millares 83 3 2 2 2" xfId="15042" xr:uid="{614D274D-FCBB-4BE5-8A9A-35D739016003}"/>
    <cellStyle name="Millares 83 3 2 3" xfId="7077" xr:uid="{C7AB9CE0-9EE1-48CF-B466-D6CED6FF32D8}"/>
    <cellStyle name="Millares 83 3 2 3 2" xfId="17319" xr:uid="{D0179A18-5708-4416-BB53-00E247B11BB6}"/>
    <cellStyle name="Millares 83 3 2 4" xfId="10356" xr:uid="{E28DF458-71F7-414C-A0C3-5DD51AB43E6F}"/>
    <cellStyle name="Millares 83 3 2 4 2" xfId="19613" xr:uid="{E84AE43F-9778-4121-A175-7937BB38D723}"/>
    <cellStyle name="Millares 83 3 2 5" xfId="12766" xr:uid="{298D699C-B307-488E-A02F-6ADD5C408ACB}"/>
    <cellStyle name="Millares 83 3 3" xfId="3482" xr:uid="{228BE5E3-0D63-48C3-AD6C-EF167E8B67F7}"/>
    <cellStyle name="Millares 83 3 3 2" xfId="13904" xr:uid="{603BB820-BE98-4D87-AF14-B18B5AF30268}"/>
    <cellStyle name="Millares 83 3 4" xfId="5909" xr:uid="{41B8DE6C-0885-4BC2-9925-D30E2C4530BD}"/>
    <cellStyle name="Millares 83 3 4 2" xfId="16181" xr:uid="{E2444B72-3CE4-48EA-8817-A2C561A95B43}"/>
    <cellStyle name="Millares 83 3 5" xfId="9188" xr:uid="{7C868C0B-EBD0-4C9A-B806-C53905FF2681}"/>
    <cellStyle name="Millares 83 3 5 2" xfId="18474" xr:uid="{7937393D-0611-4256-B944-603BA4FF3991}"/>
    <cellStyle name="Millares 83 3 6" xfId="11628" xr:uid="{0B78BB7B-1FE2-4181-81AC-C6388F1B74A9}"/>
    <cellStyle name="Millares 83 4" xfId="1725" xr:uid="{812193C2-CA4B-4ABE-A52C-9D7738934C50}"/>
    <cellStyle name="Millares 83 4 2" xfId="4061" xr:uid="{E332E7FD-596B-41DF-8DCD-6DA9DA4E3FDB}"/>
    <cellStyle name="Millares 83 4 2 2" xfId="14473" xr:uid="{A9295474-29C4-4A66-9544-939F5D2FE041}"/>
    <cellStyle name="Millares 83 4 3" xfId="6488" xr:uid="{A326FBBF-BFC7-4E0E-92FA-20687EE953AF}"/>
    <cellStyle name="Millares 83 4 3 2" xfId="16750" xr:uid="{F64611D8-A74D-4F5E-84C5-FA0E55A14E7F}"/>
    <cellStyle name="Millares 83 4 4" xfId="9767" xr:uid="{9166B927-D0FC-42FE-AB14-FCB48305DC09}"/>
    <cellStyle name="Millares 83 4 4 2" xfId="19043" xr:uid="{09FBCC3C-6250-46ED-8F9C-F4EE07FFF976}"/>
    <cellStyle name="Millares 83 4 5" xfId="12197" xr:uid="{79480B6D-2CBB-4C57-8237-ED129B3AD84B}"/>
    <cellStyle name="Millares 83 5" xfId="2893" xr:uid="{ECE1EDA7-4002-4562-8E17-8E5C3FC50E4C}"/>
    <cellStyle name="Millares 83 5 2" xfId="13335" xr:uid="{55B65128-29CA-4A04-AEC9-408C4BC99970}"/>
    <cellStyle name="Millares 83 6" xfId="5304" xr:uid="{8BAAD55C-0195-4735-94E0-F3FC31611ADA}"/>
    <cellStyle name="Millares 83 6 2" xfId="15612" xr:uid="{FF49F761-A262-4674-88B6-E8C6AE727424}"/>
    <cellStyle name="Millares 83 7" xfId="8599" xr:uid="{207CE9AE-C060-493E-8E51-236F3735195F}"/>
    <cellStyle name="Millares 83 7 2" xfId="17905" xr:uid="{27B72A61-4319-494D-9BF7-6D83D4C7F047}"/>
    <cellStyle name="Millares 83 8" xfId="10990" xr:uid="{B99EA9C0-CA8B-4042-BCEF-EB17031C68A7}"/>
    <cellStyle name="Millares 84" xfId="476" xr:uid="{CB2CE165-58BD-4BF8-B5F6-0D2DECF26597}"/>
    <cellStyle name="Millares 84 2" xfId="850" xr:uid="{9A06041D-378F-4DC2-BFE8-7F27A42C7C4A}"/>
    <cellStyle name="Millares 84 2 2" xfId="1432" xr:uid="{5AD51C28-30A3-4A1B-A46F-B381384A497D}"/>
    <cellStyle name="Millares 84 2 2 2" xfId="2600" xr:uid="{A3A3FC1F-456D-4B1A-A35F-77D8FCD3369F}"/>
    <cellStyle name="Millares 84 2 2 2 2" xfId="4936" xr:uid="{AAEC8081-A2DF-474E-92A2-437A00CE647D}"/>
    <cellStyle name="Millares 84 2 2 2 2 2" xfId="15325" xr:uid="{BE001CC5-45D9-4ABD-96A1-F31BAD1B05EF}"/>
    <cellStyle name="Millares 84 2 2 2 3" xfId="7363" xr:uid="{F05CC698-15BE-4C1F-864C-2CE29FC6DED2}"/>
    <cellStyle name="Millares 84 2 2 2 3 2" xfId="17602" xr:uid="{9C2C5646-3856-4667-BDD2-BED99B93721A}"/>
    <cellStyle name="Millares 84 2 2 2 4" xfId="10642" xr:uid="{92CC032A-8E90-4685-B89C-3435627B4935}"/>
    <cellStyle name="Millares 84 2 2 2 4 2" xfId="19896" xr:uid="{44EBE347-C11F-40B6-B5B8-7DBBCAFF352C}"/>
    <cellStyle name="Millares 84 2 2 2 5" xfId="13049" xr:uid="{96289B0C-D69D-4C46-A703-9DD48B3EE21D}"/>
    <cellStyle name="Millares 84 2 2 3" xfId="3768" xr:uid="{1F36A283-E915-4B7F-8EAB-4335C79D8A63}"/>
    <cellStyle name="Millares 84 2 2 3 2" xfId="14187" xr:uid="{4B687115-F037-4986-BD8E-FCA83C8549B1}"/>
    <cellStyle name="Millares 84 2 2 4" xfId="6195" xr:uid="{CBAC7359-D3A2-45D8-AAF6-DD978FE7B679}"/>
    <cellStyle name="Millares 84 2 2 4 2" xfId="16464" xr:uid="{8E1F6B4B-66B4-4C16-9683-991921026539}"/>
    <cellStyle name="Millares 84 2 2 5" xfId="9474" xr:uid="{B95E2110-516E-4A12-94CD-CCC730FF022C}"/>
    <cellStyle name="Millares 84 2 2 5 2" xfId="18757" xr:uid="{466BA65C-85B2-47E3-8CDB-6CF617BC1DF9}"/>
    <cellStyle name="Millares 84 2 2 6" xfId="11911" xr:uid="{AFA1DB9D-843F-4240-9D2D-88E97251ACEA}"/>
    <cellStyle name="Millares 84 2 3" xfId="2018" xr:uid="{9FEB5CBC-D17B-4AB0-8F54-C68A6C3BDC70}"/>
    <cellStyle name="Millares 84 2 3 2" xfId="4354" xr:uid="{70E46777-173F-4453-ABC2-869B339C9DA8}"/>
    <cellStyle name="Millares 84 2 3 2 2" xfId="14756" xr:uid="{3793F4AC-2515-4307-AD58-40EF158CACA7}"/>
    <cellStyle name="Millares 84 2 3 3" xfId="6781" xr:uid="{58A4F63E-09E4-4A35-AB4F-F1974DAA5C3F}"/>
    <cellStyle name="Millares 84 2 3 3 2" xfId="17033" xr:uid="{C86D6144-EC19-40DC-A9F3-3AB890AF6F6C}"/>
    <cellStyle name="Millares 84 2 3 4" xfId="10060" xr:uid="{02CB57CC-B978-48D3-90D2-5D47BB0655B1}"/>
    <cellStyle name="Millares 84 2 3 4 2" xfId="19326" xr:uid="{87A5FF63-1CD0-4AB3-8BF9-172FE61085F5}"/>
    <cellStyle name="Millares 84 2 3 5" xfId="12480" xr:uid="{E8921AEF-9EF1-486E-9F2C-8CD7C53D1375}"/>
    <cellStyle name="Millares 84 2 4" xfId="3186" xr:uid="{56D5729C-6E83-4A21-BB72-5478B274D73A}"/>
    <cellStyle name="Millares 84 2 4 2" xfId="13618" xr:uid="{CBC28B28-800D-4C35-A463-AE9686870AEB}"/>
    <cellStyle name="Millares 84 2 5" xfId="5613" xr:uid="{6FD025C1-B0C7-4864-A09F-E12E4C95E719}"/>
    <cellStyle name="Millares 84 2 5 2" xfId="15895" xr:uid="{8184E527-AAF2-4881-8FC2-D85CCBF62FAD}"/>
    <cellStyle name="Millares 84 2 6" xfId="8892" xr:uid="{1D2B069C-5122-44F6-85A8-990964C28813}"/>
    <cellStyle name="Millares 84 2 6 2" xfId="18188" xr:uid="{AA8817AF-8C1E-4FFC-8EC3-DE2DC65108B1}"/>
    <cellStyle name="Millares 84 2 7" xfId="11342" xr:uid="{6C1F27F3-34EF-4782-8DB1-22D111D5E48F}"/>
    <cellStyle name="Millares 84 3" xfId="1145" xr:uid="{D740964E-5896-4C40-B5F6-CBAD53C676CD}"/>
    <cellStyle name="Millares 84 3 2" xfId="2313" xr:uid="{224AC788-ACF3-4F9C-B48C-AE4F2DBC00A0}"/>
    <cellStyle name="Millares 84 3 2 2" xfId="4649" xr:uid="{6D6A64BA-A808-4CAE-851E-000BF3A8E345}"/>
    <cellStyle name="Millares 84 3 2 2 2" xfId="15041" xr:uid="{06B81927-2AA2-40E0-8A3B-1B2D7B2CEF1C}"/>
    <cellStyle name="Millares 84 3 2 3" xfId="7076" xr:uid="{2811451C-5BA5-4E30-8717-D65D6D3D1C58}"/>
    <cellStyle name="Millares 84 3 2 3 2" xfId="17318" xr:uid="{92CD92D6-90F1-417F-98B3-62761C6117A0}"/>
    <cellStyle name="Millares 84 3 2 4" xfId="10355" xr:uid="{7D7E8DF7-339C-4E93-88CD-CBA711206C94}"/>
    <cellStyle name="Millares 84 3 2 4 2" xfId="19612" xr:uid="{A5C4F61D-6041-4208-A26D-EA6A9BD1D594}"/>
    <cellStyle name="Millares 84 3 2 5" xfId="12765" xr:uid="{34AAC730-751E-4CAB-9FA8-009F4D7591FB}"/>
    <cellStyle name="Millares 84 3 3" xfId="3481" xr:uid="{E568228E-49EB-4C87-A763-9886476BE8DF}"/>
    <cellStyle name="Millares 84 3 3 2" xfId="13903" xr:uid="{4E484E12-593B-47DD-B93F-9BB102A8F8AB}"/>
    <cellStyle name="Millares 84 3 4" xfId="5908" xr:uid="{4F3FB5DC-FC13-4868-9B36-807EAD80D418}"/>
    <cellStyle name="Millares 84 3 4 2" xfId="16180" xr:uid="{60D64BC9-A6E6-4045-B7F5-ADD09A27799B}"/>
    <cellStyle name="Millares 84 3 5" xfId="9187" xr:uid="{53D31994-6956-45B7-A18F-FD5ABFDBDC7E}"/>
    <cellStyle name="Millares 84 3 5 2" xfId="18473" xr:uid="{4B0A0096-85D8-49EE-900F-F3F415558803}"/>
    <cellStyle name="Millares 84 3 6" xfId="11627" xr:uid="{1C7F45ED-7269-49BE-98F8-22E344CE543C}"/>
    <cellStyle name="Millares 84 4" xfId="1724" xr:uid="{1FA4DD14-49B3-46AF-B698-03D0BC2557A5}"/>
    <cellStyle name="Millares 84 4 2" xfId="4060" xr:uid="{86CDD046-9308-4454-855C-A3E1AFC46FBB}"/>
    <cellStyle name="Millares 84 4 2 2" xfId="14472" xr:uid="{457F96B6-2E6F-4BF9-9157-B2FD71984749}"/>
    <cellStyle name="Millares 84 4 3" xfId="6487" xr:uid="{ACBD209E-D6BF-4F16-A76B-2FE158532241}"/>
    <cellStyle name="Millares 84 4 3 2" xfId="16749" xr:uid="{770FC283-247A-472E-82D4-A38307204293}"/>
    <cellStyle name="Millares 84 4 4" xfId="9766" xr:uid="{45F6A192-DCA4-4EAA-803B-E31D453EE849}"/>
    <cellStyle name="Millares 84 4 4 2" xfId="19042" xr:uid="{7BDCBB4C-35DA-4BEF-856F-FC6CD1A2B68A}"/>
    <cellStyle name="Millares 84 4 5" xfId="12196" xr:uid="{AD8EEF3E-C7DC-42F2-B181-1271FA46C9B3}"/>
    <cellStyle name="Millares 84 5" xfId="2892" xr:uid="{334B5971-C985-4FD7-BEF3-8C76ECBEB452}"/>
    <cellStyle name="Millares 84 5 2" xfId="13334" xr:uid="{28815ACF-C78F-4066-87C0-58C13F7B96E8}"/>
    <cellStyle name="Millares 84 6" xfId="5303" xr:uid="{DBC93D90-B504-49FC-A233-FF9B0D7B19F5}"/>
    <cellStyle name="Millares 84 6 2" xfId="15611" xr:uid="{30051D87-F91D-4C95-BEAA-1D8E09399FBA}"/>
    <cellStyle name="Millares 84 7" xfId="8598" xr:uid="{0E3FEF74-D654-46DF-9BE1-AB048F4CC58F}"/>
    <cellStyle name="Millares 84 7 2" xfId="17904" xr:uid="{676F6963-C3A9-41B6-A9CC-DE45FA3D23A4}"/>
    <cellStyle name="Millares 84 8" xfId="10989" xr:uid="{0E1841EC-BBE4-475D-8C38-A78733B80546}"/>
    <cellStyle name="Millares 85" xfId="490" xr:uid="{9E69D199-066A-4F45-89D8-98588FD5C2DC}"/>
    <cellStyle name="Millares 85 2" xfId="862" xr:uid="{61F5CB19-F44E-47B4-95C1-B3E11BFBCE06}"/>
    <cellStyle name="Millares 85 2 2" xfId="1444" xr:uid="{0503E517-41D7-421C-B72B-E09E426C1C08}"/>
    <cellStyle name="Millares 85 2 2 2" xfId="2612" xr:uid="{90999DC3-7D29-42B5-9293-5B01D48F8AA8}"/>
    <cellStyle name="Millares 85 2 2 2 2" xfId="4948" xr:uid="{19427EC8-07A8-478D-99D0-EB77370A4E0B}"/>
    <cellStyle name="Millares 85 2 2 2 2 2" xfId="15337" xr:uid="{852B45AC-50F9-413F-8EC7-0002E5EF1532}"/>
    <cellStyle name="Millares 85 2 2 2 3" xfId="7375" xr:uid="{4192A5B1-2712-4D3B-87C4-29FC9C99840B}"/>
    <cellStyle name="Millares 85 2 2 2 3 2" xfId="17614" xr:uid="{FA8B6C56-C9AA-44DC-B74C-F30D9162B812}"/>
    <cellStyle name="Millares 85 2 2 2 4" xfId="10654" xr:uid="{C0248360-3A61-4555-8E6D-3F516489DAC6}"/>
    <cellStyle name="Millares 85 2 2 2 4 2" xfId="19908" xr:uid="{6E5B4DB4-F904-485B-8BB6-BE41B5F58E93}"/>
    <cellStyle name="Millares 85 2 2 2 5" xfId="13061" xr:uid="{4ECF4BC1-EA95-4FE1-B984-CD7791CD6DDD}"/>
    <cellStyle name="Millares 85 2 2 3" xfId="3780" xr:uid="{5E759FE9-9394-460F-827C-0933D7E4A151}"/>
    <cellStyle name="Millares 85 2 2 3 2" xfId="14199" xr:uid="{C7070CC2-0C77-4BC0-AE16-31569E4C522B}"/>
    <cellStyle name="Millares 85 2 2 4" xfId="6207" xr:uid="{1981D942-27EC-4AB3-9580-E1CBD7F8B0B9}"/>
    <cellStyle name="Millares 85 2 2 4 2" xfId="16476" xr:uid="{9B81FF4F-E0FF-4A28-B249-CE0286FA8726}"/>
    <cellStyle name="Millares 85 2 2 5" xfId="9486" xr:uid="{8C3324AE-6E54-4C6A-A99A-272152E37494}"/>
    <cellStyle name="Millares 85 2 2 5 2" xfId="18769" xr:uid="{8041212B-613D-4581-A0CE-91C2947217EA}"/>
    <cellStyle name="Millares 85 2 2 6" xfId="11923" xr:uid="{6E44FBE2-207C-494E-94CA-6DAA6883B3BB}"/>
    <cellStyle name="Millares 85 2 3" xfId="2030" xr:uid="{0C3437FD-C705-4B1F-9A33-3C2D48907FEC}"/>
    <cellStyle name="Millares 85 2 3 2" xfId="4366" xr:uid="{22D5707C-5ED5-4691-9179-D423C5A2D344}"/>
    <cellStyle name="Millares 85 2 3 2 2" xfId="14768" xr:uid="{E7029DD0-DED6-45EF-86F4-BF4E5049A019}"/>
    <cellStyle name="Millares 85 2 3 3" xfId="6793" xr:uid="{E73C487B-49C0-4E7A-B0A0-566359E292A1}"/>
    <cellStyle name="Millares 85 2 3 3 2" xfId="17045" xr:uid="{F6AD5B12-D78F-4155-8972-486961FAEAA3}"/>
    <cellStyle name="Millares 85 2 3 4" xfId="10072" xr:uid="{A14B6642-BEB6-4CDD-B4A5-843464717DBD}"/>
    <cellStyle name="Millares 85 2 3 4 2" xfId="19338" xr:uid="{9189641F-5469-4B06-8606-B2EADDD7785B}"/>
    <cellStyle name="Millares 85 2 3 5" xfId="12492" xr:uid="{B6F6A124-A215-4365-BACD-1B05DFE14111}"/>
    <cellStyle name="Millares 85 2 4" xfId="3198" xr:uid="{49BCCA1F-170C-4429-B1F8-25B1FCD044DC}"/>
    <cellStyle name="Millares 85 2 4 2" xfId="13630" xr:uid="{BF35CEC6-63ED-4DFA-898D-AC5B39B553C6}"/>
    <cellStyle name="Millares 85 2 5" xfId="5625" xr:uid="{7BEFAABA-0714-4FB6-BFFC-4CA02D2C123E}"/>
    <cellStyle name="Millares 85 2 5 2" xfId="15907" xr:uid="{7328890D-62D6-4EA0-BD3C-A95F2723EB0C}"/>
    <cellStyle name="Millares 85 2 6" xfId="8904" xr:uid="{28BE4FCA-620A-4AD7-870A-AA95733C1A8C}"/>
    <cellStyle name="Millares 85 2 6 2" xfId="18200" xr:uid="{419A2C1B-60D7-491B-AC54-8B7097329982}"/>
    <cellStyle name="Millares 85 2 7" xfId="11354" xr:uid="{8C15D760-0C37-4F53-A713-A19C67CE1D82}"/>
    <cellStyle name="Millares 85 3" xfId="1157" xr:uid="{B835CDB4-749B-439F-9699-3782C81FB9F6}"/>
    <cellStyle name="Millares 85 3 2" xfId="2325" xr:uid="{F32DB71C-856F-40BB-A506-4EE0A82BFB35}"/>
    <cellStyle name="Millares 85 3 2 2" xfId="4661" xr:uid="{AB0FC1D8-C6D1-4B4D-AB32-79986FD29B82}"/>
    <cellStyle name="Millares 85 3 2 2 2" xfId="15053" xr:uid="{6E5DDD4C-9778-499E-8759-6B7FB0B00B30}"/>
    <cellStyle name="Millares 85 3 2 3" xfId="7088" xr:uid="{9BEF667C-E61B-40F7-9F66-28CA1192A931}"/>
    <cellStyle name="Millares 85 3 2 3 2" xfId="17330" xr:uid="{AFC2E6B7-4DA4-4A6D-A8E6-29044004067F}"/>
    <cellStyle name="Millares 85 3 2 4" xfId="10367" xr:uid="{B5BBA43A-443F-424F-840D-2FEB996213CC}"/>
    <cellStyle name="Millares 85 3 2 4 2" xfId="19624" xr:uid="{F0F1BEDB-6F2F-4EF9-8823-ABE9B8B4E996}"/>
    <cellStyle name="Millares 85 3 2 5" xfId="12777" xr:uid="{081D899A-034B-4442-9FBB-06385E4CE33B}"/>
    <cellStyle name="Millares 85 3 3" xfId="3493" xr:uid="{45370D6C-87FD-4526-8667-A45E237521C1}"/>
    <cellStyle name="Millares 85 3 3 2" xfId="13915" xr:uid="{19A57F7B-576B-41C9-A5CD-4551EAB729D3}"/>
    <cellStyle name="Millares 85 3 4" xfId="5920" xr:uid="{A58EA75D-6ECA-4182-9E74-1D5B963B2669}"/>
    <cellStyle name="Millares 85 3 4 2" xfId="16192" xr:uid="{16944263-D80E-4F98-8BF0-0E4558ED842D}"/>
    <cellStyle name="Millares 85 3 5" xfId="9199" xr:uid="{05AF175B-559A-4678-BF17-B5578068ED8E}"/>
    <cellStyle name="Millares 85 3 5 2" xfId="18485" xr:uid="{C3E36EF5-E348-47D9-885C-7BF43FE14EBF}"/>
    <cellStyle name="Millares 85 3 6" xfId="11639" xr:uid="{E5C8B16C-3953-49FC-A60A-050657096AAC}"/>
    <cellStyle name="Millares 85 4" xfId="1736" xr:uid="{DA88363F-17F6-4ECB-8DFA-46404A66673A}"/>
    <cellStyle name="Millares 85 4 2" xfId="4072" xr:uid="{7DB9CDF7-63A0-4BBE-93FC-E8FF856AAC3F}"/>
    <cellStyle name="Millares 85 4 2 2" xfId="14484" xr:uid="{4A2DDADA-146F-43B5-9FB6-4CA15D5DCF6B}"/>
    <cellStyle name="Millares 85 4 3" xfId="6499" xr:uid="{2A3288C3-9BEC-4BD0-ADAE-B1A1C206B630}"/>
    <cellStyle name="Millares 85 4 3 2" xfId="16761" xr:uid="{85144A13-92BE-4D9F-90DA-8651057D523D}"/>
    <cellStyle name="Millares 85 4 4" xfId="9778" xr:uid="{092E9B43-5813-4675-AC51-50AFE47C1F54}"/>
    <cellStyle name="Millares 85 4 4 2" xfId="19054" xr:uid="{E9D3BD3A-ABB2-4702-95C4-455C486E6E7A}"/>
    <cellStyle name="Millares 85 4 5" xfId="12208" xr:uid="{C1345D44-304F-4FFB-B679-E1142D2431A8}"/>
    <cellStyle name="Millares 85 5" xfId="2904" xr:uid="{2500E5D0-20CE-45FE-92D6-BB2034A33101}"/>
    <cellStyle name="Millares 85 5 2" xfId="13346" xr:uid="{6AA0427F-71A6-4973-B51C-E9EEC35DF02B}"/>
    <cellStyle name="Millares 85 6" xfId="5315" xr:uid="{8558C497-BF5D-4F43-A5E4-EA958796558E}"/>
    <cellStyle name="Millares 85 6 2" xfId="15623" xr:uid="{1F15C37A-1685-4F90-B164-17360510E88C}"/>
    <cellStyle name="Millares 85 7" xfId="8610" xr:uid="{654F373B-4103-4102-AD07-8270FC534191}"/>
    <cellStyle name="Millares 85 7 2" xfId="17916" xr:uid="{660BF35F-A738-4A08-A6B2-EAA6B236910E}"/>
    <cellStyle name="Millares 85 8" xfId="11003" xr:uid="{E91C3F7F-03EF-412B-BF28-F91EF3BF8BEA}"/>
    <cellStyle name="Millares 86" xfId="570" xr:uid="{1DEF6699-2D7C-4DA3-BBF7-DE15D9805142}"/>
    <cellStyle name="Millares 86 2" xfId="918" xr:uid="{47A1C152-A547-48D6-9CFB-C14B7A38D509}"/>
    <cellStyle name="Millares 86 2 2" xfId="1500" xr:uid="{D3ACDA38-EE99-4747-AC50-F17465CD6DDB}"/>
    <cellStyle name="Millares 86 2 2 2" xfId="2668" xr:uid="{5BC57B89-F722-446A-8360-7BCD88E85E4B}"/>
    <cellStyle name="Millares 86 2 2 2 2" xfId="5004" xr:uid="{7377E64C-D387-4980-ABE7-2F1F45088DAC}"/>
    <cellStyle name="Millares 86 2 2 2 2 2" xfId="15393" xr:uid="{C0745C77-D77A-42DF-A6A3-8D7C6243D5B0}"/>
    <cellStyle name="Millares 86 2 2 2 3" xfId="7431" xr:uid="{F71FF702-6A44-4730-98D5-C9BBEA7A5025}"/>
    <cellStyle name="Millares 86 2 2 2 3 2" xfId="17670" xr:uid="{ED2C1154-3654-4746-8959-C54D10613A6E}"/>
    <cellStyle name="Millares 86 2 2 2 4" xfId="10710" xr:uid="{1C730495-A598-4FAC-8899-0F8B5A4751AB}"/>
    <cellStyle name="Millares 86 2 2 2 4 2" xfId="19964" xr:uid="{460935F7-5CD9-472B-82BF-DC9BD42C4551}"/>
    <cellStyle name="Millares 86 2 2 2 5" xfId="13117" xr:uid="{121490BD-1A71-43C3-96FC-874F0FD6C4C8}"/>
    <cellStyle name="Millares 86 2 2 3" xfId="3836" xr:uid="{EF7AED56-D20A-4F87-B3CF-D062668399EE}"/>
    <cellStyle name="Millares 86 2 2 3 2" xfId="14255" xr:uid="{26127502-CF0A-48B2-9215-D2DF09AB5732}"/>
    <cellStyle name="Millares 86 2 2 4" xfId="6263" xr:uid="{2180EDF7-F63D-4C1C-919E-B7A4CC64DA2D}"/>
    <cellStyle name="Millares 86 2 2 4 2" xfId="16532" xr:uid="{B4AD9D65-1EEB-4001-95B5-398BD1A2644E}"/>
    <cellStyle name="Millares 86 2 2 5" xfId="9542" xr:uid="{24C75EE8-ACC4-4AB7-A576-B7EC3FB05DCD}"/>
    <cellStyle name="Millares 86 2 2 5 2" xfId="18825" xr:uid="{D9913F06-0E2B-400E-86EC-542E7F32EC6A}"/>
    <cellStyle name="Millares 86 2 2 6" xfId="11979" xr:uid="{280DDCE1-27BA-48CA-A9C8-C943E9714B2A}"/>
    <cellStyle name="Millares 86 2 3" xfId="2086" xr:uid="{642D1293-6C71-48A4-BFC7-D8E1FB5C8D55}"/>
    <cellStyle name="Millares 86 2 3 2" xfId="4422" xr:uid="{903A388B-C93D-4CDC-A420-BC6301B3C8C7}"/>
    <cellStyle name="Millares 86 2 3 2 2" xfId="14824" xr:uid="{4AC7CE20-5DF2-46E9-A23C-187D7AA849B1}"/>
    <cellStyle name="Millares 86 2 3 3" xfId="6849" xr:uid="{1408B3C1-9492-4E39-960E-88C445BD19C4}"/>
    <cellStyle name="Millares 86 2 3 3 2" xfId="17101" xr:uid="{8D22F853-7CBD-4E74-B4C2-C83D13596E45}"/>
    <cellStyle name="Millares 86 2 3 4" xfId="10128" xr:uid="{240DF6BE-9577-452C-AC82-51BEB2A6F8EC}"/>
    <cellStyle name="Millares 86 2 3 4 2" xfId="19394" xr:uid="{3E978FAC-9E52-4BA0-AAAF-7432B576F247}"/>
    <cellStyle name="Millares 86 2 3 5" xfId="12548" xr:uid="{9A3E5419-C806-4594-BEC2-21DBB1FA72E1}"/>
    <cellStyle name="Millares 86 2 4" xfId="3254" xr:uid="{845E0C27-3539-4438-A1E8-43A56ED79ACE}"/>
    <cellStyle name="Millares 86 2 4 2" xfId="13686" xr:uid="{0FDAD317-C865-48DF-9606-EFDACB2E37A5}"/>
    <cellStyle name="Millares 86 2 5" xfId="5681" xr:uid="{9F8931BC-FD26-4ED0-B190-8EFE85A635B1}"/>
    <cellStyle name="Millares 86 2 5 2" xfId="15963" xr:uid="{FF84EE3D-6D76-4E37-86A6-D93DEAD953E3}"/>
    <cellStyle name="Millares 86 2 6" xfId="8960" xr:uid="{84177B21-E8A3-4B80-BE21-8354E794DBAD}"/>
    <cellStyle name="Millares 86 2 6 2" xfId="18256" xr:uid="{1755C95C-3C16-47D4-BE77-C30579FF7D07}"/>
    <cellStyle name="Millares 86 2 7" xfId="11410" xr:uid="{80DC364E-0BE5-456A-95F1-4DEFC4C6524B}"/>
    <cellStyle name="Millares 86 3" xfId="1213" xr:uid="{0FA7B839-E16B-4907-B11C-EA03A7EFD5C4}"/>
    <cellStyle name="Millares 86 3 2" xfId="2381" xr:uid="{F5E3F216-749A-4826-B258-BA64F542865F}"/>
    <cellStyle name="Millares 86 3 2 2" xfId="4717" xr:uid="{A77FC03E-25BD-4A68-AC07-66ADD2DD5417}"/>
    <cellStyle name="Millares 86 3 2 2 2" xfId="15109" xr:uid="{F3DBB775-FE6C-4A87-99CB-53AA125027BF}"/>
    <cellStyle name="Millares 86 3 2 3" xfId="7144" xr:uid="{A84740AC-4652-47F4-A40A-5DF6867174E9}"/>
    <cellStyle name="Millares 86 3 2 3 2" xfId="17386" xr:uid="{694A6B8B-9B00-495C-B930-1EEA381D84DF}"/>
    <cellStyle name="Millares 86 3 2 4" xfId="10423" xr:uid="{C19EC0D5-016E-48C9-A7DA-AB19E1732F2F}"/>
    <cellStyle name="Millares 86 3 2 4 2" xfId="19680" xr:uid="{FC119016-0057-4083-BE31-22CFCADD82ED}"/>
    <cellStyle name="Millares 86 3 2 5" xfId="12833" xr:uid="{DB90F524-1111-41EC-B6CF-E4FEB63381E6}"/>
    <cellStyle name="Millares 86 3 3" xfId="3549" xr:uid="{679CF552-0235-4AAC-A760-59036F308F79}"/>
    <cellStyle name="Millares 86 3 3 2" xfId="13971" xr:uid="{2869093C-B565-43C0-AFC4-953250385E6B}"/>
    <cellStyle name="Millares 86 3 4" xfId="5976" xr:uid="{511A50D7-1C83-43ED-8B15-022E5B6E9EF9}"/>
    <cellStyle name="Millares 86 3 4 2" xfId="16248" xr:uid="{D5EDEB74-A93C-495E-AE01-AE59E5849C50}"/>
    <cellStyle name="Millares 86 3 5" xfId="9255" xr:uid="{F3CC1104-9C91-4308-9F74-081B7E067065}"/>
    <cellStyle name="Millares 86 3 5 2" xfId="18541" xr:uid="{AF094283-D9A2-48C6-BAA5-9FF8BC98E44C}"/>
    <cellStyle name="Millares 86 3 6" xfId="11695" xr:uid="{CC32B5A4-A5A9-4A1B-9DCA-1D6607D528CF}"/>
    <cellStyle name="Millares 86 4" xfId="1792" xr:uid="{31B2CCD3-75EE-4E55-BD72-2D161360E335}"/>
    <cellStyle name="Millares 86 4 2" xfId="4128" xr:uid="{3EDF300B-5862-4B6B-B848-008CDAC914FD}"/>
    <cellStyle name="Millares 86 4 2 2" xfId="14540" xr:uid="{84479332-EAC8-48B3-B3AF-0630C08BFE47}"/>
    <cellStyle name="Millares 86 4 3" xfId="6555" xr:uid="{84371DD6-ADC4-404E-8717-B045421947E4}"/>
    <cellStyle name="Millares 86 4 3 2" xfId="16817" xr:uid="{F60B5470-EEB0-495F-AE97-6FEFA7331DEA}"/>
    <cellStyle name="Millares 86 4 4" xfId="9834" xr:uid="{97305AC3-03A1-4E17-BB87-9F73F71BD044}"/>
    <cellStyle name="Millares 86 4 4 2" xfId="19110" xr:uid="{93AC1E46-E4AD-4BC1-9D8E-A80DA000E5C7}"/>
    <cellStyle name="Millares 86 4 5" xfId="12264" xr:uid="{1ABCB229-F524-4AC3-AE3E-D40788DA2E07}"/>
    <cellStyle name="Millares 86 5" xfId="2960" xr:uid="{E94E7D56-AB47-4E4F-ACB4-D1323E2B710D}"/>
    <cellStyle name="Millares 86 5 2" xfId="13402" xr:uid="{173502DE-671B-4983-A46F-CC08D626F4B5}"/>
    <cellStyle name="Millares 86 6" xfId="5378" xr:uid="{D502D3AC-F1A2-424E-B4C0-5758C446DA65}"/>
    <cellStyle name="Millares 86 6 2" xfId="15679" xr:uid="{56A346D3-77AF-407F-81A6-A50171B275FE}"/>
    <cellStyle name="Millares 86 7" xfId="8666" xr:uid="{0B272317-0479-442F-AB1E-2D1658145825}"/>
    <cellStyle name="Millares 86 7 2" xfId="17972" xr:uid="{5C37A005-1E11-4D9F-9926-0DAFA7440C25}"/>
    <cellStyle name="Millares 86 8" xfId="11082" xr:uid="{545433E4-2EE5-4F71-AFBC-65795FBCDD2B}"/>
    <cellStyle name="Millares 87" xfId="572" xr:uid="{EEDE83BA-018C-47CA-8823-EAA430F885EA}"/>
    <cellStyle name="Millares 87 2" xfId="920" xr:uid="{D16C4DA8-AA15-40C7-8228-9943CBB107D7}"/>
    <cellStyle name="Millares 87 2 2" xfId="1502" xr:uid="{C076DBEB-75E1-46F2-B83C-2F97D9F67835}"/>
    <cellStyle name="Millares 87 2 2 2" xfId="2670" xr:uid="{4B9E9639-E89D-48B9-9278-01A1DDD851C4}"/>
    <cellStyle name="Millares 87 2 2 2 2" xfId="5006" xr:uid="{10142A50-D7C1-4648-B69A-C88B45968E03}"/>
    <cellStyle name="Millares 87 2 2 2 2 2" xfId="15395" xr:uid="{DF272D10-F00A-422C-B2B5-441A15DE3FE1}"/>
    <cellStyle name="Millares 87 2 2 2 3" xfId="7433" xr:uid="{AD77DC5F-1B9E-49E5-9C9D-E8FE357580D6}"/>
    <cellStyle name="Millares 87 2 2 2 3 2" xfId="17672" xr:uid="{109398F9-C612-44E2-BD02-7B8DF45C72C0}"/>
    <cellStyle name="Millares 87 2 2 2 4" xfId="10712" xr:uid="{089F0718-A2F7-43C1-92BC-FBBD4B782F70}"/>
    <cellStyle name="Millares 87 2 2 2 4 2" xfId="19966" xr:uid="{C0FB9584-F105-4E7F-A8BD-5F9F8FD4C9E1}"/>
    <cellStyle name="Millares 87 2 2 2 5" xfId="13119" xr:uid="{851788DA-427D-4499-8209-D17F823EABE4}"/>
    <cellStyle name="Millares 87 2 2 3" xfId="3838" xr:uid="{F92EBF2D-53A9-4A79-9B06-B34D093D1816}"/>
    <cellStyle name="Millares 87 2 2 3 2" xfId="14257" xr:uid="{873951F9-FE4E-4A3A-9866-9EA7210CB688}"/>
    <cellStyle name="Millares 87 2 2 4" xfId="6265" xr:uid="{59A523A8-7F39-4306-88B4-7F2AC0BEFBAA}"/>
    <cellStyle name="Millares 87 2 2 4 2" xfId="16534" xr:uid="{850611D6-423A-4FCD-B273-105857E951F6}"/>
    <cellStyle name="Millares 87 2 2 5" xfId="9544" xr:uid="{543F0BD5-5819-404F-9898-D1513C4954B7}"/>
    <cellStyle name="Millares 87 2 2 5 2" xfId="18827" xr:uid="{607AF82F-30FD-4BA8-AD48-5308EB04F972}"/>
    <cellStyle name="Millares 87 2 2 6" xfId="11981" xr:uid="{2C1AB140-75DA-4419-B581-C41BA7918CA8}"/>
    <cellStyle name="Millares 87 2 3" xfId="2088" xr:uid="{A365A343-BE5C-4EEA-8BAE-5C40824E2FB1}"/>
    <cellStyle name="Millares 87 2 3 2" xfId="4424" xr:uid="{7D493A6B-0348-4E0E-8215-E947D2AF553A}"/>
    <cellStyle name="Millares 87 2 3 2 2" xfId="14826" xr:uid="{D198C3BF-A1F3-4FD9-8101-38A695B62EDD}"/>
    <cellStyle name="Millares 87 2 3 3" xfId="6851" xr:uid="{EE1B0359-9264-4E34-8964-F74178CED01F}"/>
    <cellStyle name="Millares 87 2 3 3 2" xfId="17103" xr:uid="{8F895851-60AA-4BE2-861C-C474A9D70E68}"/>
    <cellStyle name="Millares 87 2 3 4" xfId="10130" xr:uid="{F9AE2B5E-4879-46B8-94AB-E619BB67186F}"/>
    <cellStyle name="Millares 87 2 3 4 2" xfId="19396" xr:uid="{E05FB3FB-9411-4FCD-97BC-969334B940CF}"/>
    <cellStyle name="Millares 87 2 3 5" xfId="12550" xr:uid="{55A284A1-CA17-48F6-8D27-C147F39E805F}"/>
    <cellStyle name="Millares 87 2 4" xfId="3256" xr:uid="{2863E50F-135D-49EA-AFC9-4DD985F06390}"/>
    <cellStyle name="Millares 87 2 4 2" xfId="13688" xr:uid="{5DA07422-8E7B-49A1-85FC-C31F6B8F1158}"/>
    <cellStyle name="Millares 87 2 5" xfId="5683" xr:uid="{3B54D241-C0F3-4339-B987-0D3B3330B105}"/>
    <cellStyle name="Millares 87 2 5 2" xfId="15965" xr:uid="{4E59CF84-B0A6-4259-BCBB-8410B4FCC667}"/>
    <cellStyle name="Millares 87 2 6" xfId="8962" xr:uid="{996120B2-BAF7-4418-AF6E-CFC189568DAD}"/>
    <cellStyle name="Millares 87 2 6 2" xfId="18258" xr:uid="{29690D69-9687-4DF2-90FB-866F0405BE56}"/>
    <cellStyle name="Millares 87 2 7" xfId="11412" xr:uid="{A2EB9464-7E15-4AA4-9274-949BD61C2E56}"/>
    <cellStyle name="Millares 87 3" xfId="1215" xr:uid="{577E49B2-C087-4A06-96EE-4747EB2FAEA3}"/>
    <cellStyle name="Millares 87 3 2" xfId="2383" xr:uid="{88C68AC7-9E19-4301-808B-5BED0DDB7BF6}"/>
    <cellStyle name="Millares 87 3 2 2" xfId="4719" xr:uid="{599560E3-5DFC-425D-BA12-151CBD6A7476}"/>
    <cellStyle name="Millares 87 3 2 2 2" xfId="15111" xr:uid="{F21A5B84-D1B9-41F1-89F4-DB58D88E587D}"/>
    <cellStyle name="Millares 87 3 2 3" xfId="7146" xr:uid="{939D7856-BEA9-4811-8D55-1DF6D97A46DB}"/>
    <cellStyle name="Millares 87 3 2 3 2" xfId="17388" xr:uid="{F0355B41-C105-49EE-9D69-4D94CAA7F068}"/>
    <cellStyle name="Millares 87 3 2 4" xfId="10425" xr:uid="{328AED49-AAD3-43E3-8B2A-297A4CD906EE}"/>
    <cellStyle name="Millares 87 3 2 4 2" xfId="19682" xr:uid="{3320EC57-4AB3-4677-937E-12742C3680F5}"/>
    <cellStyle name="Millares 87 3 2 5" xfId="12835" xr:uid="{8785035F-E5BD-4D67-B6FD-9BE24DA0E3D0}"/>
    <cellStyle name="Millares 87 3 3" xfId="3551" xr:uid="{5147FA5D-BDAF-4BA7-9873-7CF6D3C6BB65}"/>
    <cellStyle name="Millares 87 3 3 2" xfId="13973" xr:uid="{9FC55115-28C2-405F-8C85-40D74F005960}"/>
    <cellStyle name="Millares 87 3 4" xfId="5978" xr:uid="{D664240F-1D8A-4DAE-8315-A29EDF8AF6B5}"/>
    <cellStyle name="Millares 87 3 4 2" xfId="16250" xr:uid="{632E235E-0F47-4F7F-B9ED-7C0989846998}"/>
    <cellStyle name="Millares 87 3 5" xfId="9257" xr:uid="{DE5CB7BD-9609-4552-B89E-91DA71BE3971}"/>
    <cellStyle name="Millares 87 3 5 2" xfId="18543" xr:uid="{5607B838-A7F7-46A6-86C9-0A12E344AC42}"/>
    <cellStyle name="Millares 87 3 6" xfId="11697" xr:uid="{909BA888-2EEC-447B-9C9B-988E84082E2A}"/>
    <cellStyle name="Millares 87 4" xfId="1794" xr:uid="{FE5253EF-795D-4BD4-B338-CE8014D55AF5}"/>
    <cellStyle name="Millares 87 4 2" xfId="4130" xr:uid="{39D521E2-4D69-4627-A2F9-9EE224A1DE0C}"/>
    <cellStyle name="Millares 87 4 2 2" xfId="14542" xr:uid="{3CBD8A50-868A-41FA-9E2B-3E13F7A86D6C}"/>
    <cellStyle name="Millares 87 4 3" xfId="6557" xr:uid="{39DB9AF6-7A57-4E87-94C0-725023F2A707}"/>
    <cellStyle name="Millares 87 4 3 2" xfId="16819" xr:uid="{D74A2C72-003F-4F35-BFA5-470F43A4C427}"/>
    <cellStyle name="Millares 87 4 4" xfId="9836" xr:uid="{FE38D1FB-E2B3-4D99-B9DD-44CBBC8EFF0E}"/>
    <cellStyle name="Millares 87 4 4 2" xfId="19112" xr:uid="{246045C9-3DC5-4716-BEEB-4339A901F678}"/>
    <cellStyle name="Millares 87 4 5" xfId="12266" xr:uid="{55438D36-83A7-4D0A-A9CB-43A38DD30215}"/>
    <cellStyle name="Millares 87 5" xfId="2962" xr:uid="{9E5120EC-77EB-4431-85A5-8ECB331F1962}"/>
    <cellStyle name="Millares 87 5 2" xfId="13404" xr:uid="{89750510-4FFD-42C8-970C-4BAFFAC21D5C}"/>
    <cellStyle name="Millares 87 6" xfId="5380" xr:uid="{52AE9235-F4AF-4EB2-B279-85C1D3A254BC}"/>
    <cellStyle name="Millares 87 6 2" xfId="15681" xr:uid="{ACCBB4AD-5CC6-4C8F-B969-725D6E912F1B}"/>
    <cellStyle name="Millares 87 7" xfId="8668" xr:uid="{6C7E6104-9920-4939-8050-F87B03229684}"/>
    <cellStyle name="Millares 87 7 2" xfId="17974" xr:uid="{ADB3F85E-7477-4386-BC24-F099B6A0C4F7}"/>
    <cellStyle name="Millares 87 8" xfId="11084" xr:uid="{558CEA0F-C022-47B8-A251-9B0B047A3500}"/>
    <cellStyle name="Millares 88" xfId="574" xr:uid="{1DFA8874-520F-4167-84A5-80D68DA3DFF5}"/>
    <cellStyle name="Millares 88 2" xfId="922" xr:uid="{3728F3C2-D5D5-4BA5-BEC3-513A17EA3353}"/>
    <cellStyle name="Millares 88 2 2" xfId="1504" xr:uid="{CDAE91CA-7CD4-4096-92AD-B6F00B6504D3}"/>
    <cellStyle name="Millares 88 2 2 2" xfId="2672" xr:uid="{24E47F77-FF0C-46DE-AF58-1A0039323479}"/>
    <cellStyle name="Millares 88 2 2 2 2" xfId="5008" xr:uid="{BEAF4546-AA4E-48F2-B3A1-CCE345455657}"/>
    <cellStyle name="Millares 88 2 2 2 2 2" xfId="15397" xr:uid="{FDD2C3E5-1390-49FB-9804-1017EE41EB59}"/>
    <cellStyle name="Millares 88 2 2 2 3" xfId="7435" xr:uid="{11E1B479-E4E7-4441-A230-693CE1DE8D84}"/>
    <cellStyle name="Millares 88 2 2 2 3 2" xfId="17674" xr:uid="{160D5B52-46A5-4658-BD70-1D23D738F511}"/>
    <cellStyle name="Millares 88 2 2 2 4" xfId="10714" xr:uid="{AFC1A719-78DD-4EB0-B9F3-737D6F75C343}"/>
    <cellStyle name="Millares 88 2 2 2 4 2" xfId="19968" xr:uid="{C6C06077-F0BB-4404-A87B-6BACC973D82F}"/>
    <cellStyle name="Millares 88 2 2 2 5" xfId="13121" xr:uid="{FEC697E3-F87B-4EF8-926A-0737E4113355}"/>
    <cellStyle name="Millares 88 2 2 3" xfId="3840" xr:uid="{8C81A6F4-4BD9-48FC-92CB-A7546C0F959D}"/>
    <cellStyle name="Millares 88 2 2 3 2" xfId="14259" xr:uid="{DA565CAE-39CA-4799-9159-B63509AA464F}"/>
    <cellStyle name="Millares 88 2 2 4" xfId="6267" xr:uid="{FA660791-AD9E-407B-90A1-B196D8414A75}"/>
    <cellStyle name="Millares 88 2 2 4 2" xfId="16536" xr:uid="{7D0B60BB-B588-4107-894B-C46F88AB2B79}"/>
    <cellStyle name="Millares 88 2 2 5" xfId="9546" xr:uid="{582A15D0-260B-4842-A543-03C08BB3CF39}"/>
    <cellStyle name="Millares 88 2 2 5 2" xfId="18829" xr:uid="{E1B5ED45-3E5E-4699-9488-7CCAA470AEC5}"/>
    <cellStyle name="Millares 88 2 2 6" xfId="11983" xr:uid="{4E3BC481-62FF-4C38-8997-B02BD3AE253C}"/>
    <cellStyle name="Millares 88 2 3" xfId="2090" xr:uid="{10DE648F-0804-4616-8DB0-DDD581E459D9}"/>
    <cellStyle name="Millares 88 2 3 2" xfId="4426" xr:uid="{E80A8DF8-1BB4-444D-AA1A-1EE8E326C590}"/>
    <cellStyle name="Millares 88 2 3 2 2" xfId="14828" xr:uid="{6C334053-B492-4BBD-99F0-7483B3B8196C}"/>
    <cellStyle name="Millares 88 2 3 3" xfId="6853" xr:uid="{69A7FC5B-BA35-4D4E-936F-0EFD1EAD57EC}"/>
    <cellStyle name="Millares 88 2 3 3 2" xfId="17105" xr:uid="{CAB5213A-4149-4ABB-868C-F00DBC409DB2}"/>
    <cellStyle name="Millares 88 2 3 4" xfId="10132" xr:uid="{DDEA793B-4270-4B73-916D-FE37DD2AB57E}"/>
    <cellStyle name="Millares 88 2 3 4 2" xfId="19398" xr:uid="{63BF8856-CA48-4456-B6EA-747BE7A98385}"/>
    <cellStyle name="Millares 88 2 3 5" xfId="12552" xr:uid="{2DFD59C6-F555-4BB5-8210-5BE897FDED3B}"/>
    <cellStyle name="Millares 88 2 4" xfId="3258" xr:uid="{22938903-5600-4ABE-9997-23D3E4F9E9E4}"/>
    <cellStyle name="Millares 88 2 4 2" xfId="13690" xr:uid="{9E31BCB3-2C98-4531-95B2-2003CD6A3A28}"/>
    <cellStyle name="Millares 88 2 5" xfId="5685" xr:uid="{9FD7946F-35DD-4E46-B54C-81691945ECE8}"/>
    <cellStyle name="Millares 88 2 5 2" xfId="15967" xr:uid="{1B2724B5-0F6E-4416-AB97-A5AD85B5BBD4}"/>
    <cellStyle name="Millares 88 2 6" xfId="8964" xr:uid="{6303B851-B974-45B4-8BE8-CD19FBBB4F1B}"/>
    <cellStyle name="Millares 88 2 6 2" xfId="18260" xr:uid="{A386CACD-9FCA-424C-92B2-267DC0C7E4C7}"/>
    <cellStyle name="Millares 88 2 7" xfId="11414" xr:uid="{A8F1CBD3-AABF-4CF0-9C5A-6F3D653C1C73}"/>
    <cellStyle name="Millares 88 3" xfId="1217" xr:uid="{CD6B3148-05AE-46DB-A4F1-416EBC750B68}"/>
    <cellStyle name="Millares 88 3 2" xfId="2385" xr:uid="{B5309C12-FA56-4DB8-8F41-F7B5CEAD2C8B}"/>
    <cellStyle name="Millares 88 3 2 2" xfId="4721" xr:uid="{6B6398BB-4466-4AC8-B648-518F39080D90}"/>
    <cellStyle name="Millares 88 3 2 2 2" xfId="15113" xr:uid="{2AADF014-9A5F-4404-BC8F-72C10DFAFD23}"/>
    <cellStyle name="Millares 88 3 2 3" xfId="7148" xr:uid="{7533D52C-2874-41A8-B201-59C413603E8C}"/>
    <cellStyle name="Millares 88 3 2 3 2" xfId="17390" xr:uid="{48C832E8-6A0F-4FAC-8A21-F3A3967DA977}"/>
    <cellStyle name="Millares 88 3 2 4" xfId="10427" xr:uid="{B8F2488E-1A92-40F0-85D0-939295CA0FF3}"/>
    <cellStyle name="Millares 88 3 2 4 2" xfId="19684" xr:uid="{9C72D472-85E9-4779-8D6D-9CD2EF4A162F}"/>
    <cellStyle name="Millares 88 3 2 5" xfId="12837" xr:uid="{36F8394F-9D1C-4E3F-BECF-A60B4205217C}"/>
    <cellStyle name="Millares 88 3 3" xfId="3553" xr:uid="{48195E12-40E5-492C-9E14-A9A6BB6D2A7D}"/>
    <cellStyle name="Millares 88 3 3 2" xfId="13975" xr:uid="{4A8E068B-AE19-4897-BA8C-0CE3440E643D}"/>
    <cellStyle name="Millares 88 3 4" xfId="5980" xr:uid="{FBE59DFF-D100-4A02-8668-58CD1FDCFE04}"/>
    <cellStyle name="Millares 88 3 4 2" xfId="16252" xr:uid="{854787AA-FA90-4098-9F0A-A17E68428504}"/>
    <cellStyle name="Millares 88 3 5" xfId="9259" xr:uid="{770CA3C4-6CF3-47AF-B2CF-F3F4632BD02C}"/>
    <cellStyle name="Millares 88 3 5 2" xfId="18545" xr:uid="{54DB8F7C-8CC0-407C-BEC5-F1C7B5ACAC12}"/>
    <cellStyle name="Millares 88 3 6" xfId="11699" xr:uid="{9281C7A6-5278-4C3B-A35B-6A4959412C87}"/>
    <cellStyle name="Millares 88 4" xfId="1796" xr:uid="{C4AE577D-A9FE-4A0C-9E90-540A1F494282}"/>
    <cellStyle name="Millares 88 4 2" xfId="4132" xr:uid="{A10CE767-261D-4884-9997-6D8131E9C29E}"/>
    <cellStyle name="Millares 88 4 2 2" xfId="14544" xr:uid="{9A7982E3-F4F2-4317-A9B3-4894F28FE5EB}"/>
    <cellStyle name="Millares 88 4 3" xfId="6559" xr:uid="{414F84B6-D7EA-4F1B-9453-5BC94529EF28}"/>
    <cellStyle name="Millares 88 4 3 2" xfId="16821" xr:uid="{E92CFD0C-15EB-4291-BA4A-6962DA6E1DA6}"/>
    <cellStyle name="Millares 88 4 4" xfId="9838" xr:uid="{BF1C8AC6-EE39-4D9B-B61F-7AEB50366BEB}"/>
    <cellStyle name="Millares 88 4 4 2" xfId="19114" xr:uid="{733D48CC-EF6D-4351-83D4-B06DB750784C}"/>
    <cellStyle name="Millares 88 4 5" xfId="12268" xr:uid="{42A86FCE-6BAA-407E-B133-800233874CEC}"/>
    <cellStyle name="Millares 88 5" xfId="2964" xr:uid="{51008C62-7496-40FF-8504-3FAFF310301A}"/>
    <cellStyle name="Millares 88 5 2" xfId="13406" xr:uid="{662A06A8-A794-4604-91B5-A2F0676F2F68}"/>
    <cellStyle name="Millares 88 6" xfId="5382" xr:uid="{8478EAEC-0AB9-4842-842F-F36559F4F23A}"/>
    <cellStyle name="Millares 88 6 2" xfId="15683" xr:uid="{0B392EE6-7308-43FF-A023-3D8EDD0FE2EE}"/>
    <cellStyle name="Millares 88 7" xfId="8670" xr:uid="{6B12A766-FF31-4097-B35F-97907BE652D7}"/>
    <cellStyle name="Millares 88 7 2" xfId="17976" xr:uid="{CA51E6D7-2EAF-4095-85FF-3234B3D8E04D}"/>
    <cellStyle name="Millares 88 8" xfId="11086" xr:uid="{DF16FE99-1124-4035-A7BE-942270E1309E}"/>
    <cellStyle name="Millares 89" xfId="573" xr:uid="{1E363D5F-41CF-4F0F-9E72-5F5EE8CFE99D}"/>
    <cellStyle name="Millares 89 2" xfId="921" xr:uid="{24FAFDA9-0127-4E32-A4AC-DFA29AE72AE7}"/>
    <cellStyle name="Millares 89 2 2" xfId="1503" xr:uid="{F55E55C1-4809-470D-969A-CFC23369BB90}"/>
    <cellStyle name="Millares 89 2 2 2" xfId="2671" xr:uid="{185AD41F-D73E-461F-8B8A-EB4622EBA4EF}"/>
    <cellStyle name="Millares 89 2 2 2 2" xfId="5007" xr:uid="{3D98591B-95E5-48DC-B069-B866224C38FA}"/>
    <cellStyle name="Millares 89 2 2 2 2 2" xfId="15396" xr:uid="{EFD610C4-90F7-496A-AE37-561B697BA660}"/>
    <cellStyle name="Millares 89 2 2 2 3" xfId="7434" xr:uid="{227EDA47-7A2E-494B-9720-DD20AF6AA805}"/>
    <cellStyle name="Millares 89 2 2 2 3 2" xfId="17673" xr:uid="{6644C4E7-C667-4E44-B2F9-A0103AFEF327}"/>
    <cellStyle name="Millares 89 2 2 2 4" xfId="10713" xr:uid="{783A9E99-10F7-444E-9598-AF6190DC8B0F}"/>
    <cellStyle name="Millares 89 2 2 2 4 2" xfId="19967" xr:uid="{A9D81F68-DFA6-409D-BC5C-F7237568880A}"/>
    <cellStyle name="Millares 89 2 2 2 5" xfId="13120" xr:uid="{3A053EB1-A301-4A64-AA7C-7789FD577A42}"/>
    <cellStyle name="Millares 89 2 2 3" xfId="3839" xr:uid="{E05F57C8-C9A1-4B0F-BEF5-77C936A71CAD}"/>
    <cellStyle name="Millares 89 2 2 3 2" xfId="14258" xr:uid="{1BEA1B22-2C5E-473B-83D2-ABDDDAB0F877}"/>
    <cellStyle name="Millares 89 2 2 4" xfId="6266" xr:uid="{5538873B-9D32-4E25-B702-A3A753914B82}"/>
    <cellStyle name="Millares 89 2 2 4 2" xfId="16535" xr:uid="{20079CB4-BC96-45CA-8ED5-BAA389E60236}"/>
    <cellStyle name="Millares 89 2 2 5" xfId="9545" xr:uid="{A6327D4E-9EB3-4235-BE4B-51C9139DE6AB}"/>
    <cellStyle name="Millares 89 2 2 5 2" xfId="18828" xr:uid="{1BF31AB0-8BA3-40EC-9F44-B777D82C3A78}"/>
    <cellStyle name="Millares 89 2 2 6" xfId="11982" xr:uid="{F2B3DB0C-7D3B-4E4A-92E4-162FD788A7C8}"/>
    <cellStyle name="Millares 89 2 3" xfId="2089" xr:uid="{EF95A0A9-7745-4798-9216-657AB28633E9}"/>
    <cellStyle name="Millares 89 2 3 2" xfId="4425" xr:uid="{3A9342CA-A610-4DCE-BF94-EC182B369791}"/>
    <cellStyle name="Millares 89 2 3 2 2" xfId="14827" xr:uid="{F4A7C686-68A0-467A-AAFB-84CFE99F6373}"/>
    <cellStyle name="Millares 89 2 3 3" xfId="6852" xr:uid="{F6E1C1DB-30FF-4124-8E81-D9F35B66CE2B}"/>
    <cellStyle name="Millares 89 2 3 3 2" xfId="17104" xr:uid="{8FFE13A4-4583-4662-A6B2-11BF1F93040F}"/>
    <cellStyle name="Millares 89 2 3 4" xfId="10131" xr:uid="{CEC4BB78-B3EF-490B-B8F9-766E784D7683}"/>
    <cellStyle name="Millares 89 2 3 4 2" xfId="19397" xr:uid="{0D7520C6-B92B-47EF-ADA5-65A950CD62BA}"/>
    <cellStyle name="Millares 89 2 3 5" xfId="12551" xr:uid="{F2340E8F-6EBD-4C08-A100-EEF047440784}"/>
    <cellStyle name="Millares 89 2 4" xfId="3257" xr:uid="{B0F1B756-D8E0-4FB9-92A9-904C05988A1F}"/>
    <cellStyle name="Millares 89 2 4 2" xfId="13689" xr:uid="{E0B63658-2A60-4FEB-92B9-7B95920A16DF}"/>
    <cellStyle name="Millares 89 2 5" xfId="5684" xr:uid="{2EE4BE6D-8AC9-4DF5-A2F0-787453B7ED6B}"/>
    <cellStyle name="Millares 89 2 5 2" xfId="15966" xr:uid="{70316CCC-F0D3-417B-8619-3301D23FF536}"/>
    <cellStyle name="Millares 89 2 6" xfId="8963" xr:uid="{B5A6D892-7022-4010-8047-CC84F1273D6D}"/>
    <cellStyle name="Millares 89 2 6 2" xfId="18259" xr:uid="{16127065-96EE-4E7D-8C2D-3CA771B74AD9}"/>
    <cellStyle name="Millares 89 2 7" xfId="11413" xr:uid="{B8D7EF26-7E75-4838-90E8-65BBA0A4B878}"/>
    <cellStyle name="Millares 89 3" xfId="1216" xr:uid="{572546C5-8217-42CB-B346-B67407D7360B}"/>
    <cellStyle name="Millares 89 3 2" xfId="2384" xr:uid="{7ABC9EA9-F7D9-41B6-8E31-D4F32FE6A98E}"/>
    <cellStyle name="Millares 89 3 2 2" xfId="4720" xr:uid="{C8D1E8AA-7268-4F02-8039-8646C84AED0B}"/>
    <cellStyle name="Millares 89 3 2 2 2" xfId="15112" xr:uid="{9094C265-B09E-4B25-8B43-DE2085A64028}"/>
    <cellStyle name="Millares 89 3 2 3" xfId="7147" xr:uid="{89C79B3A-CF36-4A83-8FF6-A703BFF53D77}"/>
    <cellStyle name="Millares 89 3 2 3 2" xfId="17389" xr:uid="{52150C46-F66E-40A4-833C-21933C6AEF7E}"/>
    <cellStyle name="Millares 89 3 2 4" xfId="10426" xr:uid="{C60E4AAE-995B-4D60-A36C-1AECEB7078F9}"/>
    <cellStyle name="Millares 89 3 2 4 2" xfId="19683" xr:uid="{BDE81329-0B1A-425A-98F0-654765E66B63}"/>
    <cellStyle name="Millares 89 3 2 5" xfId="12836" xr:uid="{EEED191F-D709-4955-8A3F-3EB9D4BF4A22}"/>
    <cellStyle name="Millares 89 3 3" xfId="3552" xr:uid="{F2CE9397-2D55-4277-8DE5-594DC772F0DA}"/>
    <cellStyle name="Millares 89 3 3 2" xfId="13974" xr:uid="{887B8779-FE79-46A8-B014-F5F38B96B04C}"/>
    <cellStyle name="Millares 89 3 4" xfId="5979" xr:uid="{E102701B-B1D5-4C6C-AB9D-95C5A26F0C96}"/>
    <cellStyle name="Millares 89 3 4 2" xfId="16251" xr:uid="{E6DCCDBE-BE88-44E6-9796-750DB192C6D0}"/>
    <cellStyle name="Millares 89 3 5" xfId="9258" xr:uid="{6EADB001-039C-445D-BB94-64EE03A4B068}"/>
    <cellStyle name="Millares 89 3 5 2" xfId="18544" xr:uid="{407A6B9B-E37B-4695-B8A2-6699F506874B}"/>
    <cellStyle name="Millares 89 3 6" xfId="11698" xr:uid="{30E2315B-AEE9-4065-BCC3-ACC522B83729}"/>
    <cellStyle name="Millares 89 4" xfId="1795" xr:uid="{3CC1FB74-2A4A-4167-B166-56EF195E6A25}"/>
    <cellStyle name="Millares 89 4 2" xfId="4131" xr:uid="{63446741-8EF9-429A-89E4-4FC03DCB4D43}"/>
    <cellStyle name="Millares 89 4 2 2" xfId="14543" xr:uid="{F5B71434-0BCF-4FAC-A6B9-CC931775E783}"/>
    <cellStyle name="Millares 89 4 3" xfId="6558" xr:uid="{B5AEB3FD-DC80-4FFF-9918-DE6509752D56}"/>
    <cellStyle name="Millares 89 4 3 2" xfId="16820" xr:uid="{7CAA648C-AD9D-4CD7-A586-88F66D4A2130}"/>
    <cellStyle name="Millares 89 4 4" xfId="9837" xr:uid="{50AD63B1-605D-429C-A030-6ACED06DA71F}"/>
    <cellStyle name="Millares 89 4 4 2" xfId="19113" xr:uid="{7BAC116D-B7A7-4C77-8FDD-6BCD032CAE24}"/>
    <cellStyle name="Millares 89 4 5" xfId="12267" xr:uid="{6DB6E4AF-C57D-4CC3-B54F-A044FEDF7BFB}"/>
    <cellStyle name="Millares 89 5" xfId="2963" xr:uid="{46521A18-F087-4027-9F1A-EBC1BE17F040}"/>
    <cellStyle name="Millares 89 5 2" xfId="13405" xr:uid="{09B1A16C-E93D-4354-9043-6350F94634B3}"/>
    <cellStyle name="Millares 89 6" xfId="5381" xr:uid="{5EBEE5BF-293C-4E10-8C2F-F0CEB80924E9}"/>
    <cellStyle name="Millares 89 6 2" xfId="15682" xr:uid="{36B6886B-170F-4FA3-AF98-97A73A75E858}"/>
    <cellStyle name="Millares 89 7" xfId="8669" xr:uid="{5A8525BD-A7D3-4AA0-B39C-2040AB8EA8B9}"/>
    <cellStyle name="Millares 89 7 2" xfId="17975" xr:uid="{7AF4DEFF-AD90-431E-8B4C-219696BCCFA4}"/>
    <cellStyle name="Millares 89 8" xfId="11085" xr:uid="{C1AF00AC-35D1-4EA4-AB27-5D6EB6DAA555}"/>
    <cellStyle name="Millares 9" xfId="87" xr:uid="{0CF1DD12-DB82-4E1E-A709-F011A00FD37C}"/>
    <cellStyle name="Millares 9 2" xfId="88" xr:uid="{1EECEFF1-1198-4C50-A32A-703E4EBE5E58}"/>
    <cellStyle name="Millares 9 3" xfId="320" xr:uid="{B9E0276C-16FC-40F0-ABF3-A55CC1BDC03F}"/>
    <cellStyle name="Millares 9 3 2" xfId="694" xr:uid="{6697F966-9EEC-422C-B7A0-F2454F22AA8A}"/>
    <cellStyle name="Millares 9 3 2 2" xfId="1276" xr:uid="{95FD34D5-D748-44CD-8D84-BAB83D307673}"/>
    <cellStyle name="Millares 9 3 2 2 2" xfId="2444" xr:uid="{BC3ED51D-25AA-44AE-93C0-AA1C20A77F84}"/>
    <cellStyle name="Millares 9 3 2 2 2 2" xfId="4780" xr:uid="{63EB24DD-5C02-4489-A422-DDEDFC741C8D}"/>
    <cellStyle name="Millares 9 3 2 2 2 2 2" xfId="15169" xr:uid="{8629BAD1-2C7F-4669-AB71-FDC545622C03}"/>
    <cellStyle name="Millares 9 3 2 2 2 3" xfId="7207" xr:uid="{2A361E25-23A7-424F-9939-4A469D115967}"/>
    <cellStyle name="Millares 9 3 2 2 2 3 2" xfId="17446" xr:uid="{951CF3D6-100B-4CEC-AEF6-530AE16B9811}"/>
    <cellStyle name="Millares 9 3 2 2 2 4" xfId="10486" xr:uid="{F794D4FF-93A3-4678-A4C0-4AA1EE0B18E9}"/>
    <cellStyle name="Millares 9 3 2 2 2 4 2" xfId="19740" xr:uid="{D80712EB-3253-49B1-AC99-2D0DA01F0F9C}"/>
    <cellStyle name="Millares 9 3 2 2 2 5" xfId="12893" xr:uid="{10C79DD6-35EB-4254-B558-723456630AA9}"/>
    <cellStyle name="Millares 9 3 2 2 3" xfId="3612" xr:uid="{B3F50ACB-1916-4B19-94C7-CE9311BEFE4F}"/>
    <cellStyle name="Millares 9 3 2 2 3 2" xfId="14031" xr:uid="{58252A22-CD79-4F36-A5B9-088558966BD9}"/>
    <cellStyle name="Millares 9 3 2 2 4" xfId="6039" xr:uid="{E1B4579C-F66C-4557-9A03-501AFB42605E}"/>
    <cellStyle name="Millares 9 3 2 2 4 2" xfId="16308" xr:uid="{09A360B3-F983-49AA-A435-BBE5C88C436D}"/>
    <cellStyle name="Millares 9 3 2 2 5" xfId="9318" xr:uid="{3A499771-DE00-4DC9-8485-58698FFFDB41}"/>
    <cellStyle name="Millares 9 3 2 2 5 2" xfId="18601" xr:uid="{6D8AD9BB-06E8-4E98-BDDB-488ECE068F3B}"/>
    <cellStyle name="Millares 9 3 2 2 6" xfId="11755" xr:uid="{2550D7E9-11F8-48F3-8049-D91774431CBF}"/>
    <cellStyle name="Millares 9 3 2 3" xfId="1862" xr:uid="{1F238589-2A89-4162-8AB0-856F3D6E2FEE}"/>
    <cellStyle name="Millares 9 3 2 3 2" xfId="4198" xr:uid="{EAA5FFC3-04A5-41FB-91F0-D416A91436F4}"/>
    <cellStyle name="Millares 9 3 2 3 2 2" xfId="14600" xr:uid="{D586F5DF-5FCC-448F-BF84-53DBAACD49B9}"/>
    <cellStyle name="Millares 9 3 2 3 3" xfId="6625" xr:uid="{50EE9CCD-8747-4EE7-9609-C4C574299BD0}"/>
    <cellStyle name="Millares 9 3 2 3 3 2" xfId="16877" xr:uid="{66C17146-C98E-40BB-9FE6-302BD589432E}"/>
    <cellStyle name="Millares 9 3 2 3 4" xfId="9904" xr:uid="{526E5E92-8806-4EC6-B7AB-B51740556CD6}"/>
    <cellStyle name="Millares 9 3 2 3 4 2" xfId="19170" xr:uid="{99F8DADF-0168-482E-854E-18B7AD3935FE}"/>
    <cellStyle name="Millares 9 3 2 3 5" xfId="12324" xr:uid="{05D59DEE-F155-4923-A811-16B7A0D39BA8}"/>
    <cellStyle name="Millares 9 3 2 4" xfId="3030" xr:uid="{4929633D-4A16-487F-8A50-3F48B4C9A57A}"/>
    <cellStyle name="Millares 9 3 2 4 2" xfId="13462" xr:uid="{BC04779A-59A7-4FCB-91DA-EEA88E21B6A9}"/>
    <cellStyle name="Millares 9 3 2 5" xfId="5457" xr:uid="{49E551DE-96BD-42D5-9434-06DB5AC05610}"/>
    <cellStyle name="Millares 9 3 2 5 2" xfId="15739" xr:uid="{3B4E7393-B48A-4150-A408-6CF7170D387F}"/>
    <cellStyle name="Millares 9 3 2 6" xfId="8736" xr:uid="{A6B828F5-1341-49D9-9F36-D7BA45939C27}"/>
    <cellStyle name="Millares 9 3 2 6 2" xfId="18032" xr:uid="{1AE6913C-2C69-418A-BB2D-D8741CF57479}"/>
    <cellStyle name="Millares 9 3 2 7" xfId="11186" xr:uid="{8BC6A8A6-0747-4A35-8252-12A31EC7AAF6}"/>
    <cellStyle name="Millares 9 3 3" xfId="989" xr:uid="{8ED1F2EA-3D19-4BAF-AC02-7CA6CD7D4D00}"/>
    <cellStyle name="Millares 9 3 3 2" xfId="2157" xr:uid="{297B96C3-3D20-4EA4-8D8B-3D1BB20172A2}"/>
    <cellStyle name="Millares 9 3 3 2 2" xfId="4493" xr:uid="{220F10E2-1D6C-4C7A-9151-FD7725309FAF}"/>
    <cellStyle name="Millares 9 3 3 2 2 2" xfId="14885" xr:uid="{C120462B-0359-47AC-89AF-F8926CFB56AD}"/>
    <cellStyle name="Millares 9 3 3 2 3" xfId="6920" xr:uid="{40BFC9A7-523D-4282-81CB-BFB2552212DF}"/>
    <cellStyle name="Millares 9 3 3 2 3 2" xfId="17162" xr:uid="{B3F02D94-5CA3-42CF-859D-011888CB9BD7}"/>
    <cellStyle name="Millares 9 3 3 2 4" xfId="10199" xr:uid="{6301FC4B-D00C-4072-9548-F6203315A0A0}"/>
    <cellStyle name="Millares 9 3 3 2 4 2" xfId="19456" xr:uid="{3D97D43C-C3E1-434C-AB32-33E60239CA41}"/>
    <cellStyle name="Millares 9 3 3 2 5" xfId="12609" xr:uid="{D4B73E94-B49B-4329-B115-F68B35A24AF2}"/>
    <cellStyle name="Millares 9 3 3 3" xfId="3325" xr:uid="{224720A2-16FD-4401-953E-943BE8422E42}"/>
    <cellStyle name="Millares 9 3 3 3 2" xfId="13747" xr:uid="{2BD0BE96-EE03-43EF-94C8-7477131D0F5C}"/>
    <cellStyle name="Millares 9 3 3 4" xfId="5752" xr:uid="{6572E0EF-09E7-44ED-8993-F0E7B5529C19}"/>
    <cellStyle name="Millares 9 3 3 4 2" xfId="16024" xr:uid="{E541D247-1450-4673-96F2-F71519E5FD4F}"/>
    <cellStyle name="Millares 9 3 3 5" xfId="9031" xr:uid="{2BB11B6A-D4FB-4750-9840-10022BD3E6F9}"/>
    <cellStyle name="Millares 9 3 3 5 2" xfId="18317" xr:uid="{9CF86E27-F305-4CD4-9F24-62D11B63A6CD}"/>
    <cellStyle name="Millares 9 3 3 6" xfId="11471" xr:uid="{968CBD1B-F296-42C8-89DF-053DB0E5390B}"/>
    <cellStyle name="Millares 9 3 4" xfId="1568" xr:uid="{F008DD87-D2F9-4714-96FD-9BFB5F56BC80}"/>
    <cellStyle name="Millares 9 3 4 2" xfId="3904" xr:uid="{B3986549-79C8-408D-8636-D6486A2953B8}"/>
    <cellStyle name="Millares 9 3 4 2 2" xfId="14316" xr:uid="{2963A9EA-3EC7-4485-8832-5E0349D1733B}"/>
    <cellStyle name="Millares 9 3 4 3" xfId="6331" xr:uid="{AE52B0ED-CD3A-48CF-9051-0ED02D17D2F2}"/>
    <cellStyle name="Millares 9 3 4 3 2" xfId="16593" xr:uid="{26348A0B-62AF-46F2-9373-56D2EEE7CBA3}"/>
    <cellStyle name="Millares 9 3 4 4" xfId="9610" xr:uid="{8D4959F3-09BF-4CCB-A863-75789B7241CF}"/>
    <cellStyle name="Millares 9 3 4 4 2" xfId="18886" xr:uid="{6ACE5520-6CB5-45CB-96FB-B99D5F4C4C38}"/>
    <cellStyle name="Millares 9 3 4 5" xfId="12040" xr:uid="{2D150413-21E0-4101-AA30-C2CA232593B3}"/>
    <cellStyle name="Millares 9 3 5" xfId="2736" xr:uid="{CED2E0F6-5413-4730-BCCD-5525AF9BF7BE}"/>
    <cellStyle name="Millares 9 3 5 2" xfId="13178" xr:uid="{B49E33FD-CE70-4840-8822-9C9C8C834830}"/>
    <cellStyle name="Millares 9 3 6" xfId="5147" xr:uid="{527BAF02-BC19-4184-9A38-B9B915B2EF6E}"/>
    <cellStyle name="Millares 9 3 6 2" xfId="15455" xr:uid="{0D8765B8-B8AA-48F5-A16F-812844D878D2}"/>
    <cellStyle name="Millares 9 3 7" xfId="8442" xr:uid="{998207C5-BB31-43D7-9392-3009596EB28D}"/>
    <cellStyle name="Millares 9 3 7 2" xfId="17748" xr:uid="{A89754DF-BFCD-4528-A2CD-A612D3C99AFC}"/>
    <cellStyle name="Millares 9 3 8" xfId="10833" xr:uid="{8907E45A-7B04-41C7-ADF7-86DFFA0F0FCA}"/>
    <cellStyle name="Millares 9 4" xfId="528" xr:uid="{14553B63-1674-4F88-B69F-148A2F5C948A}"/>
    <cellStyle name="Millares 9 4 2" xfId="877" xr:uid="{5C320A27-5AD1-456B-96DB-D917B4FBCA89}"/>
    <cellStyle name="Millares 9 4 2 2" xfId="1459" xr:uid="{852D2421-8297-492B-94A9-F38FB357F355}"/>
    <cellStyle name="Millares 9 4 2 2 2" xfId="2627" xr:uid="{F6EF297C-337E-4874-9251-F1082B9CF77F}"/>
    <cellStyle name="Millares 9 4 2 2 2 2" xfId="4963" xr:uid="{20C9AEA7-0397-4199-9483-5A026DAB339C}"/>
    <cellStyle name="Millares 9 4 2 2 2 2 2" xfId="15352" xr:uid="{2FDC4197-A948-43D7-B649-1C7669D7F7B3}"/>
    <cellStyle name="Millares 9 4 2 2 2 3" xfId="7390" xr:uid="{C9FF71FA-8DEE-4595-88AB-4C8C511E9DE7}"/>
    <cellStyle name="Millares 9 4 2 2 2 3 2" xfId="17629" xr:uid="{3838BD0A-94BE-483B-B560-A3FF3F0546BE}"/>
    <cellStyle name="Millares 9 4 2 2 2 4" xfId="10669" xr:uid="{DAF8BD1C-A392-4EF9-B79E-203BBE32E3DC}"/>
    <cellStyle name="Millares 9 4 2 2 2 4 2" xfId="19923" xr:uid="{5C457C9B-1904-4BF5-B4C3-256A6A1C4444}"/>
    <cellStyle name="Millares 9 4 2 2 2 5" xfId="13076" xr:uid="{94E28CF9-706D-4DCF-AA25-183C33F62AE7}"/>
    <cellStyle name="Millares 9 4 2 2 3" xfId="3795" xr:uid="{A5CB8590-DF95-4DEE-8CF4-38739EE28669}"/>
    <cellStyle name="Millares 9 4 2 2 3 2" xfId="14214" xr:uid="{F9BE7B50-645F-4E7C-B967-A948307BAEFE}"/>
    <cellStyle name="Millares 9 4 2 2 4" xfId="6222" xr:uid="{1307F142-3DA7-4941-B159-1968AB0BAAC8}"/>
    <cellStyle name="Millares 9 4 2 2 4 2" xfId="16491" xr:uid="{322BEC45-7037-46AC-8C99-702A6A13B075}"/>
    <cellStyle name="Millares 9 4 2 2 5" xfId="9501" xr:uid="{AC309783-FBFA-4118-8757-023992502324}"/>
    <cellStyle name="Millares 9 4 2 2 5 2" xfId="18784" xr:uid="{8E632364-75CE-40BC-AD41-E94A18236029}"/>
    <cellStyle name="Millares 9 4 2 2 6" xfId="11938" xr:uid="{5E17C8B3-0518-48A4-976D-7F4B1A168CB5}"/>
    <cellStyle name="Millares 9 4 2 3" xfId="2045" xr:uid="{1A67CD4B-836A-4691-B111-E6FA9A5DFB78}"/>
    <cellStyle name="Millares 9 4 2 3 2" xfId="4381" xr:uid="{BE0109AB-3468-4F6F-BD01-A7D2DBABA9EB}"/>
    <cellStyle name="Millares 9 4 2 3 2 2" xfId="14783" xr:uid="{55C596AD-2B36-4A2D-B6FE-96F1388F4F1F}"/>
    <cellStyle name="Millares 9 4 2 3 3" xfId="6808" xr:uid="{407DE4CC-B945-42B6-BE01-1D586A244AE5}"/>
    <cellStyle name="Millares 9 4 2 3 3 2" xfId="17060" xr:uid="{FF16ADF3-0998-4789-8ADA-57AE455D090A}"/>
    <cellStyle name="Millares 9 4 2 3 4" xfId="10087" xr:uid="{670569A9-17CD-4F26-8168-5D0A62C75F21}"/>
    <cellStyle name="Millares 9 4 2 3 4 2" xfId="19353" xr:uid="{E32E44E0-54F2-46E9-8CF9-E9E5751D456E}"/>
    <cellStyle name="Millares 9 4 2 3 5" xfId="12507" xr:uid="{14DEF9B7-C452-4AF8-8CAA-BA44A2566E17}"/>
    <cellStyle name="Millares 9 4 2 4" xfId="3213" xr:uid="{1C7A081B-F99F-4CB0-B142-E0B6DFB57385}"/>
    <cellStyle name="Millares 9 4 2 4 2" xfId="13645" xr:uid="{4E99EFF1-47A7-40D7-8A56-CE69F97F9099}"/>
    <cellStyle name="Millares 9 4 2 5" xfId="5640" xr:uid="{5BC96B41-3EE5-4ED1-B080-6FCDF04A6C36}"/>
    <cellStyle name="Millares 9 4 2 5 2" xfId="15922" xr:uid="{EDCB673F-93F0-4FB9-B4B4-3B4FE455563D}"/>
    <cellStyle name="Millares 9 4 2 6" xfId="8919" xr:uid="{C251618F-B956-4275-83FA-D8861B78F99F}"/>
    <cellStyle name="Millares 9 4 2 6 2" xfId="18215" xr:uid="{BE1BC64C-70A6-4A1D-95BE-604186E1B552}"/>
    <cellStyle name="Millares 9 4 2 7" xfId="11369" xr:uid="{3C1E7C38-1D1F-4F27-8527-6C941486485F}"/>
    <cellStyle name="Millares 9 4 3" xfId="1172" xr:uid="{4AD34430-B7C7-4B27-8F4D-E40E70FA1D3D}"/>
    <cellStyle name="Millares 9 4 3 2" xfId="2340" xr:uid="{74D81FFC-1C7D-44DF-955B-A625CEAF5E37}"/>
    <cellStyle name="Millares 9 4 3 2 2" xfId="4676" xr:uid="{70B3CE2C-B0FD-4142-8D3A-8F60B38F9A6F}"/>
    <cellStyle name="Millares 9 4 3 2 2 2" xfId="15068" xr:uid="{C81A302D-ABA9-45DC-A020-640BC213B55F}"/>
    <cellStyle name="Millares 9 4 3 2 3" xfId="7103" xr:uid="{D84269B6-E2E9-43C3-94F7-ED67A1963CF5}"/>
    <cellStyle name="Millares 9 4 3 2 3 2" xfId="17345" xr:uid="{516498B5-229E-4F69-9866-8665C5A24396}"/>
    <cellStyle name="Millares 9 4 3 2 4" xfId="10382" xr:uid="{3293295A-F789-43A0-8C61-7B7619DD2766}"/>
    <cellStyle name="Millares 9 4 3 2 4 2" xfId="19639" xr:uid="{CF152CAC-20CE-4E78-84CC-F102DA82926B}"/>
    <cellStyle name="Millares 9 4 3 2 5" xfId="12792" xr:uid="{2B8B21F6-E157-4957-8FF9-FF69A046E102}"/>
    <cellStyle name="Millares 9 4 3 3" xfId="3508" xr:uid="{53D72DC9-7066-4CFE-9D41-CA6BB0408D60}"/>
    <cellStyle name="Millares 9 4 3 3 2" xfId="13930" xr:uid="{0A62ABC8-B621-4C08-885B-FC8A94E3E22D}"/>
    <cellStyle name="Millares 9 4 3 4" xfId="5935" xr:uid="{36A63843-E86B-4F4C-BB94-F0BEA0ABB100}"/>
    <cellStyle name="Millares 9 4 3 4 2" xfId="16207" xr:uid="{500C69A7-A387-4D77-9852-EB53D9012B95}"/>
    <cellStyle name="Millares 9 4 3 5" xfId="9214" xr:uid="{9C6A8794-77C2-4234-8C2B-8B9FA8B43A47}"/>
    <cellStyle name="Millares 9 4 3 5 2" xfId="18500" xr:uid="{70F4D607-4337-43FE-8C47-F946E5B523D4}"/>
    <cellStyle name="Millares 9 4 3 6" xfId="11654" xr:uid="{24820486-5867-4D19-8DAF-F9E3B653F695}"/>
    <cellStyle name="Millares 9 4 4" xfId="1751" xr:uid="{46FDCF1B-84BD-40E3-B74F-182A8DA2D986}"/>
    <cellStyle name="Millares 9 4 4 2" xfId="4087" xr:uid="{CAEE03CF-381E-4982-AB69-43D69B13C6D7}"/>
    <cellStyle name="Millares 9 4 4 2 2" xfId="14499" xr:uid="{769942D6-10BB-4C47-A5F3-89EF0B82B941}"/>
    <cellStyle name="Millares 9 4 4 3" xfId="6514" xr:uid="{D800FC64-C2AF-4053-81F1-38F748695EC7}"/>
    <cellStyle name="Millares 9 4 4 3 2" xfId="16776" xr:uid="{1F21C151-A099-4F37-8E7E-AD28B538A3E9}"/>
    <cellStyle name="Millares 9 4 4 4" xfId="9793" xr:uid="{30C3CA57-BB73-4463-A2DC-14A12068264A}"/>
    <cellStyle name="Millares 9 4 4 4 2" xfId="19069" xr:uid="{41D9ED28-A093-454E-8FF2-2768B2F9F29E}"/>
    <cellStyle name="Millares 9 4 4 5" xfId="12223" xr:uid="{3F5FCF51-4ECB-4A2D-A62F-18F8A47FA9B9}"/>
    <cellStyle name="Millares 9 4 5" xfId="2919" xr:uid="{2B424FBA-B384-477E-BB4D-9ABD2608D0C0}"/>
    <cellStyle name="Millares 9 4 5 2" xfId="13361" xr:uid="{A747F4E7-B69A-497C-AEB1-CC9590D76463}"/>
    <cellStyle name="Millares 9 4 6" xfId="5336" xr:uid="{2E64405C-AEFD-4716-9B56-5D77680CEB15}"/>
    <cellStyle name="Millares 9 4 6 2" xfId="15638" xr:uid="{11DEF2D5-201A-4C99-9FFD-11186D26B840}"/>
    <cellStyle name="Millares 9 4 7" xfId="8625" xr:uid="{3B702C89-77B0-47DC-B03F-F08EFAE04EEF}"/>
    <cellStyle name="Millares 9 4 7 2" xfId="17931" xr:uid="{B40E640E-1091-4762-8DE2-7CA0768FCEE3}"/>
    <cellStyle name="Millares 9 4 8" xfId="11041" xr:uid="{8FE38CAD-76EA-4694-81B2-9FE96E63F6B3}"/>
    <cellStyle name="Millares 9 5" xfId="627" xr:uid="{EDAECB8A-B74D-42A8-B6D7-655F34C91A5F}"/>
    <cellStyle name="Millares 9 5 2" xfId="944" xr:uid="{0CABBBEF-85F3-409E-B883-CF76EDCA2858}"/>
    <cellStyle name="Millares 9 5 2 2" xfId="1524" xr:uid="{AE96586F-09D2-4D49-8695-7EA4729A962A}"/>
    <cellStyle name="Millares 9 5 2 2 2" xfId="2692" xr:uid="{762CC1DB-FBF3-488E-A908-C8B8F8E825ED}"/>
    <cellStyle name="Millares 9 5 2 2 2 2" xfId="5028" xr:uid="{8A47EDA9-D1A2-4660-BF9B-CB364FF741E5}"/>
    <cellStyle name="Millares 9 5 2 2 2 2 2" xfId="15417" xr:uid="{4366DF20-B280-42C0-A603-D73D5BE04B80}"/>
    <cellStyle name="Millares 9 5 2 2 2 3" xfId="7455" xr:uid="{11623FD4-CB83-432A-A6EB-0E3A94257F13}"/>
    <cellStyle name="Millares 9 5 2 2 2 3 2" xfId="17694" xr:uid="{78A1BC9E-6E48-4B45-A3F5-CC4780768B99}"/>
    <cellStyle name="Millares 9 5 2 2 2 4" xfId="10734" xr:uid="{2AE10B51-5336-4FD3-B5F9-0BEF62FA8B86}"/>
    <cellStyle name="Millares 9 5 2 2 2 4 2" xfId="19988" xr:uid="{85DF939F-E29B-4943-8A23-F9AF2FEF2D1E}"/>
    <cellStyle name="Millares 9 5 2 2 2 5" xfId="13141" xr:uid="{A55B101C-DBCB-4DDD-BEF8-F153EF5728D6}"/>
    <cellStyle name="Millares 9 5 2 2 3" xfId="3860" xr:uid="{F3BADA1F-2247-440B-908F-DC9B467358BC}"/>
    <cellStyle name="Millares 9 5 2 2 3 2" xfId="14279" xr:uid="{53C2C3BD-37F0-41AF-ADF2-309FD821E738}"/>
    <cellStyle name="Millares 9 5 2 2 4" xfId="6287" xr:uid="{AB4C8EC0-EE9D-404F-9221-AE9CBDAEEC0B}"/>
    <cellStyle name="Millares 9 5 2 2 4 2" xfId="16556" xr:uid="{2745802D-24FA-48A4-9792-B4019C2625A8}"/>
    <cellStyle name="Millares 9 5 2 2 5" xfId="9566" xr:uid="{77E410B5-BE16-4783-9993-B0F718A96F80}"/>
    <cellStyle name="Millares 9 5 2 2 5 2" xfId="18849" xr:uid="{AA0856AB-DAFA-47EE-846E-A6B5C0572320}"/>
    <cellStyle name="Millares 9 5 2 2 6" xfId="12003" xr:uid="{A9826698-2E39-480E-983F-C782538C0F41}"/>
    <cellStyle name="Millares 9 5 2 3" xfId="2112" xr:uid="{ED154EC1-7A20-491A-9D1B-F6D553917A12}"/>
    <cellStyle name="Millares 9 5 2 3 2" xfId="4448" xr:uid="{EC0C0633-89DA-4904-90AE-B269BDC862A2}"/>
    <cellStyle name="Millares 9 5 2 3 2 2" xfId="14848" xr:uid="{948B3718-3D43-4382-8B07-74A293915A48}"/>
    <cellStyle name="Millares 9 5 2 3 3" xfId="6875" xr:uid="{9A4CD671-B556-4AC2-9672-C825574574B2}"/>
    <cellStyle name="Millares 9 5 2 3 3 2" xfId="17125" xr:uid="{AC68C4A9-05EB-4B01-BF30-7CF7CF4532BE}"/>
    <cellStyle name="Millares 9 5 2 3 4" xfId="10154" xr:uid="{DA92BCD1-CFC8-4FF1-B7DD-A0C9AF5FCAB8}"/>
    <cellStyle name="Millares 9 5 2 3 4 2" xfId="19419" xr:uid="{5C9FA05F-122D-4262-939F-2E26EAF0C831}"/>
    <cellStyle name="Millares 9 5 2 3 5" xfId="12572" xr:uid="{472A10AC-7BB7-48BA-8C5E-5FD8AC045909}"/>
    <cellStyle name="Millares 9 5 2 4" xfId="3280" xr:uid="{653A1869-8341-49C0-B585-EE81ED408091}"/>
    <cellStyle name="Millares 9 5 2 4 2" xfId="13710" xr:uid="{2A8F7490-E576-49B4-850D-2782C5FC0E91}"/>
    <cellStyle name="Millares 9 5 2 5" xfId="5707" xr:uid="{FD76FA4F-DC36-4E8B-9B76-683E3CE84AA8}"/>
    <cellStyle name="Millares 9 5 2 5 2" xfId="15987" xr:uid="{5A16AC40-58C4-441E-A13C-CDA63B533D5B}"/>
    <cellStyle name="Millares 9 5 2 6" xfId="8986" xr:uid="{AD94A392-CC84-4388-9797-1A4C9069598F}"/>
    <cellStyle name="Millares 9 5 2 6 2" xfId="18280" xr:uid="{5072744B-BD63-47AF-A0B7-69508BC24195}"/>
    <cellStyle name="Millares 9 5 2 7" xfId="11434" xr:uid="{0A369525-1315-47A8-82C8-C4931AA93B8E}"/>
    <cellStyle name="Millares 9 5 3" xfId="1237" xr:uid="{E09610A6-5B0B-4174-A0DD-DFF76049C21D}"/>
    <cellStyle name="Millares 9 5 3 2" xfId="2405" xr:uid="{EF699B66-EC7C-4930-B476-027AFB6C03D7}"/>
    <cellStyle name="Millares 9 5 3 2 2" xfId="4741" xr:uid="{C13687F1-2E20-4DE6-9FB1-E2169A641D3F}"/>
    <cellStyle name="Millares 9 5 3 2 2 2" xfId="15133" xr:uid="{DF0BB7D0-70D3-48A4-AD31-5C1CEAE7CE52}"/>
    <cellStyle name="Millares 9 5 3 2 3" xfId="7168" xr:uid="{9558B6AC-79B9-4570-912D-998B60554880}"/>
    <cellStyle name="Millares 9 5 3 2 3 2" xfId="17410" xr:uid="{2390DB79-E16F-4F7E-997E-558E29BDB7EE}"/>
    <cellStyle name="Millares 9 5 3 2 4" xfId="10447" xr:uid="{89983DD3-1AEC-4105-A778-3D36C42A13EA}"/>
    <cellStyle name="Millares 9 5 3 2 4 2" xfId="19704" xr:uid="{06270ADB-97C8-476B-8F85-6E840069DC13}"/>
    <cellStyle name="Millares 9 5 3 2 5" xfId="12857" xr:uid="{BEE1A1D6-8309-449A-A764-C5D39B8DB35F}"/>
    <cellStyle name="Millares 9 5 3 3" xfId="3573" xr:uid="{50C50A42-9785-4EE2-8F25-15DF7C18B488}"/>
    <cellStyle name="Millares 9 5 3 3 2" xfId="13995" xr:uid="{47F6403C-7463-43B7-A825-5664E54FDDF2}"/>
    <cellStyle name="Millares 9 5 3 4" xfId="6000" xr:uid="{63F8EF72-72D8-4B02-A80C-642D01D0D7DD}"/>
    <cellStyle name="Millares 9 5 3 4 2" xfId="16272" xr:uid="{EC5F6C99-2F0B-4365-815B-DDA9D5EA679B}"/>
    <cellStyle name="Millares 9 5 3 5" xfId="9279" xr:uid="{8FE32098-0E9A-4F3C-84BA-6E46921EDE89}"/>
    <cellStyle name="Millares 9 5 3 5 2" xfId="18565" xr:uid="{4A071BDD-1ADA-440B-8382-1B659B8A219B}"/>
    <cellStyle name="Millares 9 5 3 6" xfId="11719" xr:uid="{1EDD3AAA-65F3-4557-8A30-7CE58FCB4B8B}"/>
    <cellStyle name="Millares 9 5 4" xfId="1816" xr:uid="{D1C765C6-C24D-4AFE-ACDC-679DD3B89CEB}"/>
    <cellStyle name="Millares 9 5 4 2" xfId="4152" xr:uid="{C84D1078-F5F0-410B-BE1D-D36200F198E1}"/>
    <cellStyle name="Millares 9 5 4 2 2" xfId="14564" xr:uid="{E4408A79-C572-4A99-8D9F-9589B4841B13}"/>
    <cellStyle name="Millares 9 5 4 3" xfId="6579" xr:uid="{2962EDD0-4B9B-45A8-AD54-FFD7D0D6A686}"/>
    <cellStyle name="Millares 9 5 4 3 2" xfId="16841" xr:uid="{DD8E9A18-8AFD-45C1-9F42-7DAC8C5E6396}"/>
    <cellStyle name="Millares 9 5 4 4" xfId="9858" xr:uid="{39DC6666-D17B-433C-B6BD-CF4DDFFB70EB}"/>
    <cellStyle name="Millares 9 5 4 4 2" xfId="19134" xr:uid="{1EC386E0-9A13-4FDC-A6E9-5E48FCACC1A5}"/>
    <cellStyle name="Millares 9 5 4 5" xfId="12288" xr:uid="{8D439817-AACD-443C-A661-D74E3A1F29BF}"/>
    <cellStyle name="Millares 9 5 5" xfId="2984" xr:uid="{4A47DE08-A064-4E24-A8D0-DF5FC585061E}"/>
    <cellStyle name="Millares 9 5 5 2" xfId="13426" xr:uid="{687630CE-58F4-437F-B0B7-7865A5AE9FE3}"/>
    <cellStyle name="Millares 9 5 6" xfId="5407" xr:uid="{A84FF355-33E6-4E86-8D6A-DFB6548ED861}"/>
    <cellStyle name="Millares 9 5 6 2" xfId="15703" xr:uid="{2029BDA4-7A96-49F4-B531-E47EB96EFDD7}"/>
    <cellStyle name="Millares 9 5 7" xfId="8690" xr:uid="{9D95EE70-265B-477E-8E39-32BE4C470188}"/>
    <cellStyle name="Millares 9 5 7 2" xfId="17996" xr:uid="{589A8D77-FA30-4476-A2FB-58DC12FB0535}"/>
    <cellStyle name="Millares 9 5 8" xfId="11136" xr:uid="{0B45A3A6-3009-4B90-8555-6AE6C34F5BDF}"/>
    <cellStyle name="Millares 90" xfId="489" xr:uid="{3C13446A-4668-480D-A30D-5CFCA4C5720B}"/>
    <cellStyle name="Millares 90 2" xfId="861" xr:uid="{1F0D5BDA-C0FF-4C93-AB02-1D36AF418675}"/>
    <cellStyle name="Millares 90 2 2" xfId="1443" xr:uid="{5E5958BA-27B9-4C6B-A36D-DE36FFD5169B}"/>
    <cellStyle name="Millares 90 2 2 2" xfId="2611" xr:uid="{512B8A70-68B0-489F-952D-E8E4559D3777}"/>
    <cellStyle name="Millares 90 2 2 2 2" xfId="4947" xr:uid="{62DD0BDD-7F5E-4F91-A6A4-40737C7AE437}"/>
    <cellStyle name="Millares 90 2 2 2 2 2" xfId="15336" xr:uid="{0C9565D3-EA8E-4E10-AF8C-F4DCC561F00D}"/>
    <cellStyle name="Millares 90 2 2 2 3" xfId="7374" xr:uid="{81109BF7-217E-4220-BA2E-D1BA1ABEBEA0}"/>
    <cellStyle name="Millares 90 2 2 2 3 2" xfId="17613" xr:uid="{9504FA91-56FF-4A59-A202-85318B82CD5E}"/>
    <cellStyle name="Millares 90 2 2 2 4" xfId="10653" xr:uid="{CA2A4EB1-5C9E-4980-996D-C6056C3F8820}"/>
    <cellStyle name="Millares 90 2 2 2 4 2" xfId="19907" xr:uid="{A15698EE-25E3-4795-92EF-CCBFC3FDACC2}"/>
    <cellStyle name="Millares 90 2 2 2 5" xfId="13060" xr:uid="{A99D9045-F5B9-4088-86DA-595DE6CB67DD}"/>
    <cellStyle name="Millares 90 2 2 3" xfId="3779" xr:uid="{8814EB2B-14BA-481C-8EC4-89AFEDE00783}"/>
    <cellStyle name="Millares 90 2 2 3 2" xfId="14198" xr:uid="{AF766948-6829-45D8-B281-73F4334104F8}"/>
    <cellStyle name="Millares 90 2 2 4" xfId="6206" xr:uid="{1A9EFC32-C474-4D82-A712-774ECDA749F7}"/>
    <cellStyle name="Millares 90 2 2 4 2" xfId="16475" xr:uid="{29429112-1DF2-4485-8200-217C9EEB8FA0}"/>
    <cellStyle name="Millares 90 2 2 5" xfId="9485" xr:uid="{BB854A71-78D7-4657-97E1-577B0752E0EC}"/>
    <cellStyle name="Millares 90 2 2 5 2" xfId="18768" xr:uid="{B70A2DE7-5904-407D-883F-81C075069D68}"/>
    <cellStyle name="Millares 90 2 2 6" xfId="11922" xr:uid="{BA275264-33B5-45F9-9B24-24B89DDE7925}"/>
    <cellStyle name="Millares 90 2 3" xfId="2029" xr:uid="{DFFC96EC-7322-4AC8-B819-EBEF6270FAF7}"/>
    <cellStyle name="Millares 90 2 3 2" xfId="4365" xr:uid="{261DDE93-021C-487E-B514-8683E3012B46}"/>
    <cellStyle name="Millares 90 2 3 2 2" xfId="14767" xr:uid="{0C8D401E-622F-4AB8-B4A2-E0FA64693569}"/>
    <cellStyle name="Millares 90 2 3 3" xfId="6792" xr:uid="{E7CC66A4-A7AD-43E2-890A-712FB1BFB7F1}"/>
    <cellStyle name="Millares 90 2 3 3 2" xfId="17044" xr:uid="{87C478C2-064D-4F1B-8D44-8259F221DE76}"/>
    <cellStyle name="Millares 90 2 3 4" xfId="10071" xr:uid="{DDBE7A04-50D8-48EF-87E5-BC4F35552840}"/>
    <cellStyle name="Millares 90 2 3 4 2" xfId="19337" xr:uid="{9E4369FD-22C7-4A8E-A244-22A64B01AA8C}"/>
    <cellStyle name="Millares 90 2 3 5" xfId="12491" xr:uid="{9482FE25-F2D4-4E4B-8782-E3EF2E1EFF65}"/>
    <cellStyle name="Millares 90 2 4" xfId="3197" xr:uid="{AECD339B-0F28-4092-82E3-57FCD54E63C8}"/>
    <cellStyle name="Millares 90 2 4 2" xfId="13629" xr:uid="{CC44DFF5-8B6D-4588-9C93-70EB83127400}"/>
    <cellStyle name="Millares 90 2 5" xfId="5624" xr:uid="{8973E1EF-2417-4D97-87B1-6AE9C9320440}"/>
    <cellStyle name="Millares 90 2 5 2" xfId="15906" xr:uid="{B47E5111-0FB0-444D-9DD6-7DE7F7137784}"/>
    <cellStyle name="Millares 90 2 6" xfId="8903" xr:uid="{76EC3A83-2077-48A6-BD2C-1EDE8B4B8238}"/>
    <cellStyle name="Millares 90 2 6 2" xfId="18199" xr:uid="{83348FEF-05CC-4695-A3F7-10AF532152D8}"/>
    <cellStyle name="Millares 90 2 7" xfId="11353" xr:uid="{BF0FFF6D-F591-4ACA-8A9A-313983199EEB}"/>
    <cellStyle name="Millares 90 3" xfId="1156" xr:uid="{505BA74F-1C0B-4A9E-8885-33B3D897896B}"/>
    <cellStyle name="Millares 90 3 2" xfId="2324" xr:uid="{8021B63C-BDDF-40B6-A06E-CA9956B152AB}"/>
    <cellStyle name="Millares 90 3 2 2" xfId="4660" xr:uid="{3B0F76D9-E927-4E0B-BC17-5EE81436AFA6}"/>
    <cellStyle name="Millares 90 3 2 2 2" xfId="15052" xr:uid="{AE71B4EA-F6C5-454A-A114-8B1A27D38351}"/>
    <cellStyle name="Millares 90 3 2 3" xfId="7087" xr:uid="{6A5F44B7-C4A2-4AED-B5BE-31E87EED7A1F}"/>
    <cellStyle name="Millares 90 3 2 3 2" xfId="17329" xr:uid="{62288D7D-119F-4233-8F2D-E30648E8B22E}"/>
    <cellStyle name="Millares 90 3 2 4" xfId="10366" xr:uid="{75A0538E-D8DC-4682-82A8-D0199023A2CF}"/>
    <cellStyle name="Millares 90 3 2 4 2" xfId="19623" xr:uid="{9D3259CD-469E-4080-ABE7-31158F93412A}"/>
    <cellStyle name="Millares 90 3 2 5" xfId="12776" xr:uid="{075695A6-D422-4555-9EA0-4F12C4983AD1}"/>
    <cellStyle name="Millares 90 3 3" xfId="3492" xr:uid="{14783E74-1A05-490F-B351-FFC687C1A0E6}"/>
    <cellStyle name="Millares 90 3 3 2" xfId="13914" xr:uid="{1D088510-73F1-4B60-8719-506AF0799816}"/>
    <cellStyle name="Millares 90 3 4" xfId="5919" xr:uid="{72F1DEB9-7ED0-4B1F-BAC7-0A4D8945AA08}"/>
    <cellStyle name="Millares 90 3 4 2" xfId="16191" xr:uid="{A2F23576-6168-41F3-A8E3-17FB5D2585E6}"/>
    <cellStyle name="Millares 90 3 5" xfId="9198" xr:uid="{A91D0C54-5CA4-4568-AFA7-36B67A1E41DC}"/>
    <cellStyle name="Millares 90 3 5 2" xfId="18484" xr:uid="{0AD94B05-17E8-4860-8B3D-24A39A451EDB}"/>
    <cellStyle name="Millares 90 3 6" xfId="11638" xr:uid="{5A91DA90-D212-47AB-845B-D6F45674FFEE}"/>
    <cellStyle name="Millares 90 4" xfId="1735" xr:uid="{50E146DD-ACDF-4D09-BEE2-9C5F8790CC77}"/>
    <cellStyle name="Millares 90 4 2" xfId="4071" xr:uid="{F3368CDF-8B35-4E03-93DA-30834FE67B98}"/>
    <cellStyle name="Millares 90 4 2 2" xfId="14483" xr:uid="{E6895BAF-785C-4255-9DF8-2ADF09FDFE8E}"/>
    <cellStyle name="Millares 90 4 3" xfId="6498" xr:uid="{1B501270-36DD-43F5-BC89-8553EEE96A4E}"/>
    <cellStyle name="Millares 90 4 3 2" xfId="16760" xr:uid="{F7DF9CA4-E4E2-41CD-BDF0-8B67C3C0944C}"/>
    <cellStyle name="Millares 90 4 4" xfId="9777" xr:uid="{76B62994-A45D-4F90-A393-6B0A818DF688}"/>
    <cellStyle name="Millares 90 4 4 2" xfId="19053" xr:uid="{5217A002-88B2-4026-BBBF-A86D6F6AB6F8}"/>
    <cellStyle name="Millares 90 4 5" xfId="12207" xr:uid="{CF93894B-A327-4F40-98BB-38D7AD228A12}"/>
    <cellStyle name="Millares 90 5" xfId="2903" xr:uid="{AB45E9AE-4EE8-4144-8134-F5D4253AC21C}"/>
    <cellStyle name="Millares 90 5 2" xfId="13345" xr:uid="{C50989E5-B6A1-43A6-AD2F-88D2DB1796AE}"/>
    <cellStyle name="Millares 90 6" xfId="5314" xr:uid="{52D5059C-8564-4A50-9460-6D12F12C294B}"/>
    <cellStyle name="Millares 90 6 2" xfId="15622" xr:uid="{2C82D334-4649-4D20-A500-361B894F7D84}"/>
    <cellStyle name="Millares 90 7" xfId="8609" xr:uid="{17E50DA1-B0DE-4A7A-96E8-FC1861EE9B0B}"/>
    <cellStyle name="Millares 90 7 2" xfId="17915" xr:uid="{AC6BF22E-4B3A-42F7-BE31-646C2D84DD83}"/>
    <cellStyle name="Millares 90 8" xfId="11002" xr:uid="{0E55F8C5-4987-476D-82A7-64515475693F}"/>
    <cellStyle name="Millares 91" xfId="576" xr:uid="{BBE73176-C5C4-4D10-9E31-B184715BC556}"/>
    <cellStyle name="Millares 91 2" xfId="924" xr:uid="{77B6235E-0242-4D59-ABA9-E8B0EDE9460D}"/>
    <cellStyle name="Millares 91 2 2" xfId="1506" xr:uid="{3D056935-3E59-47B0-ACCA-D118ABAF03CB}"/>
    <cellStyle name="Millares 91 2 2 2" xfId="2674" xr:uid="{84E2D8F2-3638-4323-ADA9-E22A861F1DB2}"/>
    <cellStyle name="Millares 91 2 2 2 2" xfId="5010" xr:uid="{7B55C9C5-96EB-4409-B59E-30933D975EA1}"/>
    <cellStyle name="Millares 91 2 2 2 2 2" xfId="15399" xr:uid="{BD750520-2346-4FDD-BCC8-27DB0189D234}"/>
    <cellStyle name="Millares 91 2 2 2 3" xfId="7437" xr:uid="{DE8F7ABE-7D4E-49CC-868F-E1BE66B5CBC4}"/>
    <cellStyle name="Millares 91 2 2 2 3 2" xfId="17676" xr:uid="{94D0D9B1-A188-4CD1-9B2F-467C393DC1E6}"/>
    <cellStyle name="Millares 91 2 2 2 4" xfId="10716" xr:uid="{86303BCE-C893-46C7-878C-0F49F586C491}"/>
    <cellStyle name="Millares 91 2 2 2 4 2" xfId="19970" xr:uid="{C61D9857-9278-42C6-B8B4-DE6E4DD72254}"/>
    <cellStyle name="Millares 91 2 2 2 5" xfId="13123" xr:uid="{56299591-D2C8-4A47-B4A9-2C47136D6B1B}"/>
    <cellStyle name="Millares 91 2 2 3" xfId="3842" xr:uid="{1DD01C06-BF9D-41F9-B1C1-25D5BA85F9A5}"/>
    <cellStyle name="Millares 91 2 2 3 2" xfId="14261" xr:uid="{32A9222A-6EE8-4917-A8CA-E6218981AC9B}"/>
    <cellStyle name="Millares 91 2 2 4" xfId="6269" xr:uid="{259573A0-96B0-4FCF-A6F0-E9573C8E006A}"/>
    <cellStyle name="Millares 91 2 2 4 2" xfId="16538" xr:uid="{A0F61464-708F-4E27-901C-7C7356209499}"/>
    <cellStyle name="Millares 91 2 2 5" xfId="9548" xr:uid="{8A891ED5-EF3A-489D-B3A6-7A31DE8CB828}"/>
    <cellStyle name="Millares 91 2 2 5 2" xfId="18831" xr:uid="{DBF62B54-F3F9-4734-A4F5-C9547DC6B993}"/>
    <cellStyle name="Millares 91 2 2 6" xfId="11985" xr:uid="{EAED7D62-0D54-4CD2-92C6-CD8089CF3D53}"/>
    <cellStyle name="Millares 91 2 3" xfId="2092" xr:uid="{F35527E2-FA99-4C96-94E6-394244B2EF6E}"/>
    <cellStyle name="Millares 91 2 3 2" xfId="4428" xr:uid="{2B24EED3-80B6-4F45-9F60-4C7A4388DEB8}"/>
    <cellStyle name="Millares 91 2 3 2 2" xfId="14830" xr:uid="{A2A8E58C-449F-4E9D-A954-B28436CDD3BC}"/>
    <cellStyle name="Millares 91 2 3 3" xfId="6855" xr:uid="{BF9795D1-59C4-495A-A0D6-95E719CB121F}"/>
    <cellStyle name="Millares 91 2 3 3 2" xfId="17107" xr:uid="{5759C15C-EC8B-468D-922F-31C816F70DB8}"/>
    <cellStyle name="Millares 91 2 3 4" xfId="10134" xr:uid="{E588CB48-DA92-43C0-90D1-F4C0DFFA99E4}"/>
    <cellStyle name="Millares 91 2 3 4 2" xfId="19400" xr:uid="{5B71ECC4-DD83-4C70-B857-DA87C231D0D6}"/>
    <cellStyle name="Millares 91 2 3 5" xfId="12554" xr:uid="{0AFDBA95-8C9D-4EBE-946E-E195C3620211}"/>
    <cellStyle name="Millares 91 2 4" xfId="3260" xr:uid="{9B0BC0F5-E75D-4021-8F85-937FB563944A}"/>
    <cellStyle name="Millares 91 2 4 2" xfId="13692" xr:uid="{415AB7EE-93F9-4392-B82D-8B732275D2BE}"/>
    <cellStyle name="Millares 91 2 5" xfId="5687" xr:uid="{35CEACBF-ED51-46DD-A47F-CB9E7AFDF935}"/>
    <cellStyle name="Millares 91 2 5 2" xfId="15969" xr:uid="{FFBC9741-1029-4E61-8929-28B37C0F08B8}"/>
    <cellStyle name="Millares 91 2 6" xfId="8966" xr:uid="{6E3D4DDB-0E23-4DF6-89B0-8C270060DFF8}"/>
    <cellStyle name="Millares 91 2 6 2" xfId="18262" xr:uid="{7E73CF19-3ECA-4656-8A59-7511FA2EF453}"/>
    <cellStyle name="Millares 91 2 7" xfId="11416" xr:uid="{82DBD37A-FEDC-4B2D-AFCC-5B2C10E4D5C6}"/>
    <cellStyle name="Millares 91 3" xfId="1219" xr:uid="{0BF0081D-0461-4B70-B3DC-0436AA89EABA}"/>
    <cellStyle name="Millares 91 3 2" xfId="2387" xr:uid="{9D185704-4C60-46F3-9A30-885DD18AFFBD}"/>
    <cellStyle name="Millares 91 3 2 2" xfId="4723" xr:uid="{702EAF8B-3191-4369-AB7D-D2386DFAC4DD}"/>
    <cellStyle name="Millares 91 3 2 2 2" xfId="15115" xr:uid="{1F6F667D-1C63-4371-9204-DB94D515A972}"/>
    <cellStyle name="Millares 91 3 2 3" xfId="7150" xr:uid="{8531ED59-8A4E-4C90-8D8E-2018B4CDCC32}"/>
    <cellStyle name="Millares 91 3 2 3 2" xfId="17392" xr:uid="{65DAFE37-F93B-46EC-8B04-D8EFFED48EB6}"/>
    <cellStyle name="Millares 91 3 2 4" xfId="10429" xr:uid="{B34BCA08-8783-4C63-BB67-9FECFBCC9B49}"/>
    <cellStyle name="Millares 91 3 2 4 2" xfId="19686" xr:uid="{D1982B94-DAB3-4138-9830-BC8C143DAC3F}"/>
    <cellStyle name="Millares 91 3 2 5" xfId="12839" xr:uid="{C1604A4F-BA2A-44EB-8AA8-11AA84237615}"/>
    <cellStyle name="Millares 91 3 3" xfId="3555" xr:uid="{48BBBB3D-74F7-41F0-9D88-0B9CDD224F04}"/>
    <cellStyle name="Millares 91 3 3 2" xfId="13977" xr:uid="{034C27A5-DE9B-4FC7-866D-4FB0A684C418}"/>
    <cellStyle name="Millares 91 3 4" xfId="5982" xr:uid="{8B40A2CD-6CBA-4322-8C28-C94442B756DC}"/>
    <cellStyle name="Millares 91 3 4 2" xfId="16254" xr:uid="{3D1E2EE9-DB63-4267-9D50-FAAD3EA4D3CF}"/>
    <cellStyle name="Millares 91 3 5" xfId="9261" xr:uid="{17727992-EF2B-44C1-BD0E-C8A8E7B69D8D}"/>
    <cellStyle name="Millares 91 3 5 2" xfId="18547" xr:uid="{D9B4BEEE-A37C-4086-980D-B0B4BD9ED930}"/>
    <cellStyle name="Millares 91 3 6" xfId="11701" xr:uid="{C9DA9601-59A9-46D1-AD0D-B5DFFF85B6E6}"/>
    <cellStyle name="Millares 91 4" xfId="1798" xr:uid="{9344090A-FC21-4882-8E55-634885E0D3DA}"/>
    <cellStyle name="Millares 91 4 2" xfId="4134" xr:uid="{629F9D8C-446A-410D-B468-BF6BA5C39435}"/>
    <cellStyle name="Millares 91 4 2 2" xfId="14546" xr:uid="{06F34073-088B-4BB3-BB2A-2ACFB89578B2}"/>
    <cellStyle name="Millares 91 4 3" xfId="6561" xr:uid="{994FCB72-51AC-4B30-8A61-726D1520FDBF}"/>
    <cellStyle name="Millares 91 4 3 2" xfId="16823" xr:uid="{B564D3D4-2C62-4A58-9F62-5FA3B153C860}"/>
    <cellStyle name="Millares 91 4 4" xfId="9840" xr:uid="{C3A4BCFD-F229-447F-9034-B1FDCDCDBF71}"/>
    <cellStyle name="Millares 91 4 4 2" xfId="19116" xr:uid="{745B277D-2F12-4630-9D74-B52E3DA405E6}"/>
    <cellStyle name="Millares 91 4 5" xfId="12270" xr:uid="{36A3D6B1-3EFB-45EE-9812-27457B373886}"/>
    <cellStyle name="Millares 91 5" xfId="2966" xr:uid="{2E3389A8-9E02-4028-AA97-099C22F07597}"/>
    <cellStyle name="Millares 91 5 2" xfId="13408" xr:uid="{4F2F7C53-975A-47AE-9F54-DEE9C89F3F39}"/>
    <cellStyle name="Millares 91 6" xfId="5384" xr:uid="{64404C65-69BF-4BAF-BBBF-A6AC6601364D}"/>
    <cellStyle name="Millares 91 6 2" xfId="15685" xr:uid="{C44FBC3B-1C5C-431C-BCF2-96C5D133C9C9}"/>
    <cellStyle name="Millares 91 7" xfId="8672" xr:uid="{DC0F8E25-55E4-422C-A2B1-ECAA2508CEDF}"/>
    <cellStyle name="Millares 91 7 2" xfId="17978" xr:uid="{1416C170-2BAF-4F4C-9D2A-FF742CF3D68D}"/>
    <cellStyle name="Millares 91 8" xfId="11088" xr:uid="{B86C7AB9-08C2-495D-BEE9-8ECC120FBD0A}"/>
    <cellStyle name="Millares 92" xfId="64" xr:uid="{4ED5753E-3D5B-489F-A927-4E69601B5BDF}"/>
    <cellStyle name="Millares_FORMULARIO 4 - M-OFERENTE PPTA ECONOMICA" xfId="16" xr:uid="{F6B03853-65CF-4F61-8FEF-EAF049616259}"/>
    <cellStyle name="MILLONES" xfId="229" xr:uid="{FA1E7595-4B1E-472B-AC84-B6C68A8BEC12}"/>
    <cellStyle name="MILLONES 2" xfId="230" xr:uid="{755DADA8-7510-4234-811A-92E2E8C9E8FD}"/>
    <cellStyle name="MILLONES_PRESUPUESTO FASE III ABR-2015 Rev3" xfId="231" xr:uid="{E52B4BA2-0006-4F43-A054-75BAAB4ECE64}"/>
    <cellStyle name="Moneda" xfId="2" builtinId="4"/>
    <cellStyle name="Moneda [0] 2" xfId="316" xr:uid="{A42FC917-EFE5-40B9-812B-0ED7B50877C5}"/>
    <cellStyle name="Moneda [0] 2 10" xfId="8438" xr:uid="{7D06863F-781A-4B3F-8B96-D492D0315416}"/>
    <cellStyle name="Moneda [0] 2 10 2" xfId="17744" xr:uid="{414572A8-1FAA-4807-9DD0-053FE6DB7B49}"/>
    <cellStyle name="Moneda [0] 2 11" xfId="10829" xr:uid="{066C0CE1-20EA-4FE4-B5B6-C7894BF3FB34}"/>
    <cellStyle name="Moneda [0] 2 2" xfId="347" xr:uid="{1C7932F7-F2C5-43BD-9221-060EF675BA38}"/>
    <cellStyle name="Moneda [0] 2 2 2" xfId="555" xr:uid="{F07BD5A3-1D6F-4487-BE59-2C55AFA48B0A}"/>
    <cellStyle name="Moneda [0] 2 2 2 2" xfId="904" xr:uid="{4FFD955B-2786-4FBE-BC79-00DF9E01F61A}"/>
    <cellStyle name="Moneda [0] 2 2 2 2 2" xfId="1486" xr:uid="{14CC8C5F-B6B9-4701-AD62-DAD3A6FD9EF7}"/>
    <cellStyle name="Moneda [0] 2 2 2 2 2 2" xfId="2654" xr:uid="{CFB444F3-B427-4C13-9500-52D4A03ACFEB}"/>
    <cellStyle name="Moneda [0] 2 2 2 2 2 2 2" xfId="4990" xr:uid="{37AE9816-13B3-478C-8F16-90F600C0EEC8}"/>
    <cellStyle name="Moneda [0] 2 2 2 2 2 2 2 2" xfId="15379" xr:uid="{A997F203-7E3D-4ADB-8875-E6DD5925F3A4}"/>
    <cellStyle name="Moneda [0] 2 2 2 2 2 2 3" xfId="7417" xr:uid="{04F23A8A-4F74-4DD8-8D8C-F3A80F9A5941}"/>
    <cellStyle name="Moneda [0] 2 2 2 2 2 2 3 2" xfId="17656" xr:uid="{6DA7E742-8F4D-4C68-8EAA-307C6D7FC5A0}"/>
    <cellStyle name="Moneda [0] 2 2 2 2 2 2 4" xfId="10696" xr:uid="{D1DF12D6-AED1-4EF0-ACD5-A30DDBDEA7D3}"/>
    <cellStyle name="Moneda [0] 2 2 2 2 2 2 4 2" xfId="19950" xr:uid="{F6C0CA67-1173-4541-ACE1-9C963E75886A}"/>
    <cellStyle name="Moneda [0] 2 2 2 2 2 2 5" xfId="13103" xr:uid="{8BFA902D-3CDC-4AF6-B8DE-7049FE25542C}"/>
    <cellStyle name="Moneda [0] 2 2 2 2 2 3" xfId="3822" xr:uid="{9B2D7636-5A51-42D9-9052-7566FB3C096E}"/>
    <cellStyle name="Moneda [0] 2 2 2 2 2 3 2" xfId="14241" xr:uid="{F4CDB377-B49A-494F-8BCA-8DF51D184C32}"/>
    <cellStyle name="Moneda [0] 2 2 2 2 2 4" xfId="6249" xr:uid="{F3AE12A8-8444-4B71-AF8B-12787B237914}"/>
    <cellStyle name="Moneda [0] 2 2 2 2 2 4 2" xfId="16518" xr:uid="{838471F8-1E1E-48FF-95A5-990AF9682DC6}"/>
    <cellStyle name="Moneda [0] 2 2 2 2 2 5" xfId="9528" xr:uid="{8F45E2BD-4EAE-4084-813B-B9F55A3F38C2}"/>
    <cellStyle name="Moneda [0] 2 2 2 2 2 5 2" xfId="18811" xr:uid="{4F14B715-903B-4A0F-98C1-57F43AABBA2E}"/>
    <cellStyle name="Moneda [0] 2 2 2 2 2 6" xfId="11965" xr:uid="{F916C509-0037-44C3-A8A4-EADCFA2FF309}"/>
    <cellStyle name="Moneda [0] 2 2 2 2 3" xfId="2072" xr:uid="{6715C6CA-94B3-4764-B038-989826E59C0F}"/>
    <cellStyle name="Moneda [0] 2 2 2 2 3 2" xfId="4408" xr:uid="{DE7AC589-4A01-4A2D-94BB-0E40F0C46D16}"/>
    <cellStyle name="Moneda [0] 2 2 2 2 3 2 2" xfId="14810" xr:uid="{CE6EEB41-8DCC-4B9F-B531-CC8263FFC40E}"/>
    <cellStyle name="Moneda [0] 2 2 2 2 3 3" xfId="6835" xr:uid="{7C7EC3CF-B195-47D5-8794-8B8C48D0C9C0}"/>
    <cellStyle name="Moneda [0] 2 2 2 2 3 3 2" xfId="17087" xr:uid="{64A1F118-4EB5-476D-BAED-5B6FBA4772EA}"/>
    <cellStyle name="Moneda [0] 2 2 2 2 3 4" xfId="10114" xr:uid="{61C731FE-9320-4715-BFB0-A24BCC0D2544}"/>
    <cellStyle name="Moneda [0] 2 2 2 2 3 4 2" xfId="19380" xr:uid="{1AE8E077-8884-4AF9-90BC-E611DAFEC17D}"/>
    <cellStyle name="Moneda [0] 2 2 2 2 3 5" xfId="12534" xr:uid="{6FE1826C-CA53-4DE6-A0BD-0A957C16A476}"/>
    <cellStyle name="Moneda [0] 2 2 2 2 4" xfId="3240" xr:uid="{7FBD785A-DADC-4C6C-81D5-E9879CFA3451}"/>
    <cellStyle name="Moneda [0] 2 2 2 2 4 2" xfId="13672" xr:uid="{110C4B22-CB20-4743-8A72-257CBC206749}"/>
    <cellStyle name="Moneda [0] 2 2 2 2 5" xfId="5667" xr:uid="{0BE621E9-20BF-465E-ABEA-E0BFA7A24EAA}"/>
    <cellStyle name="Moneda [0] 2 2 2 2 5 2" xfId="15949" xr:uid="{9A9B376A-516D-4EE6-886E-4D3CD25B4F0B}"/>
    <cellStyle name="Moneda [0] 2 2 2 2 6" xfId="8946" xr:uid="{A49F6E44-D0C2-42CA-B0EF-C5C389E6981F}"/>
    <cellStyle name="Moneda [0] 2 2 2 2 6 2" xfId="18242" xr:uid="{0FE87FF6-8FE3-457F-8007-2BE26CA5324E}"/>
    <cellStyle name="Moneda [0] 2 2 2 2 7" xfId="11396" xr:uid="{6F7E72D4-3B58-4016-AA82-94FCA44171D0}"/>
    <cellStyle name="Moneda [0] 2 2 2 3" xfId="1199" xr:uid="{5ADCE32E-3604-4BD9-AFAB-1C1ACA347F27}"/>
    <cellStyle name="Moneda [0] 2 2 2 3 2" xfId="2367" xr:uid="{E59A8C7C-11D2-485C-9344-DB825540ADC4}"/>
    <cellStyle name="Moneda [0] 2 2 2 3 2 2" xfId="4703" xr:uid="{DA578905-6689-43C5-AA17-BEFB75300FA1}"/>
    <cellStyle name="Moneda [0] 2 2 2 3 2 2 2" xfId="15095" xr:uid="{938BBD73-05E4-42D6-8B80-086B73924168}"/>
    <cellStyle name="Moneda [0] 2 2 2 3 2 3" xfId="7130" xr:uid="{C7765546-6D42-4F6C-B563-73C0F5172803}"/>
    <cellStyle name="Moneda [0] 2 2 2 3 2 3 2" xfId="17372" xr:uid="{3E62D069-4DE1-4FC3-BEB2-AD57B50B932A}"/>
    <cellStyle name="Moneda [0] 2 2 2 3 2 4" xfId="10409" xr:uid="{518816F4-7B77-4355-9752-095C1AD5C135}"/>
    <cellStyle name="Moneda [0] 2 2 2 3 2 4 2" xfId="19666" xr:uid="{914963E3-3287-4744-AA77-B2F5DE95AA86}"/>
    <cellStyle name="Moneda [0] 2 2 2 3 2 5" xfId="12819" xr:uid="{490867C3-2C7C-49D6-91A3-50EC71E79C37}"/>
    <cellStyle name="Moneda [0] 2 2 2 3 3" xfId="3535" xr:uid="{D46FED6B-C5A0-40A2-ABE7-272C924A8558}"/>
    <cellStyle name="Moneda [0] 2 2 2 3 3 2" xfId="13957" xr:uid="{515D01C3-4208-4B4C-A784-D5ADA1B06947}"/>
    <cellStyle name="Moneda [0] 2 2 2 3 4" xfId="5962" xr:uid="{FF084FB0-D6A8-4DDD-9EA0-B96D68088ED0}"/>
    <cellStyle name="Moneda [0] 2 2 2 3 4 2" xfId="16234" xr:uid="{3FA5B153-B68D-4935-B06E-A9C4245CD274}"/>
    <cellStyle name="Moneda [0] 2 2 2 3 5" xfId="9241" xr:uid="{748B5347-3068-4D08-97AD-EFF3FFEE2B6F}"/>
    <cellStyle name="Moneda [0] 2 2 2 3 5 2" xfId="18527" xr:uid="{3E967159-A513-4B63-A219-F055AE15FFAA}"/>
    <cellStyle name="Moneda [0] 2 2 2 3 6" xfId="11681" xr:uid="{2B8B7C77-0143-44D1-8C0F-CC062DD8AFE1}"/>
    <cellStyle name="Moneda [0] 2 2 2 4" xfId="1778" xr:uid="{0D951506-EE98-4A1B-9636-0DAF4D7856DF}"/>
    <cellStyle name="Moneda [0] 2 2 2 4 2" xfId="4114" xr:uid="{1BC6A610-50B5-4CC7-A7AE-4EAEA6275940}"/>
    <cellStyle name="Moneda [0] 2 2 2 4 2 2" xfId="14526" xr:uid="{A5CB8042-DA78-4D48-90E5-3789378234AB}"/>
    <cellStyle name="Moneda [0] 2 2 2 4 3" xfId="6541" xr:uid="{26087A19-1BA4-478E-8EFF-BC0CCA391264}"/>
    <cellStyle name="Moneda [0] 2 2 2 4 3 2" xfId="16803" xr:uid="{42A885E5-4C73-4498-AB98-FDB993B9BD8F}"/>
    <cellStyle name="Moneda [0] 2 2 2 4 4" xfId="9820" xr:uid="{F50D493B-2EB7-47FE-86CD-AEFAEE637920}"/>
    <cellStyle name="Moneda [0] 2 2 2 4 4 2" xfId="19096" xr:uid="{5664E524-C431-4364-8CE8-BD707E7C8DF9}"/>
    <cellStyle name="Moneda [0] 2 2 2 4 5" xfId="12250" xr:uid="{17AE4F6D-903C-40AB-BB0B-4E1F5F5B4EEB}"/>
    <cellStyle name="Moneda [0] 2 2 2 5" xfId="2946" xr:uid="{576093ED-DD5C-4624-8049-B7DEFA448987}"/>
    <cellStyle name="Moneda [0] 2 2 2 5 2" xfId="13388" xr:uid="{0C1A937F-D8AF-44E2-AD19-2247C98DF9B6}"/>
    <cellStyle name="Moneda [0] 2 2 2 6" xfId="5363" xr:uid="{69BDE781-6CAE-48F8-8719-AC92C85F1509}"/>
    <cellStyle name="Moneda [0] 2 2 2 6 2" xfId="15665" xr:uid="{5AB53AD3-5A38-4B4E-95CB-D957F2B0E3C1}"/>
    <cellStyle name="Moneda [0] 2 2 2 7" xfId="8652" xr:uid="{3CF53323-8CB9-4CCE-B400-496F5255FA83}"/>
    <cellStyle name="Moneda [0] 2 2 2 7 2" xfId="17958" xr:uid="{5AE62B9C-CC4C-4F85-BC39-93C6F1595DEA}"/>
    <cellStyle name="Moneda [0] 2 2 2 8" xfId="11068" xr:uid="{518BA86A-E9BE-4A90-A89D-E95FDB7AAC3D}"/>
    <cellStyle name="Moneda [0] 2 2 3" xfId="721" xr:uid="{231E0802-7F83-4A48-A4BC-8D697F088246}"/>
    <cellStyle name="Moneda [0] 2 2 3 2" xfId="1303" xr:uid="{CC67C092-6A11-40BD-A4C6-90F8F6AF1854}"/>
    <cellStyle name="Moneda [0] 2 2 3 2 2" xfId="2471" xr:uid="{89984500-5B52-4BFB-B7A0-852EA1B0188E}"/>
    <cellStyle name="Moneda [0] 2 2 3 2 2 2" xfId="4807" xr:uid="{1AAEF90F-B16C-4EA1-8D25-969E58B30C76}"/>
    <cellStyle name="Moneda [0] 2 2 3 2 2 2 2" xfId="15196" xr:uid="{6918CE5A-1894-4C26-8F53-A411FDADD1A2}"/>
    <cellStyle name="Moneda [0] 2 2 3 2 2 3" xfId="7234" xr:uid="{C13585C5-CF5B-4CCC-B26C-6EEDECFA6917}"/>
    <cellStyle name="Moneda [0] 2 2 3 2 2 3 2" xfId="17473" xr:uid="{E89FA57A-D060-4644-BF42-8AEB0758FA95}"/>
    <cellStyle name="Moneda [0] 2 2 3 2 2 4" xfId="10513" xr:uid="{644A521F-AE66-48FE-82F7-31A5C13ACACD}"/>
    <cellStyle name="Moneda [0] 2 2 3 2 2 4 2" xfId="19767" xr:uid="{E5989D51-E20C-4ECC-A3A7-280AD5BF49D3}"/>
    <cellStyle name="Moneda [0] 2 2 3 2 2 5" xfId="12920" xr:uid="{9855AC6A-335D-487F-9BA5-C1C7819AF9A8}"/>
    <cellStyle name="Moneda [0] 2 2 3 2 3" xfId="3639" xr:uid="{8942D227-1325-4633-9FA9-532CFE9EC444}"/>
    <cellStyle name="Moneda [0] 2 2 3 2 3 2" xfId="14058" xr:uid="{D1E05A58-825E-4BF8-884A-CE1906A28F95}"/>
    <cellStyle name="Moneda [0] 2 2 3 2 4" xfId="6066" xr:uid="{90F1B42D-AF7B-418E-90B6-0A5DAC00A143}"/>
    <cellStyle name="Moneda [0] 2 2 3 2 4 2" xfId="16335" xr:uid="{5479B27F-5CC7-4938-A67D-16B97BE856C8}"/>
    <cellStyle name="Moneda [0] 2 2 3 2 5" xfId="9345" xr:uid="{9328B1BB-2882-465E-8B15-C7D66A44B44B}"/>
    <cellStyle name="Moneda [0] 2 2 3 2 5 2" xfId="18628" xr:uid="{8B412AAA-E9DE-4104-AFF5-ECCB8C38AC24}"/>
    <cellStyle name="Moneda [0] 2 2 3 2 6" xfId="11782" xr:uid="{331C912A-6E0F-4074-9EC9-A84D6F39F4E2}"/>
    <cellStyle name="Moneda [0] 2 2 3 3" xfId="1889" xr:uid="{C67C7D57-3BF6-4053-9721-4ECDAE055895}"/>
    <cellStyle name="Moneda [0] 2 2 3 3 2" xfId="4225" xr:uid="{6E7A2EAE-9C6F-4D93-81E1-DD166001B368}"/>
    <cellStyle name="Moneda [0] 2 2 3 3 2 2" xfId="14627" xr:uid="{C4F2B451-F03E-4771-924A-FFD8E0E645F9}"/>
    <cellStyle name="Moneda [0] 2 2 3 3 3" xfId="6652" xr:uid="{55724B17-ACC7-4DB4-8BB0-2B96D477AC49}"/>
    <cellStyle name="Moneda [0] 2 2 3 3 3 2" xfId="16904" xr:uid="{9D7E32EE-B709-4686-803E-52B37544DF0A}"/>
    <cellStyle name="Moneda [0] 2 2 3 3 4" xfId="9931" xr:uid="{C849A261-E969-42C4-9910-8FE2C203327F}"/>
    <cellStyle name="Moneda [0] 2 2 3 3 4 2" xfId="19197" xr:uid="{349A9E1A-91AE-4682-9A70-9FAFCD1E5405}"/>
    <cellStyle name="Moneda [0] 2 2 3 3 5" xfId="12351" xr:uid="{3F154E38-B9BF-48B0-B0B4-4926553D9223}"/>
    <cellStyle name="Moneda [0] 2 2 3 4" xfId="3057" xr:uid="{9CCDD9A3-1491-4DA8-85E1-E3B90C481BEB}"/>
    <cellStyle name="Moneda [0] 2 2 3 4 2" xfId="13489" xr:uid="{7D9BE534-2A2B-460E-80D4-D5229118ED6F}"/>
    <cellStyle name="Moneda [0] 2 2 3 5" xfId="5484" xr:uid="{7ACD6EE9-80DF-4415-BD1A-9B6B19AB0C6D}"/>
    <cellStyle name="Moneda [0] 2 2 3 5 2" xfId="15766" xr:uid="{EB91C75B-6D74-4DCB-B76B-D8783EE8ADB6}"/>
    <cellStyle name="Moneda [0] 2 2 3 6" xfId="8763" xr:uid="{785C64C7-C2FF-49E8-B0D4-C1C69BFB70F0}"/>
    <cellStyle name="Moneda [0] 2 2 3 6 2" xfId="18059" xr:uid="{63CC5541-AB48-483E-9F98-0F1164597C41}"/>
    <cellStyle name="Moneda [0] 2 2 3 7" xfId="11213" xr:uid="{EBE298C2-DEFF-4C34-B30A-AE05231E3EF8}"/>
    <cellStyle name="Moneda [0] 2 2 4" xfId="1016" xr:uid="{603AF4C5-67FC-4B73-8DF3-0FD4CBD190BD}"/>
    <cellStyle name="Moneda [0] 2 2 4 2" xfId="2184" xr:uid="{CC4EAB60-598D-4AE6-BB36-5A8555CCF5B2}"/>
    <cellStyle name="Moneda [0] 2 2 4 2 2" xfId="4520" xr:uid="{5762F187-A4F6-4715-8F89-FFF7E81456C1}"/>
    <cellStyle name="Moneda [0] 2 2 4 2 2 2" xfId="14912" xr:uid="{012F94BD-1CB0-4289-BAAC-06A38C8A47D8}"/>
    <cellStyle name="Moneda [0] 2 2 4 2 3" xfId="6947" xr:uid="{F0068BA8-9299-4439-AA07-AFF121785956}"/>
    <cellStyle name="Moneda [0] 2 2 4 2 3 2" xfId="17189" xr:uid="{8147F33B-34BF-46D9-BA2D-752596412AEC}"/>
    <cellStyle name="Moneda [0] 2 2 4 2 4" xfId="10226" xr:uid="{8CCD4513-5B63-4F0F-B14B-0978C35676FE}"/>
    <cellStyle name="Moneda [0] 2 2 4 2 4 2" xfId="19483" xr:uid="{A57FD5D0-6842-4B3D-8AE8-75D47616AED7}"/>
    <cellStyle name="Moneda [0] 2 2 4 2 5" xfId="12636" xr:uid="{4F468F96-9C62-46E0-BAAD-2F96D6ED51D5}"/>
    <cellStyle name="Moneda [0] 2 2 4 3" xfId="3352" xr:uid="{AA15A59F-E634-40FB-8024-E2A59884C183}"/>
    <cellStyle name="Moneda [0] 2 2 4 3 2" xfId="13774" xr:uid="{4582555E-6564-46F7-8522-58018D042D02}"/>
    <cellStyle name="Moneda [0] 2 2 4 4" xfId="5779" xr:uid="{404C6FD5-09A3-4829-B398-F49F1ED23E03}"/>
    <cellStyle name="Moneda [0] 2 2 4 4 2" xfId="16051" xr:uid="{1F81AAED-5BF2-4DAC-9D8A-A8DBC141426C}"/>
    <cellStyle name="Moneda [0] 2 2 4 5" xfId="9058" xr:uid="{CD19C2D4-1A64-4921-A368-CC061A03F8BF}"/>
    <cellStyle name="Moneda [0] 2 2 4 5 2" xfId="18344" xr:uid="{0FCE08CC-1B76-4D77-B0D3-1B294BB8F423}"/>
    <cellStyle name="Moneda [0] 2 2 4 6" xfId="11498" xr:uid="{6DC66930-282F-4D10-9095-4715E80A2CEC}"/>
    <cellStyle name="Moneda [0] 2 2 5" xfId="1595" xr:uid="{73047F09-81A6-41CA-940F-569900AA4A04}"/>
    <cellStyle name="Moneda [0] 2 2 5 2" xfId="3931" xr:uid="{BBD64694-8D63-43B9-899C-9C22E2F59FC7}"/>
    <cellStyle name="Moneda [0] 2 2 5 2 2" xfId="14343" xr:uid="{EB5B8A1B-D547-4E31-8050-CAC52550AB00}"/>
    <cellStyle name="Moneda [0] 2 2 5 3" xfId="6358" xr:uid="{962094DE-994D-4086-A675-5575538B3D04}"/>
    <cellStyle name="Moneda [0] 2 2 5 3 2" xfId="16620" xr:uid="{6319EB8C-81FE-42BC-815F-D2A6C3218761}"/>
    <cellStyle name="Moneda [0] 2 2 5 4" xfId="9637" xr:uid="{600BC14C-703F-4CF1-9AD9-E0CD6AC06AAB}"/>
    <cellStyle name="Moneda [0] 2 2 5 4 2" xfId="18913" xr:uid="{4FAE4A01-DEE1-4EAF-99BE-1534DFD01D47}"/>
    <cellStyle name="Moneda [0] 2 2 5 5" xfId="12067" xr:uid="{B4F2DE99-B4FE-48AB-BD02-2999DAD6710F}"/>
    <cellStyle name="Moneda [0] 2 2 6" xfId="2763" xr:uid="{041FB2F2-3403-4E0E-8F22-F8B213FE432E}"/>
    <cellStyle name="Moneda [0] 2 2 6 2" xfId="13205" xr:uid="{ED7C39E4-BE11-4672-B4C9-A79CC389A01A}"/>
    <cellStyle name="Moneda [0] 2 2 7" xfId="5174" xr:uid="{0450E86B-9DE0-4189-9F38-13979BCE0D56}"/>
    <cellStyle name="Moneda [0] 2 2 7 2" xfId="15482" xr:uid="{D48044F3-5B35-4AF8-99FF-A6CE93677224}"/>
    <cellStyle name="Moneda [0] 2 2 8" xfId="8469" xr:uid="{73ACD767-4D29-4E8D-8391-197A1610B5B3}"/>
    <cellStyle name="Moneda [0] 2 2 8 2" xfId="17775" xr:uid="{F02AC1E7-4053-4402-A722-733EDFBDEBF6}"/>
    <cellStyle name="Moneda [0] 2 2 9" xfId="10860" xr:uid="{39D3F878-D24A-434A-9ACC-30B989A48B3C}"/>
    <cellStyle name="Moneda [0] 2 3" xfId="524" xr:uid="{D8482593-0B81-4B97-B969-F47AC7CF8088}"/>
    <cellStyle name="Moneda [0] 2 3 2" xfId="873" xr:uid="{B5790719-3F2A-4E7D-8B77-7292A94874AA}"/>
    <cellStyle name="Moneda [0] 2 3 2 2" xfId="1455" xr:uid="{0539EC26-D36F-46B8-A12F-E927FA402D42}"/>
    <cellStyle name="Moneda [0] 2 3 2 2 2" xfId="2623" xr:uid="{B9AE3B19-8C7C-4E7F-962F-FE76C4B9BEDA}"/>
    <cellStyle name="Moneda [0] 2 3 2 2 2 2" xfId="4959" xr:uid="{644C8AD0-B0B2-4B73-B9AA-80DE3C5E7783}"/>
    <cellStyle name="Moneda [0] 2 3 2 2 2 2 2" xfId="15348" xr:uid="{3C2CC3F6-D647-447D-87BC-05CE86D0C815}"/>
    <cellStyle name="Moneda [0] 2 3 2 2 2 3" xfId="7386" xr:uid="{E4D5B8D8-F203-4A6F-B6F0-9F17E1625707}"/>
    <cellStyle name="Moneda [0] 2 3 2 2 2 3 2" xfId="17625" xr:uid="{8B2426EB-4C95-42CD-9C8F-EF11CFECB8C2}"/>
    <cellStyle name="Moneda [0] 2 3 2 2 2 4" xfId="10665" xr:uid="{78AA4D24-FE88-4AAC-A29E-790A896A001D}"/>
    <cellStyle name="Moneda [0] 2 3 2 2 2 4 2" xfId="19919" xr:uid="{6B5F76A2-FDA4-4C88-A35A-AB3528FCE9F1}"/>
    <cellStyle name="Moneda [0] 2 3 2 2 2 5" xfId="13072" xr:uid="{F332D96A-CE53-4335-991B-F4BFE4C3B015}"/>
    <cellStyle name="Moneda [0] 2 3 2 2 3" xfId="3791" xr:uid="{0CD89073-C522-4815-95F4-DBC0E9543F30}"/>
    <cellStyle name="Moneda [0] 2 3 2 2 3 2" xfId="14210" xr:uid="{5CDD51DD-FD5D-456A-98C4-18322C11A4C1}"/>
    <cellStyle name="Moneda [0] 2 3 2 2 4" xfId="6218" xr:uid="{F32B2657-BE21-41F7-B5ED-5CCA3BBE850B}"/>
    <cellStyle name="Moneda [0] 2 3 2 2 4 2" xfId="16487" xr:uid="{D809AFAA-1F5A-4C04-B679-982A19B8EF09}"/>
    <cellStyle name="Moneda [0] 2 3 2 2 5" xfId="9497" xr:uid="{4DF944A5-A1B9-4E94-82A8-BC83FE1D0BEA}"/>
    <cellStyle name="Moneda [0] 2 3 2 2 5 2" xfId="18780" xr:uid="{04A7E9C2-C958-4813-94FA-9D0EBABFBE8D}"/>
    <cellStyle name="Moneda [0] 2 3 2 2 6" xfId="11934" xr:uid="{97DAC645-18FF-4D2F-82EE-DF35DFC0C9DB}"/>
    <cellStyle name="Moneda [0] 2 3 2 3" xfId="2041" xr:uid="{BC624F4A-A69E-44CE-912E-F5C43ED1A48E}"/>
    <cellStyle name="Moneda [0] 2 3 2 3 2" xfId="4377" xr:uid="{174F8466-21B6-4111-9B3F-601DBB11DA7D}"/>
    <cellStyle name="Moneda [0] 2 3 2 3 2 2" xfId="14779" xr:uid="{EF5E5DCB-DB24-401A-B597-E4D5533867FA}"/>
    <cellStyle name="Moneda [0] 2 3 2 3 3" xfId="6804" xr:uid="{AB34DA59-4FEB-44E2-9EDA-6D33B3B5F86C}"/>
    <cellStyle name="Moneda [0] 2 3 2 3 3 2" xfId="17056" xr:uid="{F3D11827-0846-4345-8F09-0B62BB00709D}"/>
    <cellStyle name="Moneda [0] 2 3 2 3 4" xfId="10083" xr:uid="{E1C71F22-6107-4C9B-938E-C2E05C3CB9A8}"/>
    <cellStyle name="Moneda [0] 2 3 2 3 4 2" xfId="19349" xr:uid="{57357805-0B53-478A-A0E7-A1A366874FD8}"/>
    <cellStyle name="Moneda [0] 2 3 2 3 5" xfId="12503" xr:uid="{642DE698-26E5-4062-8551-C45A6294E1B4}"/>
    <cellStyle name="Moneda [0] 2 3 2 4" xfId="3209" xr:uid="{CBB2D885-A8C4-4BF8-89DB-8793E5A00F10}"/>
    <cellStyle name="Moneda [0] 2 3 2 4 2" xfId="13641" xr:uid="{3557A0CC-5FB5-4D97-9132-BD9459D71F14}"/>
    <cellStyle name="Moneda [0] 2 3 2 5" xfId="5636" xr:uid="{4631BD2F-6CE7-479C-B421-18B9415E9724}"/>
    <cellStyle name="Moneda [0] 2 3 2 5 2" xfId="15918" xr:uid="{3A8EF1CE-CBFC-4F6C-87FA-9646CD3C7DE5}"/>
    <cellStyle name="Moneda [0] 2 3 2 6" xfId="8915" xr:uid="{0218816E-05AE-4E55-8C35-5745B4D8FF4F}"/>
    <cellStyle name="Moneda [0] 2 3 2 6 2" xfId="18211" xr:uid="{C686A0EC-9B2C-4E67-A1D9-952B5CA0E008}"/>
    <cellStyle name="Moneda [0] 2 3 2 7" xfId="11365" xr:uid="{5C374838-9D73-4A73-9C05-1BE1540346F1}"/>
    <cellStyle name="Moneda [0] 2 3 3" xfId="1168" xr:uid="{6B6F38AA-40DA-4415-A9D9-8101E404B155}"/>
    <cellStyle name="Moneda [0] 2 3 3 2" xfId="2336" xr:uid="{7FBFF39E-E9E1-4D98-B15B-4555B1D2D92F}"/>
    <cellStyle name="Moneda [0] 2 3 3 2 2" xfId="4672" xr:uid="{D29060DB-EA67-46B1-BCFE-1FB57301EDCF}"/>
    <cellStyle name="Moneda [0] 2 3 3 2 2 2" xfId="15064" xr:uid="{1BE0092D-1677-4BBF-BB56-FFA31E24B470}"/>
    <cellStyle name="Moneda [0] 2 3 3 2 3" xfId="7099" xr:uid="{2A011751-184F-4741-AA3F-778CDBBB0102}"/>
    <cellStyle name="Moneda [0] 2 3 3 2 3 2" xfId="17341" xr:uid="{AA680D41-92D8-4A4E-A1BC-4D572C93AF65}"/>
    <cellStyle name="Moneda [0] 2 3 3 2 4" xfId="10378" xr:uid="{083FF846-E886-45FA-9D76-5493DFEB69D2}"/>
    <cellStyle name="Moneda [0] 2 3 3 2 4 2" xfId="19635" xr:uid="{956C568A-A2CB-4618-908A-742B4093D77E}"/>
    <cellStyle name="Moneda [0] 2 3 3 2 5" xfId="12788" xr:uid="{51226C92-5011-4726-8083-C6F7982DA04A}"/>
    <cellStyle name="Moneda [0] 2 3 3 3" xfId="3504" xr:uid="{17DAAA55-ACBF-4F3E-A218-58FBAAB739C1}"/>
    <cellStyle name="Moneda [0] 2 3 3 3 2" xfId="13926" xr:uid="{FD724519-E7C9-46B8-895D-C27DE5753BD2}"/>
    <cellStyle name="Moneda [0] 2 3 3 4" xfId="5931" xr:uid="{0067A2E0-46C0-4D3F-BE0C-FDF6E67CB3FD}"/>
    <cellStyle name="Moneda [0] 2 3 3 4 2" xfId="16203" xr:uid="{CFCF1A46-51DA-4BAF-9E1C-FB63DDFEE0D0}"/>
    <cellStyle name="Moneda [0] 2 3 3 5" xfId="9210" xr:uid="{70501A19-B6CA-41D8-A53C-DE1A161DEAAA}"/>
    <cellStyle name="Moneda [0] 2 3 3 5 2" xfId="18496" xr:uid="{EB134107-C2F7-4159-A4FF-863A9DEABD4A}"/>
    <cellStyle name="Moneda [0] 2 3 3 6" xfId="11650" xr:uid="{194680DC-60EB-407E-AD8E-8E024BF9C002}"/>
    <cellStyle name="Moneda [0] 2 3 4" xfId="1747" xr:uid="{A9855CA7-85DC-4A0F-AD81-BD6166E0B658}"/>
    <cellStyle name="Moneda [0] 2 3 4 2" xfId="4083" xr:uid="{784D73DE-9FFF-4F54-9845-68466A385192}"/>
    <cellStyle name="Moneda [0] 2 3 4 2 2" xfId="14495" xr:uid="{DC46CD42-E3F5-4C03-A2CC-991235D1B8AD}"/>
    <cellStyle name="Moneda [0] 2 3 4 3" xfId="6510" xr:uid="{CBA23B08-73E0-4AB3-BC50-2DCABA7E115B}"/>
    <cellStyle name="Moneda [0] 2 3 4 3 2" xfId="16772" xr:uid="{AA0AB872-C157-446F-B9EA-9578D9D603F0}"/>
    <cellStyle name="Moneda [0] 2 3 4 4" xfId="9789" xr:uid="{40F8CEB5-3246-4327-8651-4B789EB4F3CB}"/>
    <cellStyle name="Moneda [0] 2 3 4 4 2" xfId="19065" xr:uid="{6303379D-7B17-4A10-8F0C-FA49DD3105A3}"/>
    <cellStyle name="Moneda [0] 2 3 4 5" xfId="12219" xr:uid="{27D41068-F317-4723-B16A-B6ECB8B72E47}"/>
    <cellStyle name="Moneda [0] 2 3 5" xfId="2915" xr:uid="{A407BF04-09F9-4C36-8C69-82536B1B8A82}"/>
    <cellStyle name="Moneda [0] 2 3 5 2" xfId="13357" xr:uid="{8526F87F-2426-44D5-84D2-9D38FC51C161}"/>
    <cellStyle name="Moneda [0] 2 3 6" xfId="5332" xr:uid="{52CAF311-837A-4B74-84DF-43FAAD8F92F0}"/>
    <cellStyle name="Moneda [0] 2 3 6 2" xfId="15634" xr:uid="{9FA49CBB-A24C-43B5-B10C-E2AA75B6EE4D}"/>
    <cellStyle name="Moneda [0] 2 3 7" xfId="8621" xr:uid="{7C0A3EE4-B21B-4927-86DB-F5503BE010A0}"/>
    <cellStyle name="Moneda [0] 2 3 7 2" xfId="17927" xr:uid="{8AD834B7-9822-453E-860D-C0F1D162E679}"/>
    <cellStyle name="Moneda [0] 2 3 8" xfId="11037" xr:uid="{AA9D6460-5E16-433A-86ED-66F967A22CC9}"/>
    <cellStyle name="Moneda [0] 2 4" xfId="602" xr:uid="{BE3C7740-F1CF-4CB2-9E63-4DCDAEE4E23D}"/>
    <cellStyle name="Moneda [0] 2 4 2" xfId="929" xr:uid="{A5741A74-0FE6-4FA8-8453-FEF4E53A6154}"/>
    <cellStyle name="Moneda [0] 2 4 2 2" xfId="1510" xr:uid="{B2DB35E1-F64F-4596-B6DF-09BCFB931432}"/>
    <cellStyle name="Moneda [0] 2 4 2 2 2" xfId="2678" xr:uid="{47675D9D-8EFC-4F27-A00F-F8A83A8D35EB}"/>
    <cellStyle name="Moneda [0] 2 4 2 2 2 2" xfId="5014" xr:uid="{80E59B19-BFF0-417B-B39B-0FF2D2923D99}"/>
    <cellStyle name="Moneda [0] 2 4 2 2 2 2 2" xfId="15403" xr:uid="{A4E3827F-3127-46D1-976B-ABB9F3AB0B86}"/>
    <cellStyle name="Moneda [0] 2 4 2 2 2 3" xfId="7441" xr:uid="{CC5A1FB0-1EEE-4A02-A8E8-B6E6FB3467D5}"/>
    <cellStyle name="Moneda [0] 2 4 2 2 2 3 2" xfId="17680" xr:uid="{6849C073-577E-4361-9A2A-01BE73A4717A}"/>
    <cellStyle name="Moneda [0] 2 4 2 2 2 4" xfId="10720" xr:uid="{D3522E28-9088-46FE-B93B-C3A8452D25B1}"/>
    <cellStyle name="Moneda [0] 2 4 2 2 2 4 2" xfId="19974" xr:uid="{55F3B1EE-930A-4C72-85B9-C3AFF5FC1B4B}"/>
    <cellStyle name="Moneda [0] 2 4 2 2 2 5" xfId="13127" xr:uid="{7F531056-FD88-4251-B2F5-40E84B44F760}"/>
    <cellStyle name="Moneda [0] 2 4 2 2 3" xfId="3846" xr:uid="{7DA0199D-F91F-4315-ABDA-ABC378B73563}"/>
    <cellStyle name="Moneda [0] 2 4 2 2 3 2" xfId="14265" xr:uid="{757B6D2F-4C75-45D4-A4BD-709D5C602D5C}"/>
    <cellStyle name="Moneda [0] 2 4 2 2 4" xfId="6273" xr:uid="{21F4BB9F-6EED-4BE7-9183-FC5121884D03}"/>
    <cellStyle name="Moneda [0] 2 4 2 2 4 2" xfId="16542" xr:uid="{FD724ED0-B76B-475D-911E-F6C864E275CB}"/>
    <cellStyle name="Moneda [0] 2 4 2 2 5" xfId="9552" xr:uid="{2DFEC927-9DF5-4220-8AF8-53651758B16C}"/>
    <cellStyle name="Moneda [0] 2 4 2 2 5 2" xfId="18835" xr:uid="{9F487589-E119-4568-8BE9-63B5B5306BFF}"/>
    <cellStyle name="Moneda [0] 2 4 2 2 6" xfId="11989" xr:uid="{1B404D02-819E-47B1-A68B-D03FDCAEA5E7}"/>
    <cellStyle name="Moneda [0] 2 4 2 3" xfId="2097" xr:uid="{8A4159E7-C1D4-474C-BE8B-8D3E8634D651}"/>
    <cellStyle name="Moneda [0] 2 4 2 3 2" xfId="4433" xr:uid="{07B6A64A-F4DE-4559-A54F-BB5768B75339}"/>
    <cellStyle name="Moneda [0] 2 4 2 3 2 2" xfId="14834" xr:uid="{6E6A5DAA-C2D7-4A5A-BD91-B85AA7CAC409}"/>
    <cellStyle name="Moneda [0] 2 4 2 3 3" xfId="6860" xr:uid="{90369D65-DF45-440F-A998-C3A6E56AFB26}"/>
    <cellStyle name="Moneda [0] 2 4 2 3 3 2" xfId="17111" xr:uid="{47020E44-DFA6-493B-BFE6-290CA3946857}"/>
    <cellStyle name="Moneda [0] 2 4 2 3 4" xfId="10139" xr:uid="{28C9E04B-0A27-40E5-8434-1CE7C9851451}"/>
    <cellStyle name="Moneda [0] 2 4 2 3 4 2" xfId="19404" xr:uid="{5C80CE36-C20A-49B6-8709-B9613340649C}"/>
    <cellStyle name="Moneda [0] 2 4 2 3 5" xfId="12558" xr:uid="{059CCFD7-9AAC-433E-8F2B-C42D880EC653}"/>
    <cellStyle name="Moneda [0] 2 4 2 4" xfId="3265" xr:uid="{A4FD151C-5FC5-4E53-BAFC-413CAB78B38C}"/>
    <cellStyle name="Moneda [0] 2 4 2 4 2" xfId="13696" xr:uid="{AB6BE52A-EF3A-4B20-BF08-2AF74D4EA6C0}"/>
    <cellStyle name="Moneda [0] 2 4 2 5" xfId="5692" xr:uid="{9F3DA630-9669-498D-90B7-379093C5E7FE}"/>
    <cellStyle name="Moneda [0] 2 4 2 5 2" xfId="15973" xr:uid="{1FEE66F2-829C-43DD-A211-D5DD07A456B0}"/>
    <cellStyle name="Moneda [0] 2 4 2 6" xfId="8971" xr:uid="{1C1B0956-450E-4BA2-B912-C709254DEE48}"/>
    <cellStyle name="Moneda [0] 2 4 2 6 2" xfId="18266" xr:uid="{8B2CF470-DC7C-4AF4-849F-F6E42B993139}"/>
    <cellStyle name="Moneda [0] 2 4 2 7" xfId="11420" xr:uid="{E9582BA3-50E8-49AA-8D24-CB1950CB13C6}"/>
    <cellStyle name="Moneda [0] 2 4 3" xfId="1223" xr:uid="{E3B34F82-DBA3-4220-811D-A2DDF887BE1E}"/>
    <cellStyle name="Moneda [0] 2 4 3 2" xfId="2391" xr:uid="{DFBCEF77-25EF-430D-91FF-416B29FF36F7}"/>
    <cellStyle name="Moneda [0] 2 4 3 2 2" xfId="4727" xr:uid="{527C04CE-4213-4C64-929E-AD9CC15F6923}"/>
    <cellStyle name="Moneda [0] 2 4 3 2 2 2" xfId="15119" xr:uid="{BFD38AAD-07BE-4E7D-AE53-CCF681D45AC7}"/>
    <cellStyle name="Moneda [0] 2 4 3 2 3" xfId="7154" xr:uid="{AC9890D5-8BB9-4236-9D13-F34AD3FB5C29}"/>
    <cellStyle name="Moneda [0] 2 4 3 2 3 2" xfId="17396" xr:uid="{E13A4455-AA58-4532-9FA9-307B5CF2093F}"/>
    <cellStyle name="Moneda [0] 2 4 3 2 4" xfId="10433" xr:uid="{2DCAF9F2-E117-414E-88BA-89C504D723A5}"/>
    <cellStyle name="Moneda [0] 2 4 3 2 4 2" xfId="19690" xr:uid="{4D7AD8B6-CD19-4DE2-85F5-3632003B85A0}"/>
    <cellStyle name="Moneda [0] 2 4 3 2 5" xfId="12843" xr:uid="{E6DE6525-C33C-476B-8696-E226269CA3DC}"/>
    <cellStyle name="Moneda [0] 2 4 3 3" xfId="3559" xr:uid="{05AE8508-47C4-420F-9AED-38E83A35E87C}"/>
    <cellStyle name="Moneda [0] 2 4 3 3 2" xfId="13981" xr:uid="{EACBDCCB-D8DA-47C4-B437-366D62626B9D}"/>
    <cellStyle name="Moneda [0] 2 4 3 4" xfId="5986" xr:uid="{2A637337-9D42-4F99-8DD1-A3036DA91876}"/>
    <cellStyle name="Moneda [0] 2 4 3 4 2" xfId="16258" xr:uid="{F8A07799-F385-4347-99D4-4082A71EBA0C}"/>
    <cellStyle name="Moneda [0] 2 4 3 5" xfId="9265" xr:uid="{B102F65C-E1C1-41BA-9A57-2A85AB4B028A}"/>
    <cellStyle name="Moneda [0] 2 4 3 5 2" xfId="18551" xr:uid="{D55D07FA-C42F-4BF6-9C0C-4449906F14A4}"/>
    <cellStyle name="Moneda [0] 2 4 3 6" xfId="11705" xr:uid="{A6B4E15B-0BB1-4A41-ADF0-D7E4FE662ECA}"/>
    <cellStyle name="Moneda [0] 2 4 4" xfId="1802" xr:uid="{AAFFF36F-E55B-4F12-A9BD-6F63600344D5}"/>
    <cellStyle name="Moneda [0] 2 4 4 2" xfId="4138" xr:uid="{4FC37A7D-CC43-414E-B0EB-18E829170A3A}"/>
    <cellStyle name="Moneda [0] 2 4 4 2 2" xfId="14550" xr:uid="{51DD5A4F-1440-4992-B750-4D5B28234DE0}"/>
    <cellStyle name="Moneda [0] 2 4 4 3" xfId="6565" xr:uid="{08C241C9-F2BE-40F0-8E66-FD243D0BC98E}"/>
    <cellStyle name="Moneda [0] 2 4 4 3 2" xfId="16827" xr:uid="{4841AF77-36F2-4AA3-A52B-4D96763C47AF}"/>
    <cellStyle name="Moneda [0] 2 4 4 4" xfId="9844" xr:uid="{4EE07A9A-16DC-413D-9DEA-E6ED41B18D3B}"/>
    <cellStyle name="Moneda [0] 2 4 4 4 2" xfId="19120" xr:uid="{2453B592-64CF-4648-9E2B-1747C247F77B}"/>
    <cellStyle name="Moneda [0] 2 4 4 5" xfId="12274" xr:uid="{3FA146F0-A64E-4216-8E54-E57C1E8F095B}"/>
    <cellStyle name="Moneda [0] 2 4 5" xfId="2970" xr:uid="{5CF472F4-A128-4F32-BBA2-415FE3C7BEEB}"/>
    <cellStyle name="Moneda [0] 2 4 5 2" xfId="13412" xr:uid="{E920934B-3409-469F-AC1E-67B202889450}"/>
    <cellStyle name="Moneda [0] 2 4 6" xfId="5390" xr:uid="{72D2BB8F-273E-4F36-8BA6-E06C1E5FA41B}"/>
    <cellStyle name="Moneda [0] 2 4 6 2" xfId="15689" xr:uid="{60BE933D-35B1-4959-AC09-6D2FD61BBA1E}"/>
    <cellStyle name="Moneda [0] 2 4 7" xfId="8676" xr:uid="{5E6B14C4-82EF-44FE-9FEB-F414A8095AC2}"/>
    <cellStyle name="Moneda [0] 2 4 7 2" xfId="17982" xr:uid="{4BF99745-1CD4-46CE-9727-EC1B86C31060}"/>
    <cellStyle name="Moneda [0] 2 4 8" xfId="11114" xr:uid="{2942AE56-530C-4ED8-A988-D8D2743CAD4A}"/>
    <cellStyle name="Moneda [0] 2 5" xfId="690" xr:uid="{15F3D688-8F40-4DAF-BDE1-43C6B347466C}"/>
    <cellStyle name="Moneda [0] 2 5 2" xfId="1272" xr:uid="{AF645C47-85B9-4404-88D1-89FB71E357C2}"/>
    <cellStyle name="Moneda [0] 2 5 2 2" xfId="2440" xr:uid="{DC26039E-6F91-4408-B7F6-BE875134D277}"/>
    <cellStyle name="Moneda [0] 2 5 2 2 2" xfId="4776" xr:uid="{3B54CD7B-16AA-46B0-90EB-5C67A83426D0}"/>
    <cellStyle name="Moneda [0] 2 5 2 2 2 2" xfId="15165" xr:uid="{6EF0B26F-F1EC-4B87-BC3D-848B5E31A95C}"/>
    <cellStyle name="Moneda [0] 2 5 2 2 3" xfId="7203" xr:uid="{D9FF637D-6F87-4B06-BE29-48D1C2C23F61}"/>
    <cellStyle name="Moneda [0] 2 5 2 2 3 2" xfId="17442" xr:uid="{F5CD0DC1-E5B0-410A-B82E-E7D5141D26AB}"/>
    <cellStyle name="Moneda [0] 2 5 2 2 4" xfId="10482" xr:uid="{38B8139E-F331-4D27-ACD9-A9D723C7CE1B}"/>
    <cellStyle name="Moneda [0] 2 5 2 2 4 2" xfId="19736" xr:uid="{DFD51BB1-5D02-4ED7-9DB3-8B9B93FC6AC4}"/>
    <cellStyle name="Moneda [0] 2 5 2 2 5" xfId="12889" xr:uid="{DDBA3A47-A65F-4A53-9033-2C2C0FF8C946}"/>
    <cellStyle name="Moneda [0] 2 5 2 3" xfId="3608" xr:uid="{51901C28-4658-430D-B734-585A33D07025}"/>
    <cellStyle name="Moneda [0] 2 5 2 3 2" xfId="14027" xr:uid="{FEB15F6C-DDE6-4B0E-B505-D756BBC305AA}"/>
    <cellStyle name="Moneda [0] 2 5 2 4" xfId="6035" xr:uid="{452153CB-06F0-48D9-AAC6-00D49BAABD5F}"/>
    <cellStyle name="Moneda [0] 2 5 2 4 2" xfId="16304" xr:uid="{0A8DCCF1-743C-49FB-B564-25B3CE965B5E}"/>
    <cellStyle name="Moneda [0] 2 5 2 5" xfId="9314" xr:uid="{EB2F33A3-9035-48B2-8940-01E81ACCE721}"/>
    <cellStyle name="Moneda [0] 2 5 2 5 2" xfId="18597" xr:uid="{423BE93F-98ED-4A8E-93E9-2A5BB319DF40}"/>
    <cellStyle name="Moneda [0] 2 5 2 6" xfId="11751" xr:uid="{D1CE72F7-FA22-40C2-8EDE-32826DEAA7E8}"/>
    <cellStyle name="Moneda [0] 2 5 3" xfId="1858" xr:uid="{D961E0F2-1A09-4DDE-9C4F-9C0B54CD8ABF}"/>
    <cellStyle name="Moneda [0] 2 5 3 2" xfId="4194" xr:uid="{6260C113-51F9-4217-91C8-5931F82999ED}"/>
    <cellStyle name="Moneda [0] 2 5 3 2 2" xfId="14596" xr:uid="{E32AE7CD-0351-4CB3-8708-87205DE217BE}"/>
    <cellStyle name="Moneda [0] 2 5 3 3" xfId="6621" xr:uid="{0F5D0882-8265-42A7-B9A0-1DEEC69323F8}"/>
    <cellStyle name="Moneda [0] 2 5 3 3 2" xfId="16873" xr:uid="{8CB5FE4E-A838-4B1E-BB2D-8575BDAD0C49}"/>
    <cellStyle name="Moneda [0] 2 5 3 4" xfId="9900" xr:uid="{915E7BB7-8A56-4657-B41D-701717B8554B}"/>
    <cellStyle name="Moneda [0] 2 5 3 4 2" xfId="19166" xr:uid="{2B3BB7D5-AC0A-4343-A8EA-F52682815102}"/>
    <cellStyle name="Moneda [0] 2 5 3 5" xfId="12320" xr:uid="{056E473C-0022-449E-88B3-8706EFF5BBA2}"/>
    <cellStyle name="Moneda [0] 2 5 4" xfId="3026" xr:uid="{33993FA0-5D4C-4405-BB83-F5E69118B27D}"/>
    <cellStyle name="Moneda [0] 2 5 4 2" xfId="13458" xr:uid="{182A0776-45F1-4BE6-9E2F-30EF8522FD51}"/>
    <cellStyle name="Moneda [0] 2 5 5" xfId="5453" xr:uid="{CC6E9259-D774-49A6-BAA4-BFE3E07E1C15}"/>
    <cellStyle name="Moneda [0] 2 5 5 2" xfId="15735" xr:uid="{D295F55A-E4FF-40B4-862F-D9BA3F498E4E}"/>
    <cellStyle name="Moneda [0] 2 5 6" xfId="8732" xr:uid="{382BFE4A-1ED3-4987-AF64-E480919AEAFD}"/>
    <cellStyle name="Moneda [0] 2 5 6 2" xfId="18028" xr:uid="{965F5889-0301-4E0B-B594-931AC1803A9B}"/>
    <cellStyle name="Moneda [0] 2 5 7" xfId="11182" xr:uid="{073A45AD-D367-40B4-89F9-53A71D5A20BE}"/>
    <cellStyle name="Moneda [0] 2 6" xfId="985" xr:uid="{7110DF0C-8D06-437A-85FD-5A411196AAA5}"/>
    <cellStyle name="Moneda [0] 2 6 2" xfId="2153" xr:uid="{BC09E598-7E79-4607-92DF-AC7F69865C57}"/>
    <cellStyle name="Moneda [0] 2 6 2 2" xfId="4489" xr:uid="{D2766E0D-6983-4374-B58F-83657694EC82}"/>
    <cellStyle name="Moneda [0] 2 6 2 2 2" xfId="14881" xr:uid="{C27131CC-CD7A-41A9-8A68-D31624849C63}"/>
    <cellStyle name="Moneda [0] 2 6 2 3" xfId="6916" xr:uid="{18BB06AB-7700-45D6-A872-2ED47FA66F0C}"/>
    <cellStyle name="Moneda [0] 2 6 2 3 2" xfId="17158" xr:uid="{C4435470-9CAA-4DF2-8F8A-5429DA41C484}"/>
    <cellStyle name="Moneda [0] 2 6 2 4" xfId="10195" xr:uid="{F59A4A81-6AA8-4269-8B51-150D1EC34671}"/>
    <cellStyle name="Moneda [0] 2 6 2 4 2" xfId="19452" xr:uid="{DD5CEB51-24C5-4F6F-A3C0-2B25C3CD8A70}"/>
    <cellStyle name="Moneda [0] 2 6 2 5" xfId="12605" xr:uid="{33C85529-8188-4F07-999B-9B68256C5430}"/>
    <cellStyle name="Moneda [0] 2 6 3" xfId="3321" xr:uid="{AC9422A5-452E-4B4E-B6B7-96F04ED7E935}"/>
    <cellStyle name="Moneda [0] 2 6 3 2" xfId="13743" xr:uid="{5F291CA1-F982-4136-B7D6-A7EAE2CB6A3C}"/>
    <cellStyle name="Moneda [0] 2 6 4" xfId="5748" xr:uid="{F5915953-C98E-433E-B05B-C4D6E8857182}"/>
    <cellStyle name="Moneda [0] 2 6 4 2" xfId="16020" xr:uid="{B92DA614-7002-4702-81C0-F5700D455B1C}"/>
    <cellStyle name="Moneda [0] 2 6 5" xfId="9027" xr:uid="{7F956850-424F-4456-AD44-EF16B6854167}"/>
    <cellStyle name="Moneda [0] 2 6 5 2" xfId="18313" xr:uid="{ABFB39F8-92F9-487C-A4C2-7B046057E302}"/>
    <cellStyle name="Moneda [0] 2 6 6" xfId="11467" xr:uid="{5A7B2232-0C74-4F21-9FA9-0B5A9C7132CF}"/>
    <cellStyle name="Moneda [0] 2 7" xfId="1564" xr:uid="{D2832C68-60AF-4225-A3B9-4B6A5A1FFDBC}"/>
    <cellStyle name="Moneda [0] 2 7 2" xfId="3900" xr:uid="{6526AB99-6189-4A37-A9A3-93CF340C55AB}"/>
    <cellStyle name="Moneda [0] 2 7 2 2" xfId="14312" xr:uid="{9B8507AE-45BC-4AEE-95E0-07C845901256}"/>
    <cellStyle name="Moneda [0] 2 7 3" xfId="6327" xr:uid="{E5D97F9B-7CA1-4A2F-A04E-721FAF980EA4}"/>
    <cellStyle name="Moneda [0] 2 7 3 2" xfId="16589" xr:uid="{8E6D437A-9E35-45ED-9F3F-0518EA9DB3F4}"/>
    <cellStyle name="Moneda [0] 2 7 4" xfId="9606" xr:uid="{1A9EA250-1DD7-4CFC-8E02-912E1C7CDE4E}"/>
    <cellStyle name="Moneda [0] 2 7 4 2" xfId="18882" xr:uid="{91BC2369-7081-41A9-8AEE-9C3DDCDA85AA}"/>
    <cellStyle name="Moneda [0] 2 7 5" xfId="12036" xr:uid="{005EA080-A0DF-4E11-9652-5EDF78B56784}"/>
    <cellStyle name="Moneda [0] 2 8" xfId="2732" xr:uid="{5FC0EFF8-1A79-4C6D-BAC5-74B3DA263FE3}"/>
    <cellStyle name="Moneda [0] 2 8 2" xfId="13174" xr:uid="{50D3377F-FC8B-4667-859C-EFC39869A03B}"/>
    <cellStyle name="Moneda [0] 2 9" xfId="5143" xr:uid="{5AC51E36-480E-449B-9D7D-A30A60954B50}"/>
    <cellStyle name="Moneda [0] 2 9 2" xfId="15451" xr:uid="{09AE29B6-BE38-40FE-9905-9B84164E0CB1}"/>
    <cellStyle name="Moneda [0] 3" xfId="328" xr:uid="{258AB97F-F093-418D-8F86-C2B07C2C757B}"/>
    <cellStyle name="Moneda [0] 3 2" xfId="536" xr:uid="{AD48461F-AB4B-4451-A3A3-CF8C787BA017}"/>
    <cellStyle name="Moneda [0] 3 2 2" xfId="885" xr:uid="{305467CD-89DB-4868-A23C-18F5EAB6A235}"/>
    <cellStyle name="Moneda [0] 3 2 2 2" xfId="1467" xr:uid="{C057FC58-EB16-4709-8FAA-19B3439468D3}"/>
    <cellStyle name="Moneda [0] 3 2 2 2 2" xfId="2635" xr:uid="{A13E130B-4714-46C1-A76C-4131A1385EDB}"/>
    <cellStyle name="Moneda [0] 3 2 2 2 2 2" xfId="4971" xr:uid="{87E001E4-1CCA-4B60-A0F0-6D190022D62F}"/>
    <cellStyle name="Moneda [0] 3 2 2 2 2 2 2" xfId="15360" xr:uid="{AA1FAD8D-0122-43C6-8A48-B81F1835286A}"/>
    <cellStyle name="Moneda [0] 3 2 2 2 2 3" xfId="7398" xr:uid="{9BF44132-C757-4130-8083-3761381EB89B}"/>
    <cellStyle name="Moneda [0] 3 2 2 2 2 3 2" xfId="17637" xr:uid="{7ABA6089-EC63-45D0-9995-0B86265DDAA9}"/>
    <cellStyle name="Moneda [0] 3 2 2 2 2 4" xfId="10677" xr:uid="{43817929-158D-4589-9D48-7D23907861A8}"/>
    <cellStyle name="Moneda [0] 3 2 2 2 2 4 2" xfId="19931" xr:uid="{DF70B6F2-2457-41B6-9BBE-F4496BC08C58}"/>
    <cellStyle name="Moneda [0] 3 2 2 2 2 5" xfId="13084" xr:uid="{03F3BE31-F3F0-425C-8B62-D7259AE57FBC}"/>
    <cellStyle name="Moneda [0] 3 2 2 2 3" xfId="3803" xr:uid="{93D4CE37-9272-4046-B60F-D61A3528DFAE}"/>
    <cellStyle name="Moneda [0] 3 2 2 2 3 2" xfId="14222" xr:uid="{93411998-D878-4107-B268-DA8D2E619320}"/>
    <cellStyle name="Moneda [0] 3 2 2 2 4" xfId="6230" xr:uid="{01480501-52BB-4373-AE7D-4FA351ABCBD3}"/>
    <cellStyle name="Moneda [0] 3 2 2 2 4 2" xfId="16499" xr:uid="{FD3F5CAE-8546-4BA9-B8B4-CD991A9AEAFA}"/>
    <cellStyle name="Moneda [0] 3 2 2 2 5" xfId="9509" xr:uid="{0207828B-D8BB-4667-AB1F-59E2C1FC01A1}"/>
    <cellStyle name="Moneda [0] 3 2 2 2 5 2" xfId="18792" xr:uid="{2DEABAA4-FC17-47D9-8782-E10EFBDE5B4F}"/>
    <cellStyle name="Moneda [0] 3 2 2 2 6" xfId="11946" xr:uid="{9BC21BEF-4F5D-4746-8D0A-1D3AC21FB098}"/>
    <cellStyle name="Moneda [0] 3 2 2 3" xfId="2053" xr:uid="{E11736FC-99B6-4FBF-A73D-29FF00297603}"/>
    <cellStyle name="Moneda [0] 3 2 2 3 2" xfId="4389" xr:uid="{8C0C9CA6-FBC0-46A2-A583-B15AE21A2860}"/>
    <cellStyle name="Moneda [0] 3 2 2 3 2 2" xfId="14791" xr:uid="{53574B02-8F2B-4F37-B29A-E43E9CDF6AD2}"/>
    <cellStyle name="Moneda [0] 3 2 2 3 3" xfId="6816" xr:uid="{95A2247D-6DAF-45FF-8FAC-8F3DD1903EB5}"/>
    <cellStyle name="Moneda [0] 3 2 2 3 3 2" xfId="17068" xr:uid="{E64A5CC1-809A-442D-B680-4B38D2154350}"/>
    <cellStyle name="Moneda [0] 3 2 2 3 4" xfId="10095" xr:uid="{6F915BA2-CF90-41EA-B5A4-B9E6952E8ACF}"/>
    <cellStyle name="Moneda [0] 3 2 2 3 4 2" xfId="19361" xr:uid="{0948EF4B-ED45-4B6C-97B7-2BB6633F6A8E}"/>
    <cellStyle name="Moneda [0] 3 2 2 3 5" xfId="12515" xr:uid="{DCCD399D-794E-4A27-8B7A-59A16FCF936A}"/>
    <cellStyle name="Moneda [0] 3 2 2 4" xfId="3221" xr:uid="{139FF231-AF1A-4757-90CF-455A0D2A6155}"/>
    <cellStyle name="Moneda [0] 3 2 2 4 2" xfId="13653" xr:uid="{08D2801E-14BF-4A8F-9A10-0938E0E3EAE8}"/>
    <cellStyle name="Moneda [0] 3 2 2 5" xfId="5648" xr:uid="{0AF380C4-698E-4EE2-9BDF-44CD044B9D0F}"/>
    <cellStyle name="Moneda [0] 3 2 2 5 2" xfId="15930" xr:uid="{EE9C5CAA-1FC1-4320-A7BE-AFA3421006C6}"/>
    <cellStyle name="Moneda [0] 3 2 2 6" xfId="8927" xr:uid="{A1FCBAB9-07D9-4CFE-804E-B2D8F574C14C}"/>
    <cellStyle name="Moneda [0] 3 2 2 6 2" xfId="18223" xr:uid="{E2B97245-5D1A-492B-AA15-BB84FFDC3000}"/>
    <cellStyle name="Moneda [0] 3 2 2 7" xfId="11377" xr:uid="{91FF2BC7-F3E6-4194-88D4-327D090B63D7}"/>
    <cellStyle name="Moneda [0] 3 2 3" xfId="1180" xr:uid="{E4E108A9-2E01-4006-9D83-04C196319540}"/>
    <cellStyle name="Moneda [0] 3 2 3 2" xfId="2348" xr:uid="{81BD7BF0-1530-4A66-BE06-41B7114121D1}"/>
    <cellStyle name="Moneda [0] 3 2 3 2 2" xfId="4684" xr:uid="{648F052A-B479-49A9-8351-76CEBC0DB6D8}"/>
    <cellStyle name="Moneda [0] 3 2 3 2 2 2" xfId="15076" xr:uid="{DF4F93C6-0765-4610-9B54-50FCF05D638A}"/>
    <cellStyle name="Moneda [0] 3 2 3 2 3" xfId="7111" xr:uid="{5AC25C32-0225-470B-9115-9FEF77F45AC6}"/>
    <cellStyle name="Moneda [0] 3 2 3 2 3 2" xfId="17353" xr:uid="{595A9069-A6AD-4D97-8995-73A5600C63ED}"/>
    <cellStyle name="Moneda [0] 3 2 3 2 4" xfId="10390" xr:uid="{3CC7A43C-D1BB-4CC1-AB77-87D8BE9990C7}"/>
    <cellStyle name="Moneda [0] 3 2 3 2 4 2" xfId="19647" xr:uid="{3DA58A4E-2D33-47AD-8825-E317A58D6A1C}"/>
    <cellStyle name="Moneda [0] 3 2 3 2 5" xfId="12800" xr:uid="{E25A7326-DA84-46AD-A121-2456BF3D06A1}"/>
    <cellStyle name="Moneda [0] 3 2 3 3" xfId="3516" xr:uid="{8D713ECE-5137-436C-B07C-59E708A52686}"/>
    <cellStyle name="Moneda [0] 3 2 3 3 2" xfId="13938" xr:uid="{6A6CD653-A6C6-4D2F-BB93-0F4C4D16F9E2}"/>
    <cellStyle name="Moneda [0] 3 2 3 4" xfId="5943" xr:uid="{463E6EDF-CE44-492B-AF51-183DBC49FE06}"/>
    <cellStyle name="Moneda [0] 3 2 3 4 2" xfId="16215" xr:uid="{51665987-93FB-4B3C-8996-8313DA8DC636}"/>
    <cellStyle name="Moneda [0] 3 2 3 5" xfId="9222" xr:uid="{4A7A402D-6A52-43C2-9747-CF4E5ABBBA90}"/>
    <cellStyle name="Moneda [0] 3 2 3 5 2" xfId="18508" xr:uid="{C0BD621C-8F59-4CB4-9D08-4223BCE73248}"/>
    <cellStyle name="Moneda [0] 3 2 3 6" xfId="11662" xr:uid="{D4272562-319E-4A88-9452-E4C998D8F60A}"/>
    <cellStyle name="Moneda [0] 3 2 4" xfId="1759" xr:uid="{49A8CE09-A595-4047-B5E3-6ACCA44C5713}"/>
    <cellStyle name="Moneda [0] 3 2 4 2" xfId="4095" xr:uid="{35E03E14-2DC6-4578-A553-2E79A0600D27}"/>
    <cellStyle name="Moneda [0] 3 2 4 2 2" xfId="14507" xr:uid="{36890D84-58ED-4D96-AF3A-8904EBB37F9D}"/>
    <cellStyle name="Moneda [0] 3 2 4 3" xfId="6522" xr:uid="{AB72BCBE-5F80-4A2A-B678-326719F68D84}"/>
    <cellStyle name="Moneda [0] 3 2 4 3 2" xfId="16784" xr:uid="{9A489CBD-18BE-4AD5-909A-A031C3517670}"/>
    <cellStyle name="Moneda [0] 3 2 4 4" xfId="9801" xr:uid="{A0BF807B-E7DD-4079-8198-80A82AA28E9B}"/>
    <cellStyle name="Moneda [0] 3 2 4 4 2" xfId="19077" xr:uid="{49C6AC17-E7EC-4855-BD1D-E9473F6C2EAE}"/>
    <cellStyle name="Moneda [0] 3 2 4 5" xfId="12231" xr:uid="{87163C7B-D147-4136-A01D-1397725742AB}"/>
    <cellStyle name="Moneda [0] 3 2 5" xfId="2927" xr:uid="{7395372F-324C-4568-8981-1E07F25BB32A}"/>
    <cellStyle name="Moneda [0] 3 2 5 2" xfId="13369" xr:uid="{06B56D13-8011-4368-918C-213193FBF8B5}"/>
    <cellStyle name="Moneda [0] 3 2 6" xfId="5344" xr:uid="{B05F33C7-AB68-4277-A572-FC4A97B29514}"/>
    <cellStyle name="Moneda [0] 3 2 6 2" xfId="15646" xr:uid="{AAB36EC8-8252-442C-BD00-C30A8676023D}"/>
    <cellStyle name="Moneda [0] 3 2 7" xfId="8633" xr:uid="{50AEDB07-5571-4700-9A62-6E90CABBE1CC}"/>
    <cellStyle name="Moneda [0] 3 2 7 2" xfId="17939" xr:uid="{FE5E8184-1090-458E-9315-0CF2608A18FB}"/>
    <cellStyle name="Moneda [0] 3 2 8" xfId="11049" xr:uid="{B8419A5F-2DE4-4D60-86CC-4875BFCB91C7}"/>
    <cellStyle name="Moneda [0] 3 3" xfId="702" xr:uid="{ADF5F5A6-B525-481D-B346-D8A0583BD5A5}"/>
    <cellStyle name="Moneda [0] 3 3 2" xfId="1284" xr:uid="{42B81A55-A107-4255-9FA1-D3FFE440AFCF}"/>
    <cellStyle name="Moneda [0] 3 3 2 2" xfId="2452" xr:uid="{A45120DA-9689-436F-BD2C-ED33CBA1DE16}"/>
    <cellStyle name="Moneda [0] 3 3 2 2 2" xfId="4788" xr:uid="{72D60D6F-6CF6-4D52-B746-E6889AF7CDF0}"/>
    <cellStyle name="Moneda [0] 3 3 2 2 2 2" xfId="15177" xr:uid="{8CFB7534-D6D3-4230-94F4-2E7A0A2C7747}"/>
    <cellStyle name="Moneda [0] 3 3 2 2 3" xfId="7215" xr:uid="{7CAE103C-4C80-4548-AA99-0B606E8D796C}"/>
    <cellStyle name="Moneda [0] 3 3 2 2 3 2" xfId="17454" xr:uid="{33C5BD58-4565-4E7B-B1C2-5913C58063DA}"/>
    <cellStyle name="Moneda [0] 3 3 2 2 4" xfId="10494" xr:uid="{57F9AC18-9AE2-447E-8A55-68A26E4012C3}"/>
    <cellStyle name="Moneda [0] 3 3 2 2 4 2" xfId="19748" xr:uid="{637958BE-47DE-4004-8C54-1ACDF8895223}"/>
    <cellStyle name="Moneda [0] 3 3 2 2 5" xfId="12901" xr:uid="{657B6A8D-AC29-4F43-9A6D-941FCA596C9A}"/>
    <cellStyle name="Moneda [0] 3 3 2 3" xfId="3620" xr:uid="{B6B5039D-326D-41FA-9C9D-DD9157F2A1F7}"/>
    <cellStyle name="Moneda [0] 3 3 2 3 2" xfId="14039" xr:uid="{F06C8941-F7CA-42E3-9BC1-943B9ECF7B8B}"/>
    <cellStyle name="Moneda [0] 3 3 2 4" xfId="6047" xr:uid="{2145B53D-CF6E-45D4-989D-0B264AE6A092}"/>
    <cellStyle name="Moneda [0] 3 3 2 4 2" xfId="16316" xr:uid="{E41D00DB-7A6C-49AC-A3F5-5CA0E10CC106}"/>
    <cellStyle name="Moneda [0] 3 3 2 5" xfId="9326" xr:uid="{502524F3-C5D9-41FA-B7A8-1F31156736ED}"/>
    <cellStyle name="Moneda [0] 3 3 2 5 2" xfId="18609" xr:uid="{715EB7D8-959C-4E83-BC9B-BF71F9F4CEBA}"/>
    <cellStyle name="Moneda [0] 3 3 2 6" xfId="11763" xr:uid="{E5C5C1E8-A14C-4074-9AF1-D0001B6C571A}"/>
    <cellStyle name="Moneda [0] 3 3 3" xfId="1870" xr:uid="{BAA9849C-7A15-4BA4-8C9A-F772ECFF48EF}"/>
    <cellStyle name="Moneda [0] 3 3 3 2" xfId="4206" xr:uid="{41243C11-EE8A-4550-82CE-AAEAA1FDDC73}"/>
    <cellStyle name="Moneda [0] 3 3 3 2 2" xfId="14608" xr:uid="{68C3BCFA-5C3A-4633-A9C5-D765F5C24CE6}"/>
    <cellStyle name="Moneda [0] 3 3 3 3" xfId="6633" xr:uid="{08C150F3-3BB0-49D5-9DD4-BD712FF41586}"/>
    <cellStyle name="Moneda [0] 3 3 3 3 2" xfId="16885" xr:uid="{633A7164-5B14-4A23-90FB-008845BFF485}"/>
    <cellStyle name="Moneda [0] 3 3 3 4" xfId="9912" xr:uid="{E1DA78B7-C71F-4062-B6E7-0F50D349D4B2}"/>
    <cellStyle name="Moneda [0] 3 3 3 4 2" xfId="19178" xr:uid="{39D5D371-9429-49A9-B650-3BBCE36D3DD9}"/>
    <cellStyle name="Moneda [0] 3 3 3 5" xfId="12332" xr:uid="{E8F29C94-6FBD-4E98-8FB5-AEA5FC9B065D}"/>
    <cellStyle name="Moneda [0] 3 3 4" xfId="3038" xr:uid="{1D2CB3F0-145F-4980-AAAE-DDE07E7A28EF}"/>
    <cellStyle name="Moneda [0] 3 3 4 2" xfId="13470" xr:uid="{7A0F85F2-C1F6-4C19-AFC6-9D0DFE07661A}"/>
    <cellStyle name="Moneda [0] 3 3 5" xfId="5465" xr:uid="{B1DCC1B1-AD57-4516-8CD8-B65391E09B6B}"/>
    <cellStyle name="Moneda [0] 3 3 5 2" xfId="15747" xr:uid="{CE2BF31A-C7CE-4161-AC38-27CB7F8F28BB}"/>
    <cellStyle name="Moneda [0] 3 3 6" xfId="8744" xr:uid="{416BCBA2-AF39-4125-B840-32E737FC8EB9}"/>
    <cellStyle name="Moneda [0] 3 3 6 2" xfId="18040" xr:uid="{178F8717-D9E9-44C3-B66E-D83A3F11F28D}"/>
    <cellStyle name="Moneda [0] 3 3 7" xfId="11194" xr:uid="{F8EEFF10-1FC8-4224-9CD4-F24D29A68D1B}"/>
    <cellStyle name="Moneda [0] 3 4" xfId="997" xr:uid="{BCBFFA3B-DEEE-43D5-A8E2-6DA61806246C}"/>
    <cellStyle name="Moneda [0] 3 4 2" xfId="2165" xr:uid="{063B109E-5DB3-4B36-8F6A-EE9F0D467CC3}"/>
    <cellStyle name="Moneda [0] 3 4 2 2" xfId="4501" xr:uid="{44C2867D-44C3-468B-AE16-9FB63ED06EC3}"/>
    <cellStyle name="Moneda [0] 3 4 2 2 2" xfId="14893" xr:uid="{0B26B4AC-7F6F-4C01-9BF8-E0871E1FABFC}"/>
    <cellStyle name="Moneda [0] 3 4 2 3" xfId="6928" xr:uid="{C75D06D6-2326-4A3C-AA0E-965ED3916333}"/>
    <cellStyle name="Moneda [0] 3 4 2 3 2" xfId="17170" xr:uid="{95ADADBE-F076-4370-A8DB-C8834A356B23}"/>
    <cellStyle name="Moneda [0] 3 4 2 4" xfId="10207" xr:uid="{613CF2D7-FAD2-4445-BD59-57489D85A4C5}"/>
    <cellStyle name="Moneda [0] 3 4 2 4 2" xfId="19464" xr:uid="{A0D31E10-FE92-42D1-812D-E4E3684197A9}"/>
    <cellStyle name="Moneda [0] 3 4 2 5" xfId="12617" xr:uid="{BA39C55B-612E-4A79-9E62-C85FC0190A01}"/>
    <cellStyle name="Moneda [0] 3 4 3" xfId="3333" xr:uid="{E68A3DB5-AC80-43AE-A6FE-79AF712A30C6}"/>
    <cellStyle name="Moneda [0] 3 4 3 2" xfId="13755" xr:uid="{E6861E00-60F5-4A48-B10E-5436C0C35A29}"/>
    <cellStyle name="Moneda [0] 3 4 4" xfId="5760" xr:uid="{B9913F1B-8E0A-4504-B957-FCA250EA5F25}"/>
    <cellStyle name="Moneda [0] 3 4 4 2" xfId="16032" xr:uid="{3FBE1019-5534-4F15-9AE1-982DCE1EAC40}"/>
    <cellStyle name="Moneda [0] 3 4 5" xfId="9039" xr:uid="{014DD18C-A17D-4DB2-9B21-A181A1D498A9}"/>
    <cellStyle name="Moneda [0] 3 4 5 2" xfId="18325" xr:uid="{07E52038-0171-4294-B34C-CABBB0097C7F}"/>
    <cellStyle name="Moneda [0] 3 4 6" xfId="11479" xr:uid="{19E7A57E-6CA1-40ED-8E74-85A1A52E7543}"/>
    <cellStyle name="Moneda [0] 3 5" xfId="1576" xr:uid="{3630AE7C-B099-4CA6-ACFA-5E56C407D9EC}"/>
    <cellStyle name="Moneda [0] 3 5 2" xfId="3912" xr:uid="{8B32365B-70BB-4391-847A-6C14537FF45F}"/>
    <cellStyle name="Moneda [0] 3 5 2 2" xfId="14324" xr:uid="{767C307A-081F-4731-85D0-59B5A255550F}"/>
    <cellStyle name="Moneda [0] 3 5 3" xfId="6339" xr:uid="{A4F7E60C-D628-49F2-820F-5212C4AC6286}"/>
    <cellStyle name="Moneda [0] 3 5 3 2" xfId="16601" xr:uid="{AF90DE82-47D4-42F5-BC3A-6C53D545C943}"/>
    <cellStyle name="Moneda [0] 3 5 4" xfId="9618" xr:uid="{8E833649-5507-424C-B4F4-2C2977B2D077}"/>
    <cellStyle name="Moneda [0] 3 5 4 2" xfId="18894" xr:uid="{D92EA99F-7792-45A1-B455-660F8611AD2E}"/>
    <cellStyle name="Moneda [0] 3 5 5" xfId="12048" xr:uid="{51C0368F-90D5-4EF0-9D1C-E90D74F5FAFE}"/>
    <cellStyle name="Moneda [0] 3 6" xfId="2744" xr:uid="{CBC61253-9AB5-4531-B0B5-7DA51CAA6CA7}"/>
    <cellStyle name="Moneda [0] 3 6 2" xfId="13186" xr:uid="{19E87E3A-EF51-4684-8CA7-5DC7BE42A0CF}"/>
    <cellStyle name="Moneda [0] 3 7" xfId="5155" xr:uid="{88E77E16-2653-4C24-A364-E70F60A15A57}"/>
    <cellStyle name="Moneda [0] 3 7 2" xfId="15463" xr:uid="{19EE23F7-8BB6-4C7F-B5A3-40B939B34DEB}"/>
    <cellStyle name="Moneda [0] 3 8" xfId="8450" xr:uid="{46FFBDE0-B36A-4523-B31F-5DF24A55E5E4}"/>
    <cellStyle name="Moneda [0] 3 8 2" xfId="17756" xr:uid="{3BCC52EB-89A5-4B0C-97C9-834F3C6D5BBE}"/>
    <cellStyle name="Moneda [0] 3 9" xfId="10841" xr:uid="{8C9DC9D1-EF5C-4E7C-95F4-7225DDBD095B}"/>
    <cellStyle name="Moneda [0] 4" xfId="283" xr:uid="{B011D714-DBAE-4EA6-8A03-66F94ACD5E3E}"/>
    <cellStyle name="Moneda [0] 4 2" xfId="681" xr:uid="{9C9FBDA3-EC8A-4797-AD32-BB7EC66C2EF4}"/>
    <cellStyle name="Moneda [0] 4 2 2" xfId="1264" xr:uid="{B520ACA4-1303-4453-A050-E1E10A019876}"/>
    <cellStyle name="Moneda [0] 4 2 2 2" xfId="2432" xr:uid="{70BD8516-A706-478F-8433-F65E2D8CE1AE}"/>
    <cellStyle name="Moneda [0] 4 2 2 2 2" xfId="4768" xr:uid="{103B965E-343C-4BB2-8408-247214FEC813}"/>
    <cellStyle name="Moneda [0] 4 2 2 2 2 2" xfId="15157" xr:uid="{E456B438-D743-4878-9709-5F0159112174}"/>
    <cellStyle name="Moneda [0] 4 2 2 2 3" xfId="7195" xr:uid="{B9D49CE1-87D6-47F5-90FB-D2028567103A}"/>
    <cellStyle name="Moneda [0] 4 2 2 2 3 2" xfId="17434" xr:uid="{33348195-7359-45FC-9BF0-3542492601C9}"/>
    <cellStyle name="Moneda [0] 4 2 2 2 4" xfId="10474" xr:uid="{B86EDACD-F61E-4A84-A06F-053AF1720335}"/>
    <cellStyle name="Moneda [0] 4 2 2 2 4 2" xfId="19728" xr:uid="{EFB7EC22-168D-45EE-B792-63840183F2EA}"/>
    <cellStyle name="Moneda [0] 4 2 2 2 5" xfId="12881" xr:uid="{AE6E8C70-60D1-4BC1-91D4-2A832E55D245}"/>
    <cellStyle name="Moneda [0] 4 2 2 3" xfId="3600" xr:uid="{33FBC589-E600-415E-B35F-FD33E73B8E7D}"/>
    <cellStyle name="Moneda [0] 4 2 2 3 2" xfId="14019" xr:uid="{47C11D59-45D3-47EE-A906-A85F03EA0653}"/>
    <cellStyle name="Moneda [0] 4 2 2 4" xfId="6027" xr:uid="{1EBAAE4D-C30E-4DB7-B83F-E52D62A92D84}"/>
    <cellStyle name="Moneda [0] 4 2 2 4 2" xfId="16296" xr:uid="{17DA56E1-530C-4D08-BB2B-38DDAE732BF0}"/>
    <cellStyle name="Moneda [0] 4 2 2 5" xfId="9306" xr:uid="{CE45A187-88F0-4984-B73E-8E6E7190EBEB}"/>
    <cellStyle name="Moneda [0] 4 2 2 5 2" xfId="18589" xr:uid="{AEFE882B-250D-4A9E-81F7-D8241937D598}"/>
    <cellStyle name="Moneda [0] 4 2 2 6" xfId="11743" xr:uid="{0146C7D5-77D9-4925-A42E-845A62BE4597}"/>
    <cellStyle name="Moneda [0] 4 2 3" xfId="1849" xr:uid="{C9BAA6F4-F72A-4CDE-A1B0-A4516546FFAF}"/>
    <cellStyle name="Moneda [0] 4 2 3 2" xfId="4185" xr:uid="{03F9CF9D-2F4B-47FB-A482-AA0062E60365}"/>
    <cellStyle name="Moneda [0] 4 2 3 2 2" xfId="14588" xr:uid="{089C31E2-E898-4D99-B8DC-9D56DB341E7A}"/>
    <cellStyle name="Moneda [0] 4 2 3 3" xfId="6612" xr:uid="{B1AB4707-FBD4-4BA0-A268-877B3C8449A9}"/>
    <cellStyle name="Moneda [0] 4 2 3 3 2" xfId="16865" xr:uid="{0CE0A417-4780-4608-889A-372907996C22}"/>
    <cellStyle name="Moneda [0] 4 2 3 4" xfId="9891" xr:uid="{B3157DEE-8711-49E7-AE29-15CC4D12D991}"/>
    <cellStyle name="Moneda [0] 4 2 3 4 2" xfId="19158" xr:uid="{AAE271BC-03DF-4D3B-9B09-2D45F581010C}"/>
    <cellStyle name="Moneda [0] 4 2 3 5" xfId="12312" xr:uid="{8EE10A3C-2770-48BF-9D72-E60A098815AC}"/>
    <cellStyle name="Moneda [0] 4 2 4" xfId="3017" xr:uid="{086DAA76-2021-4015-80AB-175D0EE62119}"/>
    <cellStyle name="Moneda [0] 4 2 4 2" xfId="13450" xr:uid="{0E8D0FF4-9B38-47F5-A466-ADB612B9C106}"/>
    <cellStyle name="Moneda [0] 4 2 5" xfId="5444" xr:uid="{9A44C4F0-2FC2-4E3D-AF47-19F7BF2D2575}"/>
    <cellStyle name="Moneda [0] 4 2 5 2" xfId="15727" xr:uid="{1BA0EDF1-5225-458C-9AEF-973E7F55E4DA}"/>
    <cellStyle name="Moneda [0] 4 2 6" xfId="8723" xr:uid="{9878B4A3-7531-4B3B-A39F-0F39A2BE55BC}"/>
    <cellStyle name="Moneda [0] 4 2 6 2" xfId="18020" xr:uid="{93E53669-3B2E-4AA7-9993-27B00FD2D186}"/>
    <cellStyle name="Moneda [0] 4 2 7" xfId="11174" xr:uid="{7FAC7DE3-4387-4E8C-9A9C-65BF19D6EE98}"/>
    <cellStyle name="Moneda [0] 4 3" xfId="977" xr:uid="{3035B199-1293-4722-BD00-0BD45C3F397C}"/>
    <cellStyle name="Moneda [0] 4 3 2" xfId="2145" xr:uid="{419DCE66-E49C-46A5-8F9B-E7BEEEB7F962}"/>
    <cellStyle name="Moneda [0] 4 3 2 2" xfId="4481" xr:uid="{99D8C677-1E67-4985-B013-6C7D5595B70A}"/>
    <cellStyle name="Moneda [0] 4 3 2 2 2" xfId="14873" xr:uid="{F89D437D-D5C7-4124-B03D-6FFD8688AAC9}"/>
    <cellStyle name="Moneda [0] 4 3 2 3" xfId="6908" xr:uid="{CE66BE11-FBD9-4850-B3A3-15133DF89D01}"/>
    <cellStyle name="Moneda [0] 4 3 2 3 2" xfId="17150" xr:uid="{9EC70B74-6352-44A2-B79C-FC202B5A17D5}"/>
    <cellStyle name="Moneda [0] 4 3 2 4" xfId="10187" xr:uid="{C1FDCC25-9761-4109-91E4-7D80F83A0145}"/>
    <cellStyle name="Moneda [0] 4 3 2 4 2" xfId="19444" xr:uid="{A2E81428-CAC0-4CEF-A4F6-43E421E643B9}"/>
    <cellStyle name="Moneda [0] 4 3 2 5" xfId="12597" xr:uid="{2F3D2C23-6B4D-426F-97F3-81B30C3C0264}"/>
    <cellStyle name="Moneda [0] 4 3 3" xfId="3313" xr:uid="{0C6D5A4B-C841-4BF2-8AB2-BAC59B77C8D6}"/>
    <cellStyle name="Moneda [0] 4 3 3 2" xfId="13735" xr:uid="{88CE6456-61A5-4196-AEB0-D94B60CAE144}"/>
    <cellStyle name="Moneda [0] 4 3 4" xfId="5740" xr:uid="{F0E635E8-ACB7-421C-B6BE-D3B5D168ECF0}"/>
    <cellStyle name="Moneda [0] 4 3 4 2" xfId="16012" xr:uid="{69F96FB4-3A58-45BF-9FDE-AAEBF6EEF392}"/>
    <cellStyle name="Moneda [0] 4 3 5" xfId="9019" xr:uid="{F3030415-3525-4B33-9A8A-0F438B215330}"/>
    <cellStyle name="Moneda [0] 4 3 5 2" xfId="18305" xr:uid="{9C162643-3584-4373-8D1D-2DB6AE03D1ED}"/>
    <cellStyle name="Moneda [0] 4 3 6" xfId="11459" xr:uid="{BACC27F4-8A5E-4566-A1D9-9F406B8B8D98}"/>
    <cellStyle name="Moneda [0] 4 4" xfId="1556" xr:uid="{4D807B13-CFBE-493C-B862-BF6A282445E0}"/>
    <cellStyle name="Moneda [0] 4 4 2" xfId="3892" xr:uid="{7A02440E-14A4-445E-84AD-C6FE52D070FC}"/>
    <cellStyle name="Moneda [0] 4 4 2 2" xfId="14304" xr:uid="{40B80BC0-04B1-4023-9F73-7030F03FC1E3}"/>
    <cellStyle name="Moneda [0] 4 4 3" xfId="6319" xr:uid="{3AD3FD6D-3155-4142-AAED-132CF8E0B686}"/>
    <cellStyle name="Moneda [0] 4 4 3 2" xfId="16581" xr:uid="{7F60660A-D567-41F3-B24D-174F31EAEDD8}"/>
    <cellStyle name="Moneda [0] 4 4 4" xfId="9598" xr:uid="{C05B1C14-B4A1-4D8C-B703-728FACB96F7A}"/>
    <cellStyle name="Moneda [0] 4 4 4 2" xfId="18874" xr:uid="{42550115-C7F8-4FFA-9F6D-2AD494B96EED}"/>
    <cellStyle name="Moneda [0] 4 4 5" xfId="12028" xr:uid="{18E62FE7-546C-483B-9117-10B755FCA375}"/>
    <cellStyle name="Moneda [0] 4 5" xfId="2724" xr:uid="{189AC11F-DEC7-4DAA-B7E2-4D663EBFD68B}"/>
    <cellStyle name="Moneda [0] 4 5 2" xfId="13166" xr:uid="{6282BC9D-4C96-484A-A771-9E140719E593}"/>
    <cellStyle name="Moneda [0] 4 6" xfId="5128" xr:uid="{52DB26F2-5880-4BF4-94B2-431CF11B0D85}"/>
    <cellStyle name="Moneda [0] 4 6 2" xfId="15442" xr:uid="{0C7538FF-0497-43FC-8A64-AABC3E94CA26}"/>
    <cellStyle name="Moneda [0] 4 7" xfId="8430" xr:uid="{C51E1672-B8A8-41BF-AEDF-9D36D792720B}"/>
    <cellStyle name="Moneda [0] 4 7 2" xfId="17736" xr:uid="{683F414E-258C-40F9-8D86-F4290CA641EE}"/>
    <cellStyle name="Moneda [0] 4 8" xfId="10799" xr:uid="{982E4C86-5425-4A69-9D8F-16C60ACDA544}"/>
    <cellStyle name="Moneda [0] 5" xfId="493" xr:uid="{0FA22063-C1C5-40E1-88F1-CE424CF24D83}"/>
    <cellStyle name="Moneda [0] 5 2" xfId="864" xr:uid="{ADAB9113-4630-427E-9784-EA0B7A98D1E8}"/>
    <cellStyle name="Moneda [0] 5 2 2" xfId="1446" xr:uid="{A8E95B49-F705-4833-A9B6-E852F4B59DCA}"/>
    <cellStyle name="Moneda [0] 5 2 2 2" xfId="2614" xr:uid="{DE5202DA-FE20-45FF-A218-8738F4C17B2B}"/>
    <cellStyle name="Moneda [0] 5 2 2 2 2" xfId="4950" xr:uid="{3F5AF0AB-BE9D-40C4-BDF4-78B7CC1DD76E}"/>
    <cellStyle name="Moneda [0] 5 2 2 2 2 2" xfId="15339" xr:uid="{E42BE330-17EC-4DA0-82CF-64EF170FD946}"/>
    <cellStyle name="Moneda [0] 5 2 2 2 3" xfId="7377" xr:uid="{B7F6BBEE-A480-44D2-8E63-E182ADA596F4}"/>
    <cellStyle name="Moneda [0] 5 2 2 2 3 2" xfId="17616" xr:uid="{EE33A449-B776-44E4-9C83-375B0FC35AD3}"/>
    <cellStyle name="Moneda [0] 5 2 2 2 4" xfId="10656" xr:uid="{02AEDF85-4606-4AF4-A4DB-945E0C2A792B}"/>
    <cellStyle name="Moneda [0] 5 2 2 2 4 2" xfId="19910" xr:uid="{DAA6B038-EB3E-4319-8844-E025037DB183}"/>
    <cellStyle name="Moneda [0] 5 2 2 2 5" xfId="13063" xr:uid="{B55D6B48-1564-4858-A667-529441A780E4}"/>
    <cellStyle name="Moneda [0] 5 2 2 3" xfId="3782" xr:uid="{997797AB-66FE-49F0-9E9B-A6B89E0AB8EF}"/>
    <cellStyle name="Moneda [0] 5 2 2 3 2" xfId="14201" xr:uid="{890CBE77-7AFF-41A4-8274-5B776F2B9E66}"/>
    <cellStyle name="Moneda [0] 5 2 2 4" xfId="6209" xr:uid="{1707C166-FF6F-4EDE-9D78-C31D946BC278}"/>
    <cellStyle name="Moneda [0] 5 2 2 4 2" xfId="16478" xr:uid="{8D2FFB73-BAB8-4734-82B6-F3CB5A654B77}"/>
    <cellStyle name="Moneda [0] 5 2 2 5" xfId="9488" xr:uid="{C558EA42-F6DB-45F4-A00F-80792C8FE094}"/>
    <cellStyle name="Moneda [0] 5 2 2 5 2" xfId="18771" xr:uid="{00F06EE0-CB8B-4169-92BE-E35DE5E27DF5}"/>
    <cellStyle name="Moneda [0] 5 2 2 6" xfId="11925" xr:uid="{210AD3CF-AD61-46FB-A49D-41D1DB3EA000}"/>
    <cellStyle name="Moneda [0] 5 2 3" xfId="2032" xr:uid="{046C2E2B-E3B0-49E5-A874-B45504CB4B27}"/>
    <cellStyle name="Moneda [0] 5 2 3 2" xfId="4368" xr:uid="{E3E2DB92-663F-4A75-B0D7-276C74EDFE96}"/>
    <cellStyle name="Moneda [0] 5 2 3 2 2" xfId="14770" xr:uid="{6E586196-6C81-4D4D-BBDE-FB78E33A2CDF}"/>
    <cellStyle name="Moneda [0] 5 2 3 3" xfId="6795" xr:uid="{045DEA3A-55BE-4047-9738-FBB37371AD23}"/>
    <cellStyle name="Moneda [0] 5 2 3 3 2" xfId="17047" xr:uid="{0CE18290-03A7-4C15-98B0-52EDB7989D30}"/>
    <cellStyle name="Moneda [0] 5 2 3 4" xfId="10074" xr:uid="{0354B832-2910-4262-AD0D-A0DBE9A3E197}"/>
    <cellStyle name="Moneda [0] 5 2 3 4 2" xfId="19340" xr:uid="{54ACEF96-01AC-4943-AD93-38713360C803}"/>
    <cellStyle name="Moneda [0] 5 2 3 5" xfId="12494" xr:uid="{69B7D860-1EAA-42B6-B5B7-82002A9AC045}"/>
    <cellStyle name="Moneda [0] 5 2 4" xfId="3200" xr:uid="{7D16C9A3-2BB5-4E6A-BA48-5292306A5C5E}"/>
    <cellStyle name="Moneda [0] 5 2 4 2" xfId="13632" xr:uid="{E8699C23-81B3-49B2-8019-444E83023CAD}"/>
    <cellStyle name="Moneda [0] 5 2 5" xfId="5627" xr:uid="{0E8639A6-082E-4EB1-B045-23E3E74E00C1}"/>
    <cellStyle name="Moneda [0] 5 2 5 2" xfId="15909" xr:uid="{55A3CF23-B0D6-416D-BC39-F9665310B8E6}"/>
    <cellStyle name="Moneda [0] 5 2 6" xfId="8906" xr:uid="{70B4BE3D-CC46-493C-96F8-2817B4EED20A}"/>
    <cellStyle name="Moneda [0] 5 2 6 2" xfId="18202" xr:uid="{4E253D52-0BE8-4068-81FF-7DB580DC5623}"/>
    <cellStyle name="Moneda [0] 5 2 7" xfId="11356" xr:uid="{07A9FF0F-B760-469E-9655-503CAE349A84}"/>
    <cellStyle name="Moneda [0] 5 3" xfId="1159" xr:uid="{8089A720-8A13-4741-AB5D-A50ABB46BCDB}"/>
    <cellStyle name="Moneda [0] 5 3 2" xfId="2327" xr:uid="{7436D3DA-B6CA-4884-B44A-9A2261FE893C}"/>
    <cellStyle name="Moneda [0] 5 3 2 2" xfId="4663" xr:uid="{F4B34B32-E468-4246-A80C-01E8DD587EE4}"/>
    <cellStyle name="Moneda [0] 5 3 2 2 2" xfId="15055" xr:uid="{729B553D-73E2-4EF3-962C-C393DC7293D7}"/>
    <cellStyle name="Moneda [0] 5 3 2 3" xfId="7090" xr:uid="{F10267C1-9881-458F-94DA-7375B70602AF}"/>
    <cellStyle name="Moneda [0] 5 3 2 3 2" xfId="17332" xr:uid="{084B3F79-88DE-426A-96E8-3A86A000023C}"/>
    <cellStyle name="Moneda [0] 5 3 2 4" xfId="10369" xr:uid="{82557068-1839-464B-AA1C-B27B650B0304}"/>
    <cellStyle name="Moneda [0] 5 3 2 4 2" xfId="19626" xr:uid="{766D748C-C7C5-4F22-B3C3-24A44D76FB44}"/>
    <cellStyle name="Moneda [0] 5 3 2 5" xfId="12779" xr:uid="{9795087C-D7CF-4860-A5D9-0FFDCFF3E987}"/>
    <cellStyle name="Moneda [0] 5 3 3" xfId="3495" xr:uid="{A0AAF90D-ACA8-4107-970D-FD242D9B2F52}"/>
    <cellStyle name="Moneda [0] 5 3 3 2" xfId="13917" xr:uid="{BF820F75-4FD4-49EC-AED0-4646EE427AEE}"/>
    <cellStyle name="Moneda [0] 5 3 4" xfId="5922" xr:uid="{99358C68-A8DB-43D4-83FF-BD355C01AB11}"/>
    <cellStyle name="Moneda [0] 5 3 4 2" xfId="16194" xr:uid="{01A9D077-CD1E-4A78-8E2F-2EBDAA96D471}"/>
    <cellStyle name="Moneda [0] 5 3 5" xfId="9201" xr:uid="{FE14EB57-3808-4224-805C-F15D9A4E57E1}"/>
    <cellStyle name="Moneda [0] 5 3 5 2" xfId="18487" xr:uid="{5FF063AB-7995-46E7-9DD9-BF023582CCDC}"/>
    <cellStyle name="Moneda [0] 5 3 6" xfId="11641" xr:uid="{F0CF1EB2-8944-411F-B7C0-C210B16652F5}"/>
    <cellStyle name="Moneda [0] 5 4" xfId="1738" xr:uid="{2BF17F29-7541-4FD5-B8BD-599FF8D437F5}"/>
    <cellStyle name="Moneda [0] 5 4 2" xfId="4074" xr:uid="{A4EB3613-8FE6-4E5D-9051-5958C255A52F}"/>
    <cellStyle name="Moneda [0] 5 4 2 2" xfId="14486" xr:uid="{012E7B7E-B733-41AE-8B4C-97DD05A43B15}"/>
    <cellStyle name="Moneda [0] 5 4 3" xfId="6501" xr:uid="{49B32679-C16A-4189-8F66-2BBE199CC80D}"/>
    <cellStyle name="Moneda [0] 5 4 3 2" xfId="16763" xr:uid="{A6C1E779-67FA-454F-A589-73F5FEC63AA2}"/>
    <cellStyle name="Moneda [0] 5 4 4" xfId="9780" xr:uid="{DD046343-56B2-4CCB-AD1F-2DFEFB9EA838}"/>
    <cellStyle name="Moneda [0] 5 4 4 2" xfId="19056" xr:uid="{99AA9665-AEF4-4F16-8C69-0D4DC128868B}"/>
    <cellStyle name="Moneda [0] 5 4 5" xfId="12210" xr:uid="{B8ABFC5B-EFB3-4F65-A4CB-ED3211B2A0EC}"/>
    <cellStyle name="Moneda [0] 5 5" xfId="2906" xr:uid="{95016F8B-B9AC-43EB-82E9-D76CC3830D9B}"/>
    <cellStyle name="Moneda [0] 5 5 2" xfId="13348" xr:uid="{179E3FBC-EFAA-4625-9D47-9B2973EC96DB}"/>
    <cellStyle name="Moneda [0] 5 6" xfId="5317" xr:uid="{DB21740D-E341-46E6-831D-CF6101A00686}"/>
    <cellStyle name="Moneda [0] 5 6 2" xfId="15625" xr:uid="{3DEBFF2C-399B-473C-BB8D-6B8C6C8F05D1}"/>
    <cellStyle name="Moneda [0] 5 7" xfId="8612" xr:uid="{0ED330CB-3D64-4CA6-9F3C-253DA5A42F90}"/>
    <cellStyle name="Moneda [0] 5 7 2" xfId="17918" xr:uid="{FF1BD5A5-13D4-41D6-B117-C0855903B6CE}"/>
    <cellStyle name="Moneda [0] 5 8" xfId="11006" xr:uid="{7F8F3F6F-C495-43B1-91A3-55BB8F4F33B5}"/>
    <cellStyle name="Moneda [0] 6" xfId="604" xr:uid="{53AF4BAA-1EA6-43CA-81FF-627A25D93C2A}"/>
    <cellStyle name="Moneda [0] 6 2" xfId="931" xr:uid="{698C4A07-0FDF-410C-88D0-A5BEEEC3EDE9}"/>
    <cellStyle name="Moneda [0] 6 2 2" xfId="1512" xr:uid="{B5426D7C-D78E-49AA-89D5-9EB6CF7BA457}"/>
    <cellStyle name="Moneda [0] 6 2 2 2" xfId="2680" xr:uid="{7100B897-B8C7-4554-A565-E5DBB822AD8D}"/>
    <cellStyle name="Moneda [0] 6 2 2 2 2" xfId="5016" xr:uid="{9F73B3F9-0038-4327-88E8-32BF9702BE9A}"/>
    <cellStyle name="Moneda [0] 6 2 2 2 2 2" xfId="15405" xr:uid="{8883EA04-C2E0-494D-B88A-6577E99C84A8}"/>
    <cellStyle name="Moneda [0] 6 2 2 2 3" xfId="7443" xr:uid="{7E7E3066-7463-4BBF-B5FC-C1AD186855F2}"/>
    <cellStyle name="Moneda [0] 6 2 2 2 3 2" xfId="17682" xr:uid="{15CA80F7-A878-4DBD-8D5E-ED7610101B85}"/>
    <cellStyle name="Moneda [0] 6 2 2 2 4" xfId="10722" xr:uid="{F8635A3B-9D0B-49D8-B968-F86B54CF90C1}"/>
    <cellStyle name="Moneda [0] 6 2 2 2 4 2" xfId="19976" xr:uid="{4BB960F4-25B1-42A2-AF1D-15795B2D2A18}"/>
    <cellStyle name="Moneda [0] 6 2 2 2 5" xfId="13129" xr:uid="{9A72145A-3E6D-4D9F-A3E4-29B327CF2784}"/>
    <cellStyle name="Moneda [0] 6 2 2 3" xfId="3848" xr:uid="{40EB8EA7-3330-4447-A8CB-FB5E9211FC3C}"/>
    <cellStyle name="Moneda [0] 6 2 2 3 2" xfId="14267" xr:uid="{E4DB2C9D-EDD7-4AB0-A58F-51EE04844504}"/>
    <cellStyle name="Moneda [0] 6 2 2 4" xfId="6275" xr:uid="{E81F5C7C-08A4-4888-8BC0-7E616F650477}"/>
    <cellStyle name="Moneda [0] 6 2 2 4 2" xfId="16544" xr:uid="{DBF98756-33BE-4019-B672-1A1E6BBFB973}"/>
    <cellStyle name="Moneda [0] 6 2 2 5" xfId="9554" xr:uid="{F28505A5-BC46-483F-8ACC-BA9B0110E947}"/>
    <cellStyle name="Moneda [0] 6 2 2 5 2" xfId="18837" xr:uid="{68988638-0A54-431C-94FA-3D1AA0FAB635}"/>
    <cellStyle name="Moneda [0] 6 2 2 6" xfId="11991" xr:uid="{694C1F24-4BDF-4842-AC5F-E1A0879DB04E}"/>
    <cellStyle name="Moneda [0] 6 2 3" xfId="2099" xr:uid="{DE1F3B80-417E-45DE-9998-76447B9CB55C}"/>
    <cellStyle name="Moneda [0] 6 2 3 2" xfId="4435" xr:uid="{87D6F879-5045-4B08-8125-1728FF465480}"/>
    <cellStyle name="Moneda [0] 6 2 3 2 2" xfId="14836" xr:uid="{39B017DA-3B20-4A42-B335-8966B223480D}"/>
    <cellStyle name="Moneda [0] 6 2 3 3" xfId="6862" xr:uid="{E09FF8D5-5CE3-4F1F-A210-0F9FAF3BA025}"/>
    <cellStyle name="Moneda [0] 6 2 3 3 2" xfId="17113" xr:uid="{47DF0475-B276-4315-9678-1EC905C58479}"/>
    <cellStyle name="Moneda [0] 6 2 3 4" xfId="10141" xr:uid="{6614A802-E933-4635-AA04-BAFB84B9D33D}"/>
    <cellStyle name="Moneda [0] 6 2 3 4 2" xfId="19406" xr:uid="{B5F74E29-2FBD-4C87-BF42-E53FC882E7B1}"/>
    <cellStyle name="Moneda [0] 6 2 3 5" xfId="12560" xr:uid="{C9817121-C6A5-4ED7-BAD3-1B2E03657423}"/>
    <cellStyle name="Moneda [0] 6 2 4" xfId="3267" xr:uid="{710C5D6F-1D63-4B65-B215-4B7DA688029A}"/>
    <cellStyle name="Moneda [0] 6 2 4 2" xfId="13698" xr:uid="{2F943D3A-F77B-4C75-AAF1-EFA1FE999725}"/>
    <cellStyle name="Moneda [0] 6 2 5" xfId="5694" xr:uid="{4804B82C-AB93-4B79-B076-B61DAE3543DC}"/>
    <cellStyle name="Moneda [0] 6 2 5 2" xfId="15975" xr:uid="{698E2BD5-3829-42D9-904D-EB6694CBF81F}"/>
    <cellStyle name="Moneda [0] 6 2 6" xfId="8973" xr:uid="{DE471C11-9DE8-4775-AB14-155BC17F4C88}"/>
    <cellStyle name="Moneda [0] 6 2 6 2" xfId="18268" xr:uid="{3F9CFC8A-E21A-49E3-B7DC-C57547C45DBF}"/>
    <cellStyle name="Moneda [0] 6 2 7" xfId="11422" xr:uid="{47EB0A4E-DC13-4A5A-A680-A68128A5A760}"/>
    <cellStyle name="Moneda [0] 6 3" xfId="1225" xr:uid="{A0245A39-8A48-4C82-A935-88D783BD0F9D}"/>
    <cellStyle name="Moneda [0] 6 3 2" xfId="2393" xr:uid="{9400BADD-9434-4FC7-A763-CB433B02DA23}"/>
    <cellStyle name="Moneda [0] 6 3 2 2" xfId="4729" xr:uid="{910BD258-B61C-4E0B-BD80-4B0AC0F710DF}"/>
    <cellStyle name="Moneda [0] 6 3 2 2 2" xfId="15121" xr:uid="{92AE0D7C-CB11-4FDB-AA1E-5963FA0E22F2}"/>
    <cellStyle name="Moneda [0] 6 3 2 3" xfId="7156" xr:uid="{5E50C26E-AB5A-4595-B5D4-5D908B0C02B2}"/>
    <cellStyle name="Moneda [0] 6 3 2 3 2" xfId="17398" xr:uid="{EA9287CE-453F-48FF-B804-F167FF3A8F30}"/>
    <cellStyle name="Moneda [0] 6 3 2 4" xfId="10435" xr:uid="{8A77DD38-4E1B-4935-ABE6-647DED92542D}"/>
    <cellStyle name="Moneda [0] 6 3 2 4 2" xfId="19692" xr:uid="{02E0DBDF-DA0E-42F8-A9A2-227812DB927E}"/>
    <cellStyle name="Moneda [0] 6 3 2 5" xfId="12845" xr:uid="{004D7354-FD5C-495D-8146-3ED1FCB5D5BF}"/>
    <cellStyle name="Moneda [0] 6 3 3" xfId="3561" xr:uid="{BA243A20-EE82-45BF-8A74-15CC225C30CE}"/>
    <cellStyle name="Moneda [0] 6 3 3 2" xfId="13983" xr:uid="{4519B450-CEBB-4D4D-8FF1-102B05B76C20}"/>
    <cellStyle name="Moneda [0] 6 3 4" xfId="5988" xr:uid="{64F23AD0-73B4-4A27-AF24-263D1AD7877E}"/>
    <cellStyle name="Moneda [0] 6 3 4 2" xfId="16260" xr:uid="{CACD3718-AC67-4F37-ADE6-1FBD41C6F3C5}"/>
    <cellStyle name="Moneda [0] 6 3 5" xfId="9267" xr:uid="{17051807-1F99-4CC9-8A0A-C609B6B1AF5F}"/>
    <cellStyle name="Moneda [0] 6 3 5 2" xfId="18553" xr:uid="{4AF6D91E-7060-49AC-9A2C-E631A0895D0E}"/>
    <cellStyle name="Moneda [0] 6 3 6" xfId="11707" xr:uid="{57693636-84A0-42A4-A0F0-5B945215C905}"/>
    <cellStyle name="Moneda [0] 6 4" xfId="1804" xr:uid="{F2F09AF4-D9F7-4217-85F5-B23DE69D4F0E}"/>
    <cellStyle name="Moneda [0] 6 4 2" xfId="4140" xr:uid="{FD2ABC50-0FA0-4C5C-A74F-10800DFE1464}"/>
    <cellStyle name="Moneda [0] 6 4 2 2" xfId="14552" xr:uid="{B895316D-7956-4C8C-9B9B-43788404F20F}"/>
    <cellStyle name="Moneda [0] 6 4 3" xfId="6567" xr:uid="{76EB8AE3-0822-4AEA-BBAF-410D401646A3}"/>
    <cellStyle name="Moneda [0] 6 4 3 2" xfId="16829" xr:uid="{A91B6473-6550-413B-A2A0-7A0EC11059BE}"/>
    <cellStyle name="Moneda [0] 6 4 4" xfId="9846" xr:uid="{BA8B975E-FA3D-4507-976D-F06170B3EFAB}"/>
    <cellStyle name="Moneda [0] 6 4 4 2" xfId="19122" xr:uid="{56BDD311-FDCD-4D27-A8E5-12DE01F498A2}"/>
    <cellStyle name="Moneda [0] 6 4 5" xfId="12276" xr:uid="{FD9DAA44-D324-4CA4-A951-98E6737DCBF5}"/>
    <cellStyle name="Moneda [0] 6 5" xfId="2972" xr:uid="{A59ABD2D-219F-4CA5-B9F9-A72AC7DB3565}"/>
    <cellStyle name="Moneda [0] 6 5 2" xfId="13414" xr:uid="{DA597B15-4EE3-4BA1-A50C-45C9C62C91FF}"/>
    <cellStyle name="Moneda [0] 6 6" xfId="5392" xr:uid="{01D74494-A7B9-4DA6-BE93-A8968CA7DB41}"/>
    <cellStyle name="Moneda [0] 6 6 2" xfId="15691" xr:uid="{EEE72086-966B-4996-A1DC-4A53A6DF24F7}"/>
    <cellStyle name="Moneda [0] 6 7" xfId="8678" xr:uid="{E515FD51-0307-44FD-A5A8-50CAFCE7177E}"/>
    <cellStyle name="Moneda [0] 6 7 2" xfId="17984" xr:uid="{D16B3ECE-4267-46E1-8838-4E559D6F39B5}"/>
    <cellStyle name="Moneda [0] 6 8" xfId="11116" xr:uid="{0D0A2083-B969-42F9-A28F-3F8195817B31}"/>
    <cellStyle name="Moneda 10" xfId="288" xr:uid="{76E8BB73-8EF3-43D6-A2B1-FC0B008B3AF8}"/>
    <cellStyle name="Moneda 10 2" xfId="89" xr:uid="{9B1EEE47-6C89-448B-A7AE-7A55541174A7}"/>
    <cellStyle name="Moneda 10 3" xfId="496" xr:uid="{0CF2F00B-84B4-461D-9C3B-2EE6C0C81B53}"/>
    <cellStyle name="Moneda 10 3 2" xfId="11009" xr:uid="{8C8E6D4A-92AF-4DB7-AF79-7E9E7EEBC287}"/>
    <cellStyle name="Moneda 10 4" xfId="582" xr:uid="{25C5385D-3DF2-492B-8D27-969B2ACC8A93}"/>
    <cellStyle name="Moneda 10 4 2" xfId="11094" xr:uid="{76DB13AE-4F43-4140-9F89-C62BA4A3DB45}"/>
    <cellStyle name="Moneda 10 5" xfId="643" xr:uid="{367055DF-4AC7-4238-A907-B68B6E868D7F}"/>
    <cellStyle name="Moneda 10 5 2" xfId="11149" xr:uid="{5F731F2F-D26D-4A57-ACFB-B78A9EFE9A0F}"/>
    <cellStyle name="Moneda 10 6" xfId="10802" xr:uid="{6531780C-6E5F-4C10-B704-A8330416FE9E}"/>
    <cellStyle name="Moneda 100" xfId="482" xr:uid="{9CC4B1D4-2D9D-4435-84EB-30B8537BBDC0}"/>
    <cellStyle name="Moneda 100 2" xfId="856" xr:uid="{3AA7CA39-2674-42AF-80CB-A252BC86DDBC}"/>
    <cellStyle name="Moneda 100 2 2" xfId="1438" xr:uid="{D3ADCA67-356C-464A-A02B-815FB0D12D5D}"/>
    <cellStyle name="Moneda 100 2 2 2" xfId="2606" xr:uid="{AC152EE2-C45F-4DDE-A2F3-0F399F912089}"/>
    <cellStyle name="Moneda 100 2 2 2 2" xfId="4942" xr:uid="{4DC57D8E-A5BD-4F79-89A5-890EE1444200}"/>
    <cellStyle name="Moneda 100 2 2 2 2 2" xfId="15331" xr:uid="{D447668E-8D3F-4DB2-868E-86042380DB93}"/>
    <cellStyle name="Moneda 100 2 2 2 3" xfId="7369" xr:uid="{0FBE5A7F-05DC-4AAF-A886-C6A03D75C80A}"/>
    <cellStyle name="Moneda 100 2 2 2 3 2" xfId="17608" xr:uid="{58070137-0E3A-4FA9-82CD-495F63ABEE19}"/>
    <cellStyle name="Moneda 100 2 2 2 4" xfId="10648" xr:uid="{DD867C27-F2BD-46ED-98B5-CB6BB07ECDCE}"/>
    <cellStyle name="Moneda 100 2 2 2 4 2" xfId="19902" xr:uid="{9C53CA26-01CB-4B8E-9777-FCDF2CD0DD62}"/>
    <cellStyle name="Moneda 100 2 2 2 5" xfId="13055" xr:uid="{6A8F7BE4-82B8-4D7F-AE34-9DE1B734FA10}"/>
    <cellStyle name="Moneda 100 2 2 3" xfId="3774" xr:uid="{291C3C51-F7EF-4EA9-9AC6-2C39FC51E82C}"/>
    <cellStyle name="Moneda 100 2 2 3 2" xfId="14193" xr:uid="{842AFD6C-B4EC-40FA-BA11-F597F3CE4A2E}"/>
    <cellStyle name="Moneda 100 2 2 4" xfId="6201" xr:uid="{A56A3396-6C8F-404A-AC62-C511BB20DFA8}"/>
    <cellStyle name="Moneda 100 2 2 4 2" xfId="16470" xr:uid="{D1D7C7FC-0385-4CCE-B258-7308E91379A3}"/>
    <cellStyle name="Moneda 100 2 2 5" xfId="9480" xr:uid="{47F54B68-D3A4-4986-BD78-8EEF3BB47D14}"/>
    <cellStyle name="Moneda 100 2 2 5 2" xfId="18763" xr:uid="{29FA631D-1368-4D2A-85C7-EFFF701F2C1A}"/>
    <cellStyle name="Moneda 100 2 2 6" xfId="11917" xr:uid="{A7DB1188-170E-4CC1-BB97-548F6952EB1E}"/>
    <cellStyle name="Moneda 100 2 3" xfId="2024" xr:uid="{6C74576A-243B-45BB-B77B-02B70F7E8729}"/>
    <cellStyle name="Moneda 100 2 3 2" xfId="4360" xr:uid="{6E754F1B-1D42-43F8-924D-231CAE28661E}"/>
    <cellStyle name="Moneda 100 2 3 2 2" xfId="14762" xr:uid="{3A59B7A9-24B6-468B-867C-A49E4A750208}"/>
    <cellStyle name="Moneda 100 2 3 3" xfId="6787" xr:uid="{F1909886-EC67-4912-A8A3-F07A51C5E9E7}"/>
    <cellStyle name="Moneda 100 2 3 3 2" xfId="17039" xr:uid="{9818CF0E-E2A7-44CD-971F-2A41FDF4535C}"/>
    <cellStyle name="Moneda 100 2 3 4" xfId="10066" xr:uid="{01618998-64F8-4D8E-ABED-4842806E09E8}"/>
    <cellStyle name="Moneda 100 2 3 4 2" xfId="19332" xr:uid="{2CFF4DB9-6771-46BD-8123-27B08853C4AF}"/>
    <cellStyle name="Moneda 100 2 3 5" xfId="12486" xr:uid="{9230276F-4C56-47A0-9952-3B648A19C0BF}"/>
    <cellStyle name="Moneda 100 2 4" xfId="3192" xr:uid="{E9979EA2-19D7-4C35-B817-03541B93CAD9}"/>
    <cellStyle name="Moneda 100 2 4 2" xfId="13624" xr:uid="{E941DDF2-32A2-4295-88DA-0BA2B3F928A8}"/>
    <cellStyle name="Moneda 100 2 5" xfId="5619" xr:uid="{26BDCCD4-6F01-4323-BFEC-3E70AEA632E0}"/>
    <cellStyle name="Moneda 100 2 5 2" xfId="15901" xr:uid="{ADA3A606-3A23-4CF6-8D64-42717A35BE9E}"/>
    <cellStyle name="Moneda 100 2 6" xfId="8898" xr:uid="{911679FE-6FBA-4856-BB07-A9A84A678504}"/>
    <cellStyle name="Moneda 100 2 6 2" xfId="18194" xr:uid="{FEFA1C5C-366C-4149-9C59-72D315856740}"/>
    <cellStyle name="Moneda 100 2 7" xfId="11348" xr:uid="{0B7AA322-13AC-4E91-B3F5-CDA7F7063E7A}"/>
    <cellStyle name="Moneda 100 3" xfId="1151" xr:uid="{9561E003-32D8-4637-891E-F121E44139D8}"/>
    <cellStyle name="Moneda 100 3 2" xfId="2319" xr:uid="{54C82757-DB75-40E4-B29C-7B6BABB14F75}"/>
    <cellStyle name="Moneda 100 3 2 2" xfId="4655" xr:uid="{35DE8FE6-520E-47FD-AC15-7A4BDDF7F0B2}"/>
    <cellStyle name="Moneda 100 3 2 2 2" xfId="15047" xr:uid="{A04ABC48-FD16-42DE-929C-255D5F16B34F}"/>
    <cellStyle name="Moneda 100 3 2 3" xfId="7082" xr:uid="{5AC7501C-5ECA-4CFC-91DA-E84CD71742B6}"/>
    <cellStyle name="Moneda 100 3 2 3 2" xfId="17324" xr:uid="{6C6A3606-E760-4063-B4B1-7D858A5162B6}"/>
    <cellStyle name="Moneda 100 3 2 4" xfId="10361" xr:uid="{828D55FD-8AB1-4723-8CA3-E1C302204CF4}"/>
    <cellStyle name="Moneda 100 3 2 4 2" xfId="19618" xr:uid="{B30D6B5A-8971-4E1A-89FC-265A2751DEB3}"/>
    <cellStyle name="Moneda 100 3 2 5" xfId="12771" xr:uid="{226AFE6F-8D1D-44FE-BF8B-13E2B75683CD}"/>
    <cellStyle name="Moneda 100 3 3" xfId="3487" xr:uid="{52F441D8-8013-4EB2-AB44-9197FBF1AEA6}"/>
    <cellStyle name="Moneda 100 3 3 2" xfId="13909" xr:uid="{A23DBE62-3057-4360-89A0-A0F2DC378940}"/>
    <cellStyle name="Moneda 100 3 4" xfId="5914" xr:uid="{5212351A-C226-4DC5-9C57-08499A2D4543}"/>
    <cellStyle name="Moneda 100 3 4 2" xfId="16186" xr:uid="{559B1B71-C5A9-46CE-9A7B-9970C7465475}"/>
    <cellStyle name="Moneda 100 3 5" xfId="9193" xr:uid="{900D7B18-7ED3-449D-8B93-97C87CCFAAAD}"/>
    <cellStyle name="Moneda 100 3 5 2" xfId="18479" xr:uid="{9B557379-2219-41B5-972D-0AFEC6D049D1}"/>
    <cellStyle name="Moneda 100 3 6" xfId="11633" xr:uid="{8002E576-0CBC-4DBE-AF98-9FA6A4959A78}"/>
    <cellStyle name="Moneda 100 4" xfId="1730" xr:uid="{1641A46C-77E7-40AA-BDCC-649294E58BA3}"/>
    <cellStyle name="Moneda 100 4 2" xfId="4066" xr:uid="{DF93CC1D-0C19-4802-8410-0DC3E073804A}"/>
    <cellStyle name="Moneda 100 4 2 2" xfId="14478" xr:uid="{5219CFDE-D025-44FF-9F30-B7DCF80B3F33}"/>
    <cellStyle name="Moneda 100 4 3" xfId="6493" xr:uid="{159230BC-7545-47BE-A2FA-060AAE172BC5}"/>
    <cellStyle name="Moneda 100 4 3 2" xfId="16755" xr:uid="{AC8A3749-FE55-4C2C-B414-4FD654BD7AEE}"/>
    <cellStyle name="Moneda 100 4 4" xfId="9772" xr:uid="{0E4D3368-9984-491B-9411-F9CC5BCE83EC}"/>
    <cellStyle name="Moneda 100 4 4 2" xfId="19048" xr:uid="{FC9275A2-200B-4199-9802-D80913F7B049}"/>
    <cellStyle name="Moneda 100 4 5" xfId="12202" xr:uid="{C115D86D-91B3-448C-BD87-B3B70D7C8DA3}"/>
    <cellStyle name="Moneda 100 5" xfId="2898" xr:uid="{80A1E975-1744-4E99-BA83-C92C3965E3F3}"/>
    <cellStyle name="Moneda 100 5 2" xfId="13340" xr:uid="{A715B673-0B77-4802-B220-E367508D62A1}"/>
    <cellStyle name="Moneda 100 6" xfId="5309" xr:uid="{8BC87FC0-2A26-41D3-8870-51F96FB2C8D2}"/>
    <cellStyle name="Moneda 100 6 2" xfId="15617" xr:uid="{6239B95F-ADD2-4EE2-A921-91AA6BB2240D}"/>
    <cellStyle name="Moneda 100 7" xfId="8604" xr:uid="{D32FCAC9-64B1-48C9-B80D-33FBDD15ECA1}"/>
    <cellStyle name="Moneda 100 7 2" xfId="17910" xr:uid="{90F0DB6A-2F13-4FBD-BB2A-73B989AE61E4}"/>
    <cellStyle name="Moneda 100 8" xfId="10995" xr:uid="{85A9A085-9180-4AD1-B608-CAFAB784BAC3}"/>
    <cellStyle name="Moneda 101" xfId="486" xr:uid="{70456C16-C88B-41D4-8699-0C461C24CFEE}"/>
    <cellStyle name="Moneda 101 2" xfId="859" xr:uid="{315850E3-3391-4868-BDEB-6B3D839D424E}"/>
    <cellStyle name="Moneda 101 2 2" xfId="1441" xr:uid="{60611521-2189-472E-B495-65DAC0368CC5}"/>
    <cellStyle name="Moneda 101 2 2 2" xfId="2609" xr:uid="{8E520672-F952-48E9-ADC1-60D91A93F8B9}"/>
    <cellStyle name="Moneda 101 2 2 2 2" xfId="4945" xr:uid="{84D29B30-F9F3-4F89-BCB2-4D0BA587F863}"/>
    <cellStyle name="Moneda 101 2 2 2 2 2" xfId="15334" xr:uid="{BD86975A-1D73-4C7E-A24A-C32581782A9D}"/>
    <cellStyle name="Moneda 101 2 2 2 3" xfId="7372" xr:uid="{2C6D5333-5604-4522-BEEC-A7AE01D4EF29}"/>
    <cellStyle name="Moneda 101 2 2 2 3 2" xfId="17611" xr:uid="{E0DBAB40-1573-4B7B-A730-69633402F8FD}"/>
    <cellStyle name="Moneda 101 2 2 2 4" xfId="10651" xr:uid="{4A081E08-292A-4655-B3BF-BF17F28DBFBA}"/>
    <cellStyle name="Moneda 101 2 2 2 4 2" xfId="19905" xr:uid="{1013DD09-19F6-488B-B2E7-910C57397F98}"/>
    <cellStyle name="Moneda 101 2 2 2 5" xfId="13058" xr:uid="{11C4E5AD-3DC1-4E92-B6E4-02A17C0FB0D3}"/>
    <cellStyle name="Moneda 101 2 2 3" xfId="3777" xr:uid="{B44D7542-F9D0-49C3-8287-468BEA79CD98}"/>
    <cellStyle name="Moneda 101 2 2 3 2" xfId="14196" xr:uid="{2F590480-E5AA-4BF3-A2B8-C86FA4A419DD}"/>
    <cellStyle name="Moneda 101 2 2 4" xfId="6204" xr:uid="{5BAAE512-BD57-4C98-ABA6-AABE87E3EC92}"/>
    <cellStyle name="Moneda 101 2 2 4 2" xfId="16473" xr:uid="{BED7EFD6-DB78-48CE-AA3F-41BA4C61084C}"/>
    <cellStyle name="Moneda 101 2 2 5" xfId="9483" xr:uid="{D328DE41-F462-451F-8D4B-906A6153D15D}"/>
    <cellStyle name="Moneda 101 2 2 5 2" xfId="18766" xr:uid="{16E6347D-A854-4A15-8503-7DEDF7B0F331}"/>
    <cellStyle name="Moneda 101 2 2 6" xfId="11920" xr:uid="{E137045E-E09F-4DE0-881B-E4DD12C8C1B8}"/>
    <cellStyle name="Moneda 101 2 3" xfId="2027" xr:uid="{526E8A34-9723-406E-B2DC-7C894BB06F0C}"/>
    <cellStyle name="Moneda 101 2 3 2" xfId="4363" xr:uid="{4787E3B1-5C60-4791-864C-1A22DDA00DD9}"/>
    <cellStyle name="Moneda 101 2 3 2 2" xfId="14765" xr:uid="{45D3D0F6-EE86-4246-8890-F58505536FC5}"/>
    <cellStyle name="Moneda 101 2 3 3" xfId="6790" xr:uid="{CED2C7CA-CCCF-4677-B4C8-7B85CDB7EC0B}"/>
    <cellStyle name="Moneda 101 2 3 3 2" xfId="17042" xr:uid="{5CD75F4C-8B85-4C17-A9AE-EFEB01C57701}"/>
    <cellStyle name="Moneda 101 2 3 4" xfId="10069" xr:uid="{4BA491A8-FC74-4226-80E6-BB85132BD187}"/>
    <cellStyle name="Moneda 101 2 3 4 2" xfId="19335" xr:uid="{9AEE3510-AE32-43AE-BAC1-709F7CC19C39}"/>
    <cellStyle name="Moneda 101 2 3 5" xfId="12489" xr:uid="{8D655B0F-8636-4BD4-BB63-AFB732EAA4FC}"/>
    <cellStyle name="Moneda 101 2 4" xfId="3195" xr:uid="{32D0CD61-1CF7-49C1-A9E4-3148A12A7373}"/>
    <cellStyle name="Moneda 101 2 4 2" xfId="13627" xr:uid="{1D774EC7-EF58-4ABB-B599-31B465C0089E}"/>
    <cellStyle name="Moneda 101 2 5" xfId="5622" xr:uid="{8CEB672D-7A2D-405D-8071-4B4EAA7E6521}"/>
    <cellStyle name="Moneda 101 2 5 2" xfId="15904" xr:uid="{EE18B258-F1F8-49CE-A4C1-D5A745602DD7}"/>
    <cellStyle name="Moneda 101 2 6" xfId="8901" xr:uid="{0A1F0059-6225-496D-9163-6301CA16E654}"/>
    <cellStyle name="Moneda 101 2 6 2" xfId="18197" xr:uid="{D521F68B-3BDA-4277-BD80-D12F1408E6E7}"/>
    <cellStyle name="Moneda 101 2 7" xfId="11351" xr:uid="{56871984-7891-4E1B-B77E-1FE9F68E0EFF}"/>
    <cellStyle name="Moneda 101 3" xfId="1154" xr:uid="{4E2E8023-DBFC-49F5-95C7-6CB6B05C9D0D}"/>
    <cellStyle name="Moneda 101 3 2" xfId="2322" xr:uid="{931F144B-1595-4CC8-AB58-17949E5B2F9E}"/>
    <cellStyle name="Moneda 101 3 2 2" xfId="4658" xr:uid="{45848A6B-DC1C-4827-A1EF-DDF458784D18}"/>
    <cellStyle name="Moneda 101 3 2 2 2" xfId="15050" xr:uid="{08B28B42-6D7D-46ED-8E87-1004005D00C5}"/>
    <cellStyle name="Moneda 101 3 2 3" xfId="7085" xr:uid="{58B68C0C-0143-4614-A595-6B44B865B2B5}"/>
    <cellStyle name="Moneda 101 3 2 3 2" xfId="17327" xr:uid="{64426835-DFEF-4AA1-8739-E8513D406ED4}"/>
    <cellStyle name="Moneda 101 3 2 4" xfId="10364" xr:uid="{A0C58232-7347-4F00-A391-1528B23DF69E}"/>
    <cellStyle name="Moneda 101 3 2 4 2" xfId="19621" xr:uid="{F6676345-B1DC-4439-A103-E272EAE9B6AD}"/>
    <cellStyle name="Moneda 101 3 2 5" xfId="12774" xr:uid="{101EEEA7-500F-4E5D-9AC1-49993AAA18AB}"/>
    <cellStyle name="Moneda 101 3 3" xfId="3490" xr:uid="{9DFF0CE9-68C4-4880-8ECB-E5E5AB763495}"/>
    <cellStyle name="Moneda 101 3 3 2" xfId="13912" xr:uid="{2A9032D6-C175-43A1-A3EB-0A1D0D463190}"/>
    <cellStyle name="Moneda 101 3 4" xfId="5917" xr:uid="{B6766BF3-5FAE-405F-BD4F-BCE6D3DF2C1D}"/>
    <cellStyle name="Moneda 101 3 4 2" xfId="16189" xr:uid="{9592F894-CA70-4CE1-92EB-A2F1C81CAE71}"/>
    <cellStyle name="Moneda 101 3 5" xfId="9196" xr:uid="{17E02E9F-B2F7-4C87-A3BC-133EBA609322}"/>
    <cellStyle name="Moneda 101 3 5 2" xfId="18482" xr:uid="{C6AF515B-D7D4-4AEB-9386-AF985F491FD7}"/>
    <cellStyle name="Moneda 101 3 6" xfId="11636" xr:uid="{9BF68955-7E8F-4A07-AE97-754E25875304}"/>
    <cellStyle name="Moneda 101 4" xfId="1733" xr:uid="{3CC6033C-F430-4AD1-B037-8F03445BB9E3}"/>
    <cellStyle name="Moneda 101 4 2" xfId="4069" xr:uid="{97DA256E-2F9A-45C8-ACB5-78D21B1FCCF3}"/>
    <cellStyle name="Moneda 101 4 2 2" xfId="14481" xr:uid="{D6FB4725-3AB6-4DE2-8800-7D0AF43FA520}"/>
    <cellStyle name="Moneda 101 4 3" xfId="6496" xr:uid="{3752FBA5-CB27-4652-81ED-98AF825E9209}"/>
    <cellStyle name="Moneda 101 4 3 2" xfId="16758" xr:uid="{338415E9-B6A1-4D67-ABE6-B7E85197903D}"/>
    <cellStyle name="Moneda 101 4 4" xfId="9775" xr:uid="{3463F221-CC30-45B3-9866-2D35CB65D79C}"/>
    <cellStyle name="Moneda 101 4 4 2" xfId="19051" xr:uid="{D4B2A294-0349-4055-9FE5-3676812DE23A}"/>
    <cellStyle name="Moneda 101 4 5" xfId="12205" xr:uid="{777735BF-9D67-44C9-8A7D-A36780F85AE7}"/>
    <cellStyle name="Moneda 101 5" xfId="2901" xr:uid="{60A6567B-97BA-43AA-A035-B7983BCA3746}"/>
    <cellStyle name="Moneda 101 5 2" xfId="13343" xr:uid="{296C78CA-CB0B-46B8-AD38-2003698216A1}"/>
    <cellStyle name="Moneda 101 6" xfId="5312" xr:uid="{DDEE987B-68EF-4792-814C-70FB8C5950B3}"/>
    <cellStyle name="Moneda 101 6 2" xfId="15620" xr:uid="{FFF7724F-8870-44BA-A147-10456C7A9402}"/>
    <cellStyle name="Moneda 101 7" xfId="8607" xr:uid="{81E71454-C30D-4E38-BF16-4848831B0F42}"/>
    <cellStyle name="Moneda 101 7 2" xfId="17913" xr:uid="{D0ACE21C-3E7A-4FB0-9F47-E2B04BE39BB7}"/>
    <cellStyle name="Moneda 101 8" xfId="10999" xr:uid="{E6576EF8-3A83-4F2A-93E2-46BBE0D52128}"/>
    <cellStyle name="Moneda 102" xfId="503" xr:uid="{C6B68102-B48B-4BEC-9C88-26D8EAD57679}"/>
    <cellStyle name="Moneda 102 2" xfId="865" xr:uid="{4110997C-C859-490C-AF9F-AD47B2E25931}"/>
    <cellStyle name="Moneda 102 2 2" xfId="1447" xr:uid="{003A01F8-5E30-47A4-A88D-C9BE11AC23B9}"/>
    <cellStyle name="Moneda 102 2 2 2" xfId="2615" xr:uid="{9E3A0A20-A578-4A02-8156-4EF37FD7B018}"/>
    <cellStyle name="Moneda 102 2 2 2 2" xfId="4951" xr:uid="{A89ABFB8-1D03-4688-8B06-6910658CE4F7}"/>
    <cellStyle name="Moneda 102 2 2 2 2 2" xfId="15340" xr:uid="{9E2EE179-A052-4322-A5EA-3A285DFC8E1B}"/>
    <cellStyle name="Moneda 102 2 2 2 3" xfId="7378" xr:uid="{BC03B7FF-74AC-4978-B0B1-88EE6490E862}"/>
    <cellStyle name="Moneda 102 2 2 2 3 2" xfId="17617" xr:uid="{5CBFB5D1-2621-4C21-81B3-1A95E6A21C84}"/>
    <cellStyle name="Moneda 102 2 2 2 4" xfId="10657" xr:uid="{E19627AE-CD65-4A19-9B31-A83DED9B9C93}"/>
    <cellStyle name="Moneda 102 2 2 2 4 2" xfId="19911" xr:uid="{90876071-CB8D-4514-A8E1-B9C4D404FAC7}"/>
    <cellStyle name="Moneda 102 2 2 2 5" xfId="13064" xr:uid="{65AF6E94-493F-47B6-BC72-80866CCECCD9}"/>
    <cellStyle name="Moneda 102 2 2 3" xfId="3783" xr:uid="{3DF04D57-8C05-4837-8D3C-9181A5D3FCA5}"/>
    <cellStyle name="Moneda 102 2 2 3 2" xfId="14202" xr:uid="{D8FD154A-7045-4956-A74F-FA07984D868B}"/>
    <cellStyle name="Moneda 102 2 2 4" xfId="6210" xr:uid="{72042FFF-8AD4-4211-82DC-16D1196986E3}"/>
    <cellStyle name="Moneda 102 2 2 4 2" xfId="16479" xr:uid="{09D4C7E2-1248-4E22-86A8-368D74A235C5}"/>
    <cellStyle name="Moneda 102 2 2 5" xfId="9489" xr:uid="{9194501C-C34B-423B-BB80-08F30C05DE58}"/>
    <cellStyle name="Moneda 102 2 2 5 2" xfId="18772" xr:uid="{D2D584B5-14F1-4A50-9281-F12F48ACEBCC}"/>
    <cellStyle name="Moneda 102 2 2 6" xfId="11926" xr:uid="{D3DBC09F-3A17-4C9B-8BA9-6F369445C803}"/>
    <cellStyle name="Moneda 102 2 3" xfId="2033" xr:uid="{C3DAB026-F7C3-438A-9166-EC3F7D421F2C}"/>
    <cellStyle name="Moneda 102 2 3 2" xfId="4369" xr:uid="{F009985D-2A3B-4A86-9095-4B183434B9DD}"/>
    <cellStyle name="Moneda 102 2 3 2 2" xfId="14771" xr:uid="{5C565689-E9CD-4BF8-80EB-10764318DF58}"/>
    <cellStyle name="Moneda 102 2 3 3" xfId="6796" xr:uid="{6E4A403A-4EAA-41A6-A105-8613B10CD29D}"/>
    <cellStyle name="Moneda 102 2 3 3 2" xfId="17048" xr:uid="{8F68B637-D812-429B-A237-9DD49F2E6BAF}"/>
    <cellStyle name="Moneda 102 2 3 4" xfId="10075" xr:uid="{417A98EE-9663-4DC0-A858-370BD8EF1CAD}"/>
    <cellStyle name="Moneda 102 2 3 4 2" xfId="19341" xr:uid="{D3CFADB8-1ADB-4C1B-92EA-3278AF31415C}"/>
    <cellStyle name="Moneda 102 2 3 5" xfId="12495" xr:uid="{A18C2363-F380-48EC-A7A2-6FE34B31D79F}"/>
    <cellStyle name="Moneda 102 2 4" xfId="3201" xr:uid="{DC439BDB-A05E-4EB1-97C8-7DE67AC38504}"/>
    <cellStyle name="Moneda 102 2 4 2" xfId="13633" xr:uid="{02BA6A34-C9BF-43E0-99B5-25A362A2F01C}"/>
    <cellStyle name="Moneda 102 2 5" xfId="5628" xr:uid="{BDBDB283-9306-4C27-87CA-6B452AE30C2F}"/>
    <cellStyle name="Moneda 102 2 5 2" xfId="15910" xr:uid="{7FE4CE16-2ECD-46B1-9FE2-C08F4463060E}"/>
    <cellStyle name="Moneda 102 2 6" xfId="8907" xr:uid="{720E0830-14EE-4C4A-9A51-089D72D9662E}"/>
    <cellStyle name="Moneda 102 2 6 2" xfId="18203" xr:uid="{EEC2D872-3BB4-4803-AC99-14D4580B9A60}"/>
    <cellStyle name="Moneda 102 2 7" xfId="11357" xr:uid="{4E70F1EA-C5F3-471D-9CAA-FF17B2796E77}"/>
    <cellStyle name="Moneda 102 3" xfId="1160" xr:uid="{6EC1F710-854E-4FF3-AB05-EF453C8E99F9}"/>
    <cellStyle name="Moneda 102 3 2" xfId="2328" xr:uid="{75A60DD5-A30C-48E9-A1CF-6961A85C8F2E}"/>
    <cellStyle name="Moneda 102 3 2 2" xfId="4664" xr:uid="{A9AD400D-777D-4FF1-88AB-0293DC4A103C}"/>
    <cellStyle name="Moneda 102 3 2 2 2" xfId="15056" xr:uid="{8B457DFA-E001-4FB2-8BBC-24B595341AE3}"/>
    <cellStyle name="Moneda 102 3 2 3" xfId="7091" xr:uid="{C120CE2A-5763-40A0-A5B9-C185FF37563F}"/>
    <cellStyle name="Moneda 102 3 2 3 2" xfId="17333" xr:uid="{F0618F21-7DD1-4347-ADFA-30988CD6ADF6}"/>
    <cellStyle name="Moneda 102 3 2 4" xfId="10370" xr:uid="{28868373-ABCB-4F41-A8CA-D0C44018D50D}"/>
    <cellStyle name="Moneda 102 3 2 4 2" xfId="19627" xr:uid="{4BB29E7A-BC4B-49F8-B448-06940434B879}"/>
    <cellStyle name="Moneda 102 3 2 5" xfId="12780" xr:uid="{8EA80659-60A7-42E6-A9A0-6062453838F9}"/>
    <cellStyle name="Moneda 102 3 3" xfId="3496" xr:uid="{C87FEA30-416F-47D4-8A9C-974454D496AC}"/>
    <cellStyle name="Moneda 102 3 3 2" xfId="13918" xr:uid="{0246890D-9476-4E66-96CD-35E79C635C9A}"/>
    <cellStyle name="Moneda 102 3 4" xfId="5923" xr:uid="{D06D0E1D-94F9-42E4-AF10-80AED117D5B4}"/>
    <cellStyle name="Moneda 102 3 4 2" xfId="16195" xr:uid="{A6547395-A07D-4339-A842-C4AC67A462DA}"/>
    <cellStyle name="Moneda 102 3 5" xfId="9202" xr:uid="{B3FA797A-12F1-40F8-A689-E68BDF701DF0}"/>
    <cellStyle name="Moneda 102 3 5 2" xfId="18488" xr:uid="{D6DB7B27-82BA-42C8-80DD-10F79D144E76}"/>
    <cellStyle name="Moneda 102 3 6" xfId="11642" xr:uid="{1C1137D1-F609-4F76-A772-A7DA7D3BB8DD}"/>
    <cellStyle name="Moneda 102 4" xfId="1739" xr:uid="{433EE023-A74F-4D85-9C0D-AD7CF191C03E}"/>
    <cellStyle name="Moneda 102 4 2" xfId="4075" xr:uid="{DD2DFA9C-DB9D-4C3F-8F7B-85AF5E700ED0}"/>
    <cellStyle name="Moneda 102 4 2 2" xfId="14487" xr:uid="{EB1FD5B7-2436-4561-808F-CD73D2F0722C}"/>
    <cellStyle name="Moneda 102 4 3" xfId="6502" xr:uid="{9D6953D6-4181-42D8-8CC8-AE715ACD0937}"/>
    <cellStyle name="Moneda 102 4 3 2" xfId="16764" xr:uid="{2270F7E2-4FE3-4974-94C5-CB6D9BFB0EAF}"/>
    <cellStyle name="Moneda 102 4 4" xfId="9781" xr:uid="{96AD17DB-FE98-48FD-A9FD-639C7C177D51}"/>
    <cellStyle name="Moneda 102 4 4 2" xfId="19057" xr:uid="{93C755CE-2B8F-4D56-88CB-112943D4AE1D}"/>
    <cellStyle name="Moneda 102 4 5" xfId="12211" xr:uid="{AD9D1450-AC25-4329-8016-C16CEAE7C3C8}"/>
    <cellStyle name="Moneda 102 5" xfId="2907" xr:uid="{1C80A76B-A93D-4349-A5BF-6835C87C4BAA}"/>
    <cellStyle name="Moneda 102 5 2" xfId="13349" xr:uid="{D99D4BF3-19AF-44BC-85AF-4A6E6A2B53B7}"/>
    <cellStyle name="Moneda 102 6" xfId="5321" xr:uid="{BE4A530E-F178-43E0-B09E-769316CD8580}"/>
    <cellStyle name="Moneda 102 6 2" xfId="15626" xr:uid="{1A6923E0-7E5D-4B46-B6AB-E3F9AE588821}"/>
    <cellStyle name="Moneda 102 7" xfId="8613" xr:uid="{962B8711-3B01-4CB0-8507-450BF65FEEAF}"/>
    <cellStyle name="Moneda 102 7 2" xfId="17919" xr:uid="{582A723F-C2B9-42F6-839D-0779DD9E6D47}"/>
    <cellStyle name="Moneda 102 8" xfId="11016" xr:uid="{012F0EFC-D274-4633-957B-D2D79E027992}"/>
    <cellStyle name="Moneda 103" xfId="488" xr:uid="{2C541EC7-B7D6-478E-8471-E5D2D3ACE646}"/>
    <cellStyle name="Moneda 103 2" xfId="860" xr:uid="{2AB032EF-98B7-49F5-AF78-655309F2E335}"/>
    <cellStyle name="Moneda 103 2 2" xfId="1442" xr:uid="{B36AB983-792F-4E7D-BBD4-B401CDF14D7F}"/>
    <cellStyle name="Moneda 103 2 2 2" xfId="2610" xr:uid="{995F2749-5C73-4A7E-9DF4-EB5C22A271C3}"/>
    <cellStyle name="Moneda 103 2 2 2 2" xfId="4946" xr:uid="{2457CDD5-BE96-4194-8236-05FE16B3CCDE}"/>
    <cellStyle name="Moneda 103 2 2 2 2 2" xfId="15335" xr:uid="{BA23C440-A8C7-45E7-B79E-BE7FE80EE223}"/>
    <cellStyle name="Moneda 103 2 2 2 3" xfId="7373" xr:uid="{0272C781-E866-41D9-B0F4-F371A16FE2AE}"/>
    <cellStyle name="Moneda 103 2 2 2 3 2" xfId="17612" xr:uid="{8AB95EBA-845C-4E6A-BBCE-2ED60F4F348F}"/>
    <cellStyle name="Moneda 103 2 2 2 4" xfId="10652" xr:uid="{FF190996-522D-4B3A-85DC-E8D00E2916EF}"/>
    <cellStyle name="Moneda 103 2 2 2 4 2" xfId="19906" xr:uid="{3BBD6CDF-235E-4E96-8277-0F1F7F87901D}"/>
    <cellStyle name="Moneda 103 2 2 2 5" xfId="13059" xr:uid="{7D1AE121-ECBC-4546-A7E2-F1FFE52663C0}"/>
    <cellStyle name="Moneda 103 2 2 3" xfId="3778" xr:uid="{45A6F42A-7ED7-430D-B615-72DB1B631E13}"/>
    <cellStyle name="Moneda 103 2 2 3 2" xfId="14197" xr:uid="{4233E599-7E6F-4093-A429-7B9117C564DD}"/>
    <cellStyle name="Moneda 103 2 2 4" xfId="6205" xr:uid="{E15BE50E-E10C-4996-B434-5B4E8A26C00B}"/>
    <cellStyle name="Moneda 103 2 2 4 2" xfId="16474" xr:uid="{3322563D-7457-43CB-A224-103FCCD9E1AA}"/>
    <cellStyle name="Moneda 103 2 2 5" xfId="9484" xr:uid="{9D2DB45E-B8BF-42FC-B052-E94FF7134993}"/>
    <cellStyle name="Moneda 103 2 2 5 2" xfId="18767" xr:uid="{558B01CB-DF4A-48F7-9E41-502E7CC62531}"/>
    <cellStyle name="Moneda 103 2 2 6" xfId="11921" xr:uid="{CBE78ED7-2E8F-4A39-B61E-B92FFB6A02B4}"/>
    <cellStyle name="Moneda 103 2 3" xfId="2028" xr:uid="{C3ACD8C3-3DBB-4AAB-BDD4-ABE1E4BD8118}"/>
    <cellStyle name="Moneda 103 2 3 2" xfId="4364" xr:uid="{EB4008F2-7980-4261-9F88-E2D452E7A714}"/>
    <cellStyle name="Moneda 103 2 3 2 2" xfId="14766" xr:uid="{D3454109-4C61-4BBA-B201-9DEDB337CFF6}"/>
    <cellStyle name="Moneda 103 2 3 3" xfId="6791" xr:uid="{5DB125C1-849B-4FDE-851D-D34E39A6AAD7}"/>
    <cellStyle name="Moneda 103 2 3 3 2" xfId="17043" xr:uid="{8DBBA260-30DE-4EC0-911E-06B5CC0F317D}"/>
    <cellStyle name="Moneda 103 2 3 4" xfId="10070" xr:uid="{E280BA6C-486F-4342-ADC7-5419E94211E2}"/>
    <cellStyle name="Moneda 103 2 3 4 2" xfId="19336" xr:uid="{D9FDA793-81D7-416B-B5DB-0E27B6EE0EB6}"/>
    <cellStyle name="Moneda 103 2 3 5" xfId="12490" xr:uid="{2C393D31-84F3-415F-A738-1B4E71172EE0}"/>
    <cellStyle name="Moneda 103 2 4" xfId="3196" xr:uid="{A17F01E1-4F41-4884-A16B-991130A92074}"/>
    <cellStyle name="Moneda 103 2 4 2" xfId="13628" xr:uid="{B832531C-0AAD-414A-BF15-CBBED6C7EA67}"/>
    <cellStyle name="Moneda 103 2 5" xfId="5623" xr:uid="{EB20D667-8EF9-4184-96DF-41410E5CD633}"/>
    <cellStyle name="Moneda 103 2 5 2" xfId="15905" xr:uid="{63E003BE-539E-417A-A4AB-BAC72DD64267}"/>
    <cellStyle name="Moneda 103 2 6" xfId="8902" xr:uid="{1AA912FF-275E-47EF-98DA-3E0EA5963132}"/>
    <cellStyle name="Moneda 103 2 6 2" xfId="18198" xr:uid="{6E181AB7-20D1-40BE-AE3B-394C9354F4C6}"/>
    <cellStyle name="Moneda 103 2 7" xfId="11352" xr:uid="{C6621608-7D27-4D19-85EB-5F29867F32DC}"/>
    <cellStyle name="Moneda 103 3" xfId="1155" xr:uid="{53FD3D77-178E-4EB9-A9FF-EA81660AC52A}"/>
    <cellStyle name="Moneda 103 3 2" xfId="2323" xr:uid="{460DB7FD-B753-43BB-B42B-71A47D4B0594}"/>
    <cellStyle name="Moneda 103 3 2 2" xfId="4659" xr:uid="{194CC309-453F-436C-8775-74D261F24AC7}"/>
    <cellStyle name="Moneda 103 3 2 2 2" xfId="15051" xr:uid="{3E2BCF66-47EC-417E-AB3D-44AAB88E13B4}"/>
    <cellStyle name="Moneda 103 3 2 3" xfId="7086" xr:uid="{1EE168A9-CB3D-40B8-8465-580BA8C572C5}"/>
    <cellStyle name="Moneda 103 3 2 3 2" xfId="17328" xr:uid="{DEE51483-39AA-4E16-84DD-7FCFF6DA91F7}"/>
    <cellStyle name="Moneda 103 3 2 4" xfId="10365" xr:uid="{45D1C39D-88FC-4F7A-A02D-EF89526BFC44}"/>
    <cellStyle name="Moneda 103 3 2 4 2" xfId="19622" xr:uid="{796DDB95-6A2B-4DBB-AD87-BE90FB2792E4}"/>
    <cellStyle name="Moneda 103 3 2 5" xfId="12775" xr:uid="{929DD0C0-39DF-44C6-A319-DD50556CB328}"/>
    <cellStyle name="Moneda 103 3 3" xfId="3491" xr:uid="{218DCBBC-CC8B-4F8F-8D76-46731B1334B0}"/>
    <cellStyle name="Moneda 103 3 3 2" xfId="13913" xr:uid="{987C8077-7303-47F3-A251-0457417F4849}"/>
    <cellStyle name="Moneda 103 3 4" xfId="5918" xr:uid="{18ACC2E7-5062-414E-AC94-3C19099D17BD}"/>
    <cellStyle name="Moneda 103 3 4 2" xfId="16190" xr:uid="{2C9CF4B6-06BA-4DF1-AA26-4B590B757FD0}"/>
    <cellStyle name="Moneda 103 3 5" xfId="9197" xr:uid="{397406E6-6DD4-40CE-8ADA-F89F5C6DF0E7}"/>
    <cellStyle name="Moneda 103 3 5 2" xfId="18483" xr:uid="{96D21A8E-B7DB-42A5-9E7C-2ACDB08D110C}"/>
    <cellStyle name="Moneda 103 3 6" xfId="11637" xr:uid="{3A9FF252-5DE5-4D29-9414-29A7AE0C86E7}"/>
    <cellStyle name="Moneda 103 4" xfId="1734" xr:uid="{8C69D237-20E5-45CC-9242-A6FC177AC803}"/>
    <cellStyle name="Moneda 103 4 2" xfId="4070" xr:uid="{6F1CF8AC-AEF2-4FE6-924A-0DE93ADF4054}"/>
    <cellStyle name="Moneda 103 4 2 2" xfId="14482" xr:uid="{80F9A686-3180-4D80-A199-9193A26BCA07}"/>
    <cellStyle name="Moneda 103 4 3" xfId="6497" xr:uid="{7354D98A-81BE-4F79-A835-36219D88A694}"/>
    <cellStyle name="Moneda 103 4 3 2" xfId="16759" xr:uid="{B0513B03-0192-4BB0-90B4-463AE3A6A83F}"/>
    <cellStyle name="Moneda 103 4 4" xfId="9776" xr:uid="{2F5E86F7-CB12-4697-8D14-F416602FC35C}"/>
    <cellStyle name="Moneda 103 4 4 2" xfId="19052" xr:uid="{66A68618-2457-4863-B3B7-CBC77DDAEA29}"/>
    <cellStyle name="Moneda 103 4 5" xfId="12206" xr:uid="{1BFF4FBC-0459-442A-8199-1AC36EF39E63}"/>
    <cellStyle name="Moneda 103 5" xfId="2902" xr:uid="{3BA1F169-A33F-41B7-89FC-8CD6F2CCF5B6}"/>
    <cellStyle name="Moneda 103 5 2" xfId="13344" xr:uid="{38D34DFF-0AB1-4335-9BA2-BF91AFE04D30}"/>
    <cellStyle name="Moneda 103 6" xfId="5313" xr:uid="{C1C840BA-627E-4FB1-8032-843077C1EFC8}"/>
    <cellStyle name="Moneda 103 6 2" xfId="15621" xr:uid="{C49B1002-0E85-482A-96FA-CB77E3DBB991}"/>
    <cellStyle name="Moneda 103 7" xfId="8608" xr:uid="{C74F0EAF-AD25-4A68-909F-3385BF1EF960}"/>
    <cellStyle name="Moneda 103 7 2" xfId="17914" xr:uid="{785FF2A4-9A94-4EA5-ACC6-DDB373170362}"/>
    <cellStyle name="Moneda 103 8" xfId="11001" xr:uid="{D055AA66-B406-4A05-8B2C-37A4F64754AA}"/>
    <cellStyle name="Moneda 104" xfId="575" xr:uid="{88104303-24A3-4E04-90E3-E14E35A2206A}"/>
    <cellStyle name="Moneda 104 2" xfId="923" xr:uid="{F6A1279A-0523-4F0D-8B00-149D8AB80607}"/>
    <cellStyle name="Moneda 104 2 2" xfId="1505" xr:uid="{8C91BFC3-FB48-4421-8E23-AFE02F6234D4}"/>
    <cellStyle name="Moneda 104 2 2 2" xfId="2673" xr:uid="{71B7CAF6-9845-46BC-B444-9CA5283316BB}"/>
    <cellStyle name="Moneda 104 2 2 2 2" xfId="5009" xr:uid="{57102743-CFBB-473A-923F-BBA4CEE5FBBC}"/>
    <cellStyle name="Moneda 104 2 2 2 2 2" xfId="15398" xr:uid="{D2D19880-B4E2-4D65-9219-58DE4154FB89}"/>
    <cellStyle name="Moneda 104 2 2 2 3" xfId="7436" xr:uid="{C0440A8D-D4B5-4B84-80A4-5AA730C31144}"/>
    <cellStyle name="Moneda 104 2 2 2 3 2" xfId="17675" xr:uid="{7454D597-14FC-47C6-8063-23278B9CB084}"/>
    <cellStyle name="Moneda 104 2 2 2 4" xfId="10715" xr:uid="{AAA8276F-7689-4FAC-8553-11CCD869B19C}"/>
    <cellStyle name="Moneda 104 2 2 2 4 2" xfId="19969" xr:uid="{30AD55AE-65BD-4E41-A7EE-4D47A1476F04}"/>
    <cellStyle name="Moneda 104 2 2 2 5" xfId="13122" xr:uid="{13C7DC21-456C-4F37-9EA8-ECB6E4E8CB18}"/>
    <cellStyle name="Moneda 104 2 2 3" xfId="3841" xr:uid="{9169653D-591E-4BFD-B6E0-F8AD9E539E52}"/>
    <cellStyle name="Moneda 104 2 2 3 2" xfId="14260" xr:uid="{7E77458A-02D0-4CDD-8F4F-D377905A863B}"/>
    <cellStyle name="Moneda 104 2 2 4" xfId="6268" xr:uid="{CD28FC26-9A90-448E-BDF6-C658C4072636}"/>
    <cellStyle name="Moneda 104 2 2 4 2" xfId="16537" xr:uid="{60B1DE63-F429-4991-9F55-48313F4427EE}"/>
    <cellStyle name="Moneda 104 2 2 5" xfId="9547" xr:uid="{F32EE135-4F0F-495A-89EC-9B5C64405A7C}"/>
    <cellStyle name="Moneda 104 2 2 5 2" xfId="18830" xr:uid="{362D38B8-91BA-4677-BE10-DBC35E696684}"/>
    <cellStyle name="Moneda 104 2 2 6" xfId="11984" xr:uid="{259B5C91-33CD-4820-9615-F584D74C2BD4}"/>
    <cellStyle name="Moneda 104 2 3" xfId="2091" xr:uid="{D1C0E8B6-1A4D-451E-B803-D51931912838}"/>
    <cellStyle name="Moneda 104 2 3 2" xfId="4427" xr:uid="{8E3F56B0-6DCB-4DC2-BEB6-BA6C0CDB76FA}"/>
    <cellStyle name="Moneda 104 2 3 2 2" xfId="14829" xr:uid="{46E8EA91-F78A-414C-9AB6-4C3E8BC5768B}"/>
    <cellStyle name="Moneda 104 2 3 3" xfId="6854" xr:uid="{C1B79723-06E9-4697-B83D-4A62CD6B898B}"/>
    <cellStyle name="Moneda 104 2 3 3 2" xfId="17106" xr:uid="{C2B37E1B-D651-4F56-9910-8986AD51B434}"/>
    <cellStyle name="Moneda 104 2 3 4" xfId="10133" xr:uid="{55DE45B5-2E21-4BD4-8A6D-4E05C69AE5FF}"/>
    <cellStyle name="Moneda 104 2 3 4 2" xfId="19399" xr:uid="{B2C74CC5-3AD8-474D-B033-CD86678029BC}"/>
    <cellStyle name="Moneda 104 2 3 5" xfId="12553" xr:uid="{AE84CBDD-DF46-4F1B-AD8E-03CBF703D815}"/>
    <cellStyle name="Moneda 104 2 4" xfId="3259" xr:uid="{9E965A94-F89C-4477-88FE-22545DCAE65B}"/>
    <cellStyle name="Moneda 104 2 4 2" xfId="13691" xr:uid="{D27D68A0-B821-4B42-A367-AB90741FF40C}"/>
    <cellStyle name="Moneda 104 2 5" xfId="5686" xr:uid="{D8D5D4DA-D667-4BE2-AD95-19E17D93C419}"/>
    <cellStyle name="Moneda 104 2 5 2" xfId="15968" xr:uid="{F1774268-0E0B-4131-B981-CDAB25AC7269}"/>
    <cellStyle name="Moneda 104 2 6" xfId="8965" xr:uid="{1736400E-9B6C-4186-8DA5-A1192DAA6D50}"/>
    <cellStyle name="Moneda 104 2 6 2" xfId="18261" xr:uid="{91F157EF-C602-4172-9639-F8973A69D363}"/>
    <cellStyle name="Moneda 104 2 7" xfId="11415" xr:uid="{FEAC33BC-6DC4-4887-B49F-FC0BB02B1EA7}"/>
    <cellStyle name="Moneda 104 3" xfId="1218" xr:uid="{DE421B7A-554A-4EF2-96D4-EF933CF124D0}"/>
    <cellStyle name="Moneda 104 3 2" xfId="2386" xr:uid="{3F3897AF-8647-4F2A-B643-CFDC5629D44A}"/>
    <cellStyle name="Moneda 104 3 2 2" xfId="4722" xr:uid="{710278C5-C46B-489F-887C-2E8C24D620D2}"/>
    <cellStyle name="Moneda 104 3 2 2 2" xfId="15114" xr:uid="{D06072FB-C1C3-4A6B-9F04-8792A083B3D9}"/>
    <cellStyle name="Moneda 104 3 2 3" xfId="7149" xr:uid="{60E66490-8488-45C0-A214-76B90B81407C}"/>
    <cellStyle name="Moneda 104 3 2 3 2" xfId="17391" xr:uid="{66FC0F3F-C538-48B3-9811-E36128EC5791}"/>
    <cellStyle name="Moneda 104 3 2 4" xfId="10428" xr:uid="{54B4A498-1730-466D-9EF3-2BFBF9CBCD00}"/>
    <cellStyle name="Moneda 104 3 2 4 2" xfId="19685" xr:uid="{EE5908B3-A0DB-4C4D-902D-3F6531CFCF56}"/>
    <cellStyle name="Moneda 104 3 2 5" xfId="12838" xr:uid="{02ED6FE0-5480-406B-A701-82E0FCE9007A}"/>
    <cellStyle name="Moneda 104 3 3" xfId="3554" xr:uid="{AE36B02C-79B8-423F-9C7B-C68CDDBE17D2}"/>
    <cellStyle name="Moneda 104 3 3 2" xfId="13976" xr:uid="{B1DD668A-FE0D-438E-8287-2CD9AEE71462}"/>
    <cellStyle name="Moneda 104 3 4" xfId="5981" xr:uid="{119615BD-C13E-4980-90F6-9F98EB16CD7C}"/>
    <cellStyle name="Moneda 104 3 4 2" xfId="16253" xr:uid="{0DAB8BA6-5682-482D-BDDA-01955F731B2E}"/>
    <cellStyle name="Moneda 104 3 5" xfId="9260" xr:uid="{39717AB9-5BB2-4C46-BD7A-B4344677073A}"/>
    <cellStyle name="Moneda 104 3 5 2" xfId="18546" xr:uid="{0935A057-4A6B-4E5D-B12E-4A1B3445B96A}"/>
    <cellStyle name="Moneda 104 3 6" xfId="11700" xr:uid="{7BE0A1BC-A207-4D51-854B-42816B1EA6B6}"/>
    <cellStyle name="Moneda 104 4" xfId="1797" xr:uid="{1E9DBCD6-C266-42E4-BA69-4A99662AB26E}"/>
    <cellStyle name="Moneda 104 4 2" xfId="4133" xr:uid="{06AC1E2B-9EE1-4C4F-8231-A3161D9F721E}"/>
    <cellStyle name="Moneda 104 4 2 2" xfId="14545" xr:uid="{1BAB696F-A35D-432E-97AC-6AFC066DF7E0}"/>
    <cellStyle name="Moneda 104 4 3" xfId="6560" xr:uid="{A4F4E912-AE14-4D7A-BCF6-4869FFA1F34D}"/>
    <cellStyle name="Moneda 104 4 3 2" xfId="16822" xr:uid="{1612A357-B0FC-48BC-AB24-AFF699C7CE2E}"/>
    <cellStyle name="Moneda 104 4 4" xfId="9839" xr:uid="{34A5D162-6DDA-40ED-A3E5-E88B7F104246}"/>
    <cellStyle name="Moneda 104 4 4 2" xfId="19115" xr:uid="{4DCBDEFC-C324-47BA-8657-478A47B23A0F}"/>
    <cellStyle name="Moneda 104 4 5" xfId="12269" xr:uid="{E3C81E4E-504A-497F-9B64-9A421E929745}"/>
    <cellStyle name="Moneda 104 5" xfId="2965" xr:uid="{18B6713B-F026-44A4-80F1-14D100E1D3E5}"/>
    <cellStyle name="Moneda 104 5 2" xfId="13407" xr:uid="{D79FCB51-CAE8-4F87-8EED-0C7E5F7F8E26}"/>
    <cellStyle name="Moneda 104 6" xfId="5383" xr:uid="{B973E5DA-2553-4580-9D30-468D678C4363}"/>
    <cellStyle name="Moneda 104 6 2" xfId="15684" xr:uid="{5039C447-6617-4366-A81A-D587AC56AE64}"/>
    <cellStyle name="Moneda 104 7" xfId="8671" xr:uid="{0CBECAFB-975E-491A-B6C1-769943037CB6}"/>
    <cellStyle name="Moneda 104 7 2" xfId="17977" xr:uid="{7F13BE01-E854-4116-A355-AD88DD118B50}"/>
    <cellStyle name="Moneda 104 8" xfId="11087" xr:uid="{348B5F0E-CB98-4034-8568-7A1629CC6395}"/>
    <cellStyle name="Moneda 105" xfId="578" xr:uid="{ABC66173-29DC-4B8F-835B-8229A3BAB346}"/>
    <cellStyle name="Moneda 105 2" xfId="926" xr:uid="{34046318-DED1-4CFA-AFD9-F9AD23580A59}"/>
    <cellStyle name="Moneda 105 2 2" xfId="1508" xr:uid="{399751FE-650B-4EE0-A344-C2DFDE299900}"/>
    <cellStyle name="Moneda 105 2 2 2" xfId="2676" xr:uid="{1CA98B59-088E-4358-B764-106B93DB399C}"/>
    <cellStyle name="Moneda 105 2 2 2 2" xfId="5012" xr:uid="{BD5360B7-2B95-456E-B87B-7E3785C22F43}"/>
    <cellStyle name="Moneda 105 2 2 2 2 2" xfId="15401" xr:uid="{9531728E-86C9-46C4-8A09-28B44F3751EC}"/>
    <cellStyle name="Moneda 105 2 2 2 3" xfId="7439" xr:uid="{9D1338E7-71C0-41DC-9408-D6C3FBC695D0}"/>
    <cellStyle name="Moneda 105 2 2 2 3 2" xfId="17678" xr:uid="{77C12D94-7F06-4882-A360-47DCB0906A75}"/>
    <cellStyle name="Moneda 105 2 2 2 4" xfId="10718" xr:uid="{A9A65668-5D5F-4AA2-9BAF-35B3413AE6A2}"/>
    <cellStyle name="Moneda 105 2 2 2 4 2" xfId="19972" xr:uid="{FF27B4A5-8E60-4365-9E49-3ED5D48B4677}"/>
    <cellStyle name="Moneda 105 2 2 2 5" xfId="13125" xr:uid="{5C52C2DD-7D2A-49FE-ABAE-D48C63329D2C}"/>
    <cellStyle name="Moneda 105 2 2 3" xfId="3844" xr:uid="{4E09F494-5EAC-4B26-838E-5A232D88AD5C}"/>
    <cellStyle name="Moneda 105 2 2 3 2" xfId="14263" xr:uid="{53E3B2CF-7B3B-40DC-A4E7-17F3568CD280}"/>
    <cellStyle name="Moneda 105 2 2 4" xfId="6271" xr:uid="{FC7C89B2-5334-4658-8099-FB954482F13C}"/>
    <cellStyle name="Moneda 105 2 2 4 2" xfId="16540" xr:uid="{44AC3109-3CE4-4DB6-9506-D8FBB2C9C938}"/>
    <cellStyle name="Moneda 105 2 2 5" xfId="9550" xr:uid="{73CCCF86-B5CB-4246-A564-CE4191A2CEAA}"/>
    <cellStyle name="Moneda 105 2 2 5 2" xfId="18833" xr:uid="{103D3744-BDE6-4728-B3B1-02E825D352A6}"/>
    <cellStyle name="Moneda 105 2 2 6" xfId="11987" xr:uid="{9F66BD4B-8F05-418C-A535-ECC8537A5D35}"/>
    <cellStyle name="Moneda 105 2 3" xfId="2094" xr:uid="{8B14BAD4-C410-4327-9E85-08F02E5606CA}"/>
    <cellStyle name="Moneda 105 2 3 2" xfId="4430" xr:uid="{9160FADD-0A2E-4E71-A76A-EF9CD074518F}"/>
    <cellStyle name="Moneda 105 2 3 2 2" xfId="14832" xr:uid="{32F51A5B-8544-4322-B456-CC7AFED8E7F8}"/>
    <cellStyle name="Moneda 105 2 3 3" xfId="6857" xr:uid="{6EDA94AE-E90B-4C18-91F8-FEB14FAAB3AA}"/>
    <cellStyle name="Moneda 105 2 3 3 2" xfId="17109" xr:uid="{C29540F3-E50D-4D6F-B509-6B74A5474BFA}"/>
    <cellStyle name="Moneda 105 2 3 4" xfId="10136" xr:uid="{19ACDF9D-0935-4900-B5CF-6E5305F6334E}"/>
    <cellStyle name="Moneda 105 2 3 4 2" xfId="19402" xr:uid="{8F9DAA3F-970C-463E-9825-D5990F2C8DFF}"/>
    <cellStyle name="Moneda 105 2 3 5" xfId="12556" xr:uid="{3B8161CE-0BDA-47B2-BA31-77E53513176C}"/>
    <cellStyle name="Moneda 105 2 4" xfId="3262" xr:uid="{C28ACE24-41BA-490D-A324-CEEF94FD6206}"/>
    <cellStyle name="Moneda 105 2 4 2" xfId="13694" xr:uid="{F7148CA9-6552-4706-8484-D167A3652DEA}"/>
    <cellStyle name="Moneda 105 2 5" xfId="5689" xr:uid="{50542610-B3C6-40AA-B431-1AA737003DD1}"/>
    <cellStyle name="Moneda 105 2 5 2" xfId="15971" xr:uid="{37A7EF94-04EC-4755-828D-678B546EBEED}"/>
    <cellStyle name="Moneda 105 2 6" xfId="8968" xr:uid="{71AA943C-AA3B-41DF-90CB-893AF3DA3A59}"/>
    <cellStyle name="Moneda 105 2 6 2" xfId="18264" xr:uid="{E739F80F-2818-49DA-87AD-945002A7B264}"/>
    <cellStyle name="Moneda 105 2 7" xfId="11418" xr:uid="{C79F259A-A11B-4825-9B13-E58D8592E6BA}"/>
    <cellStyle name="Moneda 105 3" xfId="1221" xr:uid="{1B87FAD0-E708-4049-88E5-E325D1ECE6F0}"/>
    <cellStyle name="Moneda 105 3 2" xfId="2389" xr:uid="{8C69F2BB-4F3B-41F2-86EE-3AA3B7063E89}"/>
    <cellStyle name="Moneda 105 3 2 2" xfId="4725" xr:uid="{A1F76027-2E55-4D30-B519-4BD1F8E02FEC}"/>
    <cellStyle name="Moneda 105 3 2 2 2" xfId="15117" xr:uid="{DF110A85-91C9-43BB-9DBA-2D9C55969B68}"/>
    <cellStyle name="Moneda 105 3 2 3" xfId="7152" xr:uid="{3346A9D1-1A86-4188-8D74-7D887FBB3FAB}"/>
    <cellStyle name="Moneda 105 3 2 3 2" xfId="17394" xr:uid="{9B83FC23-265B-43A1-AFCA-0470B3FEB202}"/>
    <cellStyle name="Moneda 105 3 2 4" xfId="10431" xr:uid="{AD465835-43E4-47C2-BA42-7B8BBFBFCC5D}"/>
    <cellStyle name="Moneda 105 3 2 4 2" xfId="19688" xr:uid="{18AD1769-F6E8-4966-B479-8A85FDD09828}"/>
    <cellStyle name="Moneda 105 3 2 5" xfId="12841" xr:uid="{2AD78583-1DBE-4EFD-B75C-359B9373ADBC}"/>
    <cellStyle name="Moneda 105 3 3" xfId="3557" xr:uid="{7C363BFE-8F23-491D-A283-7529A73B4D4D}"/>
    <cellStyle name="Moneda 105 3 3 2" xfId="13979" xr:uid="{27261CF0-96F4-44F9-8050-FD1ACF2A2C48}"/>
    <cellStyle name="Moneda 105 3 4" xfId="5984" xr:uid="{5E95C7AB-7824-4045-B7D1-2AF851565FD8}"/>
    <cellStyle name="Moneda 105 3 4 2" xfId="16256" xr:uid="{CB78B942-5903-4E79-9CD1-E8B8BA25FF2B}"/>
    <cellStyle name="Moneda 105 3 5" xfId="9263" xr:uid="{CD9C59F4-4318-4E34-A2E4-D6A9450D4D5A}"/>
    <cellStyle name="Moneda 105 3 5 2" xfId="18549" xr:uid="{BC05964F-39CD-4AAB-9FBF-171BC5C37583}"/>
    <cellStyle name="Moneda 105 3 6" xfId="11703" xr:uid="{3F94E03B-5F1F-4240-A82C-485CCA8C159A}"/>
    <cellStyle name="Moneda 105 4" xfId="1800" xr:uid="{118D0F88-C1FD-4947-995E-DC56E2040EE2}"/>
    <cellStyle name="Moneda 105 4 2" xfId="4136" xr:uid="{788E0945-9EEE-4C95-AF8D-5C3528B12B41}"/>
    <cellStyle name="Moneda 105 4 2 2" xfId="14548" xr:uid="{F0FF33BA-B84E-4992-B20E-F6FE8A121569}"/>
    <cellStyle name="Moneda 105 4 3" xfId="6563" xr:uid="{E7CFB51E-EF6E-4233-BED2-983DC8AAED2B}"/>
    <cellStyle name="Moneda 105 4 3 2" xfId="16825" xr:uid="{584B622A-C1E6-435C-808B-ACAE3EFE09C1}"/>
    <cellStyle name="Moneda 105 4 4" xfId="9842" xr:uid="{84F1F2CA-476F-4F56-9855-3C8E2D7928A6}"/>
    <cellStyle name="Moneda 105 4 4 2" xfId="19118" xr:uid="{93A5E56D-50CF-4BE9-91A6-808EEBD0C492}"/>
    <cellStyle name="Moneda 105 4 5" xfId="12272" xr:uid="{CAC89EB4-3C5D-43AF-B29C-E79550FD473E}"/>
    <cellStyle name="Moneda 105 5" xfId="2968" xr:uid="{D65C13A0-8271-4D1E-A941-59CA784D96A2}"/>
    <cellStyle name="Moneda 105 5 2" xfId="13410" xr:uid="{6F6ED607-CF2C-4D20-9E8D-5788D9F6FAA4}"/>
    <cellStyle name="Moneda 105 6" xfId="5386" xr:uid="{EE7B1A98-4517-444C-92E2-5F2B6BB42A7E}"/>
    <cellStyle name="Moneda 105 6 2" xfId="15687" xr:uid="{F7CDEAB8-FDE3-4A02-A004-6C5646D4EB4B}"/>
    <cellStyle name="Moneda 105 7" xfId="8674" xr:uid="{BC853C5B-D1DA-4839-9F6B-75E76382681B}"/>
    <cellStyle name="Moneda 105 7 2" xfId="17980" xr:uid="{906F7602-702C-4766-B8C8-A74B24A404ED}"/>
    <cellStyle name="Moneda 105 8" xfId="11090" xr:uid="{BBF6BF98-229B-4D53-AF52-8FFBC112D398}"/>
    <cellStyle name="Moneda 106" xfId="577" xr:uid="{DD975A0B-1809-449C-9A33-75893C1E7C27}"/>
    <cellStyle name="Moneda 106 2" xfId="925" xr:uid="{F8A9ED0E-25A7-49E8-A6DA-2C708C62CAE3}"/>
    <cellStyle name="Moneda 106 2 2" xfId="1507" xr:uid="{1449811B-D596-4DB6-AFBB-6B51A54409A4}"/>
    <cellStyle name="Moneda 106 2 2 2" xfId="2675" xr:uid="{A33A33C9-D8ED-4F85-B478-AB316FA36E72}"/>
    <cellStyle name="Moneda 106 2 2 2 2" xfId="5011" xr:uid="{80C83DBB-85E8-441F-9A49-160E17125CE4}"/>
    <cellStyle name="Moneda 106 2 2 2 2 2" xfId="15400" xr:uid="{4CC9DB89-1252-4DED-9742-337A3F52435D}"/>
    <cellStyle name="Moneda 106 2 2 2 3" xfId="7438" xr:uid="{E9D92228-B720-40F6-9ADF-A6AE266F6293}"/>
    <cellStyle name="Moneda 106 2 2 2 3 2" xfId="17677" xr:uid="{0842BFD6-FFB9-4FC2-B8A8-37E3DCA467F9}"/>
    <cellStyle name="Moneda 106 2 2 2 4" xfId="10717" xr:uid="{407688E8-6D9E-4978-9489-CA09650AEFCF}"/>
    <cellStyle name="Moneda 106 2 2 2 4 2" xfId="19971" xr:uid="{24D663BF-BAE6-4EB8-8B81-C8A7801A12BE}"/>
    <cellStyle name="Moneda 106 2 2 2 5" xfId="13124" xr:uid="{9AAB433F-958B-47DC-AC3D-C06FA3087114}"/>
    <cellStyle name="Moneda 106 2 2 3" xfId="3843" xr:uid="{4D3AB778-43BB-4E5E-9F46-D233EB88746A}"/>
    <cellStyle name="Moneda 106 2 2 3 2" xfId="14262" xr:uid="{7185ACB6-DD50-44F9-86D0-5820EC18527B}"/>
    <cellStyle name="Moneda 106 2 2 4" xfId="6270" xr:uid="{9B9C0F84-3BE4-4D9C-B557-5CCC550AB6C9}"/>
    <cellStyle name="Moneda 106 2 2 4 2" xfId="16539" xr:uid="{52BDE9B4-0DA1-422C-B6B1-A40A655A6E56}"/>
    <cellStyle name="Moneda 106 2 2 5" xfId="9549" xr:uid="{7F44C40A-BDB7-48DF-AEDF-CD4A03316930}"/>
    <cellStyle name="Moneda 106 2 2 5 2" xfId="18832" xr:uid="{D6A48D91-8D36-4363-B93D-ECB14B80A10E}"/>
    <cellStyle name="Moneda 106 2 2 6" xfId="11986" xr:uid="{18E7B91E-52EB-4E0C-B37B-9DB53FA60487}"/>
    <cellStyle name="Moneda 106 2 3" xfId="2093" xr:uid="{A4E2F880-D83B-4BDF-939E-92E874116DEE}"/>
    <cellStyle name="Moneda 106 2 3 2" xfId="4429" xr:uid="{BA482B9C-E1A5-4CC4-A4A8-3F9EF84D3475}"/>
    <cellStyle name="Moneda 106 2 3 2 2" xfId="14831" xr:uid="{23C9E7A5-8A00-472F-BE2E-A40A94965154}"/>
    <cellStyle name="Moneda 106 2 3 3" xfId="6856" xr:uid="{17FFFDD9-3627-4197-BC23-56707316E910}"/>
    <cellStyle name="Moneda 106 2 3 3 2" xfId="17108" xr:uid="{5CF1686D-DC9D-4092-9B78-0242FF08242D}"/>
    <cellStyle name="Moneda 106 2 3 4" xfId="10135" xr:uid="{94ACD269-97BD-49A6-954C-EA0A3492CB0E}"/>
    <cellStyle name="Moneda 106 2 3 4 2" xfId="19401" xr:uid="{F9DC6B91-4FC5-4E9C-96D7-7B6D517A0EFD}"/>
    <cellStyle name="Moneda 106 2 3 5" xfId="12555" xr:uid="{371B48B8-03E6-4ECF-A175-16343E4EA947}"/>
    <cellStyle name="Moneda 106 2 4" xfId="3261" xr:uid="{4BD33A4C-CE93-4DB0-9B64-EA23AC57261E}"/>
    <cellStyle name="Moneda 106 2 4 2" xfId="13693" xr:uid="{DBA6E386-F990-48D4-AF10-686E160B08BB}"/>
    <cellStyle name="Moneda 106 2 5" xfId="5688" xr:uid="{88881B89-1CE6-46FB-B60E-ED7531E021AE}"/>
    <cellStyle name="Moneda 106 2 5 2" xfId="15970" xr:uid="{A8F50F7D-55D5-48B4-B346-C714C3804B1E}"/>
    <cellStyle name="Moneda 106 2 6" xfId="8967" xr:uid="{8C604536-432D-452E-B7F5-69FEFB45F314}"/>
    <cellStyle name="Moneda 106 2 6 2" xfId="18263" xr:uid="{5D87A92F-B42F-4EBF-9514-45FBC1D17740}"/>
    <cellStyle name="Moneda 106 2 7" xfId="11417" xr:uid="{5FC8C92C-B078-4B07-BE5C-C578DE0B87EE}"/>
    <cellStyle name="Moneda 106 3" xfId="1220" xr:uid="{4ED46B9E-DC83-404A-8E08-93E5153DC004}"/>
    <cellStyle name="Moneda 106 3 2" xfId="2388" xr:uid="{4B8AC613-1927-40C9-9A17-08BA2BC9F327}"/>
    <cellStyle name="Moneda 106 3 2 2" xfId="4724" xr:uid="{B18B30B7-D028-466B-9DBF-7F62490070FF}"/>
    <cellStyle name="Moneda 106 3 2 2 2" xfId="15116" xr:uid="{5D005B44-63DE-4FE9-B9A9-2FB95A21A5FE}"/>
    <cellStyle name="Moneda 106 3 2 3" xfId="7151" xr:uid="{5A6E19BC-751B-4A8A-8765-4E5802372FD5}"/>
    <cellStyle name="Moneda 106 3 2 3 2" xfId="17393" xr:uid="{CDB43F98-C422-4EE8-AE8E-08963B55EF4B}"/>
    <cellStyle name="Moneda 106 3 2 4" xfId="10430" xr:uid="{8C0A64F9-6123-40EF-92AD-46E8EF850313}"/>
    <cellStyle name="Moneda 106 3 2 4 2" xfId="19687" xr:uid="{4DC4502A-2CF0-4A49-8AF1-8E35FE5F8E18}"/>
    <cellStyle name="Moneda 106 3 2 5" xfId="12840" xr:uid="{5D3B116B-CACF-4F86-A57D-D1E1B1488E61}"/>
    <cellStyle name="Moneda 106 3 3" xfId="3556" xr:uid="{C564438F-7C78-4021-8D8E-1FE908086F05}"/>
    <cellStyle name="Moneda 106 3 3 2" xfId="13978" xr:uid="{64CB9460-FBFC-458F-816A-650743402693}"/>
    <cellStyle name="Moneda 106 3 4" xfId="5983" xr:uid="{F4B5D4DA-C102-479A-85F0-14D8617A94C3}"/>
    <cellStyle name="Moneda 106 3 4 2" xfId="16255" xr:uid="{66D442AA-50EC-40D9-8DAA-9F5DF520BC50}"/>
    <cellStyle name="Moneda 106 3 5" xfId="9262" xr:uid="{3AF321F3-2BB0-4687-AA52-90E744DE2DC0}"/>
    <cellStyle name="Moneda 106 3 5 2" xfId="18548" xr:uid="{5FBFC680-2818-4058-83B2-7CC97B747321}"/>
    <cellStyle name="Moneda 106 3 6" xfId="11702" xr:uid="{C7C59334-CB2C-4E17-88FD-3A7E3A63053E}"/>
    <cellStyle name="Moneda 106 4" xfId="1799" xr:uid="{F01F7E2B-B816-4E87-A3C5-175170CCC98D}"/>
    <cellStyle name="Moneda 106 4 2" xfId="4135" xr:uid="{53C916C6-A938-4CB1-83F5-89BFD157E7B1}"/>
    <cellStyle name="Moneda 106 4 2 2" xfId="14547" xr:uid="{F1D8D565-B25C-491D-9A69-F49C6E1485BB}"/>
    <cellStyle name="Moneda 106 4 3" xfId="6562" xr:uid="{11C95C9A-7409-48A7-BE95-A451F79CFCFB}"/>
    <cellStyle name="Moneda 106 4 3 2" xfId="16824" xr:uid="{F247CEDD-12BC-442A-B2A9-2280C270F719}"/>
    <cellStyle name="Moneda 106 4 4" xfId="9841" xr:uid="{C72603BB-8061-48E5-9285-D7EEBABB74D6}"/>
    <cellStyle name="Moneda 106 4 4 2" xfId="19117" xr:uid="{03DDFF58-BADE-411B-BC82-7B6F1153D0E0}"/>
    <cellStyle name="Moneda 106 4 5" xfId="12271" xr:uid="{50E98D36-884B-41F8-81DA-6533B2D40AB0}"/>
    <cellStyle name="Moneda 106 5" xfId="2967" xr:uid="{AE3BA499-0DE9-48D3-A0F3-02BE2021B719}"/>
    <cellStyle name="Moneda 106 5 2" xfId="13409" xr:uid="{06B02989-7147-45CA-B1B2-B0272E4CAC75}"/>
    <cellStyle name="Moneda 106 6" xfId="5385" xr:uid="{D2CFC4DF-6157-412A-B80A-428311176810}"/>
    <cellStyle name="Moneda 106 6 2" xfId="15686" xr:uid="{94DF930C-688C-45BA-B415-3BBCFA541021}"/>
    <cellStyle name="Moneda 106 7" xfId="8673" xr:uid="{37F661AF-E36E-4854-A950-B99D1DCBC59E}"/>
    <cellStyle name="Moneda 106 7 2" xfId="17979" xr:uid="{0FF6B029-C9B2-47CD-B849-BBD002EE7260}"/>
    <cellStyle name="Moneda 106 8" xfId="11089" xr:uid="{A3E8D8E0-B575-41BB-A7DA-91051193FB06}"/>
    <cellStyle name="Moneda 107" xfId="571" xr:uid="{023475E6-9A5E-4C07-8432-8DF2EB571433}"/>
    <cellStyle name="Moneda 107 2" xfId="919" xr:uid="{7B98E20B-65D8-4C7A-8BFB-3197A034DE4F}"/>
    <cellStyle name="Moneda 107 2 2" xfId="1501" xr:uid="{CB6CBEB2-57C3-45D2-B0F4-88124E6779A0}"/>
    <cellStyle name="Moneda 107 2 2 2" xfId="2669" xr:uid="{B2215206-CF69-4E12-8909-78954347F1CB}"/>
    <cellStyle name="Moneda 107 2 2 2 2" xfId="5005" xr:uid="{D143EE2D-55FA-4D48-9B95-42B236FC7B00}"/>
    <cellStyle name="Moneda 107 2 2 2 2 2" xfId="15394" xr:uid="{B372031C-FC71-4FF3-94D6-FE0D2EB47124}"/>
    <cellStyle name="Moneda 107 2 2 2 3" xfId="7432" xr:uid="{3B8CCC83-366D-43F2-AD56-C48F8D7E609A}"/>
    <cellStyle name="Moneda 107 2 2 2 3 2" xfId="17671" xr:uid="{77BA8C44-E190-446D-B5E5-1BFB441D57BC}"/>
    <cellStyle name="Moneda 107 2 2 2 4" xfId="10711" xr:uid="{DF43B298-1ACF-4BFA-B423-EE511FABC667}"/>
    <cellStyle name="Moneda 107 2 2 2 4 2" xfId="19965" xr:uid="{5D62FAF6-340F-407C-B82E-B4F77530FDC6}"/>
    <cellStyle name="Moneda 107 2 2 2 5" xfId="13118" xr:uid="{D466CD92-E48C-4ABF-B8C6-6E9FB60D0DDB}"/>
    <cellStyle name="Moneda 107 2 2 3" xfId="3837" xr:uid="{9F01AB2D-1938-4E26-99B7-68EC0C325767}"/>
    <cellStyle name="Moneda 107 2 2 3 2" xfId="14256" xr:uid="{7BDEAA6B-7D0D-4589-8046-017FEF785DAB}"/>
    <cellStyle name="Moneda 107 2 2 4" xfId="6264" xr:uid="{D9953C8F-F918-4269-BF22-262C251037EF}"/>
    <cellStyle name="Moneda 107 2 2 4 2" xfId="16533" xr:uid="{C18106AC-4D37-478F-9DB5-DD659BD7E2E2}"/>
    <cellStyle name="Moneda 107 2 2 5" xfId="9543" xr:uid="{647D28D0-097F-4EEF-BFC7-E01433E55ADD}"/>
    <cellStyle name="Moneda 107 2 2 5 2" xfId="18826" xr:uid="{D5A87175-F5C4-4279-A941-E7F91BA98A38}"/>
    <cellStyle name="Moneda 107 2 2 6" xfId="11980" xr:uid="{8DE65514-EF90-4095-88ED-E14B6F5CB7A6}"/>
    <cellStyle name="Moneda 107 2 3" xfId="2087" xr:uid="{A1413BE4-E200-4BAA-BE42-4D4BA3B9DD4F}"/>
    <cellStyle name="Moneda 107 2 3 2" xfId="4423" xr:uid="{7CF1EEA8-700F-4342-A5AE-F410AF145780}"/>
    <cellStyle name="Moneda 107 2 3 2 2" xfId="14825" xr:uid="{F8DC94DD-3CAD-4437-84C3-DE5A51AAB7DB}"/>
    <cellStyle name="Moneda 107 2 3 3" xfId="6850" xr:uid="{24BDDE24-69AA-4EFD-B866-B5DB1C860F47}"/>
    <cellStyle name="Moneda 107 2 3 3 2" xfId="17102" xr:uid="{F3F5EBD4-B37B-4068-83CB-C363AE7F6131}"/>
    <cellStyle name="Moneda 107 2 3 4" xfId="10129" xr:uid="{9948D479-F08B-417A-B3FA-8C98C55CF28F}"/>
    <cellStyle name="Moneda 107 2 3 4 2" xfId="19395" xr:uid="{397CA425-0906-45D0-8654-9A4C0CD6785E}"/>
    <cellStyle name="Moneda 107 2 3 5" xfId="12549" xr:uid="{EE00F1EC-A911-4C34-9616-CB209C662EF9}"/>
    <cellStyle name="Moneda 107 2 4" xfId="3255" xr:uid="{6A5F7F7C-6F42-48EB-BFD2-1A9A97684E8E}"/>
    <cellStyle name="Moneda 107 2 4 2" xfId="13687" xr:uid="{CDD153B3-69FE-4AB6-8AD1-E7FE739023E7}"/>
    <cellStyle name="Moneda 107 2 5" xfId="5682" xr:uid="{C4AA6B2C-3713-46CC-B12C-F4790BB35927}"/>
    <cellStyle name="Moneda 107 2 5 2" xfId="15964" xr:uid="{81CC6135-0DDA-4EE9-B721-1E092596AFAD}"/>
    <cellStyle name="Moneda 107 2 6" xfId="8961" xr:uid="{E55B0A03-C9CF-4CD5-A4D0-1BC6EE5E5EFA}"/>
    <cellStyle name="Moneda 107 2 6 2" xfId="18257" xr:uid="{B80F89EE-FC53-403A-8815-8318B360881C}"/>
    <cellStyle name="Moneda 107 2 7" xfId="11411" xr:uid="{658B41DF-9FA3-497F-B6EF-B8C6FECB02F3}"/>
    <cellStyle name="Moneda 107 3" xfId="1214" xr:uid="{F99E0E5B-1E38-485A-9DA4-147CDE173D3C}"/>
    <cellStyle name="Moneda 107 3 2" xfId="2382" xr:uid="{4EC75A60-2588-42F3-9CE6-5EF9E1448B6F}"/>
    <cellStyle name="Moneda 107 3 2 2" xfId="4718" xr:uid="{40330836-0483-4799-8573-A8B931232EC4}"/>
    <cellStyle name="Moneda 107 3 2 2 2" xfId="15110" xr:uid="{E5C7DF08-5EBF-43E0-B00E-FD3A51068AE7}"/>
    <cellStyle name="Moneda 107 3 2 3" xfId="7145" xr:uid="{D7F7F3BF-8E05-425F-BA58-165EFCE92DCA}"/>
    <cellStyle name="Moneda 107 3 2 3 2" xfId="17387" xr:uid="{10F0111A-7165-4753-9EB1-7FA7F71E292A}"/>
    <cellStyle name="Moneda 107 3 2 4" xfId="10424" xr:uid="{A8AB547D-8006-4549-8BBC-43317814C2F3}"/>
    <cellStyle name="Moneda 107 3 2 4 2" xfId="19681" xr:uid="{712585F0-A4A6-49B1-AD45-F53154C50C76}"/>
    <cellStyle name="Moneda 107 3 2 5" xfId="12834" xr:uid="{347623A3-2018-4FA8-861A-5C905EF0AA3A}"/>
    <cellStyle name="Moneda 107 3 3" xfId="3550" xr:uid="{093A0DDA-EAF3-4A41-A033-CCD28EE42BCB}"/>
    <cellStyle name="Moneda 107 3 3 2" xfId="13972" xr:uid="{779A5A0A-2C4B-49FF-96FD-5711DEFD9977}"/>
    <cellStyle name="Moneda 107 3 4" xfId="5977" xr:uid="{FA7F715E-41F5-4110-829E-A808FD5CDED7}"/>
    <cellStyle name="Moneda 107 3 4 2" xfId="16249" xr:uid="{7F764209-B3D8-4921-B236-7C6A6906BC14}"/>
    <cellStyle name="Moneda 107 3 5" xfId="9256" xr:uid="{9C4AE71A-D39B-45B3-812A-B7A845B6790E}"/>
    <cellStyle name="Moneda 107 3 5 2" xfId="18542" xr:uid="{3BD9E9D3-A9AC-4735-BA63-CC3348A8F31A}"/>
    <cellStyle name="Moneda 107 3 6" xfId="11696" xr:uid="{F03A6163-CD21-4E69-8F58-7EE7743D51ED}"/>
    <cellStyle name="Moneda 107 4" xfId="1793" xr:uid="{FFE2900B-C561-491B-816A-6A9ECBCD9CD1}"/>
    <cellStyle name="Moneda 107 4 2" xfId="4129" xr:uid="{989D8FDD-6C1F-40A3-BAC9-6CAE3911024E}"/>
    <cellStyle name="Moneda 107 4 2 2" xfId="14541" xr:uid="{EB7B900F-B0A3-4D3B-9109-10A852DEB9CF}"/>
    <cellStyle name="Moneda 107 4 3" xfId="6556" xr:uid="{5F3B1875-E9DB-4F06-93F3-8C9FDA011778}"/>
    <cellStyle name="Moneda 107 4 3 2" xfId="16818" xr:uid="{87309C64-4239-43BB-8FF0-FC60BD49A548}"/>
    <cellStyle name="Moneda 107 4 4" xfId="9835" xr:uid="{F3138A50-2080-451A-BB47-7E8AB99178DC}"/>
    <cellStyle name="Moneda 107 4 4 2" xfId="19111" xr:uid="{AFCECB98-B0A2-4E08-A33E-E0B67D66AE1F}"/>
    <cellStyle name="Moneda 107 4 5" xfId="12265" xr:uid="{0B29AA2D-8C17-4199-BB0B-4D2220D286A4}"/>
    <cellStyle name="Moneda 107 5" xfId="2961" xr:uid="{DC10A3E9-9DE3-408E-A2B8-2B19F0D0708A}"/>
    <cellStyle name="Moneda 107 5 2" xfId="13403" xr:uid="{66520A6A-B1F2-42C4-A4EE-BDC46656D069}"/>
    <cellStyle name="Moneda 107 6" xfId="5379" xr:uid="{C724DC76-C3BA-4E91-B011-23C0D2ED12F7}"/>
    <cellStyle name="Moneda 107 6 2" xfId="15680" xr:uid="{E7A7F218-52C2-4EA9-A120-D23345827E1A}"/>
    <cellStyle name="Moneda 107 7" xfId="8667" xr:uid="{6DBAE439-7391-43FD-801A-692AD8AE9F25}"/>
    <cellStyle name="Moneda 107 7 2" xfId="17973" xr:uid="{55D1561A-1263-4F78-8CD5-27271AB407BC}"/>
    <cellStyle name="Moneda 107 8" xfId="11083" xr:uid="{ED35ECB8-AB4A-459E-9B3D-7515C4543E8E}"/>
    <cellStyle name="Moneda 108" xfId="581" xr:uid="{EF5755EB-8221-4F3D-BF62-CF1BE92765C3}"/>
    <cellStyle name="Moneda 108 2" xfId="928" xr:uid="{C7687099-BD0F-4207-8F2E-325BCEC55321}"/>
    <cellStyle name="Moneda 108 2 2" xfId="1509" xr:uid="{CCB5C1DE-677F-44F9-B503-056C61F8FB43}"/>
    <cellStyle name="Moneda 108 2 2 2" xfId="2677" xr:uid="{25990C65-5824-4E3D-B8EA-11E6931C86AA}"/>
    <cellStyle name="Moneda 108 2 2 2 2" xfId="5013" xr:uid="{3F902F59-3C70-45FE-B4C9-0B4DFE23D6A9}"/>
    <cellStyle name="Moneda 108 2 2 2 2 2" xfId="15402" xr:uid="{D69CCEB2-B886-4DF3-AA1D-6BB71E5A1035}"/>
    <cellStyle name="Moneda 108 2 2 2 3" xfId="7440" xr:uid="{33570A16-62CF-4579-B0DB-2E4E0F760506}"/>
    <cellStyle name="Moneda 108 2 2 2 3 2" xfId="17679" xr:uid="{5980ED8F-9C78-4D9B-BBBA-8E18EFB8C43F}"/>
    <cellStyle name="Moneda 108 2 2 2 4" xfId="10719" xr:uid="{C5895E63-35AA-4FD9-A529-3C8042AAC953}"/>
    <cellStyle name="Moneda 108 2 2 2 4 2" xfId="19973" xr:uid="{FDA17409-70AE-4AD1-96E0-D491B571DC1A}"/>
    <cellStyle name="Moneda 108 2 2 2 5" xfId="13126" xr:uid="{C1FB96D1-8368-44C0-BFEB-02CD78DC832C}"/>
    <cellStyle name="Moneda 108 2 2 3" xfId="3845" xr:uid="{CCD7A722-83F5-4C25-9145-D52642A3195C}"/>
    <cellStyle name="Moneda 108 2 2 3 2" xfId="14264" xr:uid="{9BD84D76-D98D-40DF-B06B-8062446EDFC6}"/>
    <cellStyle name="Moneda 108 2 2 4" xfId="6272" xr:uid="{45748173-942E-46D1-AEA1-E50F09692A1E}"/>
    <cellStyle name="Moneda 108 2 2 4 2" xfId="16541" xr:uid="{B474AFD9-D317-4423-8CFC-3974606E9A63}"/>
    <cellStyle name="Moneda 108 2 2 5" xfId="9551" xr:uid="{3A57BCEA-E368-4128-BAA9-FCFB370A5077}"/>
    <cellStyle name="Moneda 108 2 2 5 2" xfId="18834" xr:uid="{A3F3F9B8-80F3-43E6-958A-7B0338EF66C7}"/>
    <cellStyle name="Moneda 108 2 2 6" xfId="11988" xr:uid="{3504564A-AC93-42F2-8815-765346BCB6F6}"/>
    <cellStyle name="Moneda 108 2 3" xfId="2096" xr:uid="{250F4987-FEC9-42D8-9FF9-D6628AED505F}"/>
    <cellStyle name="Moneda 108 2 3 2" xfId="4432" xr:uid="{F1966DD4-ED6D-4D34-BD65-8646D04E2E86}"/>
    <cellStyle name="Moneda 108 2 3 2 2" xfId="14833" xr:uid="{A3959E99-2C76-4560-B4FF-D65F83294053}"/>
    <cellStyle name="Moneda 108 2 3 3" xfId="6859" xr:uid="{033AF32B-2DCA-42C0-8813-BB0DDF13E216}"/>
    <cellStyle name="Moneda 108 2 3 3 2" xfId="17110" xr:uid="{DB3DD479-C45F-47A6-8674-4C01D7887F0E}"/>
    <cellStyle name="Moneda 108 2 3 4" xfId="10138" xr:uid="{AE2F3841-BB12-46C9-8ADF-A8EA0C1A5A4F}"/>
    <cellStyle name="Moneda 108 2 3 4 2" xfId="19403" xr:uid="{C191A50A-AF32-44A2-BA7A-CF83CF97E46E}"/>
    <cellStyle name="Moneda 108 2 3 5" xfId="12557" xr:uid="{448ED5C5-D310-4AAC-8BA3-790772CAA7FC}"/>
    <cellStyle name="Moneda 108 2 4" xfId="3264" xr:uid="{D9418A1C-B0E4-4BE5-9BA5-99E15E21C563}"/>
    <cellStyle name="Moneda 108 2 4 2" xfId="13695" xr:uid="{C3F45C15-E6FD-4A0F-B907-22751FA7C3AE}"/>
    <cellStyle name="Moneda 108 2 5" xfId="5691" xr:uid="{FD8A9B0F-8E3F-4B43-8FFF-1DD6A8220358}"/>
    <cellStyle name="Moneda 108 2 5 2" xfId="15972" xr:uid="{372F7133-A8D2-4EFE-9ED6-76C29D606B6D}"/>
    <cellStyle name="Moneda 108 2 6" xfId="8970" xr:uid="{5C771804-801F-4FB0-B8B4-D53B6097370E}"/>
    <cellStyle name="Moneda 108 2 6 2" xfId="18265" xr:uid="{B93E4DE1-5DEF-4612-941E-51155638A683}"/>
    <cellStyle name="Moneda 108 2 7" xfId="11419" xr:uid="{DE8F9589-CF5F-46A0-B363-211F8D0E5446}"/>
    <cellStyle name="Moneda 108 3" xfId="1222" xr:uid="{3E08FD70-EF9F-43E1-9184-C11D68FDF9AD}"/>
    <cellStyle name="Moneda 108 3 2" xfId="2390" xr:uid="{20FEC3E3-8F2C-4E8B-8E08-A70FF1E55CE9}"/>
    <cellStyle name="Moneda 108 3 2 2" xfId="4726" xr:uid="{07D7D726-B535-40E7-B5F7-62747A754EEF}"/>
    <cellStyle name="Moneda 108 3 2 2 2" xfId="15118" xr:uid="{BAAD62D0-2001-483D-AB31-86E8E58992B5}"/>
    <cellStyle name="Moneda 108 3 2 3" xfId="7153" xr:uid="{FA371705-0272-4A87-AFF0-540A13487693}"/>
    <cellStyle name="Moneda 108 3 2 3 2" xfId="17395" xr:uid="{516AA4DD-7669-45F5-888D-2B2D2A394FBD}"/>
    <cellStyle name="Moneda 108 3 2 4" xfId="10432" xr:uid="{B39B2D4D-E7B2-4A41-B4AF-AEA6D46A73A2}"/>
    <cellStyle name="Moneda 108 3 2 4 2" xfId="19689" xr:uid="{067F120E-D1D6-43D1-8DBF-75954070CD9A}"/>
    <cellStyle name="Moneda 108 3 2 5" xfId="12842" xr:uid="{199EF632-48AA-4D86-AE6E-4E9DFCB180A3}"/>
    <cellStyle name="Moneda 108 3 3" xfId="3558" xr:uid="{6480C487-C1AD-41BE-B10D-18748C9D493D}"/>
    <cellStyle name="Moneda 108 3 3 2" xfId="13980" xr:uid="{DB244482-70E1-4D2E-A7D4-B74512D37C21}"/>
    <cellStyle name="Moneda 108 3 4" xfId="5985" xr:uid="{4E4E6313-2ED5-470A-B80B-2B7044DCEB90}"/>
    <cellStyle name="Moneda 108 3 4 2" xfId="16257" xr:uid="{7F5882D8-940D-46A6-A144-B2FBBB92FB93}"/>
    <cellStyle name="Moneda 108 3 5" xfId="9264" xr:uid="{2A4A1005-B241-40B8-86EE-76D192F53B4C}"/>
    <cellStyle name="Moneda 108 3 5 2" xfId="18550" xr:uid="{E8AA7B00-7109-47E4-AC37-2A6720A58706}"/>
    <cellStyle name="Moneda 108 3 6" xfId="11704" xr:uid="{7D87DA6B-FFF0-4327-BFB8-063007A02030}"/>
    <cellStyle name="Moneda 108 4" xfId="1801" xr:uid="{5B753394-8BAC-4375-8B5B-71B4B16F31D5}"/>
    <cellStyle name="Moneda 108 4 2" xfId="4137" xr:uid="{6DDA229B-1690-41DF-BB24-0FFC4C0BC214}"/>
    <cellStyle name="Moneda 108 4 2 2" xfId="14549" xr:uid="{E01CA34F-417F-415E-BB66-61F2243CC88F}"/>
    <cellStyle name="Moneda 108 4 3" xfId="6564" xr:uid="{58FE214A-5A14-4ACD-A0AB-DD22A7346092}"/>
    <cellStyle name="Moneda 108 4 3 2" xfId="16826" xr:uid="{9F1B7A22-1B19-4F3D-BE65-233AFDF38879}"/>
    <cellStyle name="Moneda 108 4 4" xfId="9843" xr:uid="{F3FE74B4-450F-44B4-8EF1-05FBC80DC13C}"/>
    <cellStyle name="Moneda 108 4 4 2" xfId="19119" xr:uid="{BC0A4CA8-E8A6-4BE6-9436-E1D26CBCF15D}"/>
    <cellStyle name="Moneda 108 4 5" xfId="12273" xr:uid="{9179B0EE-8FFB-49E5-AFF1-51B2DF22E060}"/>
    <cellStyle name="Moneda 108 5" xfId="2969" xr:uid="{38ADB545-57BE-4A90-8A39-11F6388EAB52}"/>
    <cellStyle name="Moneda 108 5 2" xfId="13411" xr:uid="{E198E19B-6D1D-4089-A5E3-8CFB3F129633}"/>
    <cellStyle name="Moneda 108 6" xfId="5387" xr:uid="{5E7730A8-E3F1-4A29-B1C8-84037BF26722}"/>
    <cellStyle name="Moneda 108 6 2" xfId="15688" xr:uid="{75CDD7C0-672D-4B53-96B7-4D2E743CD300}"/>
    <cellStyle name="Moneda 108 7" xfId="8675" xr:uid="{90A2B01C-8D08-4FD2-A147-E36084B3A1C3}"/>
    <cellStyle name="Moneda 108 7 2" xfId="17981" xr:uid="{5F01E7EA-B363-47E6-9EC6-DEBF501724A8}"/>
    <cellStyle name="Moneda 108 8" xfId="11093" xr:uid="{3249DCD4-1DEB-43B3-88EB-3037F1F2C9B3}"/>
    <cellStyle name="Moneda 109" xfId="603" xr:uid="{4EDDA66A-3EF5-4B65-943B-FA9774A772A8}"/>
    <cellStyle name="Moneda 109 2" xfId="930" xr:uid="{8109CAF9-FD1E-46B6-910D-870F07630B98}"/>
    <cellStyle name="Moneda 109 2 2" xfId="1511" xr:uid="{95733892-7491-49A3-9913-C262881818AE}"/>
    <cellStyle name="Moneda 109 2 2 2" xfId="2679" xr:uid="{B4EAE408-790F-451D-9D9D-89943172BA60}"/>
    <cellStyle name="Moneda 109 2 2 2 2" xfId="5015" xr:uid="{2316D484-D745-48C5-B5F4-784C323E2C1F}"/>
    <cellStyle name="Moneda 109 2 2 2 2 2" xfId="15404" xr:uid="{7A609694-39C5-4D91-ADFC-AB10844DCC0A}"/>
    <cellStyle name="Moneda 109 2 2 2 3" xfId="7442" xr:uid="{82F248D8-10CC-47CB-8A2E-DAB02DD73F4D}"/>
    <cellStyle name="Moneda 109 2 2 2 3 2" xfId="17681" xr:uid="{0F36CA22-57E3-4FBC-A34B-4E77D4AD3938}"/>
    <cellStyle name="Moneda 109 2 2 2 4" xfId="10721" xr:uid="{9E112EB0-B17D-4B5B-A20B-00DB34E6E341}"/>
    <cellStyle name="Moneda 109 2 2 2 4 2" xfId="19975" xr:uid="{957FB3CD-C104-49B7-AF75-BE6E3A72CC97}"/>
    <cellStyle name="Moneda 109 2 2 2 5" xfId="13128" xr:uid="{2FCCFD28-E167-4FBF-B7B0-FD2BDAF96A93}"/>
    <cellStyle name="Moneda 109 2 2 3" xfId="3847" xr:uid="{1EEEA263-B1B7-4935-B864-7B85DB03E990}"/>
    <cellStyle name="Moneda 109 2 2 3 2" xfId="14266" xr:uid="{B13CA102-F387-466C-B4DC-9AA949E41FF8}"/>
    <cellStyle name="Moneda 109 2 2 4" xfId="6274" xr:uid="{E3C0D858-78DF-43A3-8503-50519FBD603F}"/>
    <cellStyle name="Moneda 109 2 2 4 2" xfId="16543" xr:uid="{ED527182-CCC6-48EA-9CD8-FED9CB43FD55}"/>
    <cellStyle name="Moneda 109 2 2 5" xfId="9553" xr:uid="{8C12940B-D86A-451D-995D-49D9BBFD853B}"/>
    <cellStyle name="Moneda 109 2 2 5 2" xfId="18836" xr:uid="{C6D07175-4F02-40F5-8711-3503A901D1C5}"/>
    <cellStyle name="Moneda 109 2 2 6" xfId="11990" xr:uid="{05D8BF1C-8130-4964-A279-F5F4EC8DA056}"/>
    <cellStyle name="Moneda 109 2 3" xfId="2098" xr:uid="{F7102A56-5F35-46CD-9E38-B95060B91A1D}"/>
    <cellStyle name="Moneda 109 2 3 2" xfId="4434" xr:uid="{065752F9-560E-4042-A9B2-D1516DFC9DA8}"/>
    <cellStyle name="Moneda 109 2 3 2 2" xfId="14835" xr:uid="{FA3027ED-99F2-4F1D-8068-C4CCA42B6664}"/>
    <cellStyle name="Moneda 109 2 3 3" xfId="6861" xr:uid="{63E79548-8DEF-43D6-B374-C8594AAC2B05}"/>
    <cellStyle name="Moneda 109 2 3 3 2" xfId="17112" xr:uid="{EDFD5600-A5FE-4545-8F24-21B75408031D}"/>
    <cellStyle name="Moneda 109 2 3 4" xfId="10140" xr:uid="{EAEF10F9-B51E-4BB5-A0F0-18BEDB158193}"/>
    <cellStyle name="Moneda 109 2 3 4 2" xfId="19405" xr:uid="{D958C692-900A-411F-840E-DEE37D814AF4}"/>
    <cellStyle name="Moneda 109 2 3 5" xfId="12559" xr:uid="{2D9DC889-29B5-4AAF-A461-3F69679DDE07}"/>
    <cellStyle name="Moneda 109 2 4" xfId="3266" xr:uid="{BC45B348-F435-41DD-86BB-DA0FE70F856E}"/>
    <cellStyle name="Moneda 109 2 4 2" xfId="13697" xr:uid="{6464BB0D-2B62-4553-8F52-DC0A09A2FBA0}"/>
    <cellStyle name="Moneda 109 2 5" xfId="5693" xr:uid="{A7DF8225-D115-4C82-B831-A54978CE1606}"/>
    <cellStyle name="Moneda 109 2 5 2" xfId="15974" xr:uid="{71B161FA-F139-4137-A35B-3119DE507033}"/>
    <cellStyle name="Moneda 109 2 6" xfId="8972" xr:uid="{A0900BF0-7235-43FE-8110-0315FB74F134}"/>
    <cellStyle name="Moneda 109 2 6 2" xfId="18267" xr:uid="{246042F3-4098-474D-BDD6-242004419A6E}"/>
    <cellStyle name="Moneda 109 2 7" xfId="11421" xr:uid="{9BCEAF9F-7646-4B5D-8097-EC9D7042763C}"/>
    <cellStyle name="Moneda 109 3" xfId="1224" xr:uid="{C8C46CBE-1F30-415A-805F-5D89F2F6C568}"/>
    <cellStyle name="Moneda 109 3 2" xfId="2392" xr:uid="{A46AA332-E7F2-4B96-9727-1ADFE87285CB}"/>
    <cellStyle name="Moneda 109 3 2 2" xfId="4728" xr:uid="{05327F24-3951-4243-945D-BC9201F7159E}"/>
    <cellStyle name="Moneda 109 3 2 2 2" xfId="15120" xr:uid="{AD7B02EC-8C88-4327-880C-DC5168303486}"/>
    <cellStyle name="Moneda 109 3 2 3" xfId="7155" xr:uid="{8D71DFE9-4517-4E2D-BF35-ACE01C6BD8C9}"/>
    <cellStyle name="Moneda 109 3 2 3 2" xfId="17397" xr:uid="{C5F068F1-8F98-449F-9824-C4DE0C02CB67}"/>
    <cellStyle name="Moneda 109 3 2 4" xfId="10434" xr:uid="{86FFA478-46BA-4D5A-884D-0F742D54B97D}"/>
    <cellStyle name="Moneda 109 3 2 4 2" xfId="19691" xr:uid="{92034434-D863-4D08-A119-3A9B4D39EECE}"/>
    <cellStyle name="Moneda 109 3 2 5" xfId="12844" xr:uid="{C97F9A25-A133-4889-9476-FE10EE154BCF}"/>
    <cellStyle name="Moneda 109 3 3" xfId="3560" xr:uid="{21CEF4A5-CA10-402C-959D-E4873221DF2A}"/>
    <cellStyle name="Moneda 109 3 3 2" xfId="13982" xr:uid="{791DEE76-7413-46A7-BFA3-EC9234958A0D}"/>
    <cellStyle name="Moneda 109 3 4" xfId="5987" xr:uid="{97F33717-6FB8-48B3-A11B-05F1268F5DB0}"/>
    <cellStyle name="Moneda 109 3 4 2" xfId="16259" xr:uid="{7DA673E4-127C-4667-9309-E54220CE79B9}"/>
    <cellStyle name="Moneda 109 3 5" xfId="9266" xr:uid="{EC620AE2-4541-4A1F-A7C9-C0AF95AA4AFC}"/>
    <cellStyle name="Moneda 109 3 5 2" xfId="18552" xr:uid="{00E551D9-E3C1-4EBC-894A-49DB139DF986}"/>
    <cellStyle name="Moneda 109 3 6" xfId="11706" xr:uid="{06B01815-29F9-4286-AA4A-130F0C546E2E}"/>
    <cellStyle name="Moneda 109 4" xfId="1803" xr:uid="{EEE0E8FD-C998-44C9-A9DA-E11BB5C01CC8}"/>
    <cellStyle name="Moneda 109 4 2" xfId="4139" xr:uid="{21D0A9E1-4A88-4250-8173-CEB961D3C149}"/>
    <cellStyle name="Moneda 109 4 2 2" xfId="14551" xr:uid="{2FF902AF-12C8-4263-B53F-31EDCE7E09DA}"/>
    <cellStyle name="Moneda 109 4 3" xfId="6566" xr:uid="{32ED53B7-ECEE-4DB3-94F4-3A048672109B}"/>
    <cellStyle name="Moneda 109 4 3 2" xfId="16828" xr:uid="{7D45E702-D8B8-4FB5-81B6-31C29A3D028D}"/>
    <cellStyle name="Moneda 109 4 4" xfId="9845" xr:uid="{2EAEA53B-3617-4B44-B8DB-727387D98B7C}"/>
    <cellStyle name="Moneda 109 4 4 2" xfId="19121" xr:uid="{F14655A4-B25A-429B-8812-F13659B129F6}"/>
    <cellStyle name="Moneda 109 4 5" xfId="12275" xr:uid="{270EBC9E-C5FE-41FA-B918-142CA073A634}"/>
    <cellStyle name="Moneda 109 5" xfId="2971" xr:uid="{50801201-A115-4B43-9767-8231A753EC55}"/>
    <cellStyle name="Moneda 109 5 2" xfId="13413" xr:uid="{CC1FD4C1-C9B7-4340-95F3-7AF13C111F7D}"/>
    <cellStyle name="Moneda 109 6" xfId="5391" xr:uid="{807DF6C7-4823-4F87-9D77-6E7FD1CFF54D}"/>
    <cellStyle name="Moneda 109 6 2" xfId="15690" xr:uid="{A882329F-5C03-4268-8E08-5606D65B3BDB}"/>
    <cellStyle name="Moneda 109 7" xfId="8677" xr:uid="{D13E8FF1-03E3-44A3-927F-7C43DB51AAEC}"/>
    <cellStyle name="Moneda 109 7 2" xfId="17983" xr:uid="{DEBA6EAD-A093-45CD-8061-D72B11A7531A}"/>
    <cellStyle name="Moneda 109 8" xfId="11115" xr:uid="{F4244B21-45C4-4691-8A54-D5F859D52B12}"/>
    <cellStyle name="Moneda 11" xfId="289" xr:uid="{9C160843-455B-407D-ADAD-D573E8D7195E}"/>
    <cellStyle name="Moneda 11 2" xfId="497" xr:uid="{34239F24-B527-4DDD-9AF7-44886C45C789}"/>
    <cellStyle name="Moneda 11 2 2" xfId="11010" xr:uid="{4992667F-F2EC-4802-B54E-FE7AA7AB671F}"/>
    <cellStyle name="Moneda 11 3" xfId="583" xr:uid="{0B849980-A172-4777-9BD3-EFDAFDABF473}"/>
    <cellStyle name="Moneda 11 3 2" xfId="11095" xr:uid="{C25E6241-1C59-4868-B05C-6979872D7719}"/>
    <cellStyle name="Moneda 11 4" xfId="644" xr:uid="{DED74ADA-268B-42DA-950C-94C7AF7A1D0C}"/>
    <cellStyle name="Moneda 11 4 2" xfId="11150" xr:uid="{1444DD9D-B20F-486E-8775-0203641026AD}"/>
    <cellStyle name="Moneda 11 5" xfId="10803" xr:uid="{D5943B2F-71AD-4835-9C94-7DE56752CD68}"/>
    <cellStyle name="Moneda 110" xfId="606" xr:uid="{22314852-7EAC-40B5-850E-5FA965734A1B}"/>
    <cellStyle name="Moneda 111" xfId="608" xr:uid="{FF6AE8F2-6D5C-4D09-9173-2988D1085C9C}"/>
    <cellStyle name="Moneda 112" xfId="639" xr:uid="{04E3F23D-3B64-4A82-9874-152633E5D852}"/>
    <cellStyle name="Moneda 113" xfId="641" xr:uid="{FE5E21A0-96B2-4759-BB3C-3BFB87B18B48}"/>
    <cellStyle name="Moneda 113 2" xfId="951" xr:uid="{01B27F29-F3FF-4E0B-B0A0-237758A3AFFA}"/>
    <cellStyle name="Moneda 113 2 2" xfId="1531" xr:uid="{53BC5936-9229-469A-9889-1B125AC4C10F}"/>
    <cellStyle name="Moneda 113 2 2 2" xfId="2699" xr:uid="{EBC29FCE-7002-4F62-ADC0-91EA9E1CB7D6}"/>
    <cellStyle name="Moneda 113 2 2 2 2" xfId="5035" xr:uid="{36837C5B-7B2A-4FD0-90F0-FF17EF083818}"/>
    <cellStyle name="Moneda 113 2 2 2 2 2" xfId="15424" xr:uid="{09F3047F-82F2-474A-B969-F54FE560048B}"/>
    <cellStyle name="Moneda 113 2 2 2 3" xfId="7462" xr:uid="{F8D214BC-D8E8-4EB6-B401-4407BD8A95B1}"/>
    <cellStyle name="Moneda 113 2 2 2 3 2" xfId="17701" xr:uid="{04FD7428-BDCA-4CC4-A0E5-7A9656BB6D57}"/>
    <cellStyle name="Moneda 113 2 2 2 4" xfId="10741" xr:uid="{18E78082-DFD0-47DA-98F8-3D81914AE37F}"/>
    <cellStyle name="Moneda 113 2 2 2 4 2" xfId="19995" xr:uid="{7925428D-6B20-4656-B02E-94CF7EBDA523}"/>
    <cellStyle name="Moneda 113 2 2 2 5" xfId="13148" xr:uid="{F23C6495-AF0F-442B-B772-8E3D9F1812A8}"/>
    <cellStyle name="Moneda 113 2 2 3" xfId="3867" xr:uid="{E6BC0886-418D-46E5-8E80-89297B6D8339}"/>
    <cellStyle name="Moneda 113 2 2 3 2" xfId="14286" xr:uid="{980A8964-6E8B-40DD-A5C5-5D987E909B03}"/>
    <cellStyle name="Moneda 113 2 2 4" xfId="6294" xr:uid="{A76F4B72-EC64-483B-88CD-D347DFECE2E1}"/>
    <cellStyle name="Moneda 113 2 2 4 2" xfId="16563" xr:uid="{D33D77A0-4413-486E-A2F0-3939195B4BD0}"/>
    <cellStyle name="Moneda 113 2 2 5" xfId="9573" xr:uid="{B9501B1F-F578-4EC3-937A-B3076A77098D}"/>
    <cellStyle name="Moneda 113 2 2 5 2" xfId="18856" xr:uid="{68196711-FD6E-4665-B109-214F8A131B93}"/>
    <cellStyle name="Moneda 113 2 2 6" xfId="12010" xr:uid="{EEB57C02-DE8A-4687-8A78-8734EC0B1A7D}"/>
    <cellStyle name="Moneda 113 2 3" xfId="2119" xr:uid="{3390C232-AAC4-4F93-A02A-E07646CD9DCB}"/>
    <cellStyle name="Moneda 113 2 3 2" xfId="4455" xr:uid="{7006EA55-230B-4564-ABF4-FC188B4C312D}"/>
    <cellStyle name="Moneda 113 2 3 2 2" xfId="14855" xr:uid="{0C1240D8-1AF7-4FBF-877A-108CA3749790}"/>
    <cellStyle name="Moneda 113 2 3 3" xfId="6882" xr:uid="{1034CD32-E0D3-4B81-B3DE-F8E44F7B71FD}"/>
    <cellStyle name="Moneda 113 2 3 3 2" xfId="17132" xr:uid="{5124BB76-59F4-436F-B751-CF2037E5DF29}"/>
    <cellStyle name="Moneda 113 2 3 4" xfId="10161" xr:uid="{0FEF65CC-0492-48B1-B0DE-4F4A60E8CF3F}"/>
    <cellStyle name="Moneda 113 2 3 4 2" xfId="19426" xr:uid="{29DABC09-3F40-41F8-A3D6-11340E0CF9A2}"/>
    <cellStyle name="Moneda 113 2 3 5" xfId="12579" xr:uid="{31E0D92C-2BF0-4223-8AFB-1F0F6DC31A39}"/>
    <cellStyle name="Moneda 113 2 4" xfId="3287" xr:uid="{3850960E-BC92-41AF-8907-3C16FF225E5F}"/>
    <cellStyle name="Moneda 113 2 4 2" xfId="13717" xr:uid="{700E3C83-2546-4C1C-ACD0-A54D49016977}"/>
    <cellStyle name="Moneda 113 2 5" xfId="5714" xr:uid="{3F989537-5699-4786-A200-1489AC6A0E9E}"/>
    <cellStyle name="Moneda 113 2 5 2" xfId="15994" xr:uid="{D6D1DF73-E300-4375-9D0B-3BA2949B7790}"/>
    <cellStyle name="Moneda 113 2 6" xfId="8993" xr:uid="{EB9657F8-C125-469D-B576-FCD4E0534F8C}"/>
    <cellStyle name="Moneda 113 2 6 2" xfId="18287" xr:uid="{803ACECA-A7CF-4D89-B1F5-9759BC0FF6ED}"/>
    <cellStyle name="Moneda 113 2 7" xfId="11441" xr:uid="{AF7663D3-AC6D-4A67-BDAB-01114BAD3310}"/>
    <cellStyle name="Moneda 113 3" xfId="1244" xr:uid="{A8ED0BB1-4721-4926-87FE-3A542C312DC3}"/>
    <cellStyle name="Moneda 113 3 2" xfId="2412" xr:uid="{254AC1DB-2E5B-4664-9A5B-E3FE0C62FCE6}"/>
    <cellStyle name="Moneda 113 3 2 2" xfId="4748" xr:uid="{8BD076F9-59EA-4990-B02B-A420817B043A}"/>
    <cellStyle name="Moneda 113 3 2 2 2" xfId="15140" xr:uid="{8A716EFC-D94B-4446-8ADD-A37707BF0E59}"/>
    <cellStyle name="Moneda 113 3 2 3" xfId="7175" xr:uid="{684D9725-663A-4084-A0E5-1CB0B793AEB8}"/>
    <cellStyle name="Moneda 113 3 2 3 2" xfId="17417" xr:uid="{7811EE2A-F289-4D92-9B08-5F0EFE68FFE1}"/>
    <cellStyle name="Moneda 113 3 2 4" xfId="10454" xr:uid="{96E8D76A-5AFF-4DD2-8D11-A4196340155D}"/>
    <cellStyle name="Moneda 113 3 2 4 2" xfId="19711" xr:uid="{FB312121-EC2E-4EF2-AA82-129DCC7727FE}"/>
    <cellStyle name="Moneda 113 3 2 5" xfId="12864" xr:uid="{B37EC0A5-2E78-42D9-ADA1-2D3124F99B79}"/>
    <cellStyle name="Moneda 113 3 3" xfId="3580" xr:uid="{C7D533F3-B7F6-49C7-865D-A54A3B6CCD88}"/>
    <cellStyle name="Moneda 113 3 3 2" xfId="14002" xr:uid="{8A01C19B-4CBF-4D8D-A785-FB725676D7DD}"/>
    <cellStyle name="Moneda 113 3 4" xfId="6007" xr:uid="{E2A08080-B9CA-4579-8CC5-1CC118DA9213}"/>
    <cellStyle name="Moneda 113 3 4 2" xfId="16279" xr:uid="{C2E00A06-C562-4178-A762-88EE7B96C940}"/>
    <cellStyle name="Moneda 113 3 5" xfId="9286" xr:uid="{8B6DE089-117C-46C8-B2FA-FB28BEAE8B33}"/>
    <cellStyle name="Moneda 113 3 5 2" xfId="18572" xr:uid="{10F5608F-7F59-4856-B2CC-1B23FF9E0EB5}"/>
    <cellStyle name="Moneda 113 3 6" xfId="11726" xr:uid="{520B944C-C644-4F76-991F-7DDFE6765D66}"/>
    <cellStyle name="Moneda 113 4" xfId="1823" xr:uid="{76172A6D-AA80-4949-9E06-552CED2CD767}"/>
    <cellStyle name="Moneda 113 4 2" xfId="4159" xr:uid="{544E8A49-D7B3-4256-BF78-DD17AB001C73}"/>
    <cellStyle name="Moneda 113 4 2 2" xfId="14571" xr:uid="{141FE94F-289F-40E0-B5FE-BD3C16209E4A}"/>
    <cellStyle name="Moneda 113 4 3" xfId="6586" xr:uid="{B38F2109-67CE-427D-BC27-2CAB22C746C2}"/>
    <cellStyle name="Moneda 113 4 3 2" xfId="16848" xr:uid="{B3E6B8D4-D9FB-41CF-858C-22041D4D8117}"/>
    <cellStyle name="Moneda 113 4 4" xfId="9865" xr:uid="{1EB539B0-DB4E-466D-A941-54AB7A991CCA}"/>
    <cellStyle name="Moneda 113 4 4 2" xfId="19141" xr:uid="{C77CAEDD-9871-4242-B72B-574546B1D207}"/>
    <cellStyle name="Moneda 113 4 5" xfId="12295" xr:uid="{3743BC6E-529A-45BD-A99D-B8F37E143621}"/>
    <cellStyle name="Moneda 113 5" xfId="2991" xr:uid="{C153E8B6-787F-41BE-B6CE-038AA08A9E9C}"/>
    <cellStyle name="Moneda 113 5 2" xfId="13433" xr:uid="{49FCC342-553C-48B7-87E1-B89529BEA1A6}"/>
    <cellStyle name="Moneda 113 6" xfId="5415" xr:uid="{C9525615-32B9-4D44-A66D-D0CA6F1AC4A5}"/>
    <cellStyle name="Moneda 113 6 2" xfId="15710" xr:uid="{CF7E7EE4-F4BA-41E3-B627-48337E7C3FC1}"/>
    <cellStyle name="Moneda 113 7" xfId="8697" xr:uid="{B6BE7EAF-4407-45CC-BF88-64AD0DE3F0EB}"/>
    <cellStyle name="Moneda 113 7 2" xfId="18003" xr:uid="{D31136A1-ADD4-45CF-AEB2-7C9D8CC417BE}"/>
    <cellStyle name="Moneda 113 8" xfId="11147" xr:uid="{2E094DC5-29E0-4C5B-B15A-98667D593C87}"/>
    <cellStyle name="Moneda 114" xfId="484" xr:uid="{5DBABBB6-99B6-49A7-8888-A5A96F12CA2F}"/>
    <cellStyle name="Moneda 114 2" xfId="858" xr:uid="{BF327D78-6D20-45CA-A915-F129DC213854}"/>
    <cellStyle name="Moneda 114 2 2" xfId="1440" xr:uid="{483EEC4C-7E3C-41DD-8278-F1368EBD1D8F}"/>
    <cellStyle name="Moneda 114 2 2 2" xfId="2608" xr:uid="{7208C514-2919-4F17-A271-741556DD7118}"/>
    <cellStyle name="Moneda 114 2 2 2 2" xfId="4944" xr:uid="{838DFD84-1E22-485F-9B0F-B4FF71920C57}"/>
    <cellStyle name="Moneda 114 2 2 2 2 2" xfId="15333" xr:uid="{47F9D2A9-BBAF-4E10-A4DF-FBCCC229A4BC}"/>
    <cellStyle name="Moneda 114 2 2 2 3" xfId="7371" xr:uid="{D84B1B02-7F8A-4F6B-96CC-6518599C33AE}"/>
    <cellStyle name="Moneda 114 2 2 2 3 2" xfId="17610" xr:uid="{0312EBA3-FFD3-40DD-88B2-2106BBB3ED0A}"/>
    <cellStyle name="Moneda 114 2 2 2 4" xfId="10650" xr:uid="{55F37341-B9CC-470B-BE38-73BC4EB05594}"/>
    <cellStyle name="Moneda 114 2 2 2 4 2" xfId="19904" xr:uid="{6E14731F-2919-4148-A5AC-865F60D6028F}"/>
    <cellStyle name="Moneda 114 2 2 2 5" xfId="13057" xr:uid="{7F6D7B75-38D0-404E-ACBA-A329CFDDF933}"/>
    <cellStyle name="Moneda 114 2 2 3" xfId="3776" xr:uid="{4DDBC3DE-2AD8-4F25-B16F-E28E492A7C8F}"/>
    <cellStyle name="Moneda 114 2 2 3 2" xfId="14195" xr:uid="{3FD8306F-287D-4434-93BF-2EC19EAC5D2B}"/>
    <cellStyle name="Moneda 114 2 2 4" xfId="6203" xr:uid="{0306D1D5-DEBE-4000-8E49-3A5BF8D1ACCF}"/>
    <cellStyle name="Moneda 114 2 2 4 2" xfId="16472" xr:uid="{90F575C5-4B79-454B-90B4-5D21260A08CD}"/>
    <cellStyle name="Moneda 114 2 2 5" xfId="9482" xr:uid="{C4A81C40-7A88-48EC-B8F7-9C0F140003B1}"/>
    <cellStyle name="Moneda 114 2 2 5 2" xfId="18765" xr:uid="{EDDF2A9B-CBD3-4CF8-8D28-DE2128266DE8}"/>
    <cellStyle name="Moneda 114 2 2 6" xfId="11919" xr:uid="{099FCD78-7CF8-4A86-AA8A-4E8DAB8CC722}"/>
    <cellStyle name="Moneda 114 2 3" xfId="2026" xr:uid="{812CF774-E145-4042-90CB-F174FFB2EF24}"/>
    <cellStyle name="Moneda 114 2 3 2" xfId="4362" xr:uid="{D4458605-48C5-4149-ACC4-3C855E0231AF}"/>
    <cellStyle name="Moneda 114 2 3 2 2" xfId="14764" xr:uid="{F2E72984-0210-4A6C-A902-CCDA934F66C2}"/>
    <cellStyle name="Moneda 114 2 3 3" xfId="6789" xr:uid="{E32D53D3-88BC-46A6-8C3D-B676EAEE0C11}"/>
    <cellStyle name="Moneda 114 2 3 3 2" xfId="17041" xr:uid="{C82370AD-25CD-4F81-B0A3-E57F7F4F8A40}"/>
    <cellStyle name="Moneda 114 2 3 4" xfId="10068" xr:uid="{8CAC7D55-D95C-47A1-8030-8740DF0C0C63}"/>
    <cellStyle name="Moneda 114 2 3 4 2" xfId="19334" xr:uid="{F944C6DA-9B60-4E03-82BC-E6FDF542DC6E}"/>
    <cellStyle name="Moneda 114 2 3 5" xfId="12488" xr:uid="{26C67969-B28F-4577-8666-4DC500C25F47}"/>
    <cellStyle name="Moneda 114 2 4" xfId="3194" xr:uid="{B02B31F1-E3C2-4BD9-AC8C-39221C1FA3F3}"/>
    <cellStyle name="Moneda 114 2 4 2" xfId="13626" xr:uid="{46C45E03-0A0D-481A-9E78-7B245927411A}"/>
    <cellStyle name="Moneda 114 2 5" xfId="5621" xr:uid="{CB0781B8-7A95-4DF0-A4EA-820196506645}"/>
    <cellStyle name="Moneda 114 2 5 2" xfId="15903" xr:uid="{176035A8-D5F5-447C-9E22-88B939292C89}"/>
    <cellStyle name="Moneda 114 2 6" xfId="8900" xr:uid="{9C3B52DC-B11B-4AE6-AD90-80A4CFF55088}"/>
    <cellStyle name="Moneda 114 2 6 2" xfId="18196" xr:uid="{CAE43D11-0AE7-4732-944B-FE46E74668FC}"/>
    <cellStyle name="Moneda 114 2 7" xfId="11350" xr:uid="{D59AB322-A021-4566-AF09-78BD9F1E84A9}"/>
    <cellStyle name="Moneda 114 3" xfId="1153" xr:uid="{C2E83D40-23A7-44B7-AD8A-CF15F70C8DD7}"/>
    <cellStyle name="Moneda 114 3 2" xfId="2321" xr:uid="{606E1111-4B5B-48E3-9829-14AC2D8F0319}"/>
    <cellStyle name="Moneda 114 3 2 2" xfId="4657" xr:uid="{A49407A4-2C81-4FE4-9555-046983A24F9C}"/>
    <cellStyle name="Moneda 114 3 2 2 2" xfId="15049" xr:uid="{B5B6A9CF-03D7-4EDC-AA5B-F1DA3EB31246}"/>
    <cellStyle name="Moneda 114 3 2 3" xfId="7084" xr:uid="{17239881-10E5-4332-97F1-8E58FF4D082E}"/>
    <cellStyle name="Moneda 114 3 2 3 2" xfId="17326" xr:uid="{5B0A0900-AEAE-4A96-8338-368F380E1A5C}"/>
    <cellStyle name="Moneda 114 3 2 4" xfId="10363" xr:uid="{834D96B2-559D-477F-8532-DF79AB1B2D1F}"/>
    <cellStyle name="Moneda 114 3 2 4 2" xfId="19620" xr:uid="{D557DDB8-D1D9-4E3B-9206-449F7466D3C1}"/>
    <cellStyle name="Moneda 114 3 2 5" xfId="12773" xr:uid="{01F9B7C6-9A98-4D73-A724-997E94768E06}"/>
    <cellStyle name="Moneda 114 3 3" xfId="3489" xr:uid="{32A3B691-480F-461E-958B-4E287B54DC7B}"/>
    <cellStyle name="Moneda 114 3 3 2" xfId="13911" xr:uid="{AF718D50-1B2D-4DEA-8380-5016BDBF63F3}"/>
    <cellStyle name="Moneda 114 3 4" xfId="5916" xr:uid="{44B52316-CE0B-4972-AC46-6DA582FCE318}"/>
    <cellStyle name="Moneda 114 3 4 2" xfId="16188" xr:uid="{E7B00EFB-5879-43E3-B104-6C7C4A248A76}"/>
    <cellStyle name="Moneda 114 3 5" xfId="9195" xr:uid="{384D2D65-FF96-4CFD-AFAF-E8FE5FFE9554}"/>
    <cellStyle name="Moneda 114 3 5 2" xfId="18481" xr:uid="{8CA10699-1800-4513-ADBC-D264EE21AAB0}"/>
    <cellStyle name="Moneda 114 3 6" xfId="11635" xr:uid="{576F4031-ABB3-4349-816A-123401D6E6C2}"/>
    <cellStyle name="Moneda 114 4" xfId="1732" xr:uid="{9346BF4B-FFD0-4C73-A78B-F05DE4E02D81}"/>
    <cellStyle name="Moneda 114 4 2" xfId="4068" xr:uid="{5132BF58-5486-4BB7-9969-F3C602C34FBC}"/>
    <cellStyle name="Moneda 114 4 2 2" xfId="14480" xr:uid="{684087BF-226F-4F6C-AC6A-3E506C3E8305}"/>
    <cellStyle name="Moneda 114 4 3" xfId="6495" xr:uid="{13DBC620-AD8E-4BF8-8729-D3AFEA6BF580}"/>
    <cellStyle name="Moneda 114 4 3 2" xfId="16757" xr:uid="{8822804C-6B7E-4CBD-8046-582469FF6D0C}"/>
    <cellStyle name="Moneda 114 4 4" xfId="9774" xr:uid="{C5976DB7-A6A4-4CBF-8119-4178B7E07439}"/>
    <cellStyle name="Moneda 114 4 4 2" xfId="19050" xr:uid="{42EEAF73-5A7E-4ADF-A18A-A5A3EF3445C6}"/>
    <cellStyle name="Moneda 114 4 5" xfId="12204" xr:uid="{64C2B683-9C88-41E4-A99E-76B4DFCA14D4}"/>
    <cellStyle name="Moneda 114 5" xfId="2900" xr:uid="{1E1669A6-5728-4F38-A858-CB547C8D232B}"/>
    <cellStyle name="Moneda 114 5 2" xfId="13342" xr:uid="{7C312506-BC48-4A0E-8236-BAFBC14E24E7}"/>
    <cellStyle name="Moneda 114 6" xfId="5311" xr:uid="{458C3636-CDDE-4327-A62B-956E8E7322E2}"/>
    <cellStyle name="Moneda 114 6 2" xfId="15619" xr:uid="{E5289E87-FFE6-4603-BA50-82CC8CDE2C1F}"/>
    <cellStyle name="Moneda 114 7" xfId="8606" xr:uid="{7E7A972B-A556-4690-85FE-F8AB6A70F1B3}"/>
    <cellStyle name="Moneda 114 7 2" xfId="17912" xr:uid="{D4AB3F11-6F64-46E4-AB88-347A35CBAA4A}"/>
    <cellStyle name="Moneda 114 8" xfId="10997" xr:uid="{DBAECC4A-9ACC-45ED-A6B4-0A11975D553B}"/>
    <cellStyle name="Moneda 115" xfId="654" xr:uid="{49650928-FD86-4FF1-97D4-AF5E2B7132F7}"/>
    <cellStyle name="Moneda 115 2" xfId="953" xr:uid="{12B03B65-C2C4-4C60-9C52-B2C6D0B348D6}"/>
    <cellStyle name="Moneda 115 2 2" xfId="1533" xr:uid="{58FC1007-985C-4CC3-BEFB-0AF8F2DEA4C8}"/>
    <cellStyle name="Moneda 115 2 2 2" xfId="2701" xr:uid="{02DAF0DF-3471-4ABF-A5C8-B01A71546E2E}"/>
    <cellStyle name="Moneda 115 2 2 2 2" xfId="5037" xr:uid="{475AE5C1-E7BD-461D-ACB0-8BADB734B317}"/>
    <cellStyle name="Moneda 115 2 2 2 2 2" xfId="15426" xr:uid="{05C546D8-2355-4ED2-AF44-B2217F3DF4D0}"/>
    <cellStyle name="Moneda 115 2 2 2 3" xfId="7464" xr:uid="{82C67BE5-D4E3-4CAA-BFB9-101FC183B5B5}"/>
    <cellStyle name="Moneda 115 2 2 2 3 2" xfId="17703" xr:uid="{9AAFD016-2E92-4C10-9407-6D9C74F49571}"/>
    <cellStyle name="Moneda 115 2 2 2 4" xfId="10743" xr:uid="{F7F4F0FF-9F79-4119-B5D8-7FE619B38EF6}"/>
    <cellStyle name="Moneda 115 2 2 2 4 2" xfId="19997" xr:uid="{A9D6C7AC-E635-4909-BD5A-5C86D7F2F1C9}"/>
    <cellStyle name="Moneda 115 2 2 2 5" xfId="13150" xr:uid="{6075CAEC-3AA9-4A22-81FE-D32B35BB28B6}"/>
    <cellStyle name="Moneda 115 2 2 3" xfId="3869" xr:uid="{DAAA94B9-55BB-4525-AB56-0CEE1E226B75}"/>
    <cellStyle name="Moneda 115 2 2 3 2" xfId="14288" xr:uid="{FE61E61E-772B-4D7F-A360-4ACCCD015866}"/>
    <cellStyle name="Moneda 115 2 2 4" xfId="6296" xr:uid="{B339FA17-AC08-4644-AF2A-ED22832363E5}"/>
    <cellStyle name="Moneda 115 2 2 4 2" xfId="16565" xr:uid="{D455DCD4-EEF8-451D-85DB-760097E5D45F}"/>
    <cellStyle name="Moneda 115 2 2 5" xfId="9575" xr:uid="{8BEED293-3ABC-4798-99C1-4F2FCE639D89}"/>
    <cellStyle name="Moneda 115 2 2 5 2" xfId="18858" xr:uid="{75CE4C0F-4C8F-42AB-BA29-B090DE03548F}"/>
    <cellStyle name="Moneda 115 2 2 6" xfId="12012" xr:uid="{CA907251-A470-4114-B425-8801FA62900E}"/>
    <cellStyle name="Moneda 115 2 3" xfId="2121" xr:uid="{0806B9EB-E97C-4E54-9A74-F9E42C65B772}"/>
    <cellStyle name="Moneda 115 2 3 2" xfId="4457" xr:uid="{56378E83-168F-4294-969C-7760724A50EA}"/>
    <cellStyle name="Moneda 115 2 3 2 2" xfId="14857" xr:uid="{9648E02C-53EE-4C61-A722-F2898B97662D}"/>
    <cellStyle name="Moneda 115 2 3 3" xfId="6884" xr:uid="{F7A05AD8-5132-4EA1-AD3A-6B55BA756564}"/>
    <cellStyle name="Moneda 115 2 3 3 2" xfId="17134" xr:uid="{E230360A-616A-4F04-941E-AB6498281BA6}"/>
    <cellStyle name="Moneda 115 2 3 4" xfId="10163" xr:uid="{0AC4039A-C848-4B3E-AE5F-22423A95DC1B}"/>
    <cellStyle name="Moneda 115 2 3 4 2" xfId="19428" xr:uid="{D9C7D8F8-59B1-456A-A479-4B317A2224F8}"/>
    <cellStyle name="Moneda 115 2 3 5" xfId="12581" xr:uid="{1B2073C5-AFB7-41FB-8880-87CFDB65274E}"/>
    <cellStyle name="Moneda 115 2 4" xfId="3289" xr:uid="{5E52F535-A5CE-42AB-AB2E-331160B8C3E6}"/>
    <cellStyle name="Moneda 115 2 4 2" xfId="13719" xr:uid="{B051B0D7-38E6-4463-8C33-4983FDF4BE05}"/>
    <cellStyle name="Moneda 115 2 5" xfId="5716" xr:uid="{633E0166-4F40-4023-A569-E29CAD5BC61C}"/>
    <cellStyle name="Moneda 115 2 5 2" xfId="15996" xr:uid="{BD507FF6-FEF5-4193-94EB-90B9A98B1493}"/>
    <cellStyle name="Moneda 115 2 6" xfId="8995" xr:uid="{A3CB7417-9438-4087-95A4-C8EF62DD40DD}"/>
    <cellStyle name="Moneda 115 2 6 2" xfId="18289" xr:uid="{60BF0914-1044-4EAF-AA2E-2217A34F9C89}"/>
    <cellStyle name="Moneda 115 2 7" xfId="11443" xr:uid="{8930E11F-05A9-43C2-9F86-776675B6973B}"/>
    <cellStyle name="Moneda 115 3" xfId="1246" xr:uid="{5E584AE8-A372-4338-BE4E-7073DEC20D15}"/>
    <cellStyle name="Moneda 115 3 2" xfId="2414" xr:uid="{7DFB5E68-09E8-4420-80C9-5299F3F820FC}"/>
    <cellStyle name="Moneda 115 3 2 2" xfId="4750" xr:uid="{8E3CC79C-82E0-49C2-B7C9-69088F863D33}"/>
    <cellStyle name="Moneda 115 3 2 2 2" xfId="15142" xr:uid="{B7332EA0-4317-442B-9C54-CD5AE6C92C33}"/>
    <cellStyle name="Moneda 115 3 2 3" xfId="7177" xr:uid="{63C558DE-61EF-4B01-895B-EDA043598FCA}"/>
    <cellStyle name="Moneda 115 3 2 3 2" xfId="17419" xr:uid="{03B8A439-94C6-49D4-91F6-C6EDE7C7DA1D}"/>
    <cellStyle name="Moneda 115 3 2 4" xfId="10456" xr:uid="{97BB9C2F-4B51-492F-9886-F5D67514F05E}"/>
    <cellStyle name="Moneda 115 3 2 4 2" xfId="19713" xr:uid="{B5C97291-9B22-446F-B148-7E9406961D53}"/>
    <cellStyle name="Moneda 115 3 2 5" xfId="12866" xr:uid="{48041304-E38F-4412-943F-A605A2BEE833}"/>
    <cellStyle name="Moneda 115 3 3" xfId="3582" xr:uid="{3EFA9DF9-1346-4F6B-8F9B-74252C85FD4F}"/>
    <cellStyle name="Moneda 115 3 3 2" xfId="14004" xr:uid="{73F8A901-771B-467C-A426-0DFA3C903BE6}"/>
    <cellStyle name="Moneda 115 3 4" xfId="6009" xr:uid="{D4410BA6-F2C6-497C-B0B8-F2A38F6518A2}"/>
    <cellStyle name="Moneda 115 3 4 2" xfId="16281" xr:uid="{44704434-16F1-40BA-BA2A-B07195CA638D}"/>
    <cellStyle name="Moneda 115 3 5" xfId="9288" xr:uid="{7C7B4052-7545-4D52-8122-B12F592A9C22}"/>
    <cellStyle name="Moneda 115 3 5 2" xfId="18574" xr:uid="{C1F1660A-AB87-4AAC-AFD4-7C16AE1215DD}"/>
    <cellStyle name="Moneda 115 3 6" xfId="11728" xr:uid="{79CC58B8-8BA6-4870-B443-07FE684BBD43}"/>
    <cellStyle name="Moneda 115 4" xfId="1825" xr:uid="{A7432252-93AA-40B2-9AFB-B9D06CEB58EA}"/>
    <cellStyle name="Moneda 115 4 2" xfId="4161" xr:uid="{EE7DB0A5-1BFC-4252-B4E2-DB54612B03C3}"/>
    <cellStyle name="Moneda 115 4 2 2" xfId="14573" xr:uid="{E3F7F83D-B48D-413B-8A83-D17EE1D1C63D}"/>
    <cellStyle name="Moneda 115 4 3" xfId="6588" xr:uid="{75CAA312-A0E7-4EA2-9C7C-AE357A354B03}"/>
    <cellStyle name="Moneda 115 4 3 2" xfId="16850" xr:uid="{92754431-5C9B-446A-970D-C52D2D8D8514}"/>
    <cellStyle name="Moneda 115 4 4" xfId="9867" xr:uid="{DD8F71BE-4E3D-43EB-B93C-51592CAC6BFD}"/>
    <cellStyle name="Moneda 115 4 4 2" xfId="19143" xr:uid="{8A8F4522-B2EC-4306-96D8-B32124EE3771}"/>
    <cellStyle name="Moneda 115 4 5" xfId="12297" xr:uid="{8278C71A-A904-4804-A436-61795134E5ED}"/>
    <cellStyle name="Moneda 115 5" xfId="2993" xr:uid="{FECA3A43-963A-4E75-ABC6-04C1C8CF5A1B}"/>
    <cellStyle name="Moneda 115 5 2" xfId="13435" xr:uid="{F98473DD-B592-4900-B889-11006F0DF20B}"/>
    <cellStyle name="Moneda 115 6" xfId="5419" xr:uid="{8B446CDC-4F10-496D-9AA9-896DD32F4F6C}"/>
    <cellStyle name="Moneda 115 6 2" xfId="15712" xr:uid="{D0D1B58E-6499-4ABF-9461-69FEA9154106}"/>
    <cellStyle name="Moneda 115 7" xfId="8699" xr:uid="{40533F62-7E94-4F05-987E-67E043BF0019}"/>
    <cellStyle name="Moneda 115 7 2" xfId="18005" xr:uid="{729A885B-D841-417A-AAE9-F57680DCB837}"/>
    <cellStyle name="Moneda 115 8" xfId="11159" xr:uid="{FB2E6B5B-F67D-4CF5-A7F4-C03BA2CEF46F}"/>
    <cellStyle name="Moneda 116" xfId="655" xr:uid="{B2A81ED2-B4A8-440A-8E91-7706ED009787}"/>
    <cellStyle name="Moneda 116 2" xfId="954" xr:uid="{15EB021A-9364-451C-B4A2-2F9177771B87}"/>
    <cellStyle name="Moneda 116 2 2" xfId="1534" xr:uid="{0C192E53-F684-4F76-B326-47F46F5D7286}"/>
    <cellStyle name="Moneda 116 2 2 2" xfId="2702" xr:uid="{78E7C19C-23E3-4BE5-B86B-087CEE02B598}"/>
    <cellStyle name="Moneda 116 2 2 2 2" xfId="5038" xr:uid="{37370C43-6C9C-438B-9952-8F12911EAEAE}"/>
    <cellStyle name="Moneda 116 2 2 2 2 2" xfId="15427" xr:uid="{4804920F-D226-4602-8560-45146B20A0F5}"/>
    <cellStyle name="Moneda 116 2 2 2 3" xfId="7465" xr:uid="{46E9B505-4B00-4C4A-AD66-D5EB1B3C29D3}"/>
    <cellStyle name="Moneda 116 2 2 2 3 2" xfId="17704" xr:uid="{806DE9E5-B3A3-412E-A169-B5C4D00477A7}"/>
    <cellStyle name="Moneda 116 2 2 2 4" xfId="10744" xr:uid="{AE6444C4-0C4F-4989-B72E-2D157DC0366A}"/>
    <cellStyle name="Moneda 116 2 2 2 4 2" xfId="19998" xr:uid="{E381B994-EEED-48C7-B646-FF4A057FCDE5}"/>
    <cellStyle name="Moneda 116 2 2 2 5" xfId="13151" xr:uid="{84A938BF-4BE7-4AEC-8232-6AB7D7785979}"/>
    <cellStyle name="Moneda 116 2 2 3" xfId="3870" xr:uid="{1932031E-CBA0-4BB7-B385-6EC602062655}"/>
    <cellStyle name="Moneda 116 2 2 3 2" xfId="14289" xr:uid="{B2CD78BA-F4AE-4C04-B718-335CDE12924D}"/>
    <cellStyle name="Moneda 116 2 2 4" xfId="6297" xr:uid="{E5A4E531-5492-4355-AED8-AD15807BD7AC}"/>
    <cellStyle name="Moneda 116 2 2 4 2" xfId="16566" xr:uid="{E9E2433A-8C29-4A1B-A162-33E279A89147}"/>
    <cellStyle name="Moneda 116 2 2 5" xfId="9576" xr:uid="{D70895A3-FB89-4F6E-ADA1-F9EBC0303925}"/>
    <cellStyle name="Moneda 116 2 2 5 2" xfId="18859" xr:uid="{1828DF4E-1090-48D9-AE0B-AD445FB52E66}"/>
    <cellStyle name="Moneda 116 2 2 6" xfId="12013" xr:uid="{A2BF025A-F24E-4312-856A-9212477A5696}"/>
    <cellStyle name="Moneda 116 2 3" xfId="2122" xr:uid="{5A2F3A77-4123-46CD-BDB9-39763F4B7ABD}"/>
    <cellStyle name="Moneda 116 2 3 2" xfId="4458" xr:uid="{7F8344C8-C8E6-4635-9D7A-DB09C5F4BF54}"/>
    <cellStyle name="Moneda 116 2 3 2 2" xfId="14858" xr:uid="{B18C0AAB-B647-490E-9270-AA499851FB2C}"/>
    <cellStyle name="Moneda 116 2 3 3" xfId="6885" xr:uid="{DAC5AF36-9956-4F94-9DE6-90E8070E8F06}"/>
    <cellStyle name="Moneda 116 2 3 3 2" xfId="17135" xr:uid="{5F212AE3-5283-432D-B472-22E60969940C}"/>
    <cellStyle name="Moneda 116 2 3 4" xfId="10164" xr:uid="{55B7CA8F-F232-4089-8921-A5C577340693}"/>
    <cellStyle name="Moneda 116 2 3 4 2" xfId="19429" xr:uid="{199C5D7F-8416-42F6-88FA-6072B9E28733}"/>
    <cellStyle name="Moneda 116 2 3 5" xfId="12582" xr:uid="{650639DA-E491-4E31-B1F1-373828A3F993}"/>
    <cellStyle name="Moneda 116 2 4" xfId="3290" xr:uid="{A461704A-3394-4061-B725-F49F0ED2BE7F}"/>
    <cellStyle name="Moneda 116 2 4 2" xfId="13720" xr:uid="{28F31651-8DA2-488A-A6ED-D65B932D6A9F}"/>
    <cellStyle name="Moneda 116 2 5" xfId="5717" xr:uid="{FE5ABE33-A007-44C2-87CC-DD6121B3ABA7}"/>
    <cellStyle name="Moneda 116 2 5 2" xfId="15997" xr:uid="{EDB0133E-9894-48F9-A5A4-B84ECEE769DE}"/>
    <cellStyle name="Moneda 116 2 6" xfId="8996" xr:uid="{AA0159EE-D0FB-4DEB-8572-70235844EFA2}"/>
    <cellStyle name="Moneda 116 2 6 2" xfId="18290" xr:uid="{D0EE82B9-7549-4905-BEEB-59B487B6E9C6}"/>
    <cellStyle name="Moneda 116 2 7" xfId="11444" xr:uid="{EEC257B2-68F3-4009-A222-6B2A186DABDD}"/>
    <cellStyle name="Moneda 116 3" xfId="1247" xr:uid="{E4ECEABD-4D03-402E-9BE8-6A97A65F0D23}"/>
    <cellStyle name="Moneda 116 3 2" xfId="2415" xr:uid="{86D70320-E77D-417B-92D6-80923237DCA4}"/>
    <cellStyle name="Moneda 116 3 2 2" xfId="4751" xr:uid="{6C06AC42-8D7A-4953-818B-CE181DBBCB6F}"/>
    <cellStyle name="Moneda 116 3 2 2 2" xfId="15143" xr:uid="{2529DDBE-FBC6-48C9-92B0-B83BB06CBE5F}"/>
    <cellStyle name="Moneda 116 3 2 3" xfId="7178" xr:uid="{F6B78D30-ACBB-4780-8949-DF5951615F40}"/>
    <cellStyle name="Moneda 116 3 2 3 2" xfId="17420" xr:uid="{8BF77A78-845F-4208-94EF-C6988BB3698B}"/>
    <cellStyle name="Moneda 116 3 2 4" xfId="10457" xr:uid="{8F0C7EDF-A055-41E4-8700-6DBE9334C693}"/>
    <cellStyle name="Moneda 116 3 2 4 2" xfId="19714" xr:uid="{0FDB7038-8BFC-4712-AE09-BF23D3372DF4}"/>
    <cellStyle name="Moneda 116 3 2 5" xfId="12867" xr:uid="{2560F32A-9AE1-4572-9768-18EA94118E68}"/>
    <cellStyle name="Moneda 116 3 3" xfId="3583" xr:uid="{F02F7F6F-3C26-4322-A024-F420B4C19F46}"/>
    <cellStyle name="Moneda 116 3 3 2" xfId="14005" xr:uid="{303D1850-CEDD-46C7-AF05-98BA8C01FFF9}"/>
    <cellStyle name="Moneda 116 3 4" xfId="6010" xr:uid="{44949A55-147D-444E-9C08-A6CA568F97E4}"/>
    <cellStyle name="Moneda 116 3 4 2" xfId="16282" xr:uid="{ACDF8A6A-9C7C-427D-9C02-C5902127D1A0}"/>
    <cellStyle name="Moneda 116 3 5" xfId="9289" xr:uid="{8DC4D2EC-2CE8-455C-A409-69DC9EF8E409}"/>
    <cellStyle name="Moneda 116 3 5 2" xfId="18575" xr:uid="{6992EC20-06CC-48CD-8D5C-D5A1BC70DF7D}"/>
    <cellStyle name="Moneda 116 3 6" xfId="11729" xr:uid="{8E712CC4-9821-4B5D-AD34-63AD822A23F1}"/>
    <cellStyle name="Moneda 116 4" xfId="1826" xr:uid="{1678EFB9-F802-441E-9586-F55E3920B482}"/>
    <cellStyle name="Moneda 116 4 2" xfId="4162" xr:uid="{7712A457-65A1-4333-88EB-7420CF51FF7A}"/>
    <cellStyle name="Moneda 116 4 2 2" xfId="14574" xr:uid="{53BE6E76-1412-497E-93D6-65FC8A3D0A32}"/>
    <cellStyle name="Moneda 116 4 3" xfId="6589" xr:uid="{74E75F2C-9E2E-4FDB-B2FB-B658AC53578F}"/>
    <cellStyle name="Moneda 116 4 3 2" xfId="16851" xr:uid="{E61933CB-4EC1-422A-A377-59C5BC4E1118}"/>
    <cellStyle name="Moneda 116 4 4" xfId="9868" xr:uid="{6D9C2B27-6A3F-4AF2-9F08-8FEBA254F68D}"/>
    <cellStyle name="Moneda 116 4 4 2" xfId="19144" xr:uid="{B854616F-F110-41D0-9A33-AF2844B80AC0}"/>
    <cellStyle name="Moneda 116 4 5" xfId="12298" xr:uid="{2DB4DD3D-315E-4F46-9CB3-AA06B7806B61}"/>
    <cellStyle name="Moneda 116 5" xfId="2994" xr:uid="{BDE0357F-F1FE-4C2A-B286-22E5659513CF}"/>
    <cellStyle name="Moneda 116 5 2" xfId="13436" xr:uid="{B820665C-6075-4E81-AAC9-802B97080032}"/>
    <cellStyle name="Moneda 116 6" xfId="5420" xr:uid="{DA31B0A9-FB48-4B25-BDE9-609D49181CF3}"/>
    <cellStyle name="Moneda 116 6 2" xfId="15713" xr:uid="{87B51881-F83D-44B8-95D4-FFA6346549E9}"/>
    <cellStyle name="Moneda 116 7" xfId="8700" xr:uid="{462EDDAB-6F23-4A79-B543-EAF1D098B164}"/>
    <cellStyle name="Moneda 116 7 2" xfId="18006" xr:uid="{8BF6F8E1-8147-4BBE-94C6-2CE6D7159BAA}"/>
    <cellStyle name="Moneda 116 8" xfId="11160" xr:uid="{FE3CA71A-381F-4496-B803-3A0C4A933923}"/>
    <cellStyle name="Moneda 117" xfId="952" xr:uid="{221288D6-C9A1-4579-A848-A125DE636677}"/>
    <cellStyle name="Moneda 117 2" xfId="1532" xr:uid="{297CC26A-1F21-4E31-90B6-86AD64B10A44}"/>
    <cellStyle name="Moneda 117 2 2" xfId="2700" xr:uid="{362CC719-9FD4-45D0-9C33-39DF12F0E8C4}"/>
    <cellStyle name="Moneda 117 2 2 2" xfId="5036" xr:uid="{2678CB84-0F2A-440A-9476-051D4B303ED0}"/>
    <cellStyle name="Moneda 117 2 2 2 2" xfId="15425" xr:uid="{78BF74D5-22EE-4943-85FB-E0982574BF78}"/>
    <cellStyle name="Moneda 117 2 2 3" xfId="7463" xr:uid="{BF3CAD97-A096-4C85-82EE-D76D4856CEA4}"/>
    <cellStyle name="Moneda 117 2 2 3 2" xfId="17702" xr:uid="{CFF22741-D90E-42BC-B539-4F00FCA9DF67}"/>
    <cellStyle name="Moneda 117 2 2 4" xfId="10742" xr:uid="{0B7F44AB-3DA1-45F8-B7E4-5859959629FC}"/>
    <cellStyle name="Moneda 117 2 2 4 2" xfId="19996" xr:uid="{8212901F-A4AA-4073-9462-D10D5BBB352F}"/>
    <cellStyle name="Moneda 117 2 2 5" xfId="13149" xr:uid="{1343679E-A69F-484E-9CDF-766784D37783}"/>
    <cellStyle name="Moneda 117 2 3" xfId="3868" xr:uid="{F79279B9-028A-48BA-9387-9E88A949CB6B}"/>
    <cellStyle name="Moneda 117 2 3 2" xfId="14287" xr:uid="{F956675D-D96A-4E40-8843-287DCBD82644}"/>
    <cellStyle name="Moneda 117 2 4" xfId="6295" xr:uid="{58F52AC4-BCAC-47AF-8375-B8C945B43B93}"/>
    <cellStyle name="Moneda 117 2 4 2" xfId="16564" xr:uid="{DFF261D7-E6B2-4E0B-8606-08A4A93739C4}"/>
    <cellStyle name="Moneda 117 2 5" xfId="9574" xr:uid="{C8E0A226-E52A-451D-8D83-B0B3555C39DD}"/>
    <cellStyle name="Moneda 117 2 5 2" xfId="18857" xr:uid="{D8D33895-3646-46D8-8D7B-5A019F8259F8}"/>
    <cellStyle name="Moneda 117 2 6" xfId="12011" xr:uid="{7D9119AD-F3D5-4C93-A36D-6EDF06EBACF3}"/>
    <cellStyle name="Moneda 117 3" xfId="2120" xr:uid="{E2F6D3DE-070D-4F4B-ADA1-8DA13849BC40}"/>
    <cellStyle name="Moneda 117 3 2" xfId="4456" xr:uid="{4C579DC4-687D-4602-B551-60352A9B888B}"/>
    <cellStyle name="Moneda 117 3 2 2" xfId="14856" xr:uid="{7118769C-8B1B-4C41-B9F9-4A8428F51776}"/>
    <cellStyle name="Moneda 117 3 3" xfId="6883" xr:uid="{2A9B5683-9C82-4AB9-84D0-15574ED62D08}"/>
    <cellStyle name="Moneda 117 3 3 2" xfId="17133" xr:uid="{1735BE0F-A358-4166-A0A6-4D33AE0D85C5}"/>
    <cellStyle name="Moneda 117 3 4" xfId="10162" xr:uid="{0A7CD058-1020-44E8-B835-A618CCE5A57B}"/>
    <cellStyle name="Moneda 117 3 4 2" xfId="19427" xr:uid="{CE3FE5D8-73FE-4319-B67A-CD4FF2929867}"/>
    <cellStyle name="Moneda 117 3 5" xfId="12580" xr:uid="{CED8D04B-2304-434B-AD52-01466F8EC5A8}"/>
    <cellStyle name="Moneda 117 4" xfId="3288" xr:uid="{DF469757-4ED2-4E6A-9FC3-DB56E4E001A4}"/>
    <cellStyle name="Moneda 117 4 2" xfId="13718" xr:uid="{DC8A3511-33FC-4F38-8757-92AC57425DA6}"/>
    <cellStyle name="Moneda 117 5" xfId="5715" xr:uid="{6120C428-6007-4363-8559-047384DCCAB8}"/>
    <cellStyle name="Moneda 117 5 2" xfId="15995" xr:uid="{5EED599B-9129-4DFD-99A6-6CA8FF353F3E}"/>
    <cellStyle name="Moneda 117 6" xfId="8994" xr:uid="{575D5F80-CD83-4826-A7B0-6F059F53B3A0}"/>
    <cellStyle name="Moneda 117 6 2" xfId="18288" xr:uid="{03104A6C-8449-4333-8915-C8A22B8F205E}"/>
    <cellStyle name="Moneda 117 7" xfId="11442" xr:uid="{4D1617B8-0CF9-46FD-AD2B-248B5A496D17}"/>
    <cellStyle name="Moneda 118" xfId="963" xr:uid="{063EC465-30D4-480F-9A57-9E6EE9776690}"/>
    <cellStyle name="Moneda 118 2" xfId="1542" xr:uid="{D47DC8BD-95BE-4C3C-A6CB-EA68807F3610}"/>
    <cellStyle name="Moneda 118 2 2" xfId="2710" xr:uid="{1989BCB2-1062-4B1F-9DFD-122081958ADD}"/>
    <cellStyle name="Moneda 118 2 2 2" xfId="5046" xr:uid="{FD9BB7F6-33F9-47AC-A370-55CD91564FAA}"/>
    <cellStyle name="Moneda 118 2 2 2 2" xfId="15428" xr:uid="{B4281B2F-2371-4F69-9646-9DED2F5F03D4}"/>
    <cellStyle name="Moneda 118 2 2 3" xfId="7473" xr:uid="{C8E28714-95EA-4720-BB6B-D6EB4D1D44CE}"/>
    <cellStyle name="Moneda 118 2 2 3 2" xfId="17705" xr:uid="{D23B5A6F-15D0-412A-9093-C534D2E3172A}"/>
    <cellStyle name="Moneda 118 2 2 4" xfId="10752" xr:uid="{456479D3-77D8-436A-BC99-98BED33DFC17}"/>
    <cellStyle name="Moneda 118 2 2 4 2" xfId="19999" xr:uid="{0F459467-CCFB-48CF-9892-ADB8BD8A9BE3}"/>
    <cellStyle name="Moneda 118 2 2 5" xfId="13152" xr:uid="{37495545-F080-4FB6-9411-A5BE8D1083B8}"/>
    <cellStyle name="Moneda 118 2 3" xfId="3878" xr:uid="{2C8745FE-D7E9-44F4-AC9D-D6EBD76E3DCD}"/>
    <cellStyle name="Moneda 118 2 3 2" xfId="14290" xr:uid="{482EAE0E-48AA-46B5-BF67-B2B9319D00C4}"/>
    <cellStyle name="Moneda 118 2 4" xfId="6305" xr:uid="{956E07C2-A0C7-4EAB-9AFA-2D6598C745EF}"/>
    <cellStyle name="Moneda 118 2 4 2" xfId="16567" xr:uid="{AF7FE08B-4655-4EF5-9774-8CDB87A89B36}"/>
    <cellStyle name="Moneda 118 2 5" xfId="9584" xr:uid="{104A9F68-AFAA-4836-9F03-1F440722EBAD}"/>
    <cellStyle name="Moneda 118 2 5 2" xfId="18860" xr:uid="{C0E4C712-EB28-4257-B31A-0EAE159E3710}"/>
    <cellStyle name="Moneda 118 2 6" xfId="12014" xr:uid="{ACC492E1-A8AD-4EEC-9C84-6A3A7CF1144A}"/>
    <cellStyle name="Moneda 118 3" xfId="2131" xr:uid="{3B1FA96A-2AD7-4203-B158-487286A8CE45}"/>
    <cellStyle name="Moneda 118 3 2" xfId="4467" xr:uid="{7C923C90-66E4-47E6-A263-7F384F9961F6}"/>
    <cellStyle name="Moneda 118 3 2 2" xfId="14859" xr:uid="{CEFA8DFA-91EF-4AA8-AFB7-D97AD2886CE8}"/>
    <cellStyle name="Moneda 118 3 3" xfId="6894" xr:uid="{F967CE52-DF53-4626-9CEF-74DDC1B1E94F}"/>
    <cellStyle name="Moneda 118 3 3 2" xfId="17136" xr:uid="{1653BAF4-4A21-488B-92B6-BB462B660B25}"/>
    <cellStyle name="Moneda 118 3 4" xfId="10173" xr:uid="{3D6B62B8-50C3-4D69-92CE-A6A3FE961D96}"/>
    <cellStyle name="Moneda 118 3 4 2" xfId="19430" xr:uid="{00BA514C-D65F-4C2B-A3B2-F21F63B1440E}"/>
    <cellStyle name="Moneda 118 3 5" xfId="12583" xr:uid="{E73E3C04-15C5-4635-999D-EEFBDD46B7FA}"/>
    <cellStyle name="Moneda 118 4" xfId="3299" xr:uid="{33F3AD1E-E7B1-4E58-A360-54BC4E12C470}"/>
    <cellStyle name="Moneda 118 4 2" xfId="13721" xr:uid="{BD314BCF-C8DA-4044-B3DB-24489856E8C5}"/>
    <cellStyle name="Moneda 118 5" xfId="5726" xr:uid="{6D585EED-632E-4607-B1B5-949224A38717}"/>
    <cellStyle name="Moneda 118 5 2" xfId="15998" xr:uid="{77D7E4E0-28D7-454F-B565-08B171D2381D}"/>
    <cellStyle name="Moneda 118 6" xfId="9005" xr:uid="{0A47A88B-0F9B-4086-89E5-317E6B266316}"/>
    <cellStyle name="Moneda 118 6 2" xfId="18291" xr:uid="{786E0821-C224-4892-9200-2F177084DF1C}"/>
    <cellStyle name="Moneda 118 7" xfId="11445" xr:uid="{A7AACC07-1EAF-4857-9959-E30EDBC5F8AD}"/>
    <cellStyle name="Moneda 119" xfId="675" xr:uid="{47D6E81A-4204-4EE7-94C2-FA9BC4D46A68}"/>
    <cellStyle name="Moneda 119 2" xfId="1259" xr:uid="{245E1DFC-1602-43DE-A802-E3CACE975AA9}"/>
    <cellStyle name="Moneda 119 2 2" xfId="2427" xr:uid="{42A904CD-2514-4DD5-B6A7-BC3E2A16A7BF}"/>
    <cellStyle name="Moneda 119 2 2 2" xfId="4763" xr:uid="{9F21ADA9-79DB-41ED-A166-56CC2ECFDB18}"/>
    <cellStyle name="Moneda 119 2 2 2 2" xfId="15152" xr:uid="{71ABE653-7C3F-4596-AA47-3236834E3EEF}"/>
    <cellStyle name="Moneda 119 2 2 3" xfId="7190" xr:uid="{BF84811B-12FD-4C8E-98C2-A16817264751}"/>
    <cellStyle name="Moneda 119 2 2 3 2" xfId="17429" xr:uid="{722434D5-6148-4D3E-87BE-32AF91A55C24}"/>
    <cellStyle name="Moneda 119 2 2 4" xfId="10469" xr:uid="{4417BC97-47C3-4A9C-8E73-19142502F639}"/>
    <cellStyle name="Moneda 119 2 2 4 2" xfId="19723" xr:uid="{89F555FA-E313-4D09-A522-44A4F79BA548}"/>
    <cellStyle name="Moneda 119 2 2 5" xfId="12876" xr:uid="{72EDD0EA-D405-495C-A7BD-0CA14662B3F6}"/>
    <cellStyle name="Moneda 119 2 3" xfId="3595" xr:uid="{0A542E65-BD80-4E3D-9B92-C2980733609D}"/>
    <cellStyle name="Moneda 119 2 3 2" xfId="14014" xr:uid="{25366FCB-5AFB-43C6-B7E5-D5319505C7CF}"/>
    <cellStyle name="Moneda 119 2 4" xfId="6022" xr:uid="{41628D70-8D81-4A53-91EF-B6158A0DE96F}"/>
    <cellStyle name="Moneda 119 2 4 2" xfId="16291" xr:uid="{F0E20B0C-B9BB-425F-A137-440225FD70F1}"/>
    <cellStyle name="Moneda 119 2 5" xfId="9301" xr:uid="{9B875113-E0C9-4B07-A25C-A5CDF963B335}"/>
    <cellStyle name="Moneda 119 2 5 2" xfId="18584" xr:uid="{8616EFCB-1A23-4E54-AA6A-E8477BAE95F1}"/>
    <cellStyle name="Moneda 119 2 6" xfId="11738" xr:uid="{A053468C-905C-4ADB-A544-45FDBB5EC641}"/>
    <cellStyle name="Moneda 119 3" xfId="1844" xr:uid="{3F7D9CA3-14F8-4BA8-9F38-3709BE7D5DCC}"/>
    <cellStyle name="Moneda 119 3 2" xfId="4180" xr:uid="{1AEF5DFC-951B-46D6-8076-B4AD53B0C418}"/>
    <cellStyle name="Moneda 119 3 2 2" xfId="14583" xr:uid="{6549CA2C-BE03-4405-A070-A0CCBF0CF223}"/>
    <cellStyle name="Moneda 119 3 3" xfId="6607" xr:uid="{7C033175-5575-40A9-9CFD-8AA959A01F1C}"/>
    <cellStyle name="Moneda 119 3 3 2" xfId="16860" xr:uid="{B1A251E0-19D0-4FED-8205-54AA79C97EA0}"/>
    <cellStyle name="Moneda 119 3 4" xfId="9886" xr:uid="{5CBEF2CD-2A3D-48C3-BB92-FC309C4C99CF}"/>
    <cellStyle name="Moneda 119 3 4 2" xfId="19153" xr:uid="{CD3F9EB6-69F5-4F0B-AAB5-2C662C0330F5}"/>
    <cellStyle name="Moneda 119 3 5" xfId="12307" xr:uid="{37B43255-B169-4472-B7BE-1DD15C57E343}"/>
    <cellStyle name="Moneda 119 4" xfId="3012" xr:uid="{BAC03ADA-8DC8-4C2F-8CED-830F52D233A8}"/>
    <cellStyle name="Moneda 119 4 2" xfId="13445" xr:uid="{5BE1635C-E406-4088-B61C-A4298EEB42AA}"/>
    <cellStyle name="Moneda 119 5" xfId="5439" xr:uid="{7CFCA931-487B-4E72-95C8-3F82FA1F56DD}"/>
    <cellStyle name="Moneda 119 5 2" xfId="15722" xr:uid="{278783F6-40F0-4147-A993-E04556CED21C}"/>
    <cellStyle name="Moneda 119 6" xfId="8718" xr:uid="{A3892AAC-8157-46A9-9178-1D60654AB49D}"/>
    <cellStyle name="Moneda 119 6 2" xfId="18015" xr:uid="{8CD30FCD-028B-4476-ADC3-19FA94B4DB46}"/>
    <cellStyle name="Moneda 119 7" xfId="11169" xr:uid="{095D3C78-654A-40F8-9AF6-1E9063048294}"/>
    <cellStyle name="Moneda 12" xfId="336" xr:uid="{BD3D44DA-F206-47C4-B80A-4EAB302587CC}"/>
    <cellStyle name="Moneda 12 2" xfId="544" xr:uid="{4E0CDDAC-672B-4F11-89C5-D079FAEC5D36}"/>
    <cellStyle name="Moneda 12 2 2" xfId="893" xr:uid="{55CCAFA7-2448-49E8-81E0-22C2A64529CE}"/>
    <cellStyle name="Moneda 12 2 2 2" xfId="1475" xr:uid="{BC2D9764-EAD0-4999-9F2F-2C21BFE84A73}"/>
    <cellStyle name="Moneda 12 2 2 2 2" xfId="2643" xr:uid="{6DD4D7B2-6617-4FDE-B244-009CFB82E76D}"/>
    <cellStyle name="Moneda 12 2 2 2 2 2" xfId="4979" xr:uid="{2877CB71-FE9E-4E51-9E8B-462D1B2DB1DE}"/>
    <cellStyle name="Moneda 12 2 2 2 2 2 2" xfId="15368" xr:uid="{33825899-90B0-4871-8D55-1ECE58AF8353}"/>
    <cellStyle name="Moneda 12 2 2 2 2 3" xfId="7406" xr:uid="{4995B489-8363-4705-AC83-8EBD4E77F055}"/>
    <cellStyle name="Moneda 12 2 2 2 2 3 2" xfId="17645" xr:uid="{5D7ECBBB-2E7B-4F52-AFB7-425EBDB35A5D}"/>
    <cellStyle name="Moneda 12 2 2 2 2 4" xfId="10685" xr:uid="{F3A9E2E3-7176-4A74-8040-063A6A1981EF}"/>
    <cellStyle name="Moneda 12 2 2 2 2 4 2" xfId="19939" xr:uid="{9E5D7D9C-91EE-4373-B215-A858ACF2DF70}"/>
    <cellStyle name="Moneda 12 2 2 2 2 5" xfId="13092" xr:uid="{93A5A368-9E4B-4D12-9A98-6161A7BE8606}"/>
    <cellStyle name="Moneda 12 2 2 2 3" xfId="3811" xr:uid="{BED7E066-298E-410D-AFBE-AC424C27E414}"/>
    <cellStyle name="Moneda 12 2 2 2 3 2" xfId="14230" xr:uid="{C204F38F-4DA1-4AD8-BCF9-2DD26B8482D4}"/>
    <cellStyle name="Moneda 12 2 2 2 4" xfId="6238" xr:uid="{F5848E58-B5A4-4EDD-8715-7B85F77BE482}"/>
    <cellStyle name="Moneda 12 2 2 2 4 2" xfId="16507" xr:uid="{F82C7C32-9516-42BC-BBF4-4B1CE15AEE0D}"/>
    <cellStyle name="Moneda 12 2 2 2 5" xfId="9517" xr:uid="{515DA11C-90C2-4376-9F20-4EBDD427E37E}"/>
    <cellStyle name="Moneda 12 2 2 2 5 2" xfId="18800" xr:uid="{BCA1A32D-4B3F-410E-8AF1-52EA6E0B4A76}"/>
    <cellStyle name="Moneda 12 2 2 2 6" xfId="11954" xr:uid="{FC95470E-2CDF-4854-8894-3BE200BABDD0}"/>
    <cellStyle name="Moneda 12 2 2 3" xfId="2061" xr:uid="{98D8F4DE-5E0A-4181-AB4B-46F0C97DCAC2}"/>
    <cellStyle name="Moneda 12 2 2 3 2" xfId="4397" xr:uid="{A43F6A1A-25B6-4D1F-947D-10ADD0C12A1D}"/>
    <cellStyle name="Moneda 12 2 2 3 2 2" xfId="14799" xr:uid="{3D01E9E9-8606-465F-AADC-4D62C7ED6BD5}"/>
    <cellStyle name="Moneda 12 2 2 3 3" xfId="6824" xr:uid="{FD44D39B-08B6-44F1-AF0C-56801F9247D6}"/>
    <cellStyle name="Moneda 12 2 2 3 3 2" xfId="17076" xr:uid="{30454EE0-F847-4FAF-97F2-228AC15BB2D7}"/>
    <cellStyle name="Moneda 12 2 2 3 4" xfId="10103" xr:uid="{A093260E-F20C-43B4-A7AC-1F2D205496AC}"/>
    <cellStyle name="Moneda 12 2 2 3 4 2" xfId="19369" xr:uid="{28306013-BEB4-458F-AB85-5972F0A843AB}"/>
    <cellStyle name="Moneda 12 2 2 3 5" xfId="12523" xr:uid="{618A3C0C-03EA-400F-9C65-3A535CCBCBE4}"/>
    <cellStyle name="Moneda 12 2 2 4" xfId="3229" xr:uid="{BEAF7CB8-911B-4CEC-B8BB-EDC74BB42F06}"/>
    <cellStyle name="Moneda 12 2 2 4 2" xfId="13661" xr:uid="{E27961BE-99E4-4393-A903-34758282EBE6}"/>
    <cellStyle name="Moneda 12 2 2 5" xfId="5656" xr:uid="{CA90337F-114D-4913-917D-FC6972CCA357}"/>
    <cellStyle name="Moneda 12 2 2 5 2" xfId="15938" xr:uid="{D73837FC-8A04-4474-9A20-DF0ACCAF2B5F}"/>
    <cellStyle name="Moneda 12 2 2 6" xfId="8935" xr:uid="{CB4B5B3D-7A7D-4D5E-B7E0-319FB06813F5}"/>
    <cellStyle name="Moneda 12 2 2 6 2" xfId="18231" xr:uid="{9F0F9A3D-7662-4F57-94AE-839D2521F9A0}"/>
    <cellStyle name="Moneda 12 2 2 7" xfId="11385" xr:uid="{53276BD3-1096-4ACF-A0C5-FF6B690CCDFA}"/>
    <cellStyle name="Moneda 12 2 3" xfId="1188" xr:uid="{36F1A255-E98E-4884-B3E1-BE57B3DA85D9}"/>
    <cellStyle name="Moneda 12 2 3 2" xfId="2356" xr:uid="{46977BE0-03E0-4621-A1E9-06CCB62E7CF4}"/>
    <cellStyle name="Moneda 12 2 3 2 2" xfId="4692" xr:uid="{6E72FE50-0953-4DD2-867D-5596FBD43B97}"/>
    <cellStyle name="Moneda 12 2 3 2 2 2" xfId="15084" xr:uid="{95044644-7D7C-4FD0-8B2B-18F386DA72E8}"/>
    <cellStyle name="Moneda 12 2 3 2 3" xfId="7119" xr:uid="{1689C867-AF7F-48A3-A80E-8F3867A9C5B5}"/>
    <cellStyle name="Moneda 12 2 3 2 3 2" xfId="17361" xr:uid="{C21C6431-F3EF-47B7-8528-70B5C6241EE2}"/>
    <cellStyle name="Moneda 12 2 3 2 4" xfId="10398" xr:uid="{8BF76955-E11F-4900-A53F-8DBA30BC557C}"/>
    <cellStyle name="Moneda 12 2 3 2 4 2" xfId="19655" xr:uid="{87E05E46-B5FE-406D-A70B-917DA4C5F9D5}"/>
    <cellStyle name="Moneda 12 2 3 2 5" xfId="12808" xr:uid="{FD4C0FDC-FAF5-4033-B354-79845BE119BC}"/>
    <cellStyle name="Moneda 12 2 3 3" xfId="3524" xr:uid="{889A7F5F-EECD-4B99-89FC-04732243CC66}"/>
    <cellStyle name="Moneda 12 2 3 3 2" xfId="13946" xr:uid="{01DA3061-ACCB-469D-A983-ADB1B9F2A7B7}"/>
    <cellStyle name="Moneda 12 2 3 4" xfId="5951" xr:uid="{E63A2A9C-1F5B-4717-B971-8F72DF9A4567}"/>
    <cellStyle name="Moneda 12 2 3 4 2" xfId="16223" xr:uid="{96D83C59-CBAE-45F4-87E1-DC1A5A708FD5}"/>
    <cellStyle name="Moneda 12 2 3 5" xfId="9230" xr:uid="{8F29F871-37F3-40C8-87AD-CCB90673DEB8}"/>
    <cellStyle name="Moneda 12 2 3 5 2" xfId="18516" xr:uid="{6BBE4802-A87A-499F-845C-C3CD91F22108}"/>
    <cellStyle name="Moneda 12 2 3 6" xfId="11670" xr:uid="{702F92AF-B980-49C1-9D43-FEB484EAAC74}"/>
    <cellStyle name="Moneda 12 2 4" xfId="1767" xr:uid="{3FB15C46-F194-4838-9CD8-AEBD9B85981D}"/>
    <cellStyle name="Moneda 12 2 4 2" xfId="4103" xr:uid="{1B09C3BC-795A-4EB3-96A9-D42BCFBBC801}"/>
    <cellStyle name="Moneda 12 2 4 2 2" xfId="14515" xr:uid="{EE305B98-2DB2-4BE5-B8DC-D67EA0B22EB5}"/>
    <cellStyle name="Moneda 12 2 4 3" xfId="6530" xr:uid="{913F6B6C-61A3-4FAC-9D0F-8278E62946B8}"/>
    <cellStyle name="Moneda 12 2 4 3 2" xfId="16792" xr:uid="{9C05FACD-17DD-4E41-9B06-61BB1A6A7D85}"/>
    <cellStyle name="Moneda 12 2 4 4" xfId="9809" xr:uid="{4A4B1C3D-B789-47E7-91CF-EF67936BC0D6}"/>
    <cellStyle name="Moneda 12 2 4 4 2" xfId="19085" xr:uid="{06E0AFCE-9033-4988-A1B7-0554B3869DAF}"/>
    <cellStyle name="Moneda 12 2 4 5" xfId="12239" xr:uid="{1741BC5A-E07A-44D0-9698-248D03C6D498}"/>
    <cellStyle name="Moneda 12 2 5" xfId="2935" xr:uid="{C1CC8AAB-CFAC-4954-9703-514B1104FCE8}"/>
    <cellStyle name="Moneda 12 2 5 2" xfId="13377" xr:uid="{2204F387-7250-42EB-B4DC-A1C0D05BFC00}"/>
    <cellStyle name="Moneda 12 2 6" xfId="5352" xr:uid="{4E8F598D-B2CD-4A8A-A05B-0AC3F7D46306}"/>
    <cellStyle name="Moneda 12 2 6 2" xfId="15654" xr:uid="{E5BF3596-7711-4913-9747-14A5F2EB1F9F}"/>
    <cellStyle name="Moneda 12 2 7" xfId="8641" xr:uid="{37B4A577-FE7C-40F4-93FC-E031908D62B7}"/>
    <cellStyle name="Moneda 12 2 7 2" xfId="17947" xr:uid="{7956654D-DB94-4B14-906A-D2957C0C6B9F}"/>
    <cellStyle name="Moneda 12 2 8" xfId="11057" xr:uid="{BDD6CE8F-0C0D-442C-8558-15779B39EA09}"/>
    <cellStyle name="Moneda 12 3" xfId="710" xr:uid="{BCD9793F-360D-434F-8F66-F58D370CC642}"/>
    <cellStyle name="Moneda 12 3 2" xfId="1292" xr:uid="{F4865EBE-11C3-4885-A54D-5C769ACE4B88}"/>
    <cellStyle name="Moneda 12 3 2 2" xfId="2460" xr:uid="{C9EEFC6E-1A94-4917-A835-BA3BF082D829}"/>
    <cellStyle name="Moneda 12 3 2 2 2" xfId="4796" xr:uid="{4128E308-6D7B-44AB-9AB3-00AD2E89354C}"/>
    <cellStyle name="Moneda 12 3 2 2 2 2" xfId="15185" xr:uid="{36425985-47BA-4684-B147-6A3C6AEC158B}"/>
    <cellStyle name="Moneda 12 3 2 2 3" xfId="7223" xr:uid="{E38AFCC6-54C2-4F90-9891-733FBCE48D9B}"/>
    <cellStyle name="Moneda 12 3 2 2 3 2" xfId="17462" xr:uid="{9D73CDE9-723B-4F5A-88F5-D8E3F5349892}"/>
    <cellStyle name="Moneda 12 3 2 2 4" xfId="10502" xr:uid="{D579C343-C325-4670-AEED-8D0AD6051B49}"/>
    <cellStyle name="Moneda 12 3 2 2 4 2" xfId="19756" xr:uid="{54D40E70-2D4D-4B61-BD6D-31C5AD37B990}"/>
    <cellStyle name="Moneda 12 3 2 2 5" xfId="12909" xr:uid="{12DF0521-6C7D-46E1-A463-23360C574573}"/>
    <cellStyle name="Moneda 12 3 2 3" xfId="3628" xr:uid="{FC8884A0-9C5E-4620-8F8F-1678D4131E5B}"/>
    <cellStyle name="Moneda 12 3 2 3 2" xfId="14047" xr:uid="{C07B716F-2CB3-4433-B959-368080A52C5C}"/>
    <cellStyle name="Moneda 12 3 2 4" xfId="6055" xr:uid="{07EBCCDC-AD9D-4492-AFBD-DBC9260F012D}"/>
    <cellStyle name="Moneda 12 3 2 4 2" xfId="16324" xr:uid="{3BAEB88F-AC57-4D4F-810D-5320ED0E95B7}"/>
    <cellStyle name="Moneda 12 3 2 5" xfId="9334" xr:uid="{29B81872-8BA2-4132-A014-BADA3BA8D973}"/>
    <cellStyle name="Moneda 12 3 2 5 2" xfId="18617" xr:uid="{2C16BEE1-0975-48D3-886B-902655B1EB42}"/>
    <cellStyle name="Moneda 12 3 2 6" xfId="11771" xr:uid="{30F93FEC-CF5D-40A3-9A08-2AD839FC4C29}"/>
    <cellStyle name="Moneda 12 3 3" xfId="1878" xr:uid="{8202D7AD-046E-4266-BBFB-17D7D519D883}"/>
    <cellStyle name="Moneda 12 3 3 2" xfId="4214" xr:uid="{5BCACADF-2D4F-4881-8D1D-AFEE24A9626C}"/>
    <cellStyle name="Moneda 12 3 3 2 2" xfId="14616" xr:uid="{CA8471B3-5F6A-4B64-BF28-F1E9832175B9}"/>
    <cellStyle name="Moneda 12 3 3 3" xfId="6641" xr:uid="{7C86A771-F4D0-4627-BE73-480441D5A21B}"/>
    <cellStyle name="Moneda 12 3 3 3 2" xfId="16893" xr:uid="{47333345-F77E-4957-9820-E741A43EEE85}"/>
    <cellStyle name="Moneda 12 3 3 4" xfId="9920" xr:uid="{1CB403CE-B2E7-4F8F-9260-7D99131A0255}"/>
    <cellStyle name="Moneda 12 3 3 4 2" xfId="19186" xr:uid="{C84550ED-0289-4096-B3A8-BF127783193D}"/>
    <cellStyle name="Moneda 12 3 3 5" xfId="12340" xr:uid="{95377A1E-E157-4A96-B7B2-25B0E0957247}"/>
    <cellStyle name="Moneda 12 3 4" xfId="3046" xr:uid="{E3062541-7578-465B-8BE0-2F0651F2BE2B}"/>
    <cellStyle name="Moneda 12 3 4 2" xfId="13478" xr:uid="{81A5D5CF-AE58-492B-839F-F858F77817F7}"/>
    <cellStyle name="Moneda 12 3 5" xfId="5473" xr:uid="{BF7D1BCE-1877-40DC-9817-A7F50FD3F6A1}"/>
    <cellStyle name="Moneda 12 3 5 2" xfId="15755" xr:uid="{37C9316C-CF86-480B-90F7-7C96C23FEDF3}"/>
    <cellStyle name="Moneda 12 3 6" xfId="8752" xr:uid="{388642A8-11A1-4C73-9CC5-193107AFFBCD}"/>
    <cellStyle name="Moneda 12 3 6 2" xfId="18048" xr:uid="{9B921041-1B7F-465D-8A61-C545D7AC88AC}"/>
    <cellStyle name="Moneda 12 3 7" xfId="11202" xr:uid="{2D4219FC-FA61-429C-8741-DBFC8EB816C3}"/>
    <cellStyle name="Moneda 12 4" xfId="1005" xr:uid="{A3513AC3-F04E-413D-9F47-A498BBC13659}"/>
    <cellStyle name="Moneda 12 4 2" xfId="2173" xr:uid="{95155669-A268-48D5-9504-414DCDA79D9D}"/>
    <cellStyle name="Moneda 12 4 2 2" xfId="4509" xr:uid="{3C08CC00-4905-454E-B40B-D38F9FEB377D}"/>
    <cellStyle name="Moneda 12 4 2 2 2" xfId="14901" xr:uid="{BBEFCFD4-01D5-4273-B218-EA0C2E6FD6F2}"/>
    <cellStyle name="Moneda 12 4 2 3" xfId="6936" xr:uid="{40C71105-053D-4791-9D1C-10F7FFC30744}"/>
    <cellStyle name="Moneda 12 4 2 3 2" xfId="17178" xr:uid="{9975614F-AE5D-4742-BFEB-F2D8F544FCDB}"/>
    <cellStyle name="Moneda 12 4 2 4" xfId="10215" xr:uid="{D0C56219-4481-4349-A192-40E4B20E2E70}"/>
    <cellStyle name="Moneda 12 4 2 4 2" xfId="19472" xr:uid="{9F6C5DB4-0062-4DC4-988E-01F2EC01DF32}"/>
    <cellStyle name="Moneda 12 4 2 5" xfId="12625" xr:uid="{0853BD64-2014-4CF3-A310-563F7CB1565E}"/>
    <cellStyle name="Moneda 12 4 3" xfId="3341" xr:uid="{907839AF-1089-4838-9408-96BFA291B08B}"/>
    <cellStyle name="Moneda 12 4 3 2" xfId="13763" xr:uid="{88C5D352-0114-48C2-8C7E-953F11E810CB}"/>
    <cellStyle name="Moneda 12 4 4" xfId="5768" xr:uid="{D52573E5-F848-4628-86F0-7A02979B95D6}"/>
    <cellStyle name="Moneda 12 4 4 2" xfId="16040" xr:uid="{BA12D662-7C9A-49DA-9851-84E44F8BEB80}"/>
    <cellStyle name="Moneda 12 4 5" xfId="9047" xr:uid="{EF94864C-70CA-45C7-898F-A604BA743602}"/>
    <cellStyle name="Moneda 12 4 5 2" xfId="18333" xr:uid="{FEC70F32-0DB9-4B30-9F0B-C0041205D593}"/>
    <cellStyle name="Moneda 12 4 6" xfId="11487" xr:uid="{ACF889EF-AA15-473D-9A11-6553B0630C91}"/>
    <cellStyle name="Moneda 12 5" xfId="1584" xr:uid="{9D674F60-CC88-425C-8931-6E726C6EC07D}"/>
    <cellStyle name="Moneda 12 5 2" xfId="3920" xr:uid="{4D017928-2368-457D-A157-F76C41794B1D}"/>
    <cellStyle name="Moneda 12 5 2 2" xfId="14332" xr:uid="{48183658-A50F-4EA8-A439-0A2D3B8AFCDB}"/>
    <cellStyle name="Moneda 12 5 3" xfId="6347" xr:uid="{5E3D591D-038D-4027-ACB3-528D12B3E43E}"/>
    <cellStyle name="Moneda 12 5 3 2" xfId="16609" xr:uid="{514995CC-E071-4C69-87C1-113C09C1BA9B}"/>
    <cellStyle name="Moneda 12 5 4" xfId="9626" xr:uid="{E1896733-951E-40D0-8FC3-4DF4D7B1687E}"/>
    <cellStyle name="Moneda 12 5 4 2" xfId="18902" xr:uid="{F9550428-26C2-4566-AC5A-39E66F30AC03}"/>
    <cellStyle name="Moneda 12 5 5" xfId="12056" xr:uid="{0C7AA79C-CD91-48F5-8541-91CA44593A22}"/>
    <cellStyle name="Moneda 12 6" xfId="2752" xr:uid="{E9E524A0-8FA9-42CC-9D63-BB73576119FF}"/>
    <cellStyle name="Moneda 12 6 2" xfId="13194" xr:uid="{12691A91-8F17-4808-8A74-D957429D8D79}"/>
    <cellStyle name="Moneda 12 7" xfId="5163" xr:uid="{DC816620-5E3C-497A-9662-404ACFA6F0D4}"/>
    <cellStyle name="Moneda 12 7 2" xfId="15471" xr:uid="{A01F1F1B-96D7-4CF4-8F18-879BA24DC330}"/>
    <cellStyle name="Moneda 12 8" xfId="8458" xr:uid="{779DFDC3-4284-4CEF-AEA4-4051BF86075F}"/>
    <cellStyle name="Moneda 12 8 2" xfId="17764" xr:uid="{8FF3F04C-8DF4-4257-9FF4-BE9B84E6C87F}"/>
    <cellStyle name="Moneda 12 9" xfId="10849" xr:uid="{13F685AA-D4DE-41D5-BDC0-235909CED298}"/>
    <cellStyle name="Moneda 120" xfId="964" xr:uid="{929072A7-5143-429C-8B68-34345F3BF3D2}"/>
    <cellStyle name="Moneda 120 2" xfId="1543" xr:uid="{30B50705-A5B7-4F87-9AC9-B3B200143BAB}"/>
    <cellStyle name="Moneda 120 2 2" xfId="2711" xr:uid="{5021A0E1-FCBE-458E-8324-5466E53A1896}"/>
    <cellStyle name="Moneda 120 2 2 2" xfId="5047" xr:uid="{D417A762-7D27-4210-AD0B-31F87FA1FCE5}"/>
    <cellStyle name="Moneda 120 2 2 2 2" xfId="15429" xr:uid="{022112C3-5815-461A-824C-5E7E317C7411}"/>
    <cellStyle name="Moneda 120 2 2 3" xfId="7474" xr:uid="{5E935FD8-CFA2-465F-B291-A44D49DC50F4}"/>
    <cellStyle name="Moneda 120 2 2 3 2" xfId="17706" xr:uid="{783A2C11-0A79-47FC-A01F-76D078BCEB07}"/>
    <cellStyle name="Moneda 120 2 2 4" xfId="10753" xr:uid="{C56136DD-5283-4C01-BA2E-311C18B7AAC6}"/>
    <cellStyle name="Moneda 120 2 2 4 2" xfId="20000" xr:uid="{2316D6DB-F732-4C4D-91B1-463B846DFC89}"/>
    <cellStyle name="Moneda 120 2 2 5" xfId="13153" xr:uid="{4A87677F-1913-44E0-A60A-FD5818D0AAA7}"/>
    <cellStyle name="Moneda 120 2 3" xfId="3879" xr:uid="{0D7B74EA-1A00-41AE-88B0-A641BABEA304}"/>
    <cellStyle name="Moneda 120 2 3 2" xfId="14291" xr:uid="{F84EB384-A4DC-4D94-84E9-65DBF2709EC3}"/>
    <cellStyle name="Moneda 120 2 4" xfId="6306" xr:uid="{F37DB72B-C769-467D-867F-C00D564B2DE0}"/>
    <cellStyle name="Moneda 120 2 4 2" xfId="16568" xr:uid="{7174A3CC-0DDD-4220-A81D-B6A883718C09}"/>
    <cellStyle name="Moneda 120 2 5" xfId="9585" xr:uid="{75A19232-394A-4D31-868F-3B3188C223B4}"/>
    <cellStyle name="Moneda 120 2 5 2" xfId="18861" xr:uid="{A85B1B9C-ECC4-46E3-AC13-1D3AED9E63CA}"/>
    <cellStyle name="Moneda 120 2 6" xfId="12015" xr:uid="{4EC0E10C-1ADF-4721-8D22-6215B97540A3}"/>
    <cellStyle name="Moneda 120 3" xfId="2132" xr:uid="{9F0F93CD-6D09-4F6C-AF3E-440679EFBF69}"/>
    <cellStyle name="Moneda 120 3 2" xfId="4468" xr:uid="{32D85B5A-3295-4BD9-B9D8-6ACDDE166AA8}"/>
    <cellStyle name="Moneda 120 3 2 2" xfId="14860" xr:uid="{04DD6B25-2483-4222-96B8-E67BCCA02813}"/>
    <cellStyle name="Moneda 120 3 3" xfId="6895" xr:uid="{3ABBAAD7-3111-47C2-84A7-A4B0781DF895}"/>
    <cellStyle name="Moneda 120 3 3 2" xfId="17137" xr:uid="{19F03F47-48FB-42F0-80B9-383D7048316D}"/>
    <cellStyle name="Moneda 120 3 4" xfId="10174" xr:uid="{8AEDEEE4-370B-42A0-9F38-BDD60AA4F22E}"/>
    <cellStyle name="Moneda 120 3 4 2" xfId="19431" xr:uid="{0C4A0171-6CA7-4007-984E-362100F71E6B}"/>
    <cellStyle name="Moneda 120 3 5" xfId="12584" xr:uid="{781D96A3-DF3D-4A3F-B8FA-B43C400D67BA}"/>
    <cellStyle name="Moneda 120 4" xfId="3300" xr:uid="{CFDC973A-E63D-4046-B3E7-0F9727C61DEB}"/>
    <cellStyle name="Moneda 120 4 2" xfId="13722" xr:uid="{E1868721-B578-4E3A-A54B-0E842EAEF7BB}"/>
    <cellStyle name="Moneda 120 5" xfId="5727" xr:uid="{9E17B5A2-4DB9-4615-A04D-E3132474014D}"/>
    <cellStyle name="Moneda 120 5 2" xfId="15999" xr:uid="{6C4B447C-B571-4576-9D6F-96F856C2A3E7}"/>
    <cellStyle name="Moneda 120 6" xfId="9006" xr:uid="{BF70C6E8-E77C-43E1-B4B0-DDD45C3C1044}"/>
    <cellStyle name="Moneda 120 6 2" xfId="18292" xr:uid="{B39B6AC5-84E5-4BAF-8F6A-050D2E21772C}"/>
    <cellStyle name="Moneda 120 7" xfId="11446" xr:uid="{3EB8A100-4908-4A3B-AB81-0A40C3BB9DDF}"/>
    <cellStyle name="Moneda 121" xfId="1245" xr:uid="{E13A3F6B-2A63-4427-B2E1-F4AEC9978B9B}"/>
    <cellStyle name="Moneda 121 2" xfId="2413" xr:uid="{4F0D43D2-A825-4814-9AB1-56008AB51827}"/>
    <cellStyle name="Moneda 121 2 2" xfId="4749" xr:uid="{9C572A16-8176-420F-BFE5-B2070F0EF879}"/>
    <cellStyle name="Moneda 121 2 2 2" xfId="15141" xr:uid="{3F9680EF-921B-4813-BFD4-663A3F9482CA}"/>
    <cellStyle name="Moneda 121 2 3" xfId="7176" xr:uid="{BBB884C7-0F7F-4383-B19A-FCC6D806B977}"/>
    <cellStyle name="Moneda 121 2 3 2" xfId="17418" xr:uid="{5D94D7DB-2A3E-4F85-B1A3-C3C220BCE4E3}"/>
    <cellStyle name="Moneda 121 2 4" xfId="10455" xr:uid="{3A597D3D-DD99-42DD-9071-6B88CB8D42CF}"/>
    <cellStyle name="Moneda 121 2 4 2" xfId="19712" xr:uid="{3C1EC05F-7A47-403D-8DBF-C1BCEA97168C}"/>
    <cellStyle name="Moneda 121 2 5" xfId="12865" xr:uid="{FC252161-2FC7-4815-B654-F2411B499CCB}"/>
    <cellStyle name="Moneda 121 3" xfId="3581" xr:uid="{1EC72EC7-B457-4114-824D-3C9BD0625AC2}"/>
    <cellStyle name="Moneda 121 3 2" xfId="14003" xr:uid="{C9EE0394-B9B0-484C-9809-05A6C23001B5}"/>
    <cellStyle name="Moneda 121 4" xfId="6008" xr:uid="{8B8E6981-AEEB-4636-81EE-27B714EBA8F6}"/>
    <cellStyle name="Moneda 121 4 2" xfId="16280" xr:uid="{E5638997-030E-4297-8E25-B16B849CD77D}"/>
    <cellStyle name="Moneda 121 5" xfId="9287" xr:uid="{D95D952A-DBD1-4C23-A6CF-DB75B77C09B0}"/>
    <cellStyle name="Moneda 121 5 2" xfId="18573" xr:uid="{A89E66DE-6020-4F4E-ABC5-74CA40B96AE9}"/>
    <cellStyle name="Moneda 121 6" xfId="11727" xr:uid="{59D6AE73-AE43-49AA-91AA-B6F1D63BBEC3}"/>
    <cellStyle name="Moneda 122" xfId="1824" xr:uid="{3E4A0AD0-EADD-4B97-91CB-A1DAB55658E2}"/>
    <cellStyle name="Moneda 122 2" xfId="4160" xr:uid="{288BC38F-63A1-4902-9E9F-89875F695C24}"/>
    <cellStyle name="Moneda 122 2 2" xfId="14572" xr:uid="{AEDFC4B2-DFED-4BA5-953B-24BF2F0A1289}"/>
    <cellStyle name="Moneda 122 3" xfId="6587" xr:uid="{D62518D7-B1D6-40A4-9730-A3487698D089}"/>
    <cellStyle name="Moneda 122 3 2" xfId="16849" xr:uid="{79FCD3E2-9211-41C2-A3FD-8530D02DDF8E}"/>
    <cellStyle name="Moneda 122 4" xfId="9866" xr:uid="{005E1731-909D-4E77-88E1-E6AD4F2459A0}"/>
    <cellStyle name="Moneda 122 4 2" xfId="19142" xr:uid="{8C605312-6CE7-4419-8CEB-2F303BC82F7B}"/>
    <cellStyle name="Moneda 122 5" xfId="12296" xr:uid="{4513087D-9895-4ABE-B8C4-DA128B6DF209}"/>
    <cellStyle name="Moneda 123" xfId="2992" xr:uid="{AED0B6CD-6000-4452-8154-324F67D8CE6F}"/>
    <cellStyle name="Moneda 123 2" xfId="13434" xr:uid="{B6ED87B0-78A3-44EC-9C85-64DCFE5B2A3F}"/>
    <cellStyle name="Moneda 124" xfId="5418" xr:uid="{CF7339EE-1E6E-4421-BD18-B4BD93909D2D}"/>
    <cellStyle name="Moneda 124 2" xfId="15711" xr:uid="{F529739C-D1DB-4A31-BC86-6463DCB429C1}"/>
    <cellStyle name="Moneda 125" xfId="7561" xr:uid="{F1FBD5D8-FC7F-45F6-9FC3-CC0A0E62A288}"/>
    <cellStyle name="Moneda 125 2" xfId="17710" xr:uid="{F786DF44-7AFA-4180-9873-EC00656901E3}"/>
    <cellStyle name="Moneda 126" xfId="7490" xr:uid="{E7CDEA24-7817-4990-A815-3C7C491D56CE}"/>
    <cellStyle name="Moneda 126 2" xfId="17708" xr:uid="{BA546FDA-83DE-4372-B55E-4F15CE8B6A37}"/>
    <cellStyle name="Moneda 127" xfId="7951" xr:uid="{8A25E441-A5B8-4862-B7BA-89BD18FF326A}"/>
    <cellStyle name="Moneda 127 2" xfId="17717" xr:uid="{9A78D8EA-6FCB-47F1-977D-99DEE0F3C338}"/>
    <cellStyle name="Moneda 128" xfId="7780" xr:uid="{8A581A39-E559-4C93-8E71-37A2BDD4E53D}"/>
    <cellStyle name="Moneda 128 2" xfId="17714" xr:uid="{06CE1695-EA7F-48C4-995A-FC62CBE0EDF6}"/>
    <cellStyle name="Moneda 129" xfId="8067" xr:uid="{1B7FF05C-8472-41D6-B759-105578960150}"/>
    <cellStyle name="Moneda 129 2" xfId="17720" xr:uid="{7EB20555-0A67-4DC9-AA26-89B1BE876CBD}"/>
    <cellStyle name="Moneda 13" xfId="290" xr:uid="{441739BC-3B64-4B97-AF22-DB1F1C3DEC0B}"/>
    <cellStyle name="Moneda 13 2" xfId="498" xr:uid="{6659D284-70A4-4776-9A17-31654BCB50D5}"/>
    <cellStyle name="Moneda 13 2 2" xfId="11011" xr:uid="{B57886EB-DAD9-45F8-9FE6-32DFBAE5212F}"/>
    <cellStyle name="Moneda 13 3" xfId="584" xr:uid="{878DA9E0-A50C-4404-BFBD-E5F5E8438F65}"/>
    <cellStyle name="Moneda 13 3 2" xfId="11096" xr:uid="{E4435B1D-727A-4257-80C1-132EF46B9A54}"/>
    <cellStyle name="Moneda 13 4" xfId="645" xr:uid="{7102A78D-5D6B-4347-9FF0-033A955042E5}"/>
    <cellStyle name="Moneda 13 4 2" xfId="11151" xr:uid="{990F6399-76A5-443D-8A78-5237D7D3748B}"/>
    <cellStyle name="Moneda 13 5" xfId="10804" xr:uid="{C330DC79-AEA1-4C62-B88D-CB0CA6AAB2B9}"/>
    <cellStyle name="Moneda 130" xfId="7522" xr:uid="{DB520AA3-B5E2-4B8D-8D3F-305092D602D3}"/>
    <cellStyle name="Moneda 130 2" xfId="17709" xr:uid="{C23FC03A-B814-43E0-8DDB-91E531A2B3E3}"/>
    <cellStyle name="Moneda 131" xfId="5129" xr:uid="{35217103-DE55-4D66-B992-4CB1A5564B73}"/>
    <cellStyle name="Moneda 131 2" xfId="15443" xr:uid="{0BB61CEB-B70F-428C-A892-D2426E0A61A2}"/>
    <cellStyle name="Moneda 132" xfId="7633" xr:uid="{6E115CE3-7227-4D78-B98B-4AA85777DD6B}"/>
    <cellStyle name="Moneda 132 2" xfId="17712" xr:uid="{9C04758F-7842-433B-B53B-711690585340}"/>
    <cellStyle name="Moneda 133" xfId="7961" xr:uid="{83AD66EE-6B59-415C-BCEB-395FC134701E}"/>
    <cellStyle name="Moneda 133 2" xfId="17718" xr:uid="{FC127EA2-D96A-4B3A-B6DD-1EE766418241}"/>
    <cellStyle name="Moneda 134" xfId="7985" xr:uid="{1FD24874-6D5F-44A7-A67B-D020690D3032}"/>
    <cellStyle name="Moneda 134 2" xfId="17719" xr:uid="{A575C9FF-C23C-4AF4-A685-46C77017C966}"/>
    <cellStyle name="Moneda 135" xfId="7608" xr:uid="{1E064244-FAA9-450A-B99F-748C618CC851}"/>
    <cellStyle name="Moneda 135 2" xfId="17711" xr:uid="{8C80A66D-F39A-49CE-9238-DD3F387B9CED}"/>
    <cellStyle name="Moneda 136" xfId="7705" xr:uid="{AFBB6C32-53D8-457E-8044-2821109262C9}"/>
    <cellStyle name="Moneda 136 2" xfId="17713" xr:uid="{625CDF0F-DFBD-4293-AF19-5B404C526B4A}"/>
    <cellStyle name="Moneda 137" xfId="8149" xr:uid="{DBBD2CB2-D0EF-4269-868B-45BC6771E30A}"/>
    <cellStyle name="Moneda 137 2" xfId="17721" xr:uid="{489E4E13-EAB1-458E-80FB-12DDA3073CBD}"/>
    <cellStyle name="Moneda 138" xfId="7796" xr:uid="{85D55F91-D4EF-42F4-98F8-1EF4470C7E3D}"/>
    <cellStyle name="Moneda 138 2" xfId="17715" xr:uid="{527AD443-093C-4424-8621-A98EC459666C}"/>
    <cellStyle name="Moneda 139" xfId="8274" xr:uid="{EFAC6762-84A3-43C3-A9DD-73C098906DB0}"/>
    <cellStyle name="Moneda 139 2" xfId="17722" xr:uid="{239598EA-02ED-49A8-9FBE-5C055F65C2D0}"/>
    <cellStyle name="Moneda 14" xfId="291" xr:uid="{4AD9D128-982C-4858-B894-73A7EB6FF77A}"/>
    <cellStyle name="Moneda 14 2" xfId="499" xr:uid="{5C736664-64B7-44F1-975B-D1194D5383D5}"/>
    <cellStyle name="Moneda 14 2 2" xfId="11012" xr:uid="{911DD795-A569-425C-A625-E2E58571108D}"/>
    <cellStyle name="Moneda 14 3" xfId="585" xr:uid="{877C64B3-0B91-43CB-91C5-6A92F982503C}"/>
    <cellStyle name="Moneda 14 3 2" xfId="11097" xr:uid="{E695094C-0DA9-4EE7-9DD7-2DA98AE4E1F4}"/>
    <cellStyle name="Moneda 14 4" xfId="646" xr:uid="{FD2F1996-4BB2-41D8-9A36-F7E157F8DC22}"/>
    <cellStyle name="Moneda 14 4 2" xfId="11152" xr:uid="{D4E38A0E-B032-4584-9EAA-357C7DDA7BFC}"/>
    <cellStyle name="Moneda 14 5" xfId="10805" xr:uid="{826E7C4C-B508-4AD1-87A6-0505B72A154E}"/>
    <cellStyle name="Moneda 140" xfId="8698" xr:uid="{EA409119-1AD9-45FF-BCE0-690E81B7B14B}"/>
    <cellStyle name="Moneda 140 2" xfId="18004" xr:uid="{AF8D8563-7EF0-4517-B50C-B28D3E9C0450}"/>
    <cellStyle name="Moneda 141" xfId="651" xr:uid="{23695CDF-C306-4BC1-BD44-218869C21E72}"/>
    <cellStyle name="Moneda 141 2" xfId="11157" xr:uid="{CA394F71-7EC3-4C25-B4C2-5396D488AC33}"/>
    <cellStyle name="Moneda 142" xfId="10754" xr:uid="{003D6139-F414-4F35-B84B-CB786779B396}"/>
    <cellStyle name="Moneda 142 2" xfId="20001" xr:uid="{E2F62610-7DC7-4B8D-852F-44285F52D39A}"/>
    <cellStyle name="Moneda 143" xfId="10767" xr:uid="{261A1445-3C7D-4E1C-ADED-6E06474B5CC9}"/>
    <cellStyle name="Moneda 144" xfId="17707" xr:uid="{9DDB9959-9CA1-4F9D-817C-21CF089CA8E3}"/>
    <cellStyle name="Moneda 145" xfId="20014" xr:uid="{DBB3E367-2E91-4689-A1A5-3F31F6C710A9}"/>
    <cellStyle name="Moneda 146" xfId="20017" xr:uid="{60985D11-28C6-45BC-A828-CD3F27F968B0}"/>
    <cellStyle name="Moneda 147" xfId="20010" xr:uid="{72374095-BB7A-4D16-944D-F44C379F898A}"/>
    <cellStyle name="Moneda 148" xfId="20016" xr:uid="{011520D0-8243-4914-8C15-6C06F31004D4}"/>
    <cellStyle name="Moneda 149" xfId="20009" xr:uid="{AA5E6D13-7D58-41FB-8EA3-92D8204A8AA4}"/>
    <cellStyle name="Moneda 15" xfId="293" xr:uid="{EFD9CE6D-DC65-4116-BFE1-32EBE8717DE1}"/>
    <cellStyle name="Moneda 15 2" xfId="501" xr:uid="{093C0011-4807-439A-86EC-F524F6F3DC97}"/>
    <cellStyle name="Moneda 15 2 2" xfId="11014" xr:uid="{C7AC40F8-E938-41BD-8A41-87BC2860DF7E}"/>
    <cellStyle name="Moneda 15 3" xfId="587" xr:uid="{F5E5F9A0-165B-4237-BC1A-4FEDC88D1213}"/>
    <cellStyle name="Moneda 15 3 2" xfId="11099" xr:uid="{8933F039-E90E-4DB8-8D18-CB3C4666C419}"/>
    <cellStyle name="Moneda 15 4" xfId="648" xr:uid="{852FC9D7-F8AD-4B40-9373-8EE9A48D28B6}"/>
    <cellStyle name="Moneda 15 4 2" xfId="11154" xr:uid="{9F02EED1-9278-43D1-B3B2-F62CCA525B96}"/>
    <cellStyle name="Moneda 15 5" xfId="10807" xr:uid="{12A16F6D-52EA-45A9-84CE-E70933E17014}"/>
    <cellStyle name="Moneda 150" xfId="20015" xr:uid="{39F558A6-D67A-4942-A295-E45CB0513117}"/>
    <cellStyle name="Moneda 16" xfId="294" xr:uid="{42A6FEDF-C990-46E7-9BB1-7DB4194FD498}"/>
    <cellStyle name="Moneda 16 2" xfId="502" xr:uid="{BEBB6EB6-8637-45D8-8BDA-571497D8049D}"/>
    <cellStyle name="Moneda 16 2 2" xfId="11015" xr:uid="{95787819-E4FA-4494-BA00-2BB272FA68BC}"/>
    <cellStyle name="Moneda 16 3" xfId="588" xr:uid="{E954EDDB-7388-4651-871A-4826E5B00F1B}"/>
    <cellStyle name="Moneda 16 3 2" xfId="11100" xr:uid="{F918DFA5-36AE-4079-A57C-91911CFBDDD1}"/>
    <cellStyle name="Moneda 16 4" xfId="649" xr:uid="{6B53D590-584D-4003-9DF2-F4341C0678A4}"/>
    <cellStyle name="Moneda 16 4 2" xfId="11155" xr:uid="{ACDBEF99-8D31-4C3E-9047-9A57F7DFF30D}"/>
    <cellStyle name="Moneda 16 5" xfId="10808" xr:uid="{F326190A-C229-4A0B-BAE1-12596CB4834D}"/>
    <cellStyle name="Moneda 17" xfId="296" xr:uid="{06DDA46F-42F8-4180-99AE-EDAD579EFA83}"/>
    <cellStyle name="Moneda 17 2" xfId="504" xr:uid="{DF5FF1C3-58ED-4812-99C7-7B3B1B2B81D4}"/>
    <cellStyle name="Moneda 17 2 2" xfId="11017" xr:uid="{072BC5DB-1CF9-45BD-9B0B-A745FE5D08AF}"/>
    <cellStyle name="Moneda 17 3" xfId="590" xr:uid="{A7FF9FEA-603B-45A5-9AF8-FA6846A27F29}"/>
    <cellStyle name="Moneda 17 3 2" xfId="11102" xr:uid="{57048F1B-90EE-4D1C-8959-AF25696294C3}"/>
    <cellStyle name="Moneda 17 4" xfId="10809" xr:uid="{9ADF9C4D-8E79-4393-91B6-6DA241B63D0E}"/>
    <cellStyle name="Moneda 18" xfId="322" xr:uid="{84EF4541-C112-4FA4-9321-7DB8A7259C58}"/>
    <cellStyle name="Moneda 18 2" xfId="530" xr:uid="{9984D54B-27AB-4B19-B9B7-F06E133D832B}"/>
    <cellStyle name="Moneda 18 2 2" xfId="879" xr:uid="{55E75D86-DC09-453C-AC13-ABCFFC6F98EB}"/>
    <cellStyle name="Moneda 18 2 2 2" xfId="1461" xr:uid="{47922663-9B37-48F0-91C3-EF676C577F6B}"/>
    <cellStyle name="Moneda 18 2 2 2 2" xfId="2629" xr:uid="{0D963302-4875-4433-AE8B-CC649110D3AB}"/>
    <cellStyle name="Moneda 18 2 2 2 2 2" xfId="4965" xr:uid="{9A3159CB-1BED-4EF6-AA3E-318F64D99ADD}"/>
    <cellStyle name="Moneda 18 2 2 2 2 2 2" xfId="15354" xr:uid="{44DE3F3D-A3FE-454D-9EAE-505B5E9111B0}"/>
    <cellStyle name="Moneda 18 2 2 2 2 3" xfId="7392" xr:uid="{FA80BFAA-58B7-4A72-AB1C-7C956C90DEC8}"/>
    <cellStyle name="Moneda 18 2 2 2 2 3 2" xfId="17631" xr:uid="{98ED2164-8FFC-46B7-9546-0345BCBB2BDD}"/>
    <cellStyle name="Moneda 18 2 2 2 2 4" xfId="10671" xr:uid="{947826A2-5257-41DE-B0ED-94D0C2B239F1}"/>
    <cellStyle name="Moneda 18 2 2 2 2 4 2" xfId="19925" xr:uid="{EB76C752-DEED-4763-8FC6-70E760A0244C}"/>
    <cellStyle name="Moneda 18 2 2 2 2 5" xfId="13078" xr:uid="{21F63436-1A06-42CA-A93A-2768566A1503}"/>
    <cellStyle name="Moneda 18 2 2 2 3" xfId="3797" xr:uid="{BDB76D06-E107-41A1-8A2D-B9075D94E9AB}"/>
    <cellStyle name="Moneda 18 2 2 2 3 2" xfId="14216" xr:uid="{6E54A8C8-9CD1-4843-A02B-0142A2678C8B}"/>
    <cellStyle name="Moneda 18 2 2 2 4" xfId="6224" xr:uid="{0203B10E-9756-4AAA-A1AB-9CD6341C3440}"/>
    <cellStyle name="Moneda 18 2 2 2 4 2" xfId="16493" xr:uid="{258EC04F-1ADA-44A4-812D-8979FA024DD2}"/>
    <cellStyle name="Moneda 18 2 2 2 5" xfId="9503" xr:uid="{0686CF27-98F3-41BB-AD22-8EE75A526B38}"/>
    <cellStyle name="Moneda 18 2 2 2 5 2" xfId="18786" xr:uid="{613CFE89-64B0-4395-BD6B-7E545D4D67BF}"/>
    <cellStyle name="Moneda 18 2 2 2 6" xfId="11940" xr:uid="{4721CB6C-FD46-44A3-9A08-5145126C0E58}"/>
    <cellStyle name="Moneda 18 2 2 3" xfId="2047" xr:uid="{0F78CE2E-DB08-4865-AF0F-577BB9278F72}"/>
    <cellStyle name="Moneda 18 2 2 3 2" xfId="4383" xr:uid="{78963E75-B406-4754-83CA-B387BB0135BD}"/>
    <cellStyle name="Moneda 18 2 2 3 2 2" xfId="14785" xr:uid="{7B41EBB7-273B-4604-B4BA-A5BC6F1A5695}"/>
    <cellStyle name="Moneda 18 2 2 3 3" xfId="6810" xr:uid="{D9F033F9-52A5-4168-A71C-EC1F244D2D7D}"/>
    <cellStyle name="Moneda 18 2 2 3 3 2" xfId="17062" xr:uid="{6F8343B5-5FBA-42EE-AD94-C1578589A36E}"/>
    <cellStyle name="Moneda 18 2 2 3 4" xfId="10089" xr:uid="{8B76779A-59F5-4A8D-BA55-4FE79E1DD600}"/>
    <cellStyle name="Moneda 18 2 2 3 4 2" xfId="19355" xr:uid="{4D780160-E044-4415-A8F1-B96A3C131CE2}"/>
    <cellStyle name="Moneda 18 2 2 3 5" xfId="12509" xr:uid="{9CD5756F-18D5-4823-AB11-5129EE192B9A}"/>
    <cellStyle name="Moneda 18 2 2 4" xfId="3215" xr:uid="{9BC97D41-D75C-43FC-B2CA-16096977C5CA}"/>
    <cellStyle name="Moneda 18 2 2 4 2" xfId="13647" xr:uid="{713C3A4E-D79C-4DAF-BF8A-6105E8CE45F5}"/>
    <cellStyle name="Moneda 18 2 2 5" xfId="5642" xr:uid="{63CFC2F6-EA83-46A3-BE6A-15C8A3A2B8B7}"/>
    <cellStyle name="Moneda 18 2 2 5 2" xfId="15924" xr:uid="{7BB4763F-098F-4DA6-AD9B-02B34C9AD337}"/>
    <cellStyle name="Moneda 18 2 2 6" xfId="8921" xr:uid="{1773CB8F-E735-4F62-A569-F55FC26DEDDB}"/>
    <cellStyle name="Moneda 18 2 2 6 2" xfId="18217" xr:uid="{10187C44-AC5C-412E-8A25-6F74299BDC85}"/>
    <cellStyle name="Moneda 18 2 2 7" xfId="11371" xr:uid="{E14C5AA0-636F-4830-BA84-E1583E7CD79E}"/>
    <cellStyle name="Moneda 18 2 3" xfId="1174" xr:uid="{073C2959-4344-416B-BC3F-5C098D823D53}"/>
    <cellStyle name="Moneda 18 2 3 2" xfId="2342" xr:uid="{F2FFC9FB-CCF8-46C5-A9E6-5CA7D35C8905}"/>
    <cellStyle name="Moneda 18 2 3 2 2" xfId="4678" xr:uid="{D01733D3-2E28-49A8-B9FE-EFB69FFE3D76}"/>
    <cellStyle name="Moneda 18 2 3 2 2 2" xfId="15070" xr:uid="{A53BEDD0-0286-4308-8074-EC474B76C3D0}"/>
    <cellStyle name="Moneda 18 2 3 2 3" xfId="7105" xr:uid="{B0C8C166-959F-4F25-AE01-953B40C16442}"/>
    <cellStyle name="Moneda 18 2 3 2 3 2" xfId="17347" xr:uid="{42E4F2D7-AD80-41EA-9B77-D1282FCD2373}"/>
    <cellStyle name="Moneda 18 2 3 2 4" xfId="10384" xr:uid="{49B6ED2E-98F9-4CB8-B36F-AA2A1152631A}"/>
    <cellStyle name="Moneda 18 2 3 2 4 2" xfId="19641" xr:uid="{4F0F0038-20FA-4435-AC23-2C152FAF5EB4}"/>
    <cellStyle name="Moneda 18 2 3 2 5" xfId="12794" xr:uid="{FAE32F96-9D6A-4DD5-835D-0F826A6E5043}"/>
    <cellStyle name="Moneda 18 2 3 3" xfId="3510" xr:uid="{2467358F-E50E-4B41-8D5B-020062FC1729}"/>
    <cellStyle name="Moneda 18 2 3 3 2" xfId="13932" xr:uid="{A742626F-310F-43C0-8F8F-FB99AE7AFF6E}"/>
    <cellStyle name="Moneda 18 2 3 4" xfId="5937" xr:uid="{DBAD2144-4D3F-4E83-8E9B-1DC548F25210}"/>
    <cellStyle name="Moneda 18 2 3 4 2" xfId="16209" xr:uid="{6EABCE2B-FBDF-4C6D-BFC8-E496BFD37FD9}"/>
    <cellStyle name="Moneda 18 2 3 5" xfId="9216" xr:uid="{DCC74866-9475-49C8-BA0D-2490C15F9360}"/>
    <cellStyle name="Moneda 18 2 3 5 2" xfId="18502" xr:uid="{A8A682A7-DC21-45AB-8D01-8ADAE4CFE298}"/>
    <cellStyle name="Moneda 18 2 3 6" xfId="11656" xr:uid="{43BAA41E-567F-41CB-ACC6-7C572D43AE93}"/>
    <cellStyle name="Moneda 18 2 4" xfId="1753" xr:uid="{FBE9EC8A-B612-4AC4-A447-4A68AB5136C5}"/>
    <cellStyle name="Moneda 18 2 4 2" xfId="4089" xr:uid="{1AE69C4D-70A8-4F7C-B325-D98B749A7FA1}"/>
    <cellStyle name="Moneda 18 2 4 2 2" xfId="14501" xr:uid="{4707C551-347E-482F-9B2B-72AB1071E7CE}"/>
    <cellStyle name="Moneda 18 2 4 3" xfId="6516" xr:uid="{E476921E-A368-425F-BEB5-7209F3182CB1}"/>
    <cellStyle name="Moneda 18 2 4 3 2" xfId="16778" xr:uid="{DA0FE246-47E8-4438-8779-A325E8CBD4DD}"/>
    <cellStyle name="Moneda 18 2 4 4" xfId="9795" xr:uid="{F45519EC-B29F-4574-B0EA-AFD6F095D3E6}"/>
    <cellStyle name="Moneda 18 2 4 4 2" xfId="19071" xr:uid="{2DECB28D-F06A-45D3-837E-959FF5F5FE98}"/>
    <cellStyle name="Moneda 18 2 4 5" xfId="12225" xr:uid="{226B9FC1-E024-4153-ACE4-4C1A11AAB011}"/>
    <cellStyle name="Moneda 18 2 5" xfId="2921" xr:uid="{E477F1A6-B99A-484D-9405-D476A0806883}"/>
    <cellStyle name="Moneda 18 2 5 2" xfId="13363" xr:uid="{7AB8E51C-7718-4FB0-AC2B-52A6CB02926B}"/>
    <cellStyle name="Moneda 18 2 6" xfId="5338" xr:uid="{5E9C6BE6-B809-49E2-B1D9-C2ED708F2E3E}"/>
    <cellStyle name="Moneda 18 2 6 2" xfId="15640" xr:uid="{178D06CA-FADB-40AC-8460-618B6A4A5BE0}"/>
    <cellStyle name="Moneda 18 2 7" xfId="8627" xr:uid="{1647FE6C-F0F3-4272-9460-7973909A5B8C}"/>
    <cellStyle name="Moneda 18 2 7 2" xfId="17933" xr:uid="{F5E53037-B413-4406-8BAB-20F86E63F70A}"/>
    <cellStyle name="Moneda 18 2 8" xfId="11043" xr:uid="{810E88C0-786C-4AD0-B15D-21F2F749AA80}"/>
    <cellStyle name="Moneda 18 3" xfId="696" xr:uid="{337C728D-1A76-4565-8F2E-0B815868336E}"/>
    <cellStyle name="Moneda 18 3 2" xfId="1278" xr:uid="{9C69AA3D-D22E-423F-9085-9F40C6C7A298}"/>
    <cellStyle name="Moneda 18 3 2 2" xfId="2446" xr:uid="{71D0871B-5A39-4BB9-843B-567C684D3868}"/>
    <cellStyle name="Moneda 18 3 2 2 2" xfId="4782" xr:uid="{67C742B6-9D69-4F90-9E6B-AB6E38FA03EE}"/>
    <cellStyle name="Moneda 18 3 2 2 2 2" xfId="15171" xr:uid="{000B9853-2E9F-4DEA-B61C-E3E5882B2FF0}"/>
    <cellStyle name="Moneda 18 3 2 2 3" xfId="7209" xr:uid="{3B9A088A-BBC3-466C-BAE0-950899C17F6D}"/>
    <cellStyle name="Moneda 18 3 2 2 3 2" xfId="17448" xr:uid="{E4B8A241-EEAB-48CE-AC06-40CE32D4D7B7}"/>
    <cellStyle name="Moneda 18 3 2 2 4" xfId="10488" xr:uid="{58FAEEA3-3186-4891-96DC-1ADF2F995B3C}"/>
    <cellStyle name="Moneda 18 3 2 2 4 2" xfId="19742" xr:uid="{0C2B8609-0155-40FB-B420-EBA0C7FB8152}"/>
    <cellStyle name="Moneda 18 3 2 2 5" xfId="12895" xr:uid="{84D94101-BE50-46AF-8F72-DCBD213D0995}"/>
    <cellStyle name="Moneda 18 3 2 3" xfId="3614" xr:uid="{BDAB297F-0606-4E5D-B8DF-2D4ECC4BB154}"/>
    <cellStyle name="Moneda 18 3 2 3 2" xfId="14033" xr:uid="{74C54FAD-2915-4BAF-BEC7-2EE3754765A1}"/>
    <cellStyle name="Moneda 18 3 2 4" xfId="6041" xr:uid="{C42583E0-8B1C-4F0F-B88D-7F4F69FC5868}"/>
    <cellStyle name="Moneda 18 3 2 4 2" xfId="16310" xr:uid="{88E740B1-8FE8-48B6-8C51-0556778B8AE7}"/>
    <cellStyle name="Moneda 18 3 2 5" xfId="9320" xr:uid="{C3110CC9-2CC2-4AD4-B4C8-E7404EC965C6}"/>
    <cellStyle name="Moneda 18 3 2 5 2" xfId="18603" xr:uid="{DBE447FC-B08D-4536-ADE9-B313C5A9E6C9}"/>
    <cellStyle name="Moneda 18 3 2 6" xfId="11757" xr:uid="{A688F73E-A80C-43F0-906C-1AA8F4AE084A}"/>
    <cellStyle name="Moneda 18 3 3" xfId="1864" xr:uid="{B2DDDE36-CE60-4336-A115-3BC85258ED20}"/>
    <cellStyle name="Moneda 18 3 3 2" xfId="4200" xr:uid="{10037C9B-9940-44D1-B6AF-8E0D4E87157D}"/>
    <cellStyle name="Moneda 18 3 3 2 2" xfId="14602" xr:uid="{307DDD81-30F7-4BF5-B069-46443CBDECDC}"/>
    <cellStyle name="Moneda 18 3 3 3" xfId="6627" xr:uid="{B88BDA0B-0505-4067-8F3F-C86CD1145236}"/>
    <cellStyle name="Moneda 18 3 3 3 2" xfId="16879" xr:uid="{016D83A3-2456-45F6-BEE7-51B17E961E8D}"/>
    <cellStyle name="Moneda 18 3 3 4" xfId="9906" xr:uid="{1C734F86-7609-4384-A8F5-A61F31587548}"/>
    <cellStyle name="Moneda 18 3 3 4 2" xfId="19172" xr:uid="{A686EB6F-A6CC-4A78-995F-ED8B8A780F6E}"/>
    <cellStyle name="Moneda 18 3 3 5" xfId="12326" xr:uid="{7C541A26-C69B-4D0E-9F6E-680E7EBFE0C3}"/>
    <cellStyle name="Moneda 18 3 4" xfId="3032" xr:uid="{BCEED679-818B-48EB-98A2-47DC43939D6D}"/>
    <cellStyle name="Moneda 18 3 4 2" xfId="13464" xr:uid="{03B389C9-69CE-43F1-A917-79B4FF038BDB}"/>
    <cellStyle name="Moneda 18 3 5" xfId="5459" xr:uid="{38F5B67B-EC00-49D7-B21C-D89EDE164729}"/>
    <cellStyle name="Moneda 18 3 5 2" xfId="15741" xr:uid="{D395EC9A-D268-44CE-9532-B535C8F5C52D}"/>
    <cellStyle name="Moneda 18 3 6" xfId="8738" xr:uid="{2C3A71CA-F470-4751-B285-751EAFFC8A4D}"/>
    <cellStyle name="Moneda 18 3 6 2" xfId="18034" xr:uid="{EBCA8A1F-04F7-4282-BDB8-8C6355859202}"/>
    <cellStyle name="Moneda 18 3 7" xfId="11188" xr:uid="{2E6E3F3D-9094-45E4-98A5-F953937AEF07}"/>
    <cellStyle name="Moneda 18 4" xfId="991" xr:uid="{C7215F6C-23C4-4C79-ABA0-FD4A7C2F1174}"/>
    <cellStyle name="Moneda 18 4 2" xfId="2159" xr:uid="{943FC7E2-ECAA-4013-98FC-DA87FF428C04}"/>
    <cellStyle name="Moneda 18 4 2 2" xfId="4495" xr:uid="{0BB870AE-C3B4-4033-AD6E-34582AE807E7}"/>
    <cellStyle name="Moneda 18 4 2 2 2" xfId="14887" xr:uid="{CF37BA2A-0ADB-4188-8726-F4B435356CE7}"/>
    <cellStyle name="Moneda 18 4 2 3" xfId="6922" xr:uid="{913A7762-BF73-4197-BA4A-8C40F4FC889F}"/>
    <cellStyle name="Moneda 18 4 2 3 2" xfId="17164" xr:uid="{14DDAF9A-152F-46A9-92A1-AB68E2C49D63}"/>
    <cellStyle name="Moneda 18 4 2 4" xfId="10201" xr:uid="{3682A08A-16E8-42D8-9F1A-0F0677489245}"/>
    <cellStyle name="Moneda 18 4 2 4 2" xfId="19458" xr:uid="{4E019FCE-D02E-4A2A-9B47-08715932F4EE}"/>
    <cellStyle name="Moneda 18 4 2 5" xfId="12611" xr:uid="{2B679B9E-4BD0-4ED7-AE74-127E2692CA7D}"/>
    <cellStyle name="Moneda 18 4 3" xfId="3327" xr:uid="{5021AB09-D13D-4763-B3CD-66A2AD9B5B46}"/>
    <cellStyle name="Moneda 18 4 3 2" xfId="13749" xr:uid="{101F6EFA-FE5E-4468-862F-92344EDE7B89}"/>
    <cellStyle name="Moneda 18 4 4" xfId="5754" xr:uid="{3A8C4FD1-B4FB-432A-836E-DAC4124BE47B}"/>
    <cellStyle name="Moneda 18 4 4 2" xfId="16026" xr:uid="{BC7F92D3-EE15-407E-9609-B57212881A07}"/>
    <cellStyle name="Moneda 18 4 5" xfId="9033" xr:uid="{C11D2485-1675-48A7-A99C-DC10E49C93E7}"/>
    <cellStyle name="Moneda 18 4 5 2" xfId="18319" xr:uid="{E18848B6-D761-4753-90F1-79B88F025A91}"/>
    <cellStyle name="Moneda 18 4 6" xfId="11473" xr:uid="{1F6F81A9-6F89-426F-A9A5-B6F93062594E}"/>
    <cellStyle name="Moneda 18 5" xfId="1570" xr:uid="{2BB98B9A-6EC1-4CED-9A26-D789D700871F}"/>
    <cellStyle name="Moneda 18 5 2" xfId="3906" xr:uid="{293729A8-A6B3-4110-AAF0-BEC09930343F}"/>
    <cellStyle name="Moneda 18 5 2 2" xfId="14318" xr:uid="{6C44CFF1-5E99-4A36-8E8B-7886C1AFD802}"/>
    <cellStyle name="Moneda 18 5 3" xfId="6333" xr:uid="{FAF3B665-258F-4243-A066-79900C5F3309}"/>
    <cellStyle name="Moneda 18 5 3 2" xfId="16595" xr:uid="{2BB25D16-4EA7-43D4-AC56-53EE3ECBC44F}"/>
    <cellStyle name="Moneda 18 5 4" xfId="9612" xr:uid="{EB578810-CA97-4F91-BCCF-A09BD4B50AEB}"/>
    <cellStyle name="Moneda 18 5 4 2" xfId="18888" xr:uid="{2EC0A380-4731-4AB6-BA8A-EB35415A84FF}"/>
    <cellStyle name="Moneda 18 5 5" xfId="12042" xr:uid="{39CE23D9-1CD4-4FA4-A694-88CF30E6FA77}"/>
    <cellStyle name="Moneda 18 6" xfId="2738" xr:uid="{0496935B-78C4-4DA2-AE6D-22598242776C}"/>
    <cellStyle name="Moneda 18 6 2" xfId="13180" xr:uid="{C52079A8-D1B8-436D-B4F9-42AC1661B90D}"/>
    <cellStyle name="Moneda 18 7" xfId="5149" xr:uid="{3610C7FB-3139-461C-8D94-5AB4F79D8916}"/>
    <cellStyle name="Moneda 18 7 2" xfId="15457" xr:uid="{69007AC5-22B8-48FB-B4BD-9CD2B1EB4466}"/>
    <cellStyle name="Moneda 18 8" xfId="8444" xr:uid="{B39BAAE6-1D75-4BB5-BC20-88EE1A05BB47}"/>
    <cellStyle name="Moneda 18 8 2" xfId="17750" xr:uid="{F86FAEA5-04B1-4A17-B762-0360DFAFC3DE}"/>
    <cellStyle name="Moneda 18 9" xfId="10835" xr:uid="{BD4BC312-9289-4126-897E-EA40320852C1}"/>
    <cellStyle name="Moneda 19" xfId="337" xr:uid="{3B5995E6-E9C7-40D3-94C2-EC4CA2884909}"/>
    <cellStyle name="Moneda 19 2" xfId="545" xr:uid="{838E2AC4-50BC-45BD-8F09-07CCED715E15}"/>
    <cellStyle name="Moneda 19 2 2" xfId="894" xr:uid="{46A1CE79-77B9-463B-973D-538DD973BAA7}"/>
    <cellStyle name="Moneda 19 2 2 2" xfId="1476" xr:uid="{A84B8BC0-3BB1-40C8-8679-532503ED3D7D}"/>
    <cellStyle name="Moneda 19 2 2 2 2" xfId="2644" xr:uid="{44054034-7392-4DE0-96BC-0579B1988426}"/>
    <cellStyle name="Moneda 19 2 2 2 2 2" xfId="4980" xr:uid="{8DB48740-EF2C-4F1E-8C62-FB9DAFD33826}"/>
    <cellStyle name="Moneda 19 2 2 2 2 2 2" xfId="15369" xr:uid="{1111EF80-73AB-4DC7-A967-D3C166334C4F}"/>
    <cellStyle name="Moneda 19 2 2 2 2 3" xfId="7407" xr:uid="{A807F994-A338-45C0-ADD3-F04174067E6F}"/>
    <cellStyle name="Moneda 19 2 2 2 2 3 2" xfId="17646" xr:uid="{EA51AB97-6277-41AF-98FB-8B3BD8441E9E}"/>
    <cellStyle name="Moneda 19 2 2 2 2 4" xfId="10686" xr:uid="{5F943F16-0F4D-4248-B8B6-EAA9694CFB39}"/>
    <cellStyle name="Moneda 19 2 2 2 2 4 2" xfId="19940" xr:uid="{7C11E5CF-CA4C-4923-8D17-D9D33C15A356}"/>
    <cellStyle name="Moneda 19 2 2 2 2 5" xfId="13093" xr:uid="{254791D9-853F-4BE1-A488-15F539B12F57}"/>
    <cellStyle name="Moneda 19 2 2 2 3" xfId="3812" xr:uid="{7E1F57BB-E188-4CAC-BCC1-5A65B2637675}"/>
    <cellStyle name="Moneda 19 2 2 2 3 2" xfId="14231" xr:uid="{EF98B3B0-4E0B-4828-864E-67A3E5228B7F}"/>
    <cellStyle name="Moneda 19 2 2 2 4" xfId="6239" xr:uid="{28B510CE-266E-4627-A736-8D8B80965B1B}"/>
    <cellStyle name="Moneda 19 2 2 2 4 2" xfId="16508" xr:uid="{BA16AFBB-18D1-4500-92B4-5BD7B7BD3348}"/>
    <cellStyle name="Moneda 19 2 2 2 5" xfId="9518" xr:uid="{7079D301-47B2-48B3-B443-3A73A2963901}"/>
    <cellStyle name="Moneda 19 2 2 2 5 2" xfId="18801" xr:uid="{2DAFC5D6-29F1-4572-9341-A51D68C5832D}"/>
    <cellStyle name="Moneda 19 2 2 2 6" xfId="11955" xr:uid="{C6675D36-5066-4CA7-9198-9BBDDAC71488}"/>
    <cellStyle name="Moneda 19 2 2 3" xfId="2062" xr:uid="{7107495B-1394-48F4-911E-9705029D36C0}"/>
    <cellStyle name="Moneda 19 2 2 3 2" xfId="4398" xr:uid="{9F952CE8-DCD1-4065-BBD4-00246846C394}"/>
    <cellStyle name="Moneda 19 2 2 3 2 2" xfId="14800" xr:uid="{1EE2EF13-4151-4B79-83EB-B027048D3745}"/>
    <cellStyle name="Moneda 19 2 2 3 3" xfId="6825" xr:uid="{3EA6FEC1-79EC-4354-94AE-C456885A4552}"/>
    <cellStyle name="Moneda 19 2 2 3 3 2" xfId="17077" xr:uid="{7B46D97D-D1F6-4715-AB21-1CFAAA02BF3D}"/>
    <cellStyle name="Moneda 19 2 2 3 4" xfId="10104" xr:uid="{3B64A8E7-9951-41B9-B597-B72A87A5E8A1}"/>
    <cellStyle name="Moneda 19 2 2 3 4 2" xfId="19370" xr:uid="{EB83A280-1A09-4A57-80FF-E480AF9898B7}"/>
    <cellStyle name="Moneda 19 2 2 3 5" xfId="12524" xr:uid="{77A991D1-AF6D-4FC9-A355-BA195EB20E4C}"/>
    <cellStyle name="Moneda 19 2 2 4" xfId="3230" xr:uid="{656DC3DA-F1B5-40B1-8E6A-38A6E07F6DAC}"/>
    <cellStyle name="Moneda 19 2 2 4 2" xfId="13662" xr:uid="{CE8BDECD-0B40-4900-8506-1EF2F5C328CD}"/>
    <cellStyle name="Moneda 19 2 2 5" xfId="5657" xr:uid="{BD2FC0CE-A710-4FFD-84E2-CE40B979A5CA}"/>
    <cellStyle name="Moneda 19 2 2 5 2" xfId="15939" xr:uid="{AD495F04-0AAA-4739-A4FB-17A6AEF88005}"/>
    <cellStyle name="Moneda 19 2 2 6" xfId="8936" xr:uid="{DFCE5ACB-38E6-465D-B44B-068883AB8A58}"/>
    <cellStyle name="Moneda 19 2 2 6 2" xfId="18232" xr:uid="{45C6C86D-06DA-4B9D-AA88-974D6DB30849}"/>
    <cellStyle name="Moneda 19 2 2 7" xfId="11386" xr:uid="{CF508D97-A8BD-4496-ADA6-D60F542F79B8}"/>
    <cellStyle name="Moneda 19 2 3" xfId="1189" xr:uid="{6AD99BB5-F7C5-4359-B455-09A7DBF4036D}"/>
    <cellStyle name="Moneda 19 2 3 2" xfId="2357" xr:uid="{EDADC1AD-F3F6-4DF4-880E-4BD9DDA36C57}"/>
    <cellStyle name="Moneda 19 2 3 2 2" xfId="4693" xr:uid="{E0067CE8-725A-4E43-AF35-DB6B65360679}"/>
    <cellStyle name="Moneda 19 2 3 2 2 2" xfId="15085" xr:uid="{8D0D0628-C787-4E84-A1AE-B09BB2ED6F2A}"/>
    <cellStyle name="Moneda 19 2 3 2 3" xfId="7120" xr:uid="{25883713-8242-4B88-AC33-AED20974D215}"/>
    <cellStyle name="Moneda 19 2 3 2 3 2" xfId="17362" xr:uid="{11B6FF8B-FB13-4DA5-BD99-82BE9745403D}"/>
    <cellStyle name="Moneda 19 2 3 2 4" xfId="10399" xr:uid="{C10F0B1A-7DB1-4E1F-BE31-00EDDC4906DB}"/>
    <cellStyle name="Moneda 19 2 3 2 4 2" xfId="19656" xr:uid="{322D5726-12D2-4B12-94CD-5A1EADB9CF4E}"/>
    <cellStyle name="Moneda 19 2 3 2 5" xfId="12809" xr:uid="{B72E91D5-68CD-4BB7-9E34-D6DDC193BB0C}"/>
    <cellStyle name="Moneda 19 2 3 3" xfId="3525" xr:uid="{6B4AE3EC-702E-4FC3-9034-B2AED5B2D0E0}"/>
    <cellStyle name="Moneda 19 2 3 3 2" xfId="13947" xr:uid="{E98274ED-81D0-411E-9432-C49006D157ED}"/>
    <cellStyle name="Moneda 19 2 3 4" xfId="5952" xr:uid="{DBC001FE-FFDF-4DEB-88AA-13589BE7F76D}"/>
    <cellStyle name="Moneda 19 2 3 4 2" xfId="16224" xr:uid="{090039E6-98E4-4E8E-8462-BF06956E2B4A}"/>
    <cellStyle name="Moneda 19 2 3 5" xfId="9231" xr:uid="{8607A2C2-A5C7-4C44-B4DC-6064687E42FD}"/>
    <cellStyle name="Moneda 19 2 3 5 2" xfId="18517" xr:uid="{7ACD7751-095E-4031-8B80-8CA19437D3B1}"/>
    <cellStyle name="Moneda 19 2 3 6" xfId="11671" xr:uid="{56CC391B-3C8F-4ACC-90A1-2C5E21DFC6A0}"/>
    <cellStyle name="Moneda 19 2 4" xfId="1768" xr:uid="{16B18ED8-78D5-4E84-8BDF-647F55B9EE80}"/>
    <cellStyle name="Moneda 19 2 4 2" xfId="4104" xr:uid="{C95EA922-A7F6-4306-AA4D-420A70E91374}"/>
    <cellStyle name="Moneda 19 2 4 2 2" xfId="14516" xr:uid="{900B9EBD-3C69-46A7-90B5-B88E74A24B05}"/>
    <cellStyle name="Moneda 19 2 4 3" xfId="6531" xr:uid="{86CC150B-59A4-47D8-8EA2-4B69A7D4E467}"/>
    <cellStyle name="Moneda 19 2 4 3 2" xfId="16793" xr:uid="{47CEB4E9-57C9-4EA6-9A55-9740BE077F1C}"/>
    <cellStyle name="Moneda 19 2 4 4" xfId="9810" xr:uid="{3B5EE92C-5849-4B36-9D2A-EFD6CB214F49}"/>
    <cellStyle name="Moneda 19 2 4 4 2" xfId="19086" xr:uid="{79C670A0-F967-4E75-8DD6-14AB9EA80C92}"/>
    <cellStyle name="Moneda 19 2 4 5" xfId="12240" xr:uid="{E57B0D26-636A-4A27-A571-DBD02D2659FF}"/>
    <cellStyle name="Moneda 19 2 5" xfId="2936" xr:uid="{8D4186D5-33DF-4D33-A897-7D4D54EF97CC}"/>
    <cellStyle name="Moneda 19 2 5 2" xfId="13378" xr:uid="{D52EE01B-C478-48C9-9A5F-6113965910B6}"/>
    <cellStyle name="Moneda 19 2 6" xfId="5353" xr:uid="{250CCB1D-AD26-4CA4-82A5-8D0ED0ACA21D}"/>
    <cellStyle name="Moneda 19 2 6 2" xfId="15655" xr:uid="{953E09CA-31B6-4EA2-A460-FABE3850F1EB}"/>
    <cellStyle name="Moneda 19 2 7" xfId="8642" xr:uid="{0497475C-F813-4BFB-8CA7-D5F2FA16A872}"/>
    <cellStyle name="Moneda 19 2 7 2" xfId="17948" xr:uid="{6B2DD34E-0F59-41CB-B111-18540EBF5096}"/>
    <cellStyle name="Moneda 19 2 8" xfId="11058" xr:uid="{83CEAAEF-1831-4659-937A-DBF21D14D511}"/>
    <cellStyle name="Moneda 19 3" xfId="711" xr:uid="{5B4EB95A-F087-4DD3-A5FF-B07F600C30F7}"/>
    <cellStyle name="Moneda 19 3 2" xfId="1293" xr:uid="{B125D641-FC65-48F7-A192-6BC374345F5D}"/>
    <cellStyle name="Moneda 19 3 2 2" xfId="2461" xr:uid="{AC5E8608-3EE9-4292-BDFE-7746C00E317A}"/>
    <cellStyle name="Moneda 19 3 2 2 2" xfId="4797" xr:uid="{4C494F86-BBD8-4C0F-BF6E-E9D69C325F69}"/>
    <cellStyle name="Moneda 19 3 2 2 2 2" xfId="15186" xr:uid="{D40E619A-7171-43B1-9863-620D26B3037C}"/>
    <cellStyle name="Moneda 19 3 2 2 3" xfId="7224" xr:uid="{74AEAC56-FF47-49F7-8FDF-EC15207DABED}"/>
    <cellStyle name="Moneda 19 3 2 2 3 2" xfId="17463" xr:uid="{AE3A1BA2-7315-4C0B-8A61-ABC0239D73C1}"/>
    <cellStyle name="Moneda 19 3 2 2 4" xfId="10503" xr:uid="{88DAD2AE-42A1-47DA-A56C-B0C0C27B5D40}"/>
    <cellStyle name="Moneda 19 3 2 2 4 2" xfId="19757" xr:uid="{DDFCCD80-702C-49E0-BE4F-918C9E3C001E}"/>
    <cellStyle name="Moneda 19 3 2 2 5" xfId="12910" xr:uid="{74522E31-6362-4CB6-88E9-9D03E604B160}"/>
    <cellStyle name="Moneda 19 3 2 3" xfId="3629" xr:uid="{64A6A891-CA0F-4C58-9EB3-84DF7159B8FC}"/>
    <cellStyle name="Moneda 19 3 2 3 2" xfId="14048" xr:uid="{259CE2D0-8046-4424-86ED-0060F27E7C0C}"/>
    <cellStyle name="Moneda 19 3 2 4" xfId="6056" xr:uid="{9E79808D-93E8-42F9-BD1D-CFF2E6A6E832}"/>
    <cellStyle name="Moneda 19 3 2 4 2" xfId="16325" xr:uid="{E690D512-A1F7-4603-9946-5B3D0CAF9FF5}"/>
    <cellStyle name="Moneda 19 3 2 5" xfId="9335" xr:uid="{72D03CA8-FF6D-4DB6-8E11-0F558C9F372B}"/>
    <cellStyle name="Moneda 19 3 2 5 2" xfId="18618" xr:uid="{A7B39C7D-A1DB-41AC-91B5-21486C9E0B33}"/>
    <cellStyle name="Moneda 19 3 2 6" xfId="11772" xr:uid="{2A507F75-4F1A-4F64-B1CF-D5852353FCA2}"/>
    <cellStyle name="Moneda 19 3 3" xfId="1879" xr:uid="{FCE143DB-4BD9-4BF1-84F3-07EA51CF573A}"/>
    <cellStyle name="Moneda 19 3 3 2" xfId="4215" xr:uid="{0329253F-B986-485F-B4D3-F8B4FF3D7525}"/>
    <cellStyle name="Moneda 19 3 3 2 2" xfId="14617" xr:uid="{A2DF673C-F846-4D8B-97B8-0D89C31E1E73}"/>
    <cellStyle name="Moneda 19 3 3 3" xfId="6642" xr:uid="{45F3F4B4-C0A6-4263-A351-710D76E269B2}"/>
    <cellStyle name="Moneda 19 3 3 3 2" xfId="16894" xr:uid="{55E3E1E0-1387-4FF4-B3CB-E4B4D9A6ED3C}"/>
    <cellStyle name="Moneda 19 3 3 4" xfId="9921" xr:uid="{AF65348C-DA59-4CBC-8C8F-30DF3F1E3C07}"/>
    <cellStyle name="Moneda 19 3 3 4 2" xfId="19187" xr:uid="{22285AA6-A406-4F46-B5AA-020C627D87D5}"/>
    <cellStyle name="Moneda 19 3 3 5" xfId="12341" xr:uid="{C2E497B8-7036-4C9B-9D03-258A22FD6811}"/>
    <cellStyle name="Moneda 19 3 4" xfId="3047" xr:uid="{FB2F7778-EE5B-4080-8824-5CDEFD36BBE0}"/>
    <cellStyle name="Moneda 19 3 4 2" xfId="13479" xr:uid="{54A01D5A-8CC5-4048-987E-BDB3AE962104}"/>
    <cellStyle name="Moneda 19 3 5" xfId="5474" xr:uid="{AEF97813-D2F2-48A9-9538-6A13BE7A5B5B}"/>
    <cellStyle name="Moneda 19 3 5 2" xfId="15756" xr:uid="{2DEB8EBC-CF28-47A8-BD46-AE1AD57F7F7D}"/>
    <cellStyle name="Moneda 19 3 6" xfId="8753" xr:uid="{1E9D579E-8635-46B7-8CF1-77CB4D794BBF}"/>
    <cellStyle name="Moneda 19 3 6 2" xfId="18049" xr:uid="{B3E11DB6-77D8-4F11-9035-D70FC4C2EA99}"/>
    <cellStyle name="Moneda 19 3 7" xfId="11203" xr:uid="{A51CBF0C-885A-4BDB-9A33-B8E0BACCD46E}"/>
    <cellStyle name="Moneda 19 4" xfId="1006" xr:uid="{D5562A27-E244-4718-AA3F-44BDD8B5E916}"/>
    <cellStyle name="Moneda 19 4 2" xfId="2174" xr:uid="{6FFB277E-FCAB-4909-ABC5-5BE822B53387}"/>
    <cellStyle name="Moneda 19 4 2 2" xfId="4510" xr:uid="{C59FC4E7-35E4-47DE-A296-1BB25FD545C2}"/>
    <cellStyle name="Moneda 19 4 2 2 2" xfId="14902" xr:uid="{7C95E720-5882-49AD-AEB5-6D9CF0EDB8BD}"/>
    <cellStyle name="Moneda 19 4 2 3" xfId="6937" xr:uid="{501CE841-8E20-4999-A32F-453D671FCB51}"/>
    <cellStyle name="Moneda 19 4 2 3 2" xfId="17179" xr:uid="{E7E89FB4-1B26-439F-B884-087122464A41}"/>
    <cellStyle name="Moneda 19 4 2 4" xfId="10216" xr:uid="{C1E17EB6-D66F-4E30-8CDD-AB40D6EA8BAA}"/>
    <cellStyle name="Moneda 19 4 2 4 2" xfId="19473" xr:uid="{BAC4C95D-FA90-4CBC-A92A-61389FECDD1E}"/>
    <cellStyle name="Moneda 19 4 2 5" xfId="12626" xr:uid="{BAC645E9-69F0-428F-95E4-6A812FB06846}"/>
    <cellStyle name="Moneda 19 4 3" xfId="3342" xr:uid="{FF84BAFE-EC87-4B04-8553-9A904BEC41C7}"/>
    <cellStyle name="Moneda 19 4 3 2" xfId="13764" xr:uid="{E91C6B90-353C-48A0-9FA5-463EAB32CE6C}"/>
    <cellStyle name="Moneda 19 4 4" xfId="5769" xr:uid="{A01B3BEC-2F15-4E25-94C0-0C7E518EF248}"/>
    <cellStyle name="Moneda 19 4 4 2" xfId="16041" xr:uid="{A414D8F7-9415-4A39-9598-692C0B20F4E0}"/>
    <cellStyle name="Moneda 19 4 5" xfId="9048" xr:uid="{B2152829-AAFD-4F18-BDE3-A52B03DF1C87}"/>
    <cellStyle name="Moneda 19 4 5 2" xfId="18334" xr:uid="{4596F574-4D8E-4EE3-8DCE-E69BF403B54D}"/>
    <cellStyle name="Moneda 19 4 6" xfId="11488" xr:uid="{684FB50C-1945-4E1A-9F58-1748C6AC2A39}"/>
    <cellStyle name="Moneda 19 5" xfId="1585" xr:uid="{6B664841-CBD6-45E2-B235-55A795D156DC}"/>
    <cellStyle name="Moneda 19 5 2" xfId="3921" xr:uid="{C901F42F-1C0D-439A-963D-6B89185D7CF8}"/>
    <cellStyle name="Moneda 19 5 2 2" xfId="14333" xr:uid="{9C23BCB8-0577-4632-9235-244EE8645B86}"/>
    <cellStyle name="Moneda 19 5 3" xfId="6348" xr:uid="{157F1686-1863-4D27-8324-38FA8E3976BC}"/>
    <cellStyle name="Moneda 19 5 3 2" xfId="16610" xr:uid="{0AEC613D-F9EA-4054-AE93-F8AD66FA3ECC}"/>
    <cellStyle name="Moneda 19 5 4" xfId="9627" xr:uid="{C52AF601-0469-45C7-9288-474DFDAE0E20}"/>
    <cellStyle name="Moneda 19 5 4 2" xfId="18903" xr:uid="{6E9BEC8B-E9B2-4A85-A10D-2B06102B9B24}"/>
    <cellStyle name="Moneda 19 5 5" xfId="12057" xr:uid="{369866D8-C0A5-46F0-8EE2-0A7E13FD0764}"/>
    <cellStyle name="Moneda 19 6" xfId="2753" xr:uid="{849F45FF-F8B6-4879-8BF4-9F5E5141781C}"/>
    <cellStyle name="Moneda 19 6 2" xfId="13195" xr:uid="{A0896994-65A3-45C1-BA4E-D0E8FA7FA925}"/>
    <cellStyle name="Moneda 19 7" xfId="5164" xr:uid="{221D732B-B7FF-4F22-863C-81ED55A999C2}"/>
    <cellStyle name="Moneda 19 7 2" xfId="15472" xr:uid="{CC4E6F43-C1DF-49A9-956A-61975B9A4484}"/>
    <cellStyle name="Moneda 19 8" xfId="8459" xr:uid="{53F76032-6D32-4B90-8A38-939A9FE2E5A2}"/>
    <cellStyle name="Moneda 19 8 2" xfId="17765" xr:uid="{C704977C-D4D6-492E-BAD4-8A9163D3AEFF}"/>
    <cellStyle name="Moneda 19 9" xfId="10850" xr:uid="{38FE2DEC-B05B-42EF-BCE4-674982A644F6}"/>
    <cellStyle name="Moneda 2" xfId="10" xr:uid="{1CEC273F-899C-49E5-AB07-46F9BA58DAE8}"/>
    <cellStyle name="Moneda 2 10" xfId="232" xr:uid="{DA957B7B-1261-4567-8045-04CA5DC2F6D7}"/>
    <cellStyle name="Moneda 2 11" xfId="233" xr:uid="{458112A7-2509-4AB7-AEFF-BAA09CF765D6}"/>
    <cellStyle name="Moneda 2 11 2" xfId="287" xr:uid="{3E8C33AC-677A-4568-B9BA-7F528ED00B89}"/>
    <cellStyle name="Moneda 2 12" xfId="234" xr:uid="{2B49D720-BCBF-4BDC-9992-0008CF49E9BF}"/>
    <cellStyle name="Moneda 2 13" xfId="309" xr:uid="{3B3CDF0D-FEEF-4BF1-BCEA-178747439E0A}"/>
    <cellStyle name="Moneda 2 13 2" xfId="683" xr:uid="{040EC7C7-B552-44B3-8876-3B0C57B3D22C}"/>
    <cellStyle name="Moneda 2 13 2 2" xfId="1265" xr:uid="{0E05E108-1D34-4F55-B274-90B2522499B1}"/>
    <cellStyle name="Moneda 2 13 2 2 2" xfId="2433" xr:uid="{FDE9388D-4CF7-468E-9477-885425277687}"/>
    <cellStyle name="Moneda 2 13 2 2 2 2" xfId="4769" xr:uid="{24A5EF79-2046-491D-9FBB-A071AD208B18}"/>
    <cellStyle name="Moneda 2 13 2 2 2 2 2" xfId="15158" xr:uid="{928D48E0-EA17-469F-9690-5E40CBB13EEE}"/>
    <cellStyle name="Moneda 2 13 2 2 2 3" xfId="7196" xr:uid="{1CA12AC9-4089-48A8-A671-1C135BA9EDEE}"/>
    <cellStyle name="Moneda 2 13 2 2 2 3 2" xfId="17435" xr:uid="{E4A83CE8-C3B6-4C0B-B695-63BE1615E364}"/>
    <cellStyle name="Moneda 2 13 2 2 2 4" xfId="10475" xr:uid="{A933FC87-C8F5-4B20-B12A-A48B17F0CCB7}"/>
    <cellStyle name="Moneda 2 13 2 2 2 4 2" xfId="19729" xr:uid="{ACC6140D-0A53-4B60-82A8-504A196B9E41}"/>
    <cellStyle name="Moneda 2 13 2 2 2 5" xfId="12882" xr:uid="{24469939-886E-49BF-B186-0B7E12DC4253}"/>
    <cellStyle name="Moneda 2 13 2 2 3" xfId="3601" xr:uid="{9563E234-4AB3-4F05-BEE1-BFC266D5947B}"/>
    <cellStyle name="Moneda 2 13 2 2 3 2" xfId="14020" xr:uid="{CEF34EA7-E10E-4D2E-A23E-26F5DA3931BB}"/>
    <cellStyle name="Moneda 2 13 2 2 4" xfId="6028" xr:uid="{22372BFD-6DA3-4C70-B3AE-B0317A34C1F6}"/>
    <cellStyle name="Moneda 2 13 2 2 4 2" xfId="16297" xr:uid="{22FBD807-0F65-4E00-B4C9-363EDE4251E6}"/>
    <cellStyle name="Moneda 2 13 2 2 5" xfId="9307" xr:uid="{A21638AB-1A23-4B83-8C1A-E7D4487A6A6E}"/>
    <cellStyle name="Moneda 2 13 2 2 5 2" xfId="18590" xr:uid="{3CBA07DB-D61E-4186-BFA2-7E3E4454B69C}"/>
    <cellStyle name="Moneda 2 13 2 2 6" xfId="11744" xr:uid="{FD0846A6-8863-4249-87BA-BA171C04169F}"/>
    <cellStyle name="Moneda 2 13 2 3" xfId="1851" xr:uid="{FB8E19DD-6437-4278-9AFE-05BAFA04485A}"/>
    <cellStyle name="Moneda 2 13 2 3 2" xfId="4187" xr:uid="{3ED0F495-9ACD-47D0-9B2A-A99CC6EF9445}"/>
    <cellStyle name="Moneda 2 13 2 3 2 2" xfId="14589" xr:uid="{5CD9D541-BA4E-4CA7-8DCF-B372A5C8FE18}"/>
    <cellStyle name="Moneda 2 13 2 3 3" xfId="6614" xr:uid="{89AED3E5-11E8-4DB4-A043-541311194C74}"/>
    <cellStyle name="Moneda 2 13 2 3 3 2" xfId="16866" xr:uid="{EA473607-D758-426A-A1D9-D9489A6CFE60}"/>
    <cellStyle name="Moneda 2 13 2 3 4" xfId="9893" xr:uid="{5EE5E914-D7C4-4A8B-8E25-15E74EAE1EEF}"/>
    <cellStyle name="Moneda 2 13 2 3 4 2" xfId="19159" xr:uid="{4C740F45-AB11-4E12-B220-B24F0644B821}"/>
    <cellStyle name="Moneda 2 13 2 3 5" xfId="12313" xr:uid="{0CB85217-8552-49AA-8234-53943C094A3C}"/>
    <cellStyle name="Moneda 2 13 2 4" xfId="3019" xr:uid="{37BDE859-E79A-427A-A52A-8DAEDAA48441}"/>
    <cellStyle name="Moneda 2 13 2 4 2" xfId="13451" xr:uid="{12889787-65C4-4E24-B113-88B2E4F08744}"/>
    <cellStyle name="Moneda 2 13 2 5" xfId="5446" xr:uid="{1D0C5192-6AE7-4F2A-824C-B729897CCC91}"/>
    <cellStyle name="Moneda 2 13 2 5 2" xfId="15728" xr:uid="{0413891C-946F-4A87-805C-9379FCF185FF}"/>
    <cellStyle name="Moneda 2 13 2 6" xfId="8725" xr:uid="{E1D35424-AAA3-4F51-A419-33CAD303BAD8}"/>
    <cellStyle name="Moneda 2 13 2 6 2" xfId="18021" xr:uid="{B4B4DA59-1153-4104-BC2B-1D9566CA8364}"/>
    <cellStyle name="Moneda 2 13 2 7" xfId="11175" xr:uid="{6D11E091-F156-40B2-B613-F95321F52EFA}"/>
    <cellStyle name="Moneda 2 13 3" xfId="978" xr:uid="{74E53EA1-ED30-499C-8373-832FC14D619D}"/>
    <cellStyle name="Moneda 2 13 3 2" xfId="2146" xr:uid="{20AAD22F-E25E-4B14-949E-90F53755C12F}"/>
    <cellStyle name="Moneda 2 13 3 2 2" xfId="4482" xr:uid="{B7CDB6B1-6FEC-4F60-9D01-22DC4BAFC76F}"/>
    <cellStyle name="Moneda 2 13 3 2 2 2" xfId="14874" xr:uid="{AD4992D5-52B7-4141-9925-519804F20A10}"/>
    <cellStyle name="Moneda 2 13 3 2 3" xfId="6909" xr:uid="{26646C91-588C-4524-86BE-B25513FD9E42}"/>
    <cellStyle name="Moneda 2 13 3 2 3 2" xfId="17151" xr:uid="{746CB32B-FE3B-403C-8F64-072DE8D5EFFD}"/>
    <cellStyle name="Moneda 2 13 3 2 4" xfId="10188" xr:uid="{560E14A2-991B-48E8-98DB-FAB95B4F051C}"/>
    <cellStyle name="Moneda 2 13 3 2 4 2" xfId="19445" xr:uid="{D492F529-D45C-42F8-91C7-9FBDC8258027}"/>
    <cellStyle name="Moneda 2 13 3 2 5" xfId="12598" xr:uid="{E1E942B0-0B9C-4E20-A8BA-20DFA57F819E}"/>
    <cellStyle name="Moneda 2 13 3 3" xfId="3314" xr:uid="{5BCAFE2F-A54C-4867-9D24-6A8F7897468D}"/>
    <cellStyle name="Moneda 2 13 3 3 2" xfId="13736" xr:uid="{7D330DA1-3419-4122-905D-F5A3052605FE}"/>
    <cellStyle name="Moneda 2 13 3 4" xfId="5741" xr:uid="{02F4A2AA-C5C6-453A-A887-883BC88F4706}"/>
    <cellStyle name="Moneda 2 13 3 4 2" xfId="16013" xr:uid="{FE82F50A-FE82-45CA-8E8E-698984392911}"/>
    <cellStyle name="Moneda 2 13 3 5" xfId="9020" xr:uid="{DAD5C74C-C64F-447D-9703-7214BE7AA950}"/>
    <cellStyle name="Moneda 2 13 3 5 2" xfId="18306" xr:uid="{BEB457A0-F652-4286-A72E-C263728679E4}"/>
    <cellStyle name="Moneda 2 13 3 6" xfId="11460" xr:uid="{999946C5-D0FE-4601-BE42-8ECE061FB17B}"/>
    <cellStyle name="Moneda 2 13 4" xfId="1557" xr:uid="{42669BAA-5555-407B-9A6A-65F0B3A89B5E}"/>
    <cellStyle name="Moneda 2 13 4 2" xfId="3893" xr:uid="{F8D49F64-3E5A-4943-9334-68E70859E842}"/>
    <cellStyle name="Moneda 2 13 4 2 2" xfId="14305" xr:uid="{C953C624-FC4C-4152-97EE-D5285DC30324}"/>
    <cellStyle name="Moneda 2 13 4 3" xfId="6320" xr:uid="{EC818667-BA70-456D-9568-E5BF4B776862}"/>
    <cellStyle name="Moneda 2 13 4 3 2" xfId="16582" xr:uid="{991E9DC6-D4D0-4EBA-8EAD-ECBC7E355390}"/>
    <cellStyle name="Moneda 2 13 4 4" xfId="9599" xr:uid="{482B3503-973D-4F00-B29D-24CE27B7794B}"/>
    <cellStyle name="Moneda 2 13 4 4 2" xfId="18875" xr:uid="{C8CCC81A-63A6-4272-8C53-105C23BDC4CC}"/>
    <cellStyle name="Moneda 2 13 4 5" xfId="12029" xr:uid="{73427BCC-F513-4610-BCA2-2F2FC067273F}"/>
    <cellStyle name="Moneda 2 13 5" xfId="2725" xr:uid="{038608F4-E6F6-4F5D-9DE3-0A719EBF1DC4}"/>
    <cellStyle name="Moneda 2 13 5 2" xfId="13167" xr:uid="{2A44046E-3508-403E-B376-D09C61E90FF9}"/>
    <cellStyle name="Moneda 2 13 6" xfId="5136" xr:uid="{E047BD3D-6407-4328-8C6B-C19A96C4C06B}"/>
    <cellStyle name="Moneda 2 13 6 2" xfId="15444" xr:uid="{AABA6289-2EEB-4496-B8DB-483B92EE5C06}"/>
    <cellStyle name="Moneda 2 13 7" xfId="8431" xr:uid="{9ACEC5F5-3FF9-44AA-93AE-5443D49D7D58}"/>
    <cellStyle name="Moneda 2 13 7 2" xfId="17737" xr:uid="{158AF59A-629B-4136-80FE-5C34DFFB6C2F}"/>
    <cellStyle name="Moneda 2 13 8" xfId="10822" xr:uid="{33E421EC-C0FD-4371-B84A-F24B14F93854}"/>
    <cellStyle name="Moneda 2 14" xfId="517" xr:uid="{034B671B-C266-47C0-B7E8-A78A1D8D7314}"/>
    <cellStyle name="Moneda 2 14 2" xfId="866" xr:uid="{86F82F51-FAB6-4D37-AB0F-8732B04822AB}"/>
    <cellStyle name="Moneda 2 14 2 2" xfId="1448" xr:uid="{46D1064F-2995-450E-9D3A-FD53D7035923}"/>
    <cellStyle name="Moneda 2 14 2 2 2" xfId="2616" xr:uid="{D611895C-C7C6-4848-9FF9-F873E0DA35D9}"/>
    <cellStyle name="Moneda 2 14 2 2 2 2" xfId="4952" xr:uid="{6F952178-581B-47A4-BF2D-B21943470558}"/>
    <cellStyle name="Moneda 2 14 2 2 2 2 2" xfId="15341" xr:uid="{44C35209-A354-4E28-99FE-D1B906F8358C}"/>
    <cellStyle name="Moneda 2 14 2 2 2 3" xfId="7379" xr:uid="{705BEE13-088A-4A2F-A72B-959CAC4DE5A9}"/>
    <cellStyle name="Moneda 2 14 2 2 2 3 2" xfId="17618" xr:uid="{98521BCE-E7C6-4269-A8AB-E00DB3D59EF7}"/>
    <cellStyle name="Moneda 2 14 2 2 2 4" xfId="10658" xr:uid="{B124E895-7B5D-40B8-9651-3F67E3DCBA6A}"/>
    <cellStyle name="Moneda 2 14 2 2 2 4 2" xfId="19912" xr:uid="{10B6A7CE-6B39-449A-8AD6-0099CD141B1F}"/>
    <cellStyle name="Moneda 2 14 2 2 2 5" xfId="13065" xr:uid="{D911B708-AF31-41FA-A963-2B41B6B143AD}"/>
    <cellStyle name="Moneda 2 14 2 2 3" xfId="3784" xr:uid="{A51A9662-EDD1-4713-AC69-7D3ECD970755}"/>
    <cellStyle name="Moneda 2 14 2 2 3 2" xfId="14203" xr:uid="{2F66E8CF-FDE6-4636-BD61-33DFC4F2887A}"/>
    <cellStyle name="Moneda 2 14 2 2 4" xfId="6211" xr:uid="{72F037E6-3C6B-463D-A168-EDFBB9EA2EEE}"/>
    <cellStyle name="Moneda 2 14 2 2 4 2" xfId="16480" xr:uid="{557ED75D-2EE7-478A-A514-AEF1474444D3}"/>
    <cellStyle name="Moneda 2 14 2 2 5" xfId="9490" xr:uid="{F9BB3189-C61A-4F40-B8A4-7C9FEF835585}"/>
    <cellStyle name="Moneda 2 14 2 2 5 2" xfId="18773" xr:uid="{44DA2D62-8A8D-45FF-AD64-B521D85E364A}"/>
    <cellStyle name="Moneda 2 14 2 2 6" xfId="11927" xr:uid="{E1AE0A4A-CAD6-433A-8706-8F9D9BCECDB4}"/>
    <cellStyle name="Moneda 2 14 2 3" xfId="2034" xr:uid="{F4D14260-0D14-4D78-8B41-1EA6B00A59E4}"/>
    <cellStyle name="Moneda 2 14 2 3 2" xfId="4370" xr:uid="{0699C2E3-8C66-4314-9E26-9B2D694C9C19}"/>
    <cellStyle name="Moneda 2 14 2 3 2 2" xfId="14772" xr:uid="{A535BC62-596D-48C2-BFC4-9AB0AF805685}"/>
    <cellStyle name="Moneda 2 14 2 3 3" xfId="6797" xr:uid="{7FDE4FC0-AAE9-45FF-8C68-7A070356103D}"/>
    <cellStyle name="Moneda 2 14 2 3 3 2" xfId="17049" xr:uid="{48FC89E5-E809-4F4C-9736-8EC75AC2A30A}"/>
    <cellStyle name="Moneda 2 14 2 3 4" xfId="10076" xr:uid="{E32A9D09-1D88-4107-9E6E-9E99FE635FB1}"/>
    <cellStyle name="Moneda 2 14 2 3 4 2" xfId="19342" xr:uid="{1538F535-E905-4439-ACCA-612A6DA9B3AF}"/>
    <cellStyle name="Moneda 2 14 2 3 5" xfId="12496" xr:uid="{1E00B7E7-14DA-465B-A802-207478828AF3}"/>
    <cellStyle name="Moneda 2 14 2 4" xfId="3202" xr:uid="{72222B7A-9463-47D4-8A9B-A5778A8A4D06}"/>
    <cellStyle name="Moneda 2 14 2 4 2" xfId="13634" xr:uid="{310591F1-9261-4351-9DCF-B3BBDFC00802}"/>
    <cellStyle name="Moneda 2 14 2 5" xfId="5629" xr:uid="{B0F7429A-6779-4FA7-A2AA-3445E3824A7D}"/>
    <cellStyle name="Moneda 2 14 2 5 2" xfId="15911" xr:uid="{A1126A9B-2447-484F-8EE5-8BABE1254F3D}"/>
    <cellStyle name="Moneda 2 14 2 6" xfId="8908" xr:uid="{4F9F7A99-D855-4C9D-97A2-7FE3B11102BD}"/>
    <cellStyle name="Moneda 2 14 2 6 2" xfId="18204" xr:uid="{8236FCCE-278F-4825-968F-A8E159C08231}"/>
    <cellStyle name="Moneda 2 14 2 7" xfId="11358" xr:uid="{D37CDF58-CB1C-4BAA-8EA7-55B261F7A508}"/>
    <cellStyle name="Moneda 2 14 3" xfId="1161" xr:uid="{EADC59A1-FF36-46FF-A1E1-49E1EC7609FD}"/>
    <cellStyle name="Moneda 2 14 3 2" xfId="2329" xr:uid="{15EB0C65-59FF-4D83-B6FB-47D77D4D9C5B}"/>
    <cellStyle name="Moneda 2 14 3 2 2" xfId="4665" xr:uid="{C51C5E2A-64A1-4781-B67C-99A42D37FA9B}"/>
    <cellStyle name="Moneda 2 14 3 2 2 2" xfId="15057" xr:uid="{F4F6D355-8C87-4341-8583-99D059C7559F}"/>
    <cellStyle name="Moneda 2 14 3 2 3" xfId="7092" xr:uid="{9688FCE6-F81A-45BC-9308-87E374AD7AC7}"/>
    <cellStyle name="Moneda 2 14 3 2 3 2" xfId="17334" xr:uid="{6A0051A6-15F2-48E9-9DDC-BD64A0EE790B}"/>
    <cellStyle name="Moneda 2 14 3 2 4" xfId="10371" xr:uid="{CF14C026-47DC-4999-85C5-866BBBF1364C}"/>
    <cellStyle name="Moneda 2 14 3 2 4 2" xfId="19628" xr:uid="{0068BDB4-5B75-4F61-9646-D4E02D0EA990}"/>
    <cellStyle name="Moneda 2 14 3 2 5" xfId="12781" xr:uid="{1EAA1CF2-8864-49AD-9AA0-8BB369E63397}"/>
    <cellStyle name="Moneda 2 14 3 3" xfId="3497" xr:uid="{8F94A3CF-0ABF-4F8B-B518-7DA3A6D3A267}"/>
    <cellStyle name="Moneda 2 14 3 3 2" xfId="13919" xr:uid="{17B4B158-FA7F-41F6-80BB-16B0CA5A5D03}"/>
    <cellStyle name="Moneda 2 14 3 4" xfId="5924" xr:uid="{DF18C8F6-16AD-4053-B771-80F83FDEE55A}"/>
    <cellStyle name="Moneda 2 14 3 4 2" xfId="16196" xr:uid="{D3A7C8BB-368E-4D65-AF98-9FD568A5CAD7}"/>
    <cellStyle name="Moneda 2 14 3 5" xfId="9203" xr:uid="{64DED699-F567-4AFF-B9BC-B0B0D2E43CC1}"/>
    <cellStyle name="Moneda 2 14 3 5 2" xfId="18489" xr:uid="{53DD4AE8-8943-4110-A69C-35431B7B2E9D}"/>
    <cellStyle name="Moneda 2 14 3 6" xfId="11643" xr:uid="{E1F862B4-140A-4479-B04A-1F6B0BDEA109}"/>
    <cellStyle name="Moneda 2 14 4" xfId="1740" xr:uid="{E405D495-8DD3-4C03-910D-9BC27DAFE6E7}"/>
    <cellStyle name="Moneda 2 14 4 2" xfId="4076" xr:uid="{92824BA0-5E67-47FE-A6D7-DD44B478B003}"/>
    <cellStyle name="Moneda 2 14 4 2 2" xfId="14488" xr:uid="{72885021-228B-40A1-BDC9-896F582A3B84}"/>
    <cellStyle name="Moneda 2 14 4 3" xfId="6503" xr:uid="{CC434BDE-8CFF-4D25-BD4B-B5097AC046CB}"/>
    <cellStyle name="Moneda 2 14 4 3 2" xfId="16765" xr:uid="{E2E592BE-DBAF-40C2-ACF8-D71528A383C1}"/>
    <cellStyle name="Moneda 2 14 4 4" xfId="9782" xr:uid="{ECDB1203-3A67-4047-BD16-3B2BC05299E7}"/>
    <cellStyle name="Moneda 2 14 4 4 2" xfId="19058" xr:uid="{1E1D0B70-544B-4F42-8842-6714551CA701}"/>
    <cellStyle name="Moneda 2 14 4 5" xfId="12212" xr:uid="{05F45738-62CA-4E36-A7AA-340FC660E92C}"/>
    <cellStyle name="Moneda 2 14 5" xfId="2908" xr:uid="{74145C83-8E35-4B24-AE35-522AEFD53B84}"/>
    <cellStyle name="Moneda 2 14 5 2" xfId="13350" xr:uid="{AA667E1E-88D6-41F5-B53A-5BEA25482E13}"/>
    <cellStyle name="Moneda 2 14 6" xfId="5325" xr:uid="{C8911C30-F262-494B-9A04-314D8CC5809F}"/>
    <cellStyle name="Moneda 2 14 6 2" xfId="15627" xr:uid="{7BEE4981-6B11-45DA-A7C9-0EE6895C5227}"/>
    <cellStyle name="Moneda 2 14 7" xfId="8614" xr:uid="{53032AE3-CBC1-4F3A-8A68-437C8B8ED5DE}"/>
    <cellStyle name="Moneda 2 14 7 2" xfId="17920" xr:uid="{1D64C3D2-F007-4FAD-A388-DB686CC72309}"/>
    <cellStyle name="Moneda 2 14 8" xfId="11030" xr:uid="{1726F713-2423-4655-B045-95E822D3D6B7}"/>
    <cellStyle name="Moneda 2 15" xfId="610" xr:uid="{16F72372-14A7-4B7C-9880-58D3ECB75301}"/>
    <cellStyle name="Moneda 2 15 2" xfId="932" xr:uid="{6BBA6DFF-E497-4280-828A-08C132765FA8}"/>
    <cellStyle name="Moneda 2 15 2 2" xfId="1513" xr:uid="{EC84CA6A-4C3A-4BEF-88DD-53DECDB8CA78}"/>
    <cellStyle name="Moneda 2 15 2 2 2" xfId="2681" xr:uid="{873ED0A0-9F26-402F-B6EA-1FA26E1FB5CF}"/>
    <cellStyle name="Moneda 2 15 2 2 2 2" xfId="5017" xr:uid="{F54B42FB-8E2A-487C-8B94-3D7B88004355}"/>
    <cellStyle name="Moneda 2 15 2 2 2 2 2" xfId="15406" xr:uid="{8D34EC19-91B0-4990-BA43-1BE085ED1540}"/>
    <cellStyle name="Moneda 2 15 2 2 2 3" xfId="7444" xr:uid="{DD36FFEB-DB42-49D4-9FAF-575855ACF642}"/>
    <cellStyle name="Moneda 2 15 2 2 2 3 2" xfId="17683" xr:uid="{E12439ED-2D57-4E21-AE22-6345A714D900}"/>
    <cellStyle name="Moneda 2 15 2 2 2 4" xfId="10723" xr:uid="{8FA75A9A-2E15-4809-B58E-00002FC77F90}"/>
    <cellStyle name="Moneda 2 15 2 2 2 4 2" xfId="19977" xr:uid="{04D60D29-80C3-4E99-A425-237DE6670BC0}"/>
    <cellStyle name="Moneda 2 15 2 2 2 5" xfId="13130" xr:uid="{FEA0D47D-310D-4642-B8D4-565F36955E59}"/>
    <cellStyle name="Moneda 2 15 2 2 3" xfId="3849" xr:uid="{34B9F2D4-BD17-4635-9D24-91B301B05884}"/>
    <cellStyle name="Moneda 2 15 2 2 3 2" xfId="14268" xr:uid="{F039FEBB-F804-4ABB-A98B-BCFE01251631}"/>
    <cellStyle name="Moneda 2 15 2 2 4" xfId="6276" xr:uid="{E9D887ED-C466-49BC-AB8D-FECB7AEF1663}"/>
    <cellStyle name="Moneda 2 15 2 2 4 2" xfId="16545" xr:uid="{F918BEB1-5DE7-4B60-95E6-6FF412B04F04}"/>
    <cellStyle name="Moneda 2 15 2 2 5" xfId="9555" xr:uid="{3CA1FC84-EBDC-4CCD-BDF6-5F7C8BD9EE38}"/>
    <cellStyle name="Moneda 2 15 2 2 5 2" xfId="18838" xr:uid="{D5260478-2D9D-4D8C-A6A2-2E342FC5C6FD}"/>
    <cellStyle name="Moneda 2 15 2 2 6" xfId="11992" xr:uid="{F166ECC7-E635-4699-AB91-5A8C6D8EE86B}"/>
    <cellStyle name="Moneda 2 15 2 3" xfId="2100" xr:uid="{69E35912-12B5-4F6C-B836-83CBEA3445F1}"/>
    <cellStyle name="Moneda 2 15 2 3 2" xfId="4436" xr:uid="{0EFD8005-7B99-4115-93A8-04BA31ECB9D5}"/>
    <cellStyle name="Moneda 2 15 2 3 2 2" xfId="14837" xr:uid="{3B654FC6-3CFB-4CE7-8407-390376809DA7}"/>
    <cellStyle name="Moneda 2 15 2 3 3" xfId="6863" xr:uid="{0797CC96-FB43-4A71-B946-9BF3E9D4174B}"/>
    <cellStyle name="Moneda 2 15 2 3 3 2" xfId="17114" xr:uid="{A2FDDDD6-EA90-4D3F-8AF8-232E25D8C5AE}"/>
    <cellStyle name="Moneda 2 15 2 3 4" xfId="10142" xr:uid="{2C2C013B-5389-4E8D-86FF-3DBFD3867F8E}"/>
    <cellStyle name="Moneda 2 15 2 3 4 2" xfId="19407" xr:uid="{4D264EA8-4C3F-414E-98B2-9DAC564124F7}"/>
    <cellStyle name="Moneda 2 15 2 3 5" xfId="12561" xr:uid="{CD5E4CF7-09EB-49B7-B692-4996E9196E6D}"/>
    <cellStyle name="Moneda 2 15 2 4" xfId="3268" xr:uid="{8CF88DD6-6D23-44E2-831E-59A85E66A050}"/>
    <cellStyle name="Moneda 2 15 2 4 2" xfId="13699" xr:uid="{1F6A9233-1474-4590-A81C-966C132336DB}"/>
    <cellStyle name="Moneda 2 15 2 5" xfId="5695" xr:uid="{1A6B8117-9F67-45FC-9A90-4AB7B970DF6C}"/>
    <cellStyle name="Moneda 2 15 2 5 2" xfId="15976" xr:uid="{EA630DBF-3481-46C0-BFC5-DC06EC74A141}"/>
    <cellStyle name="Moneda 2 15 2 6" xfId="8974" xr:uid="{C500C808-1379-44D1-86DC-7A99596207D8}"/>
    <cellStyle name="Moneda 2 15 2 6 2" xfId="18269" xr:uid="{5A25D14C-DC55-4A12-B63B-8052CF55CBB1}"/>
    <cellStyle name="Moneda 2 15 2 7" xfId="11423" xr:uid="{E9134997-5452-41AF-9ABB-8247FA9F6821}"/>
    <cellStyle name="Moneda 2 15 3" xfId="1226" xr:uid="{EDF606E2-88EF-482E-B5A2-8F2EF5F2909A}"/>
    <cellStyle name="Moneda 2 15 3 2" xfId="2394" xr:uid="{81A08C0A-2DE0-4ECC-A503-51B7210C368D}"/>
    <cellStyle name="Moneda 2 15 3 2 2" xfId="4730" xr:uid="{ED176833-59CF-4E50-848E-7024F3FACED2}"/>
    <cellStyle name="Moneda 2 15 3 2 2 2" xfId="15122" xr:uid="{B7574BDA-E891-4D93-8DD9-BBDA4AB4761D}"/>
    <cellStyle name="Moneda 2 15 3 2 3" xfId="7157" xr:uid="{E01C1CCD-A3DE-40F0-94B1-7CC5D2B1EDC1}"/>
    <cellStyle name="Moneda 2 15 3 2 3 2" xfId="17399" xr:uid="{C007CC41-708B-4C18-843E-7B3387C000B9}"/>
    <cellStyle name="Moneda 2 15 3 2 4" xfId="10436" xr:uid="{5188F9A8-CA06-4E92-B632-56871AA63542}"/>
    <cellStyle name="Moneda 2 15 3 2 4 2" xfId="19693" xr:uid="{9AC3608A-1009-4084-9693-3374CAC043A8}"/>
    <cellStyle name="Moneda 2 15 3 2 5" xfId="12846" xr:uid="{C53869BF-A2E6-4702-8D0D-4CF5CD21571C}"/>
    <cellStyle name="Moneda 2 15 3 3" xfId="3562" xr:uid="{C00BD6A8-5960-4C1E-A0E1-D12AB4472C19}"/>
    <cellStyle name="Moneda 2 15 3 3 2" xfId="13984" xr:uid="{96AA2A8B-55CC-4553-86D6-5FB1CFB6CF66}"/>
    <cellStyle name="Moneda 2 15 3 4" xfId="5989" xr:uid="{298BEBCE-C046-4BF3-AF57-6DED1E790957}"/>
    <cellStyle name="Moneda 2 15 3 4 2" xfId="16261" xr:uid="{38A0FC1E-C641-425B-8A54-1BAF335D57DE}"/>
    <cellStyle name="Moneda 2 15 3 5" xfId="9268" xr:uid="{2EC9DB59-191A-45C8-BF6F-2D1010E7F43D}"/>
    <cellStyle name="Moneda 2 15 3 5 2" xfId="18554" xr:uid="{35CC52C8-6971-4165-B269-6AFD3A583883}"/>
    <cellStyle name="Moneda 2 15 3 6" xfId="11708" xr:uid="{DDE7CE34-C97B-4F33-AB77-07B43C1E1946}"/>
    <cellStyle name="Moneda 2 15 4" xfId="1805" xr:uid="{0A9D86D1-794C-43EE-A5AB-E294021C83BF}"/>
    <cellStyle name="Moneda 2 15 4 2" xfId="4141" xr:uid="{0722380A-DDF6-4E83-AFA0-768C18364DAD}"/>
    <cellStyle name="Moneda 2 15 4 2 2" xfId="14553" xr:uid="{D7A9B0DC-2AFB-401D-AAC9-49507FA06DCA}"/>
    <cellStyle name="Moneda 2 15 4 3" xfId="6568" xr:uid="{935EACCA-8355-4801-B84C-EC7BF40FA133}"/>
    <cellStyle name="Moneda 2 15 4 3 2" xfId="16830" xr:uid="{8ED6FF34-A654-4716-BD86-905BE2E14112}"/>
    <cellStyle name="Moneda 2 15 4 4" xfId="9847" xr:uid="{F7DD4CFC-DC39-457E-9C33-24ED5BF678CE}"/>
    <cellStyle name="Moneda 2 15 4 4 2" xfId="19123" xr:uid="{759D43D1-CCCA-4DBF-8D21-D4142C7BF575}"/>
    <cellStyle name="Moneda 2 15 4 5" xfId="12277" xr:uid="{E93AD964-15C0-497D-B9C8-472EBB49A845}"/>
    <cellStyle name="Moneda 2 15 5" xfId="2973" xr:uid="{31F9BE33-E41D-4253-A69B-82C99C4E59B0}"/>
    <cellStyle name="Moneda 2 15 5 2" xfId="13415" xr:uid="{CCDB2DDA-EA4C-430B-9A7F-487E57ED1291}"/>
    <cellStyle name="Moneda 2 15 6" xfId="5394" xr:uid="{32E294F1-EC8B-4996-9C33-2A72CA87468D}"/>
    <cellStyle name="Moneda 2 15 6 2" xfId="15692" xr:uid="{4FD64A75-B88A-4A52-9AB3-E56C1B284EB7}"/>
    <cellStyle name="Moneda 2 15 7" xfId="8679" xr:uid="{F6F2A3A4-1FCD-427A-86AD-159A4B80CF67}"/>
    <cellStyle name="Moneda 2 15 7 2" xfId="17985" xr:uid="{5F4DF6B0-8471-426A-A524-BA6B8F71C548}"/>
    <cellStyle name="Moneda 2 15 8" xfId="11119" xr:uid="{DDEAB36A-2EFA-4F48-BEB7-ABA15A532EEF}"/>
    <cellStyle name="Moneda 2 16" xfId="90" xr:uid="{18166699-C962-4318-BFC0-F36799A5F2BB}"/>
    <cellStyle name="Moneda 2 17" xfId="30" xr:uid="{A38B408E-7AF5-4CB7-A76E-30B9C5EC00FE}"/>
    <cellStyle name="Moneda 2 17 2" xfId="10777" xr:uid="{50BCE004-BE4B-4F0C-8DF0-04415277EDD4}"/>
    <cellStyle name="Moneda 2 2" xfId="91" xr:uid="{34B2561B-2031-4DD5-AA0A-E22A3E561948}"/>
    <cellStyle name="Moneda 2 2 2" xfId="92" xr:uid="{4F7DBC14-094E-43C1-A587-48E79D0C8625}"/>
    <cellStyle name="Moneda 2 2 2 2" xfId="93" xr:uid="{7B52885B-6FEB-4145-B4A1-C5823466A135}"/>
    <cellStyle name="Moneda 2 2 2 2 2" xfId="14" xr:uid="{B7C87D43-5EC0-41E4-9750-8A0CE2D1AA57}"/>
    <cellStyle name="Moneda 2 2 3" xfId="94" xr:uid="{93AAD0BF-D2B9-4A64-99E5-C596D1EC69F5}"/>
    <cellStyle name="Moneda 2 2 4" xfId="95" xr:uid="{A78CFF3E-6A5F-44D4-9EAB-700249BDF603}"/>
    <cellStyle name="Moneda 2 2 5" xfId="96" xr:uid="{1EDD2AAE-62A6-406C-869D-F86238B8F73F}"/>
    <cellStyle name="Moneda 2 2 6" xfId="340" xr:uid="{4818789D-C9C6-4347-B004-CAF84F7101A0}"/>
    <cellStyle name="Moneda 2 2 6 2" xfId="714" xr:uid="{2F3453BC-D104-4FBD-8113-346F2DAA4657}"/>
    <cellStyle name="Moneda 2 2 6 2 2" xfId="1296" xr:uid="{2358B9D5-4C21-4A5E-AA1B-4DF8FCCE2774}"/>
    <cellStyle name="Moneda 2 2 6 2 2 2" xfId="2464" xr:uid="{343E7A35-CB60-4127-A778-F51488D9B637}"/>
    <cellStyle name="Moneda 2 2 6 2 2 2 2" xfId="4800" xr:uid="{C60F8186-F4DC-4D83-8698-546B97DEA0D1}"/>
    <cellStyle name="Moneda 2 2 6 2 2 2 2 2" xfId="15189" xr:uid="{7F9E0CBE-7547-40B3-8220-C929CDE3473B}"/>
    <cellStyle name="Moneda 2 2 6 2 2 2 3" xfId="7227" xr:uid="{32EAFF5D-BC6D-4A9F-8E45-3A7DC52F82E1}"/>
    <cellStyle name="Moneda 2 2 6 2 2 2 3 2" xfId="17466" xr:uid="{E7AF9407-06B1-4651-AA7B-5D56A4D9345B}"/>
    <cellStyle name="Moneda 2 2 6 2 2 2 4" xfId="10506" xr:uid="{B6215CC9-5789-4CC7-BBA9-7DAC2F9FF05D}"/>
    <cellStyle name="Moneda 2 2 6 2 2 2 4 2" xfId="19760" xr:uid="{EF38A6C3-128D-4406-A19B-3CDD29C0865F}"/>
    <cellStyle name="Moneda 2 2 6 2 2 2 5" xfId="12913" xr:uid="{CF0F8907-F427-4904-B06E-F6E2567A239E}"/>
    <cellStyle name="Moneda 2 2 6 2 2 3" xfId="3632" xr:uid="{FB5AEF61-68A3-4AB2-AFFD-74FD24680D01}"/>
    <cellStyle name="Moneda 2 2 6 2 2 3 2" xfId="14051" xr:uid="{1DB8674E-2980-45B7-B4BD-FB83982BEADB}"/>
    <cellStyle name="Moneda 2 2 6 2 2 4" xfId="6059" xr:uid="{041500CB-06D4-4201-B816-561D900F20E6}"/>
    <cellStyle name="Moneda 2 2 6 2 2 4 2" xfId="16328" xr:uid="{0D4DAB21-40E0-4952-8127-251497AFCAF0}"/>
    <cellStyle name="Moneda 2 2 6 2 2 5" xfId="9338" xr:uid="{69D1DD9C-8D3A-4E83-9587-1F83BD1F9B04}"/>
    <cellStyle name="Moneda 2 2 6 2 2 5 2" xfId="18621" xr:uid="{24AC3A54-8EFF-4571-A702-39B29ECA867C}"/>
    <cellStyle name="Moneda 2 2 6 2 2 6" xfId="11775" xr:uid="{25F99B5F-6C5E-4536-8752-12C56A046261}"/>
    <cellStyle name="Moneda 2 2 6 2 3" xfId="1882" xr:uid="{274E9DDE-B4AE-4297-9B90-5989C58A4E42}"/>
    <cellStyle name="Moneda 2 2 6 2 3 2" xfId="4218" xr:uid="{CBB995FB-C4DD-4770-AF32-D81CC54DDD7E}"/>
    <cellStyle name="Moneda 2 2 6 2 3 2 2" xfId="14620" xr:uid="{A6B3F601-249C-49A0-B836-DF98C227B1DB}"/>
    <cellStyle name="Moneda 2 2 6 2 3 3" xfId="6645" xr:uid="{B399AB87-7D8C-4B74-A311-65DF4632CC65}"/>
    <cellStyle name="Moneda 2 2 6 2 3 3 2" xfId="16897" xr:uid="{45CBE511-A80F-4854-951E-EEAF29E1A5A2}"/>
    <cellStyle name="Moneda 2 2 6 2 3 4" xfId="9924" xr:uid="{5766B615-39A7-4C41-8BA6-E5EDFB23DD1B}"/>
    <cellStyle name="Moneda 2 2 6 2 3 4 2" xfId="19190" xr:uid="{878718CD-EEC0-4CC5-B3EC-700C69298057}"/>
    <cellStyle name="Moneda 2 2 6 2 3 5" xfId="12344" xr:uid="{29739F95-128E-4873-B932-89C45FAE9C94}"/>
    <cellStyle name="Moneda 2 2 6 2 4" xfId="3050" xr:uid="{BD2528B1-F8EC-4CC9-9B59-51BD766090D8}"/>
    <cellStyle name="Moneda 2 2 6 2 4 2" xfId="13482" xr:uid="{71167B4D-A683-49EA-99D9-3CBBF501F2B4}"/>
    <cellStyle name="Moneda 2 2 6 2 5" xfId="5477" xr:uid="{CB7FE4B6-5DE6-41FB-97DF-B3B04EAC730D}"/>
    <cellStyle name="Moneda 2 2 6 2 5 2" xfId="15759" xr:uid="{93E05E00-7621-48B1-95D4-88572426AC21}"/>
    <cellStyle name="Moneda 2 2 6 2 6" xfId="8756" xr:uid="{6A465A9B-058F-41CB-9121-0E6F718C10CC}"/>
    <cellStyle name="Moneda 2 2 6 2 6 2" xfId="18052" xr:uid="{CCE85CBD-96DF-43B2-A332-D933A497599A}"/>
    <cellStyle name="Moneda 2 2 6 2 7" xfId="11206" xr:uid="{2D9D7391-5BD5-4E8C-B86F-109EA5D315BB}"/>
    <cellStyle name="Moneda 2 2 6 3" xfId="1009" xr:uid="{807467D4-F586-4856-858A-4F25AF6660A8}"/>
    <cellStyle name="Moneda 2 2 6 3 2" xfId="2177" xr:uid="{16BD6C99-E9DF-46FB-A29A-5232FF0414D0}"/>
    <cellStyle name="Moneda 2 2 6 3 2 2" xfId="4513" xr:uid="{CEBF71E7-6809-4C05-A09A-45997C77BBDA}"/>
    <cellStyle name="Moneda 2 2 6 3 2 2 2" xfId="14905" xr:uid="{3A5011E7-46A7-4C94-8171-44ACB2808A1A}"/>
    <cellStyle name="Moneda 2 2 6 3 2 3" xfId="6940" xr:uid="{7A0D2B01-22DC-47B6-A9B7-F28A4975A89C}"/>
    <cellStyle name="Moneda 2 2 6 3 2 3 2" xfId="17182" xr:uid="{8408AFA5-5611-49DC-9C23-0DB92C647369}"/>
    <cellStyle name="Moneda 2 2 6 3 2 4" xfId="10219" xr:uid="{26C69BA9-7157-4BA1-BAA1-C29CC75AB2C8}"/>
    <cellStyle name="Moneda 2 2 6 3 2 4 2" xfId="19476" xr:uid="{B8A5D5DA-8755-4DF6-9E33-AB83984361D4}"/>
    <cellStyle name="Moneda 2 2 6 3 2 5" xfId="12629" xr:uid="{96431B17-5318-4911-B436-59DB3D1C173D}"/>
    <cellStyle name="Moneda 2 2 6 3 3" xfId="3345" xr:uid="{1E19308F-9923-4B35-802C-107D4B61A267}"/>
    <cellStyle name="Moneda 2 2 6 3 3 2" xfId="13767" xr:uid="{285C4F0B-CB2C-4C78-8B74-F1E03E9B76E8}"/>
    <cellStyle name="Moneda 2 2 6 3 4" xfId="5772" xr:uid="{8447A5FC-F142-4764-83CE-B7DF40C61DAA}"/>
    <cellStyle name="Moneda 2 2 6 3 4 2" xfId="16044" xr:uid="{85AFEB3C-2329-4C66-B0FB-E96D42CD518B}"/>
    <cellStyle name="Moneda 2 2 6 3 5" xfId="9051" xr:uid="{153436D8-52C4-4D0F-AAD8-DCB82701573C}"/>
    <cellStyle name="Moneda 2 2 6 3 5 2" xfId="18337" xr:uid="{C11C59EE-ADCF-451B-843E-D7BE7B5021D3}"/>
    <cellStyle name="Moneda 2 2 6 3 6" xfId="11491" xr:uid="{43812013-8940-4557-8BD8-6520897729F0}"/>
    <cellStyle name="Moneda 2 2 6 4" xfId="1588" xr:uid="{E6ADC092-F40A-48ED-B365-D08B7DF2E807}"/>
    <cellStyle name="Moneda 2 2 6 4 2" xfId="3924" xr:uid="{703C446F-1502-4AF3-9B69-9017074134CB}"/>
    <cellStyle name="Moneda 2 2 6 4 2 2" xfId="14336" xr:uid="{FDCE6DB9-9DE9-47EF-AE4A-516D8D0EBFE7}"/>
    <cellStyle name="Moneda 2 2 6 4 3" xfId="6351" xr:uid="{7DBA1CD1-FA87-4263-95AF-B81D2C4EBBC7}"/>
    <cellStyle name="Moneda 2 2 6 4 3 2" xfId="16613" xr:uid="{109BB524-7C79-486E-A5B2-95AA7FD352FE}"/>
    <cellStyle name="Moneda 2 2 6 4 4" xfId="9630" xr:uid="{1AC8226E-A3D4-4619-8E19-6F33B8DE4F1F}"/>
    <cellStyle name="Moneda 2 2 6 4 4 2" xfId="18906" xr:uid="{A11B21C1-D6C5-447C-86CD-2E0F60D8C513}"/>
    <cellStyle name="Moneda 2 2 6 4 5" xfId="12060" xr:uid="{F39FF068-914B-4916-847C-132C67B634AD}"/>
    <cellStyle name="Moneda 2 2 6 5" xfId="2756" xr:uid="{1C41ABBF-A9C1-4C76-A0AC-BA5E041F141E}"/>
    <cellStyle name="Moneda 2 2 6 5 2" xfId="13198" xr:uid="{2B2738DD-9D41-4E3E-88EB-EAD9210050F0}"/>
    <cellStyle name="Moneda 2 2 6 6" xfId="5167" xr:uid="{A25302AE-CDEF-4E57-B736-E59C1617FF1F}"/>
    <cellStyle name="Moneda 2 2 6 6 2" xfId="15475" xr:uid="{4DE9B0E4-CDE7-4119-B201-C2CFBDA507A7}"/>
    <cellStyle name="Moneda 2 2 6 7" xfId="8462" xr:uid="{007E85DC-3896-4010-9026-06723A64799D}"/>
    <cellStyle name="Moneda 2 2 6 7 2" xfId="17768" xr:uid="{6C97BFB8-E880-4B40-8836-90CB526569BD}"/>
    <cellStyle name="Moneda 2 2 6 8" xfId="10853" xr:uid="{3E37B696-29DE-465A-9A1F-6E0D00697376}"/>
    <cellStyle name="Moneda 2 2 7" xfId="548" xr:uid="{9E7AB5EA-1896-4057-91F2-577CA9E78206}"/>
    <cellStyle name="Moneda 2 2 7 2" xfId="897" xr:uid="{8450A41F-DBBB-4B4C-BE2B-AB6DCCB123CA}"/>
    <cellStyle name="Moneda 2 2 7 2 2" xfId="1479" xr:uid="{AB6CA0DD-A752-4FA1-8EAA-6C2705DCB4E4}"/>
    <cellStyle name="Moneda 2 2 7 2 2 2" xfId="2647" xr:uid="{5629AB24-6DA1-4A0E-AD5E-E97DCF36C229}"/>
    <cellStyle name="Moneda 2 2 7 2 2 2 2" xfId="4983" xr:uid="{F5C25CD0-9995-47C1-ADA2-E104A8C0B498}"/>
    <cellStyle name="Moneda 2 2 7 2 2 2 2 2" xfId="15372" xr:uid="{B481AB9A-C7AC-4EAC-8785-278394345D91}"/>
    <cellStyle name="Moneda 2 2 7 2 2 2 3" xfId="7410" xr:uid="{EA3F1385-6E8F-43D6-A704-8303EB66185D}"/>
    <cellStyle name="Moneda 2 2 7 2 2 2 3 2" xfId="17649" xr:uid="{6029C240-9D76-4A13-890E-FC2C0A264290}"/>
    <cellStyle name="Moneda 2 2 7 2 2 2 4" xfId="10689" xr:uid="{371DADBB-2E5D-4F82-80BA-A0689CC8E2CE}"/>
    <cellStyle name="Moneda 2 2 7 2 2 2 4 2" xfId="19943" xr:uid="{B042C191-7BAC-41C4-874B-30EE86FE85D2}"/>
    <cellStyle name="Moneda 2 2 7 2 2 2 5" xfId="13096" xr:uid="{57A3EE26-B95C-4439-B8F8-7F3C203966C0}"/>
    <cellStyle name="Moneda 2 2 7 2 2 3" xfId="3815" xr:uid="{7AF63A20-E9DE-492F-A3FA-C4093BDB2B14}"/>
    <cellStyle name="Moneda 2 2 7 2 2 3 2" xfId="14234" xr:uid="{032C72E9-8B47-4892-8E0A-AEEFBDD682B8}"/>
    <cellStyle name="Moneda 2 2 7 2 2 4" xfId="6242" xr:uid="{F385C305-1C4F-477D-B6F2-134D53A8E2C6}"/>
    <cellStyle name="Moneda 2 2 7 2 2 4 2" xfId="16511" xr:uid="{17F9F0E7-2DC7-4047-AC8E-84CDCE6C0473}"/>
    <cellStyle name="Moneda 2 2 7 2 2 5" xfId="9521" xr:uid="{2A855F3E-C960-423E-BC04-A19F20FBAAEC}"/>
    <cellStyle name="Moneda 2 2 7 2 2 5 2" xfId="18804" xr:uid="{9406CB49-14CA-4975-B829-7AE7EA435839}"/>
    <cellStyle name="Moneda 2 2 7 2 2 6" xfId="11958" xr:uid="{D7CE8F1B-3C41-418D-BECF-F8FA535AE685}"/>
    <cellStyle name="Moneda 2 2 7 2 3" xfId="2065" xr:uid="{6164A27A-C49D-4C6F-9D35-1F981A416115}"/>
    <cellStyle name="Moneda 2 2 7 2 3 2" xfId="4401" xr:uid="{A099DAB5-9A08-4AB9-8BE4-D7B03039EC8F}"/>
    <cellStyle name="Moneda 2 2 7 2 3 2 2" xfId="14803" xr:uid="{3E8ECF33-B709-4840-B04F-254AB6A26AF1}"/>
    <cellStyle name="Moneda 2 2 7 2 3 3" xfId="6828" xr:uid="{F212403B-D330-4202-9A64-8964760D58DF}"/>
    <cellStyle name="Moneda 2 2 7 2 3 3 2" xfId="17080" xr:uid="{546B40C4-585A-4AF5-812D-B964683084DD}"/>
    <cellStyle name="Moneda 2 2 7 2 3 4" xfId="10107" xr:uid="{B190904F-8368-4CFF-9430-6AC7DD3D583E}"/>
    <cellStyle name="Moneda 2 2 7 2 3 4 2" xfId="19373" xr:uid="{7FCA8996-D8FF-4168-A238-DE6FDE80B568}"/>
    <cellStyle name="Moneda 2 2 7 2 3 5" xfId="12527" xr:uid="{D14C388E-F8D1-4E27-8A3B-9B0AE2CB0D84}"/>
    <cellStyle name="Moneda 2 2 7 2 4" xfId="3233" xr:uid="{624069C9-2796-4823-839D-CE62E67F9EDB}"/>
    <cellStyle name="Moneda 2 2 7 2 4 2" xfId="13665" xr:uid="{A05E671E-FB3D-49CD-8A60-133863FAA48F}"/>
    <cellStyle name="Moneda 2 2 7 2 5" xfId="5660" xr:uid="{D33E2557-1216-4BAE-AD74-70E711C84F38}"/>
    <cellStyle name="Moneda 2 2 7 2 5 2" xfId="15942" xr:uid="{BD275EA7-AC5A-4E1A-9249-03D5FE529BBA}"/>
    <cellStyle name="Moneda 2 2 7 2 6" xfId="8939" xr:uid="{21E1E6AB-A9E6-4B30-ADE0-7FFEF3C5F677}"/>
    <cellStyle name="Moneda 2 2 7 2 6 2" xfId="18235" xr:uid="{E7EABAB3-7074-4D55-9EEF-451607F71C11}"/>
    <cellStyle name="Moneda 2 2 7 2 7" xfId="11389" xr:uid="{4C0F753C-C827-4C86-9D67-3447E751D261}"/>
    <cellStyle name="Moneda 2 2 7 3" xfId="1192" xr:uid="{152A5761-3CCA-4564-8578-94E70F0D00C3}"/>
    <cellStyle name="Moneda 2 2 7 3 2" xfId="2360" xr:uid="{87E1FC4F-C3AF-46A5-A569-7FD2EBCC8CA5}"/>
    <cellStyle name="Moneda 2 2 7 3 2 2" xfId="4696" xr:uid="{AA679033-6875-48F5-86EF-FBE7C226BE41}"/>
    <cellStyle name="Moneda 2 2 7 3 2 2 2" xfId="15088" xr:uid="{8DED5812-F34F-4407-8D0E-0FE2E9510413}"/>
    <cellStyle name="Moneda 2 2 7 3 2 3" xfId="7123" xr:uid="{9C47AE35-CB9F-47DC-8BCD-209250A5E4BD}"/>
    <cellStyle name="Moneda 2 2 7 3 2 3 2" xfId="17365" xr:uid="{0D714404-163A-4A8E-8A95-ABE96AD9E8C3}"/>
    <cellStyle name="Moneda 2 2 7 3 2 4" xfId="10402" xr:uid="{21B0CCFA-4469-4038-998F-9CB3178C9EBF}"/>
    <cellStyle name="Moneda 2 2 7 3 2 4 2" xfId="19659" xr:uid="{F609E69A-7E5D-4095-A0E8-E735C4596D95}"/>
    <cellStyle name="Moneda 2 2 7 3 2 5" xfId="12812" xr:uid="{92E44C23-992B-4735-A9A9-43C921A284DA}"/>
    <cellStyle name="Moneda 2 2 7 3 3" xfId="3528" xr:uid="{B7EA643E-617F-4D75-8DDB-A4B8D64A2BB5}"/>
    <cellStyle name="Moneda 2 2 7 3 3 2" xfId="13950" xr:uid="{FBAA3F2F-F418-4A60-8E8F-5F5B55C74110}"/>
    <cellStyle name="Moneda 2 2 7 3 4" xfId="5955" xr:uid="{D4AF8798-C760-4BB4-93C6-35F3F7E5C9E5}"/>
    <cellStyle name="Moneda 2 2 7 3 4 2" xfId="16227" xr:uid="{ED5B1282-C424-4EF3-A8DA-A5531E04E240}"/>
    <cellStyle name="Moneda 2 2 7 3 5" xfId="9234" xr:uid="{DC37ABE6-7706-4BD5-B131-5928447217E3}"/>
    <cellStyle name="Moneda 2 2 7 3 5 2" xfId="18520" xr:uid="{3A68CEEE-2759-45DA-B0B9-ACF67C743463}"/>
    <cellStyle name="Moneda 2 2 7 3 6" xfId="11674" xr:uid="{754CA4F4-FF9B-4676-AA52-5CBF593F66E1}"/>
    <cellStyle name="Moneda 2 2 7 4" xfId="1771" xr:uid="{0D6A09E6-1312-4BB8-9318-68CA550D492A}"/>
    <cellStyle name="Moneda 2 2 7 4 2" xfId="4107" xr:uid="{6047C452-D36A-4F5D-842E-4A99F1E6247D}"/>
    <cellStyle name="Moneda 2 2 7 4 2 2" xfId="14519" xr:uid="{4DC9A47D-89EE-4E42-86DF-EFB462AA6E26}"/>
    <cellStyle name="Moneda 2 2 7 4 3" xfId="6534" xr:uid="{49255EBE-8762-427D-927C-6BDEEE19A191}"/>
    <cellStyle name="Moneda 2 2 7 4 3 2" xfId="16796" xr:uid="{D2A94662-78ED-4840-B1A1-EC463AECF797}"/>
    <cellStyle name="Moneda 2 2 7 4 4" xfId="9813" xr:uid="{86C0FC0F-7BDA-4A9D-AC09-8CDA26036746}"/>
    <cellStyle name="Moneda 2 2 7 4 4 2" xfId="19089" xr:uid="{C5750122-ED43-41E0-9D27-9F9181806907}"/>
    <cellStyle name="Moneda 2 2 7 4 5" xfId="12243" xr:uid="{FDCFB03B-D943-4608-91D6-CD54A1F8BA32}"/>
    <cellStyle name="Moneda 2 2 7 5" xfId="2939" xr:uid="{CE11C6C3-7B71-41DC-B3C6-21DFCEE02058}"/>
    <cellStyle name="Moneda 2 2 7 5 2" xfId="13381" xr:uid="{35CE4B4A-5898-49D4-9CAC-F4C6243DDAC3}"/>
    <cellStyle name="Moneda 2 2 7 6" xfId="5356" xr:uid="{3CF75196-A2A7-4A53-9180-C98136C8A0A4}"/>
    <cellStyle name="Moneda 2 2 7 6 2" xfId="15658" xr:uid="{7A461295-4226-4408-8349-973BE8E2D40F}"/>
    <cellStyle name="Moneda 2 2 7 7" xfId="8645" xr:uid="{0F438A05-475A-4422-93C7-9B6835C4B84E}"/>
    <cellStyle name="Moneda 2 2 7 7 2" xfId="17951" xr:uid="{1FDA6DAC-EEE7-461A-9A87-EC29D14C2C4E}"/>
    <cellStyle name="Moneda 2 2 7 8" xfId="11061" xr:uid="{A35F626B-A5B5-4049-9200-D9D30C3047A1}"/>
    <cellStyle name="Moneda 2 2_APU´S_NO_PREVISTOS (1)" xfId="235" xr:uid="{94C112DD-0D67-41CD-8CEE-2B05F01C1DE3}"/>
    <cellStyle name="Moneda 2 3" xfId="97" xr:uid="{CF1D9720-EEB4-4EF0-AB84-6043144DF53F}"/>
    <cellStyle name="Moneda 2 4" xfId="236" xr:uid="{81CEB734-7F9E-417B-8760-A119BEB66C80}"/>
    <cellStyle name="Moneda 2 5" xfId="237" xr:uid="{F1794D5F-35F5-4370-A01A-CE546110FBC3}"/>
    <cellStyle name="Moneda 2 6" xfId="238" xr:uid="{651129A8-B219-4572-BFA0-0E808ACC4696}"/>
    <cellStyle name="Moneda 2 7" xfId="239" xr:uid="{F728396A-3A97-4ED0-A27D-2E12FF46F4BA}"/>
    <cellStyle name="Moneda 2 8" xfId="240" xr:uid="{85D23ED1-C326-458E-8821-AFDF1EDEF5AE}"/>
    <cellStyle name="Moneda 2 9" xfId="241" xr:uid="{15BF0159-6D48-42F8-9214-F84A188E1C39}"/>
    <cellStyle name="Moneda 2_APU´S_NO_PREVISTOS (1)" xfId="242" xr:uid="{387EED1C-391F-4B3E-9FB8-379B644AEF25}"/>
    <cellStyle name="Moneda 20" xfId="297" xr:uid="{7AE4E02C-81C7-4C3B-9C47-BAC78505DCEF}"/>
    <cellStyle name="Moneda 20 2" xfId="505" xr:uid="{DFE31F50-86BB-4E06-BB32-142B9A585ABD}"/>
    <cellStyle name="Moneda 20 2 2" xfId="11018" xr:uid="{6F48931A-6E04-40B4-A1FF-95D5FC2A19E4}"/>
    <cellStyle name="Moneda 20 3" xfId="591" xr:uid="{F160049B-F633-444C-8D49-86F6688BD00C}"/>
    <cellStyle name="Moneda 20 3 2" xfId="11103" xr:uid="{DBDFF7C9-3CD0-4134-A71D-18150DFE8BCD}"/>
    <cellStyle name="Moneda 20 4" xfId="10810" xr:uid="{47F64E0A-E153-4C94-B707-87ABB0826010}"/>
    <cellStyle name="Moneda 21" xfId="351" xr:uid="{2ED737BD-DCCD-4677-8889-B0CAF1715623}"/>
    <cellStyle name="Moneda 21 2" xfId="559" xr:uid="{DDDA2F3F-D512-449C-842D-A56486AB396F}"/>
    <cellStyle name="Moneda 21 2 2" xfId="908" xr:uid="{A07A219D-96C7-49F5-B035-527C1DDFC2ED}"/>
    <cellStyle name="Moneda 21 2 2 2" xfId="1490" xr:uid="{42A6EC42-DB66-426D-93C4-D788C9505F74}"/>
    <cellStyle name="Moneda 21 2 2 2 2" xfId="2658" xr:uid="{FD260022-5515-444B-9438-7A1F8BE20AFC}"/>
    <cellStyle name="Moneda 21 2 2 2 2 2" xfId="4994" xr:uid="{491BDEC6-A57C-4277-9030-F2829709F9B4}"/>
    <cellStyle name="Moneda 21 2 2 2 2 2 2" xfId="15383" xr:uid="{9744BFED-77A6-4449-B0E0-AAB9023BF20C}"/>
    <cellStyle name="Moneda 21 2 2 2 2 3" xfId="7421" xr:uid="{EEC54FA9-2C9A-4726-B68B-68BE117BFEED}"/>
    <cellStyle name="Moneda 21 2 2 2 2 3 2" xfId="17660" xr:uid="{42AAFCCC-E5DC-4E84-8354-32D4EAB469E6}"/>
    <cellStyle name="Moneda 21 2 2 2 2 4" xfId="10700" xr:uid="{8E19E9AF-71AA-42D9-9656-3C1769B640EF}"/>
    <cellStyle name="Moneda 21 2 2 2 2 4 2" xfId="19954" xr:uid="{1B158449-1730-4F5F-8C47-4FC784C4F7B0}"/>
    <cellStyle name="Moneda 21 2 2 2 2 5" xfId="13107" xr:uid="{DFBCB746-CFFA-4CF7-B8EE-249D3D78366C}"/>
    <cellStyle name="Moneda 21 2 2 2 3" xfId="3826" xr:uid="{86B6C068-1923-4873-95BB-563A04C3AEE8}"/>
    <cellStyle name="Moneda 21 2 2 2 3 2" xfId="14245" xr:uid="{B4313020-1733-4C06-9982-E164A8B2EEB8}"/>
    <cellStyle name="Moneda 21 2 2 2 4" xfId="6253" xr:uid="{F9C020AA-0DD8-495F-8D94-1B22BD91C3A2}"/>
    <cellStyle name="Moneda 21 2 2 2 4 2" xfId="16522" xr:uid="{C1BF9F2F-F977-4790-AB96-9A21E8651B3D}"/>
    <cellStyle name="Moneda 21 2 2 2 5" xfId="9532" xr:uid="{1BE4A68C-F887-4A78-814C-6017A392CC12}"/>
    <cellStyle name="Moneda 21 2 2 2 5 2" xfId="18815" xr:uid="{281958DA-8F7A-4598-A3C8-A769E84DA0CF}"/>
    <cellStyle name="Moneda 21 2 2 2 6" xfId="11969" xr:uid="{76C65765-DD9D-457A-881F-65410833C1C3}"/>
    <cellStyle name="Moneda 21 2 2 3" xfId="2076" xr:uid="{31F1BCDD-BAEC-411C-8957-5ECEA57618AB}"/>
    <cellStyle name="Moneda 21 2 2 3 2" xfId="4412" xr:uid="{8C4450AC-48EC-433F-9D12-621CF1C725BF}"/>
    <cellStyle name="Moneda 21 2 2 3 2 2" xfId="14814" xr:uid="{3EB6EF68-31B2-4A0D-8DF1-AFFC5B570403}"/>
    <cellStyle name="Moneda 21 2 2 3 3" xfId="6839" xr:uid="{299F78B2-DA19-4744-9A90-6E701DCDEA27}"/>
    <cellStyle name="Moneda 21 2 2 3 3 2" xfId="17091" xr:uid="{C9F3D38E-C479-4B71-856D-E51C04835791}"/>
    <cellStyle name="Moneda 21 2 2 3 4" xfId="10118" xr:uid="{ABA96C14-059F-41FB-AB68-F8D85BAEDDA7}"/>
    <cellStyle name="Moneda 21 2 2 3 4 2" xfId="19384" xr:uid="{7FACA034-9E36-459B-9C8C-E3F678CD587E}"/>
    <cellStyle name="Moneda 21 2 2 3 5" xfId="12538" xr:uid="{147200BC-5FA6-40A4-8EC4-7EB7EB47DBAA}"/>
    <cellStyle name="Moneda 21 2 2 4" xfId="3244" xr:uid="{5FBC0D6D-82FF-4595-8CE1-6A0C6A9EA31D}"/>
    <cellStyle name="Moneda 21 2 2 4 2" xfId="13676" xr:uid="{D08B021B-F1FC-4F94-9C07-D181EDFE7E26}"/>
    <cellStyle name="Moneda 21 2 2 5" xfId="5671" xr:uid="{B7C614F3-3026-43BF-83D9-0F89DC534722}"/>
    <cellStyle name="Moneda 21 2 2 5 2" xfId="15953" xr:uid="{C6F09B41-F83B-4B24-A321-68B372D56285}"/>
    <cellStyle name="Moneda 21 2 2 6" xfId="8950" xr:uid="{0D423DDA-3E78-4096-A1BA-D1A3C0601773}"/>
    <cellStyle name="Moneda 21 2 2 6 2" xfId="18246" xr:uid="{275BA86A-7262-4B8A-81CE-30B5AD5100FB}"/>
    <cellStyle name="Moneda 21 2 2 7" xfId="11400" xr:uid="{881F4B80-D420-46BA-BEDE-EF0775ADC846}"/>
    <cellStyle name="Moneda 21 2 3" xfId="1203" xr:uid="{8170683D-DFFF-42B5-865D-3AF8BAAF99C0}"/>
    <cellStyle name="Moneda 21 2 3 2" xfId="2371" xr:uid="{D2AFBE0D-872A-4C8C-B585-980A68B8583F}"/>
    <cellStyle name="Moneda 21 2 3 2 2" xfId="4707" xr:uid="{E022B825-9E58-4B0D-84D9-C89EF4AD2DE5}"/>
    <cellStyle name="Moneda 21 2 3 2 2 2" xfId="15099" xr:uid="{2518295A-9192-4F74-AF49-C56300F3DE2F}"/>
    <cellStyle name="Moneda 21 2 3 2 3" xfId="7134" xr:uid="{33DB493F-35C4-4601-BA84-190CA8D0CB74}"/>
    <cellStyle name="Moneda 21 2 3 2 3 2" xfId="17376" xr:uid="{35A8522E-415D-4233-829F-EA3296B4EB2E}"/>
    <cellStyle name="Moneda 21 2 3 2 4" xfId="10413" xr:uid="{339FEEDE-322B-45F5-98C0-75B6D49C9483}"/>
    <cellStyle name="Moneda 21 2 3 2 4 2" xfId="19670" xr:uid="{2DCBA5AA-B6C5-4951-A87B-0B3602D923DB}"/>
    <cellStyle name="Moneda 21 2 3 2 5" xfId="12823" xr:uid="{3FC9BDC9-6C1C-4629-BAAF-FA91CD4A3205}"/>
    <cellStyle name="Moneda 21 2 3 3" xfId="3539" xr:uid="{EF1CC100-E2D9-43B2-AF9D-C2294FAA177A}"/>
    <cellStyle name="Moneda 21 2 3 3 2" xfId="13961" xr:uid="{D5EF6CF9-32B1-44A6-BB17-CB159A82B3F9}"/>
    <cellStyle name="Moneda 21 2 3 4" xfId="5966" xr:uid="{0CFDCF42-3795-4FEB-B1DE-F8024B5657BF}"/>
    <cellStyle name="Moneda 21 2 3 4 2" xfId="16238" xr:uid="{2BC0FDB7-5DAE-4CEF-BCF7-962BBD3F92A9}"/>
    <cellStyle name="Moneda 21 2 3 5" xfId="9245" xr:uid="{ACCAF633-B88C-464D-BE1A-70FA171BE97B}"/>
    <cellStyle name="Moneda 21 2 3 5 2" xfId="18531" xr:uid="{25451A49-38AA-4D0A-A803-384BF6F051E2}"/>
    <cellStyle name="Moneda 21 2 3 6" xfId="11685" xr:uid="{C86EE9AF-B16E-4A76-82C8-19F0EA266237}"/>
    <cellStyle name="Moneda 21 2 4" xfId="1782" xr:uid="{8CD6C876-AA46-45B7-827F-3C0548B8E44A}"/>
    <cellStyle name="Moneda 21 2 4 2" xfId="4118" xr:uid="{C45DBE9E-6462-44AD-9F75-F61BA304929C}"/>
    <cellStyle name="Moneda 21 2 4 2 2" xfId="14530" xr:uid="{F3E803B7-641D-47D1-835E-D8555701FF90}"/>
    <cellStyle name="Moneda 21 2 4 3" xfId="6545" xr:uid="{3387297B-A0D7-4479-884A-771B7FE8ACB3}"/>
    <cellStyle name="Moneda 21 2 4 3 2" xfId="16807" xr:uid="{C34C34CC-8AA2-41C5-99D3-D68E06FAABB4}"/>
    <cellStyle name="Moneda 21 2 4 4" xfId="9824" xr:uid="{1B59D8C0-379E-4CA7-84EC-06125D4981DA}"/>
    <cellStyle name="Moneda 21 2 4 4 2" xfId="19100" xr:uid="{A2555782-3E90-4E04-986E-6D8969E97D07}"/>
    <cellStyle name="Moneda 21 2 4 5" xfId="12254" xr:uid="{CE7580BE-A0AC-4861-BA13-127E4A3873F4}"/>
    <cellStyle name="Moneda 21 2 5" xfId="2950" xr:uid="{B9E9CE22-826F-4E21-BAA9-A997B3DAF820}"/>
    <cellStyle name="Moneda 21 2 5 2" xfId="13392" xr:uid="{CA06E55B-0749-4774-B6EA-9E02E3CB2153}"/>
    <cellStyle name="Moneda 21 2 6" xfId="5367" xr:uid="{93274F0C-367D-46FE-B178-8CC2CDA75809}"/>
    <cellStyle name="Moneda 21 2 6 2" xfId="15669" xr:uid="{55D9C2AA-AC5C-405A-9B7B-D8432FFCF84E}"/>
    <cellStyle name="Moneda 21 2 7" xfId="8656" xr:uid="{6025BC23-C218-4EEC-9C0E-3DB96F17A651}"/>
    <cellStyle name="Moneda 21 2 7 2" xfId="17962" xr:uid="{2188EEE6-02E3-4964-AEBE-B53910FD1BFC}"/>
    <cellStyle name="Moneda 21 2 8" xfId="11072" xr:uid="{7609A642-D2B3-4191-BF6E-C66D3A0442C5}"/>
    <cellStyle name="Moneda 21 3" xfId="725" xr:uid="{00C0FE9D-B4F7-467F-A604-D3BCD2CE9212}"/>
    <cellStyle name="Moneda 21 3 2" xfId="1307" xr:uid="{D73C3CF8-3CCC-4E4B-90A0-8094FB5C9116}"/>
    <cellStyle name="Moneda 21 3 2 2" xfId="2475" xr:uid="{8AC6765C-3221-4D2F-9CE8-0A508CBD9541}"/>
    <cellStyle name="Moneda 21 3 2 2 2" xfId="4811" xr:uid="{BEAF3B01-B0FB-41DD-8FBC-E9EB47F2290D}"/>
    <cellStyle name="Moneda 21 3 2 2 2 2" xfId="15200" xr:uid="{8846D24B-8D4D-4965-99F6-A309BA480A8E}"/>
    <cellStyle name="Moneda 21 3 2 2 3" xfId="7238" xr:uid="{2E055258-1C21-4F76-BA7B-3F8C50C62928}"/>
    <cellStyle name="Moneda 21 3 2 2 3 2" xfId="17477" xr:uid="{BFCF2676-E3A3-4BF7-9547-06B6C46E6FA7}"/>
    <cellStyle name="Moneda 21 3 2 2 4" xfId="10517" xr:uid="{A6213B12-0DF1-4773-BD61-876E20A2F1E3}"/>
    <cellStyle name="Moneda 21 3 2 2 4 2" xfId="19771" xr:uid="{912ADF5F-699A-455E-A016-AD9DAE4D911A}"/>
    <cellStyle name="Moneda 21 3 2 2 5" xfId="12924" xr:uid="{E932747A-BB96-4478-87CA-6C62164512B2}"/>
    <cellStyle name="Moneda 21 3 2 3" xfId="3643" xr:uid="{0047B23C-0143-475D-B28A-5C5A7C1BDD55}"/>
    <cellStyle name="Moneda 21 3 2 3 2" xfId="14062" xr:uid="{1647F36C-4134-4B4C-AC00-CC3E12CB3F1B}"/>
    <cellStyle name="Moneda 21 3 2 4" xfId="6070" xr:uid="{C68724E5-0E2F-495C-B87C-98F673AEC83C}"/>
    <cellStyle name="Moneda 21 3 2 4 2" xfId="16339" xr:uid="{93749AC9-C504-4C40-84B6-50A141ACA355}"/>
    <cellStyle name="Moneda 21 3 2 5" xfId="9349" xr:uid="{02563F4B-5B2C-4556-BDE4-593B3609B7CC}"/>
    <cellStyle name="Moneda 21 3 2 5 2" xfId="18632" xr:uid="{05B0138C-4D80-49F4-B8B3-2454A4251C73}"/>
    <cellStyle name="Moneda 21 3 2 6" xfId="11786" xr:uid="{785F4AFC-54C8-452A-8708-9AD550518E24}"/>
    <cellStyle name="Moneda 21 3 3" xfId="1893" xr:uid="{0A773BAA-2251-47D5-94CB-3325B640258B}"/>
    <cellStyle name="Moneda 21 3 3 2" xfId="4229" xr:uid="{AC0A703D-C6A2-49CC-9FE2-D93B2551B7AC}"/>
    <cellStyle name="Moneda 21 3 3 2 2" xfId="14631" xr:uid="{35A223EE-1B7E-47C8-8B3F-342401C4F059}"/>
    <cellStyle name="Moneda 21 3 3 3" xfId="6656" xr:uid="{BE746E29-7F0A-4846-9A1F-C1310DEBED3C}"/>
    <cellStyle name="Moneda 21 3 3 3 2" xfId="16908" xr:uid="{00C81230-464F-4A1D-9092-8D5B8865E552}"/>
    <cellStyle name="Moneda 21 3 3 4" xfId="9935" xr:uid="{4B754DFA-871A-46F3-BEE3-06831CB34D1D}"/>
    <cellStyle name="Moneda 21 3 3 4 2" xfId="19201" xr:uid="{45BBAFE2-B688-469F-AFC7-66153E875451}"/>
    <cellStyle name="Moneda 21 3 3 5" xfId="12355" xr:uid="{23EC480C-7DD1-415F-A042-2A932460F405}"/>
    <cellStyle name="Moneda 21 3 4" xfId="3061" xr:uid="{795B7D60-FBAC-4133-98CA-A0D94F51EEAC}"/>
    <cellStyle name="Moneda 21 3 4 2" xfId="13493" xr:uid="{8AF003DC-1341-48A5-B7E5-1392573525D0}"/>
    <cellStyle name="Moneda 21 3 5" xfId="5488" xr:uid="{B6A8CD57-996A-4E5A-B1EF-42CCA479DA38}"/>
    <cellStyle name="Moneda 21 3 5 2" xfId="15770" xr:uid="{6B1AAED8-E263-491F-BFD9-70E9B3D5A15B}"/>
    <cellStyle name="Moneda 21 3 6" xfId="8767" xr:uid="{29CECE74-4F92-437D-9D11-FA310E0D2014}"/>
    <cellStyle name="Moneda 21 3 6 2" xfId="18063" xr:uid="{A3EAA6D8-29B6-48EC-B4AD-8521A05C510D}"/>
    <cellStyle name="Moneda 21 3 7" xfId="11217" xr:uid="{BE42BA1F-5E1B-4933-B698-4B9D3CE405DB}"/>
    <cellStyle name="Moneda 21 4" xfId="1020" xr:uid="{8342FD41-B0C4-43DD-8315-78B022C3D547}"/>
    <cellStyle name="Moneda 21 4 2" xfId="2188" xr:uid="{872FD64B-C213-485C-B25B-77F808910274}"/>
    <cellStyle name="Moneda 21 4 2 2" xfId="4524" xr:uid="{A5EBD776-C797-405E-BD3C-B45F75563E1C}"/>
    <cellStyle name="Moneda 21 4 2 2 2" xfId="14916" xr:uid="{C9A6C266-A95F-4155-8639-98D2FC1802EE}"/>
    <cellStyle name="Moneda 21 4 2 3" xfId="6951" xr:uid="{AC5A566D-9FA1-4146-AD4A-417EC6D697CE}"/>
    <cellStyle name="Moneda 21 4 2 3 2" xfId="17193" xr:uid="{7FA5BEC4-F2BC-486A-AB30-8B42D509330C}"/>
    <cellStyle name="Moneda 21 4 2 4" xfId="10230" xr:uid="{1CE252EF-4665-4E4F-BC35-81A7C407F11D}"/>
    <cellStyle name="Moneda 21 4 2 4 2" xfId="19487" xr:uid="{456AAE29-9D82-44DE-BDFF-9674749D0B40}"/>
    <cellStyle name="Moneda 21 4 2 5" xfId="12640" xr:uid="{37649501-9053-47C5-BC6F-E0C66691EF92}"/>
    <cellStyle name="Moneda 21 4 3" xfId="3356" xr:uid="{50D2FB18-3F07-471B-BFDF-39BD563BA070}"/>
    <cellStyle name="Moneda 21 4 3 2" xfId="13778" xr:uid="{0E58DAF4-A4A8-449B-9683-8067AD562B80}"/>
    <cellStyle name="Moneda 21 4 4" xfId="5783" xr:uid="{FF7E2B31-1C80-4784-AC4D-D05CDC0D458B}"/>
    <cellStyle name="Moneda 21 4 4 2" xfId="16055" xr:uid="{9AA11990-7D9F-4EEC-9828-25A31099D7F3}"/>
    <cellStyle name="Moneda 21 4 5" xfId="9062" xr:uid="{36C2D5C8-BBC1-4017-AEF8-C730ABC68BE4}"/>
    <cellStyle name="Moneda 21 4 5 2" xfId="18348" xr:uid="{13DCF993-998F-48E5-96CD-91B01F260291}"/>
    <cellStyle name="Moneda 21 4 6" xfId="11502" xr:uid="{2B11E1D3-972A-4BED-A25C-230FE6051A1A}"/>
    <cellStyle name="Moneda 21 5" xfId="1599" xr:uid="{C1EBB984-A660-459E-9E38-6C1276A7002C}"/>
    <cellStyle name="Moneda 21 5 2" xfId="3935" xr:uid="{D780A7B1-5E0E-4348-8844-35E9B72C6087}"/>
    <cellStyle name="Moneda 21 5 2 2" xfId="14347" xr:uid="{249CD2DC-02C7-4731-82CC-23A82C484DA3}"/>
    <cellStyle name="Moneda 21 5 3" xfId="6362" xr:uid="{C19FDE37-C765-47AF-9624-558B2EAF67CD}"/>
    <cellStyle name="Moneda 21 5 3 2" xfId="16624" xr:uid="{9B584533-A86B-4FF3-A3BE-F0E62D70DAE7}"/>
    <cellStyle name="Moneda 21 5 4" xfId="9641" xr:uid="{877BB79D-F70F-4133-AFDC-4D5312CEE9E8}"/>
    <cellStyle name="Moneda 21 5 4 2" xfId="18917" xr:uid="{FDE9AF56-2F97-4D19-886E-64EFABB79915}"/>
    <cellStyle name="Moneda 21 5 5" xfId="12071" xr:uid="{2DAEF56A-A15B-46C4-9793-25BDE049095B}"/>
    <cellStyle name="Moneda 21 6" xfId="2767" xr:uid="{364445F7-1C4B-41AC-A7AB-832E4CB67F9C}"/>
    <cellStyle name="Moneda 21 6 2" xfId="13209" xr:uid="{C2486E64-4E26-49F7-A75E-180B0A13FB8D}"/>
    <cellStyle name="Moneda 21 7" xfId="5178" xr:uid="{E5D73EE5-475D-416C-9BC3-F79FCAC0FE87}"/>
    <cellStyle name="Moneda 21 7 2" xfId="15486" xr:uid="{53B68520-975C-462C-8762-AAEBF085DDD2}"/>
    <cellStyle name="Moneda 21 8" xfId="8473" xr:uid="{B0BFB79A-EF08-454F-B464-445971F1E503}"/>
    <cellStyle name="Moneda 21 8 2" xfId="17779" xr:uid="{7D69ED76-18F8-40D1-A9FD-465CBE1BDF8D}"/>
    <cellStyle name="Moneda 21 9" xfId="10864" xr:uid="{F5938FC5-8211-426D-BC99-8B98A302C6AF}"/>
    <cellStyle name="Moneda 22" xfId="299" xr:uid="{20B66189-41AE-42DC-B178-243A99D3569C}"/>
    <cellStyle name="Moneda 22 2" xfId="507" xr:uid="{60CBC62C-0D25-47AD-83E9-199D370D7482}"/>
    <cellStyle name="Moneda 22 2 2" xfId="11020" xr:uid="{AC74EA0B-88E3-4C2A-B4D4-88BBCA3A6D0D}"/>
    <cellStyle name="Moneda 22 3" xfId="593" xr:uid="{FD8CC55C-997D-4DF2-BEC3-0DE933BA9376}"/>
    <cellStyle name="Moneda 22 3 2" xfId="11105" xr:uid="{42B26A88-4857-4ED3-B20E-EB677CAB2D5E}"/>
    <cellStyle name="Moneda 22 4" xfId="10812" xr:uid="{4CD88F61-1A7C-4CAA-901E-42666C152D2B}"/>
    <cellStyle name="Moneda 23" xfId="300" xr:uid="{1BEEDCD7-7FF3-4576-948A-7545E5F0D7A9}"/>
    <cellStyle name="Moneda 23 2" xfId="508" xr:uid="{E2B24B29-B85E-4210-A79C-50DAAB17960A}"/>
    <cellStyle name="Moneda 23 2 2" xfId="11021" xr:uid="{A4FAFFF9-6D62-4A53-B175-3E85E6F2B057}"/>
    <cellStyle name="Moneda 23 3" xfId="594" xr:uid="{BCE8C573-E431-45B8-8A64-5B7470497F9B}"/>
    <cellStyle name="Moneda 23 3 2" xfId="11106" xr:uid="{4FE12A3F-4DCC-43F0-A510-2E6426CD06DD}"/>
    <cellStyle name="Moneda 23 4" xfId="10813" xr:uid="{C26E2EAB-F01F-4ABB-A105-86798DA8445E}"/>
    <cellStyle name="Moneda 24" xfId="301" xr:uid="{58E01003-95A8-4369-93ED-FA1521C40C3C}"/>
    <cellStyle name="Moneda 24 2" xfId="509" xr:uid="{9FFF27D1-D31C-483B-9248-B6F298A1B493}"/>
    <cellStyle name="Moneda 24 2 2" xfId="11022" xr:uid="{ACB12BB8-5409-4AB4-A37A-956D4A8DDA84}"/>
    <cellStyle name="Moneda 24 3" xfId="595" xr:uid="{BC904878-DDC2-4185-A8AA-7B038672C12C}"/>
    <cellStyle name="Moneda 24 3 2" xfId="11107" xr:uid="{03680695-7ACC-4B25-B9ED-547594C1CE07}"/>
    <cellStyle name="Moneda 24 4" xfId="10814" xr:uid="{19623CB5-7ED3-4A6F-885F-7B7D596A05F9}"/>
    <cellStyle name="Moneda 25" xfId="302" xr:uid="{851FC09F-7144-47FB-850E-CD5FC90F16C5}"/>
    <cellStyle name="Moneda 25 2" xfId="510" xr:uid="{374AA8E1-2570-478C-9339-3A9E35E60E69}"/>
    <cellStyle name="Moneda 25 2 2" xfId="11023" xr:uid="{DDC72198-E549-408B-BDD7-8489930CD967}"/>
    <cellStyle name="Moneda 25 3" xfId="596" xr:uid="{3A304537-EFCA-4929-B839-550772E453B1}"/>
    <cellStyle name="Moneda 25 3 2" xfId="11108" xr:uid="{E8EA380E-421F-416C-9F99-10ED24322484}"/>
    <cellStyle name="Moneda 25 4" xfId="10815" xr:uid="{775E0C74-E780-4C89-A8D3-727C4C15840D}"/>
    <cellStyle name="Moneda 26" xfId="303" xr:uid="{663BE6B7-5B0F-4EDD-B23E-7D0DF341A1C5}"/>
    <cellStyle name="Moneda 26 2" xfId="511" xr:uid="{0EFA2A7D-AD50-4FA1-824C-63F0ECA48B5C}"/>
    <cellStyle name="Moneda 26 2 2" xfId="11024" xr:uid="{C4E77D00-0CD8-48DA-9890-7444B73D570C}"/>
    <cellStyle name="Moneda 26 3" xfId="597" xr:uid="{4D61226E-4079-4724-83B1-64B203913F79}"/>
    <cellStyle name="Moneda 26 3 2" xfId="11109" xr:uid="{70597708-EB35-40DF-B8DA-03F285D88A4A}"/>
    <cellStyle name="Moneda 26 4" xfId="10816" xr:uid="{5A87633D-2BBE-46EC-8046-29F7E31BE4A1}"/>
    <cellStyle name="Moneda 27" xfId="304" xr:uid="{D428A51A-C377-41A5-A297-BD27927E348C}"/>
    <cellStyle name="Moneda 27 2" xfId="512" xr:uid="{38967849-F0DA-40AB-B7F4-2241D798C98E}"/>
    <cellStyle name="Moneda 27 2 2" xfId="11025" xr:uid="{5AB0B5F4-0140-49C3-B364-C1A0A437AC80}"/>
    <cellStyle name="Moneda 27 3" xfId="598" xr:uid="{578D615A-7829-404A-AF9E-5EADD31EA52A}"/>
    <cellStyle name="Moneda 27 3 2" xfId="11110" xr:uid="{2682BDB2-E51B-4724-9D1D-534FBBE812B9}"/>
    <cellStyle name="Moneda 27 4" xfId="10817" xr:uid="{98B9BDFE-A427-47C0-B32D-7572136AFF79}"/>
    <cellStyle name="Moneda 28" xfId="338" xr:uid="{D7EC58ED-CF05-4304-A4EF-DA5D68036BF4}"/>
    <cellStyle name="Moneda 28 2" xfId="546" xr:uid="{C8C29BAF-259D-496A-85FE-105E61DD0F22}"/>
    <cellStyle name="Moneda 28 2 2" xfId="895" xr:uid="{5651DA9E-CEE5-468E-AD1F-5BC3A3FFF8B1}"/>
    <cellStyle name="Moneda 28 2 2 2" xfId="1477" xr:uid="{54DFD88C-51AE-4DEC-825C-6B5B7FC018A7}"/>
    <cellStyle name="Moneda 28 2 2 2 2" xfId="2645" xr:uid="{C86FF38E-669B-4D2D-B844-CE8A64E8E7A4}"/>
    <cellStyle name="Moneda 28 2 2 2 2 2" xfId="4981" xr:uid="{E84E4B6A-046F-46A9-9671-F5B675874F6D}"/>
    <cellStyle name="Moneda 28 2 2 2 2 2 2" xfId="15370" xr:uid="{5FDB4E00-C656-46EB-927B-5615A3B3C251}"/>
    <cellStyle name="Moneda 28 2 2 2 2 3" xfId="7408" xr:uid="{63BA49D1-E244-4A38-A6F9-DBE86CE82397}"/>
    <cellStyle name="Moneda 28 2 2 2 2 3 2" xfId="17647" xr:uid="{A4DE1D6A-E1D9-46AB-9CD6-F9494F051FF4}"/>
    <cellStyle name="Moneda 28 2 2 2 2 4" xfId="10687" xr:uid="{FABB2F73-22A9-49B8-A412-8B60B1F570AB}"/>
    <cellStyle name="Moneda 28 2 2 2 2 4 2" xfId="19941" xr:uid="{51A5E160-CD72-4359-853D-E85E35DF5F4D}"/>
    <cellStyle name="Moneda 28 2 2 2 2 5" xfId="13094" xr:uid="{71D22C89-5CA3-45EE-BFAB-CD3C32014B64}"/>
    <cellStyle name="Moneda 28 2 2 2 3" xfId="3813" xr:uid="{2D6CB44C-D550-485B-8C34-D77264BE602C}"/>
    <cellStyle name="Moneda 28 2 2 2 3 2" xfId="14232" xr:uid="{9AD498D1-31E3-4C6A-83B0-9CE01F5D38B6}"/>
    <cellStyle name="Moneda 28 2 2 2 4" xfId="6240" xr:uid="{8A6E0A31-757A-4689-B1AA-9241647118E8}"/>
    <cellStyle name="Moneda 28 2 2 2 4 2" xfId="16509" xr:uid="{BAF7EDE2-98DE-42AA-AC48-67127C2842A8}"/>
    <cellStyle name="Moneda 28 2 2 2 5" xfId="9519" xr:uid="{0A11750C-4AC5-404E-9B55-7096A745EAB1}"/>
    <cellStyle name="Moneda 28 2 2 2 5 2" xfId="18802" xr:uid="{29B30C93-E86B-42D5-A8F8-443536EB2B0B}"/>
    <cellStyle name="Moneda 28 2 2 2 6" xfId="11956" xr:uid="{1DAE648C-C9DB-43C2-B5D5-C4BEE409AFC2}"/>
    <cellStyle name="Moneda 28 2 2 3" xfId="2063" xr:uid="{600446A7-164D-47CB-996E-F0ECB8C290EE}"/>
    <cellStyle name="Moneda 28 2 2 3 2" xfId="4399" xr:uid="{EA7A3930-9E8D-412F-ACD8-DA2F06188789}"/>
    <cellStyle name="Moneda 28 2 2 3 2 2" xfId="14801" xr:uid="{8D947879-CE23-4432-A9F4-ADCDBC1858E7}"/>
    <cellStyle name="Moneda 28 2 2 3 3" xfId="6826" xr:uid="{BBC853D2-70C5-46F1-91D8-B95E9BA1A1C7}"/>
    <cellStyle name="Moneda 28 2 2 3 3 2" xfId="17078" xr:uid="{AC1ED483-2067-4BEA-BE73-D07EFF727A89}"/>
    <cellStyle name="Moneda 28 2 2 3 4" xfId="10105" xr:uid="{46DE4E84-F13D-4C36-9C8D-3ABDEE68DF4A}"/>
    <cellStyle name="Moneda 28 2 2 3 4 2" xfId="19371" xr:uid="{C6BA0BE2-353D-4BEC-B358-303B467F9F43}"/>
    <cellStyle name="Moneda 28 2 2 3 5" xfId="12525" xr:uid="{11B6B7AB-945D-4EAE-9B85-F5ED9BDF0F53}"/>
    <cellStyle name="Moneda 28 2 2 4" xfId="3231" xr:uid="{59922EC0-D516-4143-A311-EEB25BDAA423}"/>
    <cellStyle name="Moneda 28 2 2 4 2" xfId="13663" xr:uid="{D13EF991-C835-40D7-A9CF-ADEFC649FEC4}"/>
    <cellStyle name="Moneda 28 2 2 5" xfId="5658" xr:uid="{5986C141-EB68-478A-9C6C-75CF1DB499ED}"/>
    <cellStyle name="Moneda 28 2 2 5 2" xfId="15940" xr:uid="{232D0BB5-3266-4B2E-8E2B-560A85E8DCC8}"/>
    <cellStyle name="Moneda 28 2 2 6" xfId="8937" xr:uid="{572BAC7F-19E2-4C20-848E-64E526D40AF7}"/>
    <cellStyle name="Moneda 28 2 2 6 2" xfId="18233" xr:uid="{7C023E22-F649-4F88-8658-81689A9785CE}"/>
    <cellStyle name="Moneda 28 2 2 7" xfId="11387" xr:uid="{E532E675-62B9-4B41-AD13-7833EEE7D747}"/>
    <cellStyle name="Moneda 28 2 3" xfId="1190" xr:uid="{0D2488A7-F274-4338-9FE4-6D9F1515E97D}"/>
    <cellStyle name="Moneda 28 2 3 2" xfId="2358" xr:uid="{96FA8C31-7036-4E6C-AC62-4AD1DC0CF475}"/>
    <cellStyle name="Moneda 28 2 3 2 2" xfId="4694" xr:uid="{C5EB9F84-08CA-463C-9FAF-A9318E459924}"/>
    <cellStyle name="Moneda 28 2 3 2 2 2" xfId="15086" xr:uid="{9E1BECBF-2AF3-499E-8841-1C217932649F}"/>
    <cellStyle name="Moneda 28 2 3 2 3" xfId="7121" xr:uid="{9C41A5F0-53C6-455B-B2ED-F523A24C4C49}"/>
    <cellStyle name="Moneda 28 2 3 2 3 2" xfId="17363" xr:uid="{1FB32981-4A3B-4A90-BC2A-87EF78366BEA}"/>
    <cellStyle name="Moneda 28 2 3 2 4" xfId="10400" xr:uid="{C5070AF2-90D8-48BD-95F5-E436B682A27C}"/>
    <cellStyle name="Moneda 28 2 3 2 4 2" xfId="19657" xr:uid="{997F0CE4-25B1-4BFC-83F1-F571E9AF2FAE}"/>
    <cellStyle name="Moneda 28 2 3 2 5" xfId="12810" xr:uid="{727696DF-FD9B-4DBB-AE50-4E40691848BB}"/>
    <cellStyle name="Moneda 28 2 3 3" xfId="3526" xr:uid="{67771E21-04FB-47E4-8FAB-25698C58EE50}"/>
    <cellStyle name="Moneda 28 2 3 3 2" xfId="13948" xr:uid="{9A1CB1E4-04C4-4792-960A-E848846E9D08}"/>
    <cellStyle name="Moneda 28 2 3 4" xfId="5953" xr:uid="{3B552F96-30E4-4D12-97B3-4A3D73EEC97B}"/>
    <cellStyle name="Moneda 28 2 3 4 2" xfId="16225" xr:uid="{50D42C39-98C3-45FD-90EA-80EC4D49DB47}"/>
    <cellStyle name="Moneda 28 2 3 5" xfId="9232" xr:uid="{DA029460-11CB-4E5A-9893-013F98FBBDC4}"/>
    <cellStyle name="Moneda 28 2 3 5 2" xfId="18518" xr:uid="{8550DBA4-55A2-4191-98CA-EE48E332B587}"/>
    <cellStyle name="Moneda 28 2 3 6" xfId="11672" xr:uid="{039ED409-CE6D-4956-800C-21A265119CC5}"/>
    <cellStyle name="Moneda 28 2 4" xfId="1769" xr:uid="{31105FD0-B665-4368-9315-BA734E1DDA45}"/>
    <cellStyle name="Moneda 28 2 4 2" xfId="4105" xr:uid="{1CA3BC05-ABAB-482E-9697-7F2DBB2DA14B}"/>
    <cellStyle name="Moneda 28 2 4 2 2" xfId="14517" xr:uid="{0CCDE5A4-A2B3-4078-AF90-15F4170A5C97}"/>
    <cellStyle name="Moneda 28 2 4 3" xfId="6532" xr:uid="{8655F32F-73B8-4027-829C-828A6B6FEF74}"/>
    <cellStyle name="Moneda 28 2 4 3 2" xfId="16794" xr:uid="{56579665-9032-4193-99DD-DCF0C104D57A}"/>
    <cellStyle name="Moneda 28 2 4 4" xfId="9811" xr:uid="{5336ED6A-5FB1-47FE-B9D7-85E17CC3E0BE}"/>
    <cellStyle name="Moneda 28 2 4 4 2" xfId="19087" xr:uid="{10752AEA-F76C-4C58-A18C-AA01764755DF}"/>
    <cellStyle name="Moneda 28 2 4 5" xfId="12241" xr:uid="{03908938-60CB-429D-9345-6D70F36D8D79}"/>
    <cellStyle name="Moneda 28 2 5" xfId="2937" xr:uid="{69A05A8A-84E0-4177-9640-510F7FF7A606}"/>
    <cellStyle name="Moneda 28 2 5 2" xfId="13379" xr:uid="{4DA78803-D122-46EC-80C6-CAC07C6C3AAD}"/>
    <cellStyle name="Moneda 28 2 6" xfId="5354" xr:uid="{4EE634D4-56BE-41FD-9B5F-A2716536C600}"/>
    <cellStyle name="Moneda 28 2 6 2" xfId="15656" xr:uid="{8B574CEB-5C0B-45B6-A9BD-446D8C4EA31A}"/>
    <cellStyle name="Moneda 28 2 7" xfId="8643" xr:uid="{A752F7D0-4607-43D5-9504-0586BA6B9A16}"/>
    <cellStyle name="Moneda 28 2 7 2" xfId="17949" xr:uid="{44EDC5BE-ABB8-40DD-A434-76FD39F9C7DE}"/>
    <cellStyle name="Moneda 28 2 8" xfId="11059" xr:uid="{79FD1CF1-FB57-4E37-8139-C00267C75C96}"/>
    <cellStyle name="Moneda 28 3" xfId="712" xr:uid="{5A548BB4-12F2-4EA4-8CD3-396B334C7839}"/>
    <cellStyle name="Moneda 28 3 2" xfId="1294" xr:uid="{478599BE-D521-4F41-A469-A197B350499F}"/>
    <cellStyle name="Moneda 28 3 2 2" xfId="2462" xr:uid="{AA807E50-EEED-40F8-B9BD-B4FA888AA732}"/>
    <cellStyle name="Moneda 28 3 2 2 2" xfId="4798" xr:uid="{7C46BEC8-E9D3-4060-B7BF-1ACC8B5A71AB}"/>
    <cellStyle name="Moneda 28 3 2 2 2 2" xfId="15187" xr:uid="{358EDFED-F084-45D0-8ADB-9FF5EAEC4A9E}"/>
    <cellStyle name="Moneda 28 3 2 2 3" xfId="7225" xr:uid="{BBC95E8A-1A72-4B89-A122-D4BFCD9E6240}"/>
    <cellStyle name="Moneda 28 3 2 2 3 2" xfId="17464" xr:uid="{E2E80E2C-1AA9-4DD5-B581-95DF7BF33E31}"/>
    <cellStyle name="Moneda 28 3 2 2 4" xfId="10504" xr:uid="{CED326CF-C962-4FC7-8F6F-7A8EF3152996}"/>
    <cellStyle name="Moneda 28 3 2 2 4 2" xfId="19758" xr:uid="{843C2D5A-73CF-4D50-8CE0-6698740987F4}"/>
    <cellStyle name="Moneda 28 3 2 2 5" xfId="12911" xr:uid="{3B4DA33D-0F77-4665-8999-C11669F48D6B}"/>
    <cellStyle name="Moneda 28 3 2 3" xfId="3630" xr:uid="{8A8275C8-9379-4AEF-AD6C-43B3E37CF946}"/>
    <cellStyle name="Moneda 28 3 2 3 2" xfId="14049" xr:uid="{0BA37DCF-B969-4C30-9312-092CCB6E5211}"/>
    <cellStyle name="Moneda 28 3 2 4" xfId="6057" xr:uid="{C927543A-73FB-4AC8-A04B-5C61D4F00813}"/>
    <cellStyle name="Moneda 28 3 2 4 2" xfId="16326" xr:uid="{38B27ED8-425D-45D5-BBFA-8B3B0613CAB5}"/>
    <cellStyle name="Moneda 28 3 2 5" xfId="9336" xr:uid="{DBD5DFAE-8B3D-482D-BA0C-9B0FE3065901}"/>
    <cellStyle name="Moneda 28 3 2 5 2" xfId="18619" xr:uid="{17D6268B-53C6-4FAA-A5BF-6A865AE8F6D5}"/>
    <cellStyle name="Moneda 28 3 2 6" xfId="11773" xr:uid="{12FD2AFD-4BE1-45E8-BB23-8498C94E9499}"/>
    <cellStyle name="Moneda 28 3 3" xfId="1880" xr:uid="{A6DF33E3-7D6C-422B-A8A4-D6A4814C3EDE}"/>
    <cellStyle name="Moneda 28 3 3 2" xfId="4216" xr:uid="{D1A0FA2B-3813-461E-9866-DE3FEF9387EB}"/>
    <cellStyle name="Moneda 28 3 3 2 2" xfId="14618" xr:uid="{EE3F839E-051A-4381-8482-CD09FEEE8142}"/>
    <cellStyle name="Moneda 28 3 3 3" xfId="6643" xr:uid="{D35EDED4-79D9-43CF-B5D1-E174F2227E18}"/>
    <cellStyle name="Moneda 28 3 3 3 2" xfId="16895" xr:uid="{AAB8B2A2-8BE2-4832-A75E-7FE6BCEE4B87}"/>
    <cellStyle name="Moneda 28 3 3 4" xfId="9922" xr:uid="{79607796-1B65-415E-A17E-91E69ADC1CE8}"/>
    <cellStyle name="Moneda 28 3 3 4 2" xfId="19188" xr:uid="{9F8BCD50-181F-423B-B5A1-738A003FD547}"/>
    <cellStyle name="Moneda 28 3 3 5" xfId="12342" xr:uid="{CD365D92-5222-4817-8C4E-79C0466A78E5}"/>
    <cellStyle name="Moneda 28 3 4" xfId="3048" xr:uid="{AA48A2DA-7A5E-4E59-93A6-D5A55A0B1E7C}"/>
    <cellStyle name="Moneda 28 3 4 2" xfId="13480" xr:uid="{BABA43A8-FE56-4616-8870-A5A306DE0128}"/>
    <cellStyle name="Moneda 28 3 5" xfId="5475" xr:uid="{FE4EB5F5-3102-4B66-AE48-8DF03E35CC9B}"/>
    <cellStyle name="Moneda 28 3 5 2" xfId="15757" xr:uid="{0CE5A043-AC68-4CCD-806B-D5658973FE77}"/>
    <cellStyle name="Moneda 28 3 6" xfId="8754" xr:uid="{F1B6C50B-4E75-40A0-8C8C-C819ADB2670F}"/>
    <cellStyle name="Moneda 28 3 6 2" xfId="18050" xr:uid="{B73390A1-D4FC-43F0-9191-6438CE306C7F}"/>
    <cellStyle name="Moneda 28 3 7" xfId="11204" xr:uid="{9FF6DD4E-520A-4EC0-BDEF-07B09F8CDFBE}"/>
    <cellStyle name="Moneda 28 4" xfId="1007" xr:uid="{11155DB3-AB50-4CA6-8FD8-DE389F5CB74E}"/>
    <cellStyle name="Moneda 28 4 2" xfId="2175" xr:uid="{C8AFECA5-EEEF-4E0C-A630-55B2C14BE8A6}"/>
    <cellStyle name="Moneda 28 4 2 2" xfId="4511" xr:uid="{CE392D84-EDE5-4810-9892-67EDD21D1DDF}"/>
    <cellStyle name="Moneda 28 4 2 2 2" xfId="14903" xr:uid="{62C89769-7877-49E8-B813-A4C2F9C4CDF6}"/>
    <cellStyle name="Moneda 28 4 2 3" xfId="6938" xr:uid="{0BF559B6-972E-4078-9A1B-FBD90DAFAD1A}"/>
    <cellStyle name="Moneda 28 4 2 3 2" xfId="17180" xr:uid="{47066E31-C93B-4E84-A086-20A87A4CC589}"/>
    <cellStyle name="Moneda 28 4 2 4" xfId="10217" xr:uid="{A7D02570-6574-41BF-B637-D026046E8E84}"/>
    <cellStyle name="Moneda 28 4 2 4 2" xfId="19474" xr:uid="{8D1BABFE-0523-4FE6-8024-E1D3E122F677}"/>
    <cellStyle name="Moneda 28 4 2 5" xfId="12627" xr:uid="{59A480B0-FE14-4368-AEA2-997F3BD0163A}"/>
    <cellStyle name="Moneda 28 4 3" xfId="3343" xr:uid="{C5482E37-F86F-4B53-BC81-0D5403DA35EA}"/>
    <cellStyle name="Moneda 28 4 3 2" xfId="13765" xr:uid="{2672E6B6-1184-4CDE-B768-7BBD7AD3571C}"/>
    <cellStyle name="Moneda 28 4 4" xfId="5770" xr:uid="{38E569DE-98A4-4A32-A7DE-F5E9557C3F14}"/>
    <cellStyle name="Moneda 28 4 4 2" xfId="16042" xr:uid="{8AA5A37B-A8EA-472C-9A40-B69619A8AD35}"/>
    <cellStyle name="Moneda 28 4 5" xfId="9049" xr:uid="{F649218A-775B-4D29-A3E9-55B3E67770C7}"/>
    <cellStyle name="Moneda 28 4 5 2" xfId="18335" xr:uid="{B296C226-4BEF-456E-8E69-41F3092D4841}"/>
    <cellStyle name="Moneda 28 4 6" xfId="11489" xr:uid="{7901A249-BCDC-43F6-B67B-528738F3CA6E}"/>
    <cellStyle name="Moneda 28 5" xfId="1586" xr:uid="{99412B55-B1D3-4B5C-9515-017CA1E805DE}"/>
    <cellStyle name="Moneda 28 5 2" xfId="3922" xr:uid="{2960EAC7-2CB0-4B7B-93E6-920403AB3B94}"/>
    <cellStyle name="Moneda 28 5 2 2" xfId="14334" xr:uid="{A69264FC-22CC-4391-9574-79DC00CD9D5B}"/>
    <cellStyle name="Moneda 28 5 3" xfId="6349" xr:uid="{652C8EFE-01ED-4618-90C3-E8EF31F2B8DE}"/>
    <cellStyle name="Moneda 28 5 3 2" xfId="16611" xr:uid="{45BEB0F8-32B7-465B-94B2-00F77F4ABDA8}"/>
    <cellStyle name="Moneda 28 5 4" xfId="9628" xr:uid="{0C3DBD0B-CA13-443E-AFB8-E30968E3E7CA}"/>
    <cellStyle name="Moneda 28 5 4 2" xfId="18904" xr:uid="{3A4DEC2C-700A-4544-A0DA-D260CEB64F2B}"/>
    <cellStyle name="Moneda 28 5 5" xfId="12058" xr:uid="{5A5FE2FA-CB21-4D41-AC6E-1E58B663C02E}"/>
    <cellStyle name="Moneda 28 6" xfId="2754" xr:uid="{F697634C-5657-44AD-ABD8-0F0BF2E8DFAC}"/>
    <cellStyle name="Moneda 28 6 2" xfId="13196" xr:uid="{1EAC55BD-13A1-4480-8235-955DA2666788}"/>
    <cellStyle name="Moneda 28 7" xfId="5165" xr:uid="{70207413-A980-4EC9-A339-FB8A89C15714}"/>
    <cellStyle name="Moneda 28 7 2" xfId="15473" xr:uid="{D1DE8B64-6C32-4BE2-A4E9-D5F503C2D70F}"/>
    <cellStyle name="Moneda 28 8" xfId="8460" xr:uid="{2890E2F3-A809-4D3A-A52F-A28191D618E6}"/>
    <cellStyle name="Moneda 28 8 2" xfId="17766" xr:uid="{00868C43-AAD8-4232-A449-B108D5F0DAE7}"/>
    <cellStyle name="Moneda 28 9" xfId="10851" xr:uid="{29C49133-85BB-4E56-BBA9-412B009125F5}"/>
    <cellStyle name="Moneda 29" xfId="305" xr:uid="{735A6F50-460F-429A-A93D-0AF79A7AE419}"/>
    <cellStyle name="Moneda 29 2" xfId="513" xr:uid="{B2279C34-5E5A-437F-80DC-DCAEB78DCCDF}"/>
    <cellStyle name="Moneda 29 2 2" xfId="11026" xr:uid="{E217B8D8-8B6C-4914-AC56-418C07100C9D}"/>
    <cellStyle name="Moneda 29 3" xfId="599" xr:uid="{BA01F252-C45B-40D8-8646-CEDDAA98B9D9}"/>
    <cellStyle name="Moneda 29 3 2" xfId="11111" xr:uid="{5D01C39D-33CE-4151-8364-A90579346B68}"/>
    <cellStyle name="Moneda 29 4" xfId="10818" xr:uid="{E0B8FB2D-5CA9-4CAC-8D2B-193D7AE9806F}"/>
    <cellStyle name="Moneda 3" xfId="20" xr:uid="{E67814A1-8B35-4B27-8AD1-ADDECD61B8CB}"/>
    <cellStyle name="Moneda 3 2" xfId="341" xr:uid="{0F11CD39-EF20-4393-8401-2F2904E3F8E1}"/>
    <cellStyle name="Moneda 3 2 2" xfId="549" xr:uid="{855A894B-B85C-4911-A807-9EF2BBBBFF8B}"/>
    <cellStyle name="Moneda 3 2 2 2" xfId="898" xr:uid="{C8D1D65B-488D-4B7D-812C-2D5D5657CC41}"/>
    <cellStyle name="Moneda 3 2 2 2 2" xfId="1480" xr:uid="{C75B0D6F-18E9-427D-A49F-9B42372B76E8}"/>
    <cellStyle name="Moneda 3 2 2 2 2 2" xfId="2648" xr:uid="{DD53661D-9AA7-4CC3-9B49-6A2EC3D05465}"/>
    <cellStyle name="Moneda 3 2 2 2 2 2 2" xfId="4984" xr:uid="{5CE9FDF4-EE15-45AE-90EB-9B9B01BF5040}"/>
    <cellStyle name="Moneda 3 2 2 2 2 2 2 2" xfId="15373" xr:uid="{6D365204-C697-4121-B6EA-CBA163FF8FEA}"/>
    <cellStyle name="Moneda 3 2 2 2 2 2 3" xfId="7411" xr:uid="{12655A8B-4A1B-462B-94EF-D3CDAD18533B}"/>
    <cellStyle name="Moneda 3 2 2 2 2 2 3 2" xfId="17650" xr:uid="{CC9FE7DE-272E-4FDB-9640-7CBFCFE63D3F}"/>
    <cellStyle name="Moneda 3 2 2 2 2 2 4" xfId="10690" xr:uid="{595B9B84-574D-4FB5-BF96-723E77D2B175}"/>
    <cellStyle name="Moneda 3 2 2 2 2 2 4 2" xfId="19944" xr:uid="{56C5E6E7-8BBF-4F22-8F30-EFCCA1FAD0B2}"/>
    <cellStyle name="Moneda 3 2 2 2 2 2 5" xfId="13097" xr:uid="{5A71723E-8179-47A4-95D5-4CF345129F55}"/>
    <cellStyle name="Moneda 3 2 2 2 2 3" xfId="3816" xr:uid="{A9186945-6D76-4385-BC33-C12D3C69DD6D}"/>
    <cellStyle name="Moneda 3 2 2 2 2 3 2" xfId="14235" xr:uid="{6F48A056-CCCD-488D-9112-D3BFB7007565}"/>
    <cellStyle name="Moneda 3 2 2 2 2 4" xfId="6243" xr:uid="{B6AD861D-EDBC-4E09-9F7B-96DD208A17DE}"/>
    <cellStyle name="Moneda 3 2 2 2 2 4 2" xfId="16512" xr:uid="{26A3A12F-5B26-4C95-91AA-598E06CADD4F}"/>
    <cellStyle name="Moneda 3 2 2 2 2 5" xfId="9522" xr:uid="{813B19E5-CFE6-465C-9F57-8BA12BC0BBBA}"/>
    <cellStyle name="Moneda 3 2 2 2 2 5 2" xfId="18805" xr:uid="{E4B77E9D-C38D-4A8E-95E5-428D640C0DA4}"/>
    <cellStyle name="Moneda 3 2 2 2 2 6" xfId="11959" xr:uid="{D19249E7-03D9-4160-BF1B-74E87B1D0414}"/>
    <cellStyle name="Moneda 3 2 2 2 3" xfId="2066" xr:uid="{CDF8B793-3FB8-49BA-BC56-608C81BEFAB7}"/>
    <cellStyle name="Moneda 3 2 2 2 3 2" xfId="4402" xr:uid="{3E5648F2-0B8A-4B2B-B15C-AF7E4C10D2FF}"/>
    <cellStyle name="Moneda 3 2 2 2 3 2 2" xfId="14804" xr:uid="{6802B304-CAA8-4E44-B6BF-418CE965022B}"/>
    <cellStyle name="Moneda 3 2 2 2 3 3" xfId="6829" xr:uid="{6C822952-F7AB-4A46-9497-39A25EE696F0}"/>
    <cellStyle name="Moneda 3 2 2 2 3 3 2" xfId="17081" xr:uid="{5023DD26-46DF-40D7-BF46-2CB3B01AD65C}"/>
    <cellStyle name="Moneda 3 2 2 2 3 4" xfId="10108" xr:uid="{82FE7851-7671-4562-898E-BE3FD3593B6F}"/>
    <cellStyle name="Moneda 3 2 2 2 3 4 2" xfId="19374" xr:uid="{F2C03EA0-CBCA-4728-AF71-EF9D32C95B2A}"/>
    <cellStyle name="Moneda 3 2 2 2 3 5" xfId="12528" xr:uid="{C11B1D73-48C6-4AC0-963C-E61240BB5829}"/>
    <cellStyle name="Moneda 3 2 2 2 4" xfId="3234" xr:uid="{DEC6CF38-CAD1-4E75-AC9A-0BAA2CE0A6CC}"/>
    <cellStyle name="Moneda 3 2 2 2 4 2" xfId="13666" xr:uid="{4B453813-DDA5-4B16-B970-36769643B78D}"/>
    <cellStyle name="Moneda 3 2 2 2 5" xfId="5661" xr:uid="{3261A06B-2382-4140-BA8E-9BB8C77971BC}"/>
    <cellStyle name="Moneda 3 2 2 2 5 2" xfId="15943" xr:uid="{34021959-AAE3-4D16-8466-BA54DC1DE7ED}"/>
    <cellStyle name="Moneda 3 2 2 2 6" xfId="8940" xr:uid="{2302D28A-F302-44C4-9847-B1613A9E2AD5}"/>
    <cellStyle name="Moneda 3 2 2 2 6 2" xfId="18236" xr:uid="{28C5F69B-74D5-4E7F-B68E-FAB8E795A725}"/>
    <cellStyle name="Moneda 3 2 2 2 7" xfId="11390" xr:uid="{E7DDC55D-C39A-4142-A918-6C65864C02A5}"/>
    <cellStyle name="Moneda 3 2 2 3" xfId="1193" xr:uid="{D6AB96C2-13E7-486C-983E-42D9C6D47562}"/>
    <cellStyle name="Moneda 3 2 2 3 2" xfId="2361" xr:uid="{AE8A95E6-CEFC-4208-86CD-2C05766980C9}"/>
    <cellStyle name="Moneda 3 2 2 3 2 2" xfId="4697" xr:uid="{0A05FA82-5B73-4C58-9230-C4C60BA3ACA9}"/>
    <cellStyle name="Moneda 3 2 2 3 2 2 2" xfId="15089" xr:uid="{4B872818-8796-4361-AE59-114C7CF5F4B5}"/>
    <cellStyle name="Moneda 3 2 2 3 2 3" xfId="7124" xr:uid="{8E223C86-F188-4DA3-9005-1BED3B128673}"/>
    <cellStyle name="Moneda 3 2 2 3 2 3 2" xfId="17366" xr:uid="{FF9A4875-45DC-45EC-89FA-37ABD82AFDF3}"/>
    <cellStyle name="Moneda 3 2 2 3 2 4" xfId="10403" xr:uid="{818F1049-47C3-4187-AE3E-CF5E700EF96C}"/>
    <cellStyle name="Moneda 3 2 2 3 2 4 2" xfId="19660" xr:uid="{2EF5C23A-10DD-4827-930E-B2B2C2E39A3F}"/>
    <cellStyle name="Moneda 3 2 2 3 2 5" xfId="12813" xr:uid="{4275DAA0-E8BC-4473-B2F2-CC4611359D71}"/>
    <cellStyle name="Moneda 3 2 2 3 3" xfId="3529" xr:uid="{F20DD7ED-FE77-464D-B347-9852C2F2B4C7}"/>
    <cellStyle name="Moneda 3 2 2 3 3 2" xfId="13951" xr:uid="{F34E3A16-2A10-45FF-A731-DF1DB9BF07A6}"/>
    <cellStyle name="Moneda 3 2 2 3 4" xfId="5956" xr:uid="{100E2243-5A8C-4B98-A1F1-D8B978968468}"/>
    <cellStyle name="Moneda 3 2 2 3 4 2" xfId="16228" xr:uid="{AA9DB0C3-8B89-41FC-A38B-D4806634928A}"/>
    <cellStyle name="Moneda 3 2 2 3 5" xfId="9235" xr:uid="{A7350B64-F49D-41C2-8F36-42DAD8EB6F4D}"/>
    <cellStyle name="Moneda 3 2 2 3 5 2" xfId="18521" xr:uid="{717E2A34-5D9F-494A-A429-7A4FAB77E918}"/>
    <cellStyle name="Moneda 3 2 2 3 6" xfId="11675" xr:uid="{A4E1C763-44D0-4F8D-97A4-A6F0DF54F046}"/>
    <cellStyle name="Moneda 3 2 2 4" xfId="1772" xr:uid="{EC95AD3C-FC0C-425C-834C-D13C12DA5F47}"/>
    <cellStyle name="Moneda 3 2 2 4 2" xfId="4108" xr:uid="{3273B75B-142A-4FBF-9430-EC2F2A80A191}"/>
    <cellStyle name="Moneda 3 2 2 4 2 2" xfId="14520" xr:uid="{269B6FAE-A55B-4194-89AB-15FC3EE4828A}"/>
    <cellStyle name="Moneda 3 2 2 4 3" xfId="6535" xr:uid="{D8D93373-0415-484F-8032-BB60E50AFEDB}"/>
    <cellStyle name="Moneda 3 2 2 4 3 2" xfId="16797" xr:uid="{461C99ED-1466-4FB3-9D90-AC09DFF9405B}"/>
    <cellStyle name="Moneda 3 2 2 4 4" xfId="9814" xr:uid="{755B00E4-D5CB-402A-B4D6-A2BB07743B44}"/>
    <cellStyle name="Moneda 3 2 2 4 4 2" xfId="19090" xr:uid="{589FD5B9-2647-43E6-9C18-8D51EE2C95A1}"/>
    <cellStyle name="Moneda 3 2 2 4 5" xfId="12244" xr:uid="{B3430A82-DBC9-4048-B4AC-76BCF3546F25}"/>
    <cellStyle name="Moneda 3 2 2 5" xfId="2940" xr:uid="{E3815A6A-58CF-4887-82CF-443F13787952}"/>
    <cellStyle name="Moneda 3 2 2 5 2" xfId="13382" xr:uid="{B9C0BC60-AA5C-4C07-8496-BF4306CEFD1D}"/>
    <cellStyle name="Moneda 3 2 2 6" xfId="5357" xr:uid="{85741472-87B3-4DF9-BB30-178D189F7AB6}"/>
    <cellStyle name="Moneda 3 2 2 6 2" xfId="15659" xr:uid="{B877D224-1FAF-40F6-BCFC-97DA8898592D}"/>
    <cellStyle name="Moneda 3 2 2 7" xfId="8646" xr:uid="{84C39123-1356-4A30-8048-EF647E519F27}"/>
    <cellStyle name="Moneda 3 2 2 7 2" xfId="17952" xr:uid="{F3DA72F1-03CD-4A9E-9742-F37118001C9A}"/>
    <cellStyle name="Moneda 3 2 2 8" xfId="11062" xr:uid="{99954B1D-9A2C-4719-8DDC-358BA522EE08}"/>
    <cellStyle name="Moneda 3 2 3" xfId="715" xr:uid="{A314743D-EA0D-45CD-8888-A3A10496AC30}"/>
    <cellStyle name="Moneda 3 2 3 2" xfId="1297" xr:uid="{20218EB0-4004-4716-A235-48F31FFA09E5}"/>
    <cellStyle name="Moneda 3 2 3 2 2" xfId="2465" xr:uid="{9B5F4212-B330-4716-8FFF-5DBCB3696072}"/>
    <cellStyle name="Moneda 3 2 3 2 2 2" xfId="4801" xr:uid="{0EF2D343-5C52-4AF6-8D03-27A5D1929E93}"/>
    <cellStyle name="Moneda 3 2 3 2 2 2 2" xfId="15190" xr:uid="{75E6EE77-B261-4C96-AB64-13EE15E8A1F5}"/>
    <cellStyle name="Moneda 3 2 3 2 2 3" xfId="7228" xr:uid="{4E5F088C-26F0-482F-A69D-4D546A97E37F}"/>
    <cellStyle name="Moneda 3 2 3 2 2 3 2" xfId="17467" xr:uid="{91FBA6A5-88EE-4D4F-AF98-FD81B58949DF}"/>
    <cellStyle name="Moneda 3 2 3 2 2 4" xfId="10507" xr:uid="{30429AC6-0A4C-4A6F-A973-D7C12AFB61B9}"/>
    <cellStyle name="Moneda 3 2 3 2 2 4 2" xfId="19761" xr:uid="{CFAD8A9F-D401-4FC5-A98A-CC80995E7A45}"/>
    <cellStyle name="Moneda 3 2 3 2 2 5" xfId="12914" xr:uid="{6EF32597-5DD7-4373-9AAE-9D66E56B6124}"/>
    <cellStyle name="Moneda 3 2 3 2 3" xfId="3633" xr:uid="{A1D396A8-A048-4083-9F85-F8BAA6D28304}"/>
    <cellStyle name="Moneda 3 2 3 2 3 2" xfId="14052" xr:uid="{97462206-1779-43C3-8018-159A417CD13C}"/>
    <cellStyle name="Moneda 3 2 3 2 4" xfId="6060" xr:uid="{34D85ABD-D7F1-41F3-A5AA-A673142A1510}"/>
    <cellStyle name="Moneda 3 2 3 2 4 2" xfId="16329" xr:uid="{FA8BF9AD-A3CA-4BA2-807D-51702D146E83}"/>
    <cellStyle name="Moneda 3 2 3 2 5" xfId="9339" xr:uid="{A7709C8F-12D8-4EE7-9EC9-BD6108E39EB8}"/>
    <cellStyle name="Moneda 3 2 3 2 5 2" xfId="18622" xr:uid="{FF8EA274-0067-43D5-85F1-7EF46131B958}"/>
    <cellStyle name="Moneda 3 2 3 2 6" xfId="11776" xr:uid="{0537A308-40CF-4F40-B3D1-84A41F81360D}"/>
    <cellStyle name="Moneda 3 2 3 3" xfId="1883" xr:uid="{4BB0096D-50B8-458C-BBDE-92199FCE5029}"/>
    <cellStyle name="Moneda 3 2 3 3 2" xfId="4219" xr:uid="{0A9CB5F1-3D65-40FB-AC08-4833B67BD1CB}"/>
    <cellStyle name="Moneda 3 2 3 3 2 2" xfId="14621" xr:uid="{6A80DB52-24DE-41AB-A695-C5D31C0F0A3A}"/>
    <cellStyle name="Moneda 3 2 3 3 3" xfId="6646" xr:uid="{95610212-882E-4186-B755-A3D6D46E7CFA}"/>
    <cellStyle name="Moneda 3 2 3 3 3 2" xfId="16898" xr:uid="{E97F6B72-9320-426D-9FB7-E32992D02C52}"/>
    <cellStyle name="Moneda 3 2 3 3 4" xfId="9925" xr:uid="{017A0577-26D2-4514-A473-4743DC34AA63}"/>
    <cellStyle name="Moneda 3 2 3 3 4 2" xfId="19191" xr:uid="{5A42549F-7D2C-4CC2-A04B-7A68D32E1ED5}"/>
    <cellStyle name="Moneda 3 2 3 3 5" xfId="12345" xr:uid="{C8BB38C3-67D6-4664-9086-E62C7AE7CCEC}"/>
    <cellStyle name="Moneda 3 2 3 4" xfId="3051" xr:uid="{C3E555A8-12A5-4BAA-8898-B4A5743B305D}"/>
    <cellStyle name="Moneda 3 2 3 4 2" xfId="13483" xr:uid="{E2FF23E5-285F-470A-BE2D-5E69B7B97E78}"/>
    <cellStyle name="Moneda 3 2 3 5" xfId="5478" xr:uid="{948FBF3C-D82D-4747-B52D-F40BB128617C}"/>
    <cellStyle name="Moneda 3 2 3 5 2" xfId="15760" xr:uid="{F025D710-D80A-42B0-B4E9-91421B3E95EA}"/>
    <cellStyle name="Moneda 3 2 3 6" xfId="8757" xr:uid="{140D5605-7238-47FE-B9BC-AD5262A7D874}"/>
    <cellStyle name="Moneda 3 2 3 6 2" xfId="18053" xr:uid="{6C5C32E6-AABE-4B0E-9D45-8FFA1E96A991}"/>
    <cellStyle name="Moneda 3 2 3 7" xfId="11207" xr:uid="{488A0E97-E09D-4FD2-A711-1B701970790F}"/>
    <cellStyle name="Moneda 3 2 4" xfId="1010" xr:uid="{722FC08E-273F-44C3-B444-A9D24597A497}"/>
    <cellStyle name="Moneda 3 2 4 2" xfId="2178" xr:uid="{AD59804E-A4FA-4F7E-AA04-CCB1E2C85D95}"/>
    <cellStyle name="Moneda 3 2 4 2 2" xfId="4514" xr:uid="{ACB376FD-7012-45F0-AE2A-C55DB5B55E29}"/>
    <cellStyle name="Moneda 3 2 4 2 2 2" xfId="14906" xr:uid="{E750EC22-9799-4849-9533-155F7A3461D8}"/>
    <cellStyle name="Moneda 3 2 4 2 3" xfId="6941" xr:uid="{3335133C-0548-488D-B497-A60887914648}"/>
    <cellStyle name="Moneda 3 2 4 2 3 2" xfId="17183" xr:uid="{AC4A2E95-A08A-4236-86C0-E98A4C0A093F}"/>
    <cellStyle name="Moneda 3 2 4 2 4" xfId="10220" xr:uid="{F1FC95CB-8F75-4A2B-AED5-8EF0582A8C84}"/>
    <cellStyle name="Moneda 3 2 4 2 4 2" xfId="19477" xr:uid="{2AE385E0-81D5-4C4C-ACBA-6A66622E792F}"/>
    <cellStyle name="Moneda 3 2 4 2 5" xfId="12630" xr:uid="{1527A4DA-35E3-43D9-8992-CCBBD21BE4F2}"/>
    <cellStyle name="Moneda 3 2 4 3" xfId="3346" xr:uid="{E5B0437C-D693-45EE-BE6B-98A987BAB121}"/>
    <cellStyle name="Moneda 3 2 4 3 2" xfId="13768" xr:uid="{4FE6F960-9671-4387-9330-E0237170FB89}"/>
    <cellStyle name="Moneda 3 2 4 4" xfId="5773" xr:uid="{6432852F-F3A5-4A8E-96C1-8523314C2CA1}"/>
    <cellStyle name="Moneda 3 2 4 4 2" xfId="16045" xr:uid="{15012374-9E1A-48C3-9CA0-2868B9C0B799}"/>
    <cellStyle name="Moneda 3 2 4 5" xfId="9052" xr:uid="{3B7BF909-00DA-491B-8AE7-84B91C391075}"/>
    <cellStyle name="Moneda 3 2 4 5 2" xfId="18338" xr:uid="{59C0C284-5DD2-4FE2-AA27-880BE0ADDFB1}"/>
    <cellStyle name="Moneda 3 2 4 6" xfId="11492" xr:uid="{4CDC9F66-83F3-4C1C-86A5-C9AC5E6F1524}"/>
    <cellStyle name="Moneda 3 2 5" xfId="1589" xr:uid="{7FDD27F6-FC01-41CE-A8D6-17F18918A7AC}"/>
    <cellStyle name="Moneda 3 2 5 2" xfId="3925" xr:uid="{D7D7689D-F392-45BB-A9A5-610F4D59D29D}"/>
    <cellStyle name="Moneda 3 2 5 2 2" xfId="14337" xr:uid="{FCD5F500-9A25-4B21-AE10-B0AA6B2C19F3}"/>
    <cellStyle name="Moneda 3 2 5 3" xfId="6352" xr:uid="{F4FF2A6C-A0B2-4371-8C54-E95E6D939895}"/>
    <cellStyle name="Moneda 3 2 5 3 2" xfId="16614" xr:uid="{FC54FE90-8A9C-49FC-A7C1-B6A3B4909F0E}"/>
    <cellStyle name="Moneda 3 2 5 4" xfId="9631" xr:uid="{338FD39D-8B3A-40C1-94B9-2AC4D0C190B3}"/>
    <cellStyle name="Moneda 3 2 5 4 2" xfId="18907" xr:uid="{9287FF5C-991C-4E09-9EC9-7B43B33DEB5F}"/>
    <cellStyle name="Moneda 3 2 5 5" xfId="12061" xr:uid="{516AF0AE-043D-404A-B5FB-0FDADCCF2D06}"/>
    <cellStyle name="Moneda 3 2 6" xfId="2757" xr:uid="{91A86C5D-A536-4096-A9A2-918E19DC1196}"/>
    <cellStyle name="Moneda 3 2 6 2" xfId="13199" xr:uid="{6F4A23E5-2958-4AE4-958A-EF0BAA5A1B68}"/>
    <cellStyle name="Moneda 3 2 7" xfId="5168" xr:uid="{A3F27E36-21E1-4729-8A6C-0C09FD85FB6A}"/>
    <cellStyle name="Moneda 3 2 7 2" xfId="15476" xr:uid="{821F57BB-D61C-44AD-88F4-1535231FB3D2}"/>
    <cellStyle name="Moneda 3 2 8" xfId="8463" xr:uid="{073E9D75-A62F-47BD-8A44-846B20714109}"/>
    <cellStyle name="Moneda 3 2 8 2" xfId="17769" xr:uid="{CF7D7D9F-7FFE-4342-9258-98C9DCD03A91}"/>
    <cellStyle name="Moneda 3 2 9" xfId="10854" xr:uid="{B0120F46-F5D7-49E4-A473-062329996B53}"/>
    <cellStyle name="Moneda 3 3" xfId="310" xr:uid="{6441FF08-9842-457A-B361-F01135A3E532}"/>
    <cellStyle name="Moneda 3 3 2" xfId="684" xr:uid="{18B7B5D9-84C9-4850-B14E-F518E0DFE92E}"/>
    <cellStyle name="Moneda 3 3 2 2" xfId="1266" xr:uid="{96AFCB30-67C4-41BD-AE8A-D103352A2501}"/>
    <cellStyle name="Moneda 3 3 2 2 2" xfId="2434" xr:uid="{3D592CF6-1C4D-4580-8116-58FFF01D9E03}"/>
    <cellStyle name="Moneda 3 3 2 2 2 2" xfId="4770" xr:uid="{78682544-ED59-4514-8B81-F1E7A072059F}"/>
    <cellStyle name="Moneda 3 3 2 2 2 2 2" xfId="15159" xr:uid="{96C99A53-A056-4686-A7D4-A9AA91368C73}"/>
    <cellStyle name="Moneda 3 3 2 2 2 3" xfId="7197" xr:uid="{F5AC9E80-B961-4BD9-9600-7727C795A32F}"/>
    <cellStyle name="Moneda 3 3 2 2 2 3 2" xfId="17436" xr:uid="{3E32FBC5-6BC6-409B-AD2F-26D3BB4EE10B}"/>
    <cellStyle name="Moneda 3 3 2 2 2 4" xfId="10476" xr:uid="{F9B62D72-B765-4475-BA4A-8C29D4C8BB5D}"/>
    <cellStyle name="Moneda 3 3 2 2 2 4 2" xfId="19730" xr:uid="{F59935FD-116B-46B4-9CE3-1A3671DC7C3D}"/>
    <cellStyle name="Moneda 3 3 2 2 2 5" xfId="12883" xr:uid="{67A47D90-69B9-45C5-8736-2CCE016F7AC0}"/>
    <cellStyle name="Moneda 3 3 2 2 3" xfId="3602" xr:uid="{7AA2AF59-AEEC-451A-96EC-BEE9B8BB073C}"/>
    <cellStyle name="Moneda 3 3 2 2 3 2" xfId="14021" xr:uid="{9E49442A-01FE-46CD-AEE2-10E4F22C9B10}"/>
    <cellStyle name="Moneda 3 3 2 2 4" xfId="6029" xr:uid="{F292207A-E4E8-4E85-86B8-57392E32D303}"/>
    <cellStyle name="Moneda 3 3 2 2 4 2" xfId="16298" xr:uid="{F8362582-F482-4CF6-89DF-54DDB8EF1431}"/>
    <cellStyle name="Moneda 3 3 2 2 5" xfId="9308" xr:uid="{F398F660-272A-4DDC-918F-360142EBCB68}"/>
    <cellStyle name="Moneda 3 3 2 2 5 2" xfId="18591" xr:uid="{B20FE9DE-C43D-4D69-B752-17F07843C499}"/>
    <cellStyle name="Moneda 3 3 2 2 6" xfId="11745" xr:uid="{31CBA361-8B5A-4B1A-9D4E-7AE93ADBC95C}"/>
    <cellStyle name="Moneda 3 3 2 3" xfId="1852" xr:uid="{FBC764CB-A6FA-4902-A636-21E197059ECB}"/>
    <cellStyle name="Moneda 3 3 2 3 2" xfId="4188" xr:uid="{02F770B2-5A4D-4FDD-ACEE-889CE7DF1167}"/>
    <cellStyle name="Moneda 3 3 2 3 2 2" xfId="14590" xr:uid="{A9616B73-8D4B-47D8-BC44-5FEBCB94A113}"/>
    <cellStyle name="Moneda 3 3 2 3 3" xfId="6615" xr:uid="{18FC5B22-FBFB-4BEA-9B90-BAD1951EE247}"/>
    <cellStyle name="Moneda 3 3 2 3 3 2" xfId="16867" xr:uid="{EB60BB30-B7BE-46CE-9A38-46B8108775A9}"/>
    <cellStyle name="Moneda 3 3 2 3 4" xfId="9894" xr:uid="{5D6AF920-B886-473F-B8E5-696CD6A3FADA}"/>
    <cellStyle name="Moneda 3 3 2 3 4 2" xfId="19160" xr:uid="{DD1472EA-3399-4954-A68A-64200577FB26}"/>
    <cellStyle name="Moneda 3 3 2 3 5" xfId="12314" xr:uid="{64954B60-E797-4D30-AD4A-99FFB4CA783B}"/>
    <cellStyle name="Moneda 3 3 2 4" xfId="3020" xr:uid="{62D952D7-CA37-4916-A15D-DF552A5CFFCB}"/>
    <cellStyle name="Moneda 3 3 2 4 2" xfId="13452" xr:uid="{5E14D313-4BCB-435E-AE94-0CE507AA94A5}"/>
    <cellStyle name="Moneda 3 3 2 5" xfId="5447" xr:uid="{A031B4C5-F499-474B-B19E-1AA2960CC175}"/>
    <cellStyle name="Moneda 3 3 2 5 2" xfId="15729" xr:uid="{857918FB-4D85-47F0-94C2-78003AE0BF11}"/>
    <cellStyle name="Moneda 3 3 2 6" xfId="8726" xr:uid="{FDD42739-EEB6-48F9-9CDD-5E1A5B8C1DBE}"/>
    <cellStyle name="Moneda 3 3 2 6 2" xfId="18022" xr:uid="{85165EA2-0857-4DA1-86AE-D7350D74F4A0}"/>
    <cellStyle name="Moneda 3 3 2 7" xfId="11176" xr:uid="{676BE449-69A2-4A7C-B7B9-C31276075D21}"/>
    <cellStyle name="Moneda 3 3 3" xfId="979" xr:uid="{B54D6B5D-4447-411D-95B7-59D20CFFB9AB}"/>
    <cellStyle name="Moneda 3 3 3 2" xfId="2147" xr:uid="{D8A79ADD-9495-407B-9808-30BD80311036}"/>
    <cellStyle name="Moneda 3 3 3 2 2" xfId="4483" xr:uid="{F6E38EE4-EF9A-47A2-8406-DF644658DF85}"/>
    <cellStyle name="Moneda 3 3 3 2 2 2" xfId="14875" xr:uid="{89D920D6-1B9E-4A15-A648-24B01E06524C}"/>
    <cellStyle name="Moneda 3 3 3 2 3" xfId="6910" xr:uid="{C30D6C14-66ED-44B3-8E66-844021E3E543}"/>
    <cellStyle name="Moneda 3 3 3 2 3 2" xfId="17152" xr:uid="{7C082F30-F049-493B-9E03-DBC0CF80515D}"/>
    <cellStyle name="Moneda 3 3 3 2 4" xfId="10189" xr:uid="{6819881F-4B4C-4045-AC1C-EC318F803D36}"/>
    <cellStyle name="Moneda 3 3 3 2 4 2" xfId="19446" xr:uid="{3E8AEDFC-ED51-461A-9D84-EC78ACEACE68}"/>
    <cellStyle name="Moneda 3 3 3 2 5" xfId="12599" xr:uid="{5FEDDD11-1FC7-4AEC-A4D4-4DE8DE6614B6}"/>
    <cellStyle name="Moneda 3 3 3 3" xfId="3315" xr:uid="{DAB3BD22-2B82-435D-B7C5-6C65603470BF}"/>
    <cellStyle name="Moneda 3 3 3 3 2" xfId="13737" xr:uid="{B8171E32-12B1-4406-B822-729FE6D791F0}"/>
    <cellStyle name="Moneda 3 3 3 4" xfId="5742" xr:uid="{A6CE07B4-5BB9-4DC2-A688-3F653C04B5D7}"/>
    <cellStyle name="Moneda 3 3 3 4 2" xfId="16014" xr:uid="{4AA1CD50-5B06-425C-99D9-3D0D64F1AE02}"/>
    <cellStyle name="Moneda 3 3 3 5" xfId="9021" xr:uid="{0F54078A-5B80-4C01-8F68-FCA29DF96DD2}"/>
    <cellStyle name="Moneda 3 3 3 5 2" xfId="18307" xr:uid="{CFE6D6DA-2576-4BAB-8415-B2FA2CF0BBFD}"/>
    <cellStyle name="Moneda 3 3 3 6" xfId="11461" xr:uid="{66BCA6EC-4ED3-44D6-86BE-AA988A56378C}"/>
    <cellStyle name="Moneda 3 3 4" xfId="1558" xr:uid="{99DD3E23-F870-43E3-B650-DE66858CAD65}"/>
    <cellStyle name="Moneda 3 3 4 2" xfId="3894" xr:uid="{1A1654FD-BEDD-47A2-BEE5-6957074209A0}"/>
    <cellStyle name="Moneda 3 3 4 2 2" xfId="14306" xr:uid="{A9800040-851C-4266-8955-47FA55510274}"/>
    <cellStyle name="Moneda 3 3 4 3" xfId="6321" xr:uid="{16FFA358-058D-4841-A418-6CA4E5B60DCC}"/>
    <cellStyle name="Moneda 3 3 4 3 2" xfId="16583" xr:uid="{711963AA-CE5E-4923-8344-4E6401E92125}"/>
    <cellStyle name="Moneda 3 3 4 4" xfId="9600" xr:uid="{7BD658A9-D036-4791-8A9F-69B08936C90D}"/>
    <cellStyle name="Moneda 3 3 4 4 2" xfId="18876" xr:uid="{4D0008EC-76C4-415F-A77C-2DA13FB2A09F}"/>
    <cellStyle name="Moneda 3 3 4 5" xfId="12030" xr:uid="{C88F7E1B-27AA-4682-A260-7A23B6B3AEE9}"/>
    <cellStyle name="Moneda 3 3 5" xfId="2726" xr:uid="{43FE5DE1-8AD7-4E60-A840-B2556F70578C}"/>
    <cellStyle name="Moneda 3 3 5 2" xfId="13168" xr:uid="{E8D3AD3D-7DDC-4220-B9A1-F3C1C0C3EF6C}"/>
    <cellStyle name="Moneda 3 3 6" xfId="5137" xr:uid="{53F365B2-E9E4-4301-92C6-FBE6BF5CD231}"/>
    <cellStyle name="Moneda 3 3 6 2" xfId="15445" xr:uid="{0A945CBE-1D2A-4257-80D4-7F43D199027C}"/>
    <cellStyle name="Moneda 3 3 7" xfId="8432" xr:uid="{444B4B50-91A2-408D-BB30-D76BE90E0133}"/>
    <cellStyle name="Moneda 3 3 7 2" xfId="17738" xr:uid="{8BA6EAB0-A20C-419A-9207-F83F210FD60B}"/>
    <cellStyle name="Moneda 3 3 8" xfId="10823" xr:uid="{FC815028-009A-4D01-B8C2-1096A81C67FD}"/>
    <cellStyle name="Moneda 3 4" xfId="518" xr:uid="{2301A996-85C1-4614-972D-9D7DE5A465F2}"/>
    <cellStyle name="Moneda 3 4 2" xfId="867" xr:uid="{16EA3CFC-89A7-423C-BF1C-E12C2D5C1928}"/>
    <cellStyle name="Moneda 3 4 2 2" xfId="1449" xr:uid="{2F28D367-D6F8-4826-8163-5144D0111DB4}"/>
    <cellStyle name="Moneda 3 4 2 2 2" xfId="2617" xr:uid="{6268B771-E802-4059-B007-1FF54ED75DB7}"/>
    <cellStyle name="Moneda 3 4 2 2 2 2" xfId="4953" xr:uid="{548667D6-3376-41A7-BF7C-4997F6F2AB86}"/>
    <cellStyle name="Moneda 3 4 2 2 2 2 2" xfId="15342" xr:uid="{7B326D15-B2D0-4B29-AB7C-95B0DF4F7034}"/>
    <cellStyle name="Moneda 3 4 2 2 2 3" xfId="7380" xr:uid="{67106931-EBFE-429A-B679-06476F0786A7}"/>
    <cellStyle name="Moneda 3 4 2 2 2 3 2" xfId="17619" xr:uid="{231B3721-D234-4001-AFC7-DA3ED0FFB1A6}"/>
    <cellStyle name="Moneda 3 4 2 2 2 4" xfId="10659" xr:uid="{D141A5F6-9A13-40EF-8FE4-831253DC7A42}"/>
    <cellStyle name="Moneda 3 4 2 2 2 4 2" xfId="19913" xr:uid="{012B1BE7-06FB-4352-9292-AB80FA00546D}"/>
    <cellStyle name="Moneda 3 4 2 2 2 5" xfId="13066" xr:uid="{E4D4B141-F715-43CA-A923-8DC1CAEB7D03}"/>
    <cellStyle name="Moneda 3 4 2 2 3" xfId="3785" xr:uid="{5C596AD5-BCE9-49F8-A257-A730A668782F}"/>
    <cellStyle name="Moneda 3 4 2 2 3 2" xfId="14204" xr:uid="{FCF08716-1AD6-4B5B-9367-9C129A4D251E}"/>
    <cellStyle name="Moneda 3 4 2 2 4" xfId="6212" xr:uid="{FC74335B-23BE-4FEC-86CA-C4F461D79880}"/>
    <cellStyle name="Moneda 3 4 2 2 4 2" xfId="16481" xr:uid="{2FEAD6B4-4966-4609-A5CA-D2A1E705FA92}"/>
    <cellStyle name="Moneda 3 4 2 2 5" xfId="9491" xr:uid="{C0915DCB-06E5-472C-91CC-A4FC92BE8A52}"/>
    <cellStyle name="Moneda 3 4 2 2 5 2" xfId="18774" xr:uid="{BF67D0D5-02F5-4E00-BD0A-01DBF0BF7A90}"/>
    <cellStyle name="Moneda 3 4 2 2 6" xfId="11928" xr:uid="{8B460A32-0A19-47D1-B0DE-C40400B0D5E2}"/>
    <cellStyle name="Moneda 3 4 2 3" xfId="2035" xr:uid="{A96E020B-8481-41B4-8F4A-8BF2A0EB8271}"/>
    <cellStyle name="Moneda 3 4 2 3 2" xfId="4371" xr:uid="{4755D014-9E66-48C1-9A89-BF1BE3C8EC03}"/>
    <cellStyle name="Moneda 3 4 2 3 2 2" xfId="14773" xr:uid="{C836EE06-BFCE-452B-8FC4-D1D005EBDA6C}"/>
    <cellStyle name="Moneda 3 4 2 3 3" xfId="6798" xr:uid="{B21EE400-D0AC-4793-8D0E-505B36AE85D3}"/>
    <cellStyle name="Moneda 3 4 2 3 3 2" xfId="17050" xr:uid="{A0414336-E125-41F1-A2F9-5464DBE0B3C9}"/>
    <cellStyle name="Moneda 3 4 2 3 4" xfId="10077" xr:uid="{757E354B-8963-448F-9671-16F0D59EFD35}"/>
    <cellStyle name="Moneda 3 4 2 3 4 2" xfId="19343" xr:uid="{961764F8-9311-4BC1-92F3-2DB9FE8740CC}"/>
    <cellStyle name="Moneda 3 4 2 3 5" xfId="12497" xr:uid="{DFB2F0F7-85CB-4669-8F86-7F4B91A7BDC5}"/>
    <cellStyle name="Moneda 3 4 2 4" xfId="3203" xr:uid="{26E9421C-BCAC-4780-8754-081E6AB5FCBE}"/>
    <cellStyle name="Moneda 3 4 2 4 2" xfId="13635" xr:uid="{AD86C853-25C4-43D6-BC03-1B6DCA426C3B}"/>
    <cellStyle name="Moneda 3 4 2 5" xfId="5630" xr:uid="{77B53C97-7AD4-403C-906D-28D30A966F19}"/>
    <cellStyle name="Moneda 3 4 2 5 2" xfId="15912" xr:uid="{5F483928-42D9-41A9-8FCE-9E8B53BCEA10}"/>
    <cellStyle name="Moneda 3 4 2 6" xfId="8909" xr:uid="{6270E19D-777F-45C1-8DF2-E969972F00DA}"/>
    <cellStyle name="Moneda 3 4 2 6 2" xfId="18205" xr:uid="{21B1ECEE-CC46-45C0-B251-98D4E5FFF7CD}"/>
    <cellStyle name="Moneda 3 4 2 7" xfId="11359" xr:uid="{77C62082-B7F1-423A-853C-EDD80860CDE6}"/>
    <cellStyle name="Moneda 3 4 3" xfId="1162" xr:uid="{F7C14AEE-94EA-4E80-9FE3-79A6B3F48552}"/>
    <cellStyle name="Moneda 3 4 3 2" xfId="2330" xr:uid="{D2E16AB3-91A4-41B7-BC30-6690A71AD770}"/>
    <cellStyle name="Moneda 3 4 3 2 2" xfId="4666" xr:uid="{13A2BB3F-DAF2-443F-9FDF-8EA5EAF841DE}"/>
    <cellStyle name="Moneda 3 4 3 2 2 2" xfId="15058" xr:uid="{A53FC959-AE24-4CD7-8605-02A16897D5D9}"/>
    <cellStyle name="Moneda 3 4 3 2 3" xfId="7093" xr:uid="{17CE41E4-9117-42AD-979E-8677B73295FF}"/>
    <cellStyle name="Moneda 3 4 3 2 3 2" xfId="17335" xr:uid="{D446E860-1121-4940-A6A5-AB443F1B4BAE}"/>
    <cellStyle name="Moneda 3 4 3 2 4" xfId="10372" xr:uid="{1484620B-59E2-4F55-9884-FD3A9C1C3114}"/>
    <cellStyle name="Moneda 3 4 3 2 4 2" xfId="19629" xr:uid="{771410C3-AFAC-431F-B746-138E7F5883AA}"/>
    <cellStyle name="Moneda 3 4 3 2 5" xfId="12782" xr:uid="{EC3601A0-561D-42A3-B7EB-004DC5E9D414}"/>
    <cellStyle name="Moneda 3 4 3 3" xfId="3498" xr:uid="{DE97FC9A-37D3-4032-9F87-1A4EEDCDB88B}"/>
    <cellStyle name="Moneda 3 4 3 3 2" xfId="13920" xr:uid="{EB1CA192-7D27-4BA0-9E46-EE09A5F8D70F}"/>
    <cellStyle name="Moneda 3 4 3 4" xfId="5925" xr:uid="{86D40032-3869-4165-A223-C67C2BA76FB2}"/>
    <cellStyle name="Moneda 3 4 3 4 2" xfId="16197" xr:uid="{CA0A08FD-D755-41F3-B6EB-E17495E8C057}"/>
    <cellStyle name="Moneda 3 4 3 5" xfId="9204" xr:uid="{2FE69BF9-48D9-4B07-AC0F-861910F4E584}"/>
    <cellStyle name="Moneda 3 4 3 5 2" xfId="18490" xr:uid="{3230BC95-5557-4F17-A83C-557CF91C23EC}"/>
    <cellStyle name="Moneda 3 4 3 6" xfId="11644" xr:uid="{18D78606-5D67-4B22-B4BE-119D309C2012}"/>
    <cellStyle name="Moneda 3 4 4" xfId="1741" xr:uid="{4CB23F1B-F7F5-499A-9295-3A6FAED6657E}"/>
    <cellStyle name="Moneda 3 4 4 2" xfId="4077" xr:uid="{2CD15320-A25D-44BE-8727-E6C51BE1B4BC}"/>
    <cellStyle name="Moneda 3 4 4 2 2" xfId="14489" xr:uid="{13A1E190-752B-4B9E-B9AB-00A9583DD595}"/>
    <cellStyle name="Moneda 3 4 4 3" xfId="6504" xr:uid="{3CBE0C20-1A5B-417B-9A00-1DEBEAD74139}"/>
    <cellStyle name="Moneda 3 4 4 3 2" xfId="16766" xr:uid="{C0E1B233-7F82-4585-B632-E4E591CF2D06}"/>
    <cellStyle name="Moneda 3 4 4 4" xfId="9783" xr:uid="{2CC877EE-3F84-44B0-B4AE-3894F0C95EAA}"/>
    <cellStyle name="Moneda 3 4 4 4 2" xfId="19059" xr:uid="{0717DBF2-FA77-4294-B19D-A973D5635638}"/>
    <cellStyle name="Moneda 3 4 4 5" xfId="12213" xr:uid="{D9AB455F-B63A-4561-BF1F-4C5828E62749}"/>
    <cellStyle name="Moneda 3 4 5" xfId="2909" xr:uid="{95553C5E-8D4F-44D7-BCF6-AB723FCE735E}"/>
    <cellStyle name="Moneda 3 4 5 2" xfId="13351" xr:uid="{9314D251-480E-46CC-9EDA-9F5C5FA24BBA}"/>
    <cellStyle name="Moneda 3 4 6" xfId="5326" xr:uid="{006F4EDD-97C9-4226-825B-E949BB11E513}"/>
    <cellStyle name="Moneda 3 4 6 2" xfId="15628" xr:uid="{53D63E4B-0E2B-434F-AD07-620AC666D1C4}"/>
    <cellStyle name="Moneda 3 4 7" xfId="8615" xr:uid="{CC83EEDA-A93A-4ED7-B3F2-41F755006684}"/>
    <cellStyle name="Moneda 3 4 7 2" xfId="17921" xr:uid="{C1D572B5-8329-4ED5-9B7D-3AED8EF3B390}"/>
    <cellStyle name="Moneda 3 4 8" xfId="11031" xr:uid="{E54B8206-C1B4-47C6-9079-BFD4A789FD18}"/>
    <cellStyle name="Moneda 3 5" xfId="615" xr:uid="{CA0BA2AB-DB06-49A6-B1DD-D07F31708AD9}"/>
    <cellStyle name="Moneda 3 5 2" xfId="935" xr:uid="{7103BD75-1755-4BCF-820F-2F618E6B4F32}"/>
    <cellStyle name="Moneda 3 5 2 2" xfId="1516" xr:uid="{139FBC77-80EA-402D-86CE-A4CE4586F7C5}"/>
    <cellStyle name="Moneda 3 5 2 2 2" xfId="2684" xr:uid="{08FEDF6E-FFA9-4A95-8B1A-672EA541BDE9}"/>
    <cellStyle name="Moneda 3 5 2 2 2 2" xfId="5020" xr:uid="{E50873E0-B6D6-40F1-A6A0-8C397024896E}"/>
    <cellStyle name="Moneda 3 5 2 2 2 2 2" xfId="15409" xr:uid="{89D62E8C-7FFB-4A89-891A-60F1DD65C766}"/>
    <cellStyle name="Moneda 3 5 2 2 2 3" xfId="7447" xr:uid="{477475C2-257F-48D4-87BE-BD6C267ABC02}"/>
    <cellStyle name="Moneda 3 5 2 2 2 3 2" xfId="17686" xr:uid="{9CB41313-088D-49D1-85D0-14813FFF3736}"/>
    <cellStyle name="Moneda 3 5 2 2 2 4" xfId="10726" xr:uid="{2748D858-94C8-4DCF-9835-DCCE4B0185B2}"/>
    <cellStyle name="Moneda 3 5 2 2 2 4 2" xfId="19980" xr:uid="{33C8F164-CFCD-4A23-AE05-FD496D528A73}"/>
    <cellStyle name="Moneda 3 5 2 2 2 5" xfId="13133" xr:uid="{7142FD5A-1428-4F75-A6F3-05CEDE233956}"/>
    <cellStyle name="Moneda 3 5 2 2 3" xfId="3852" xr:uid="{09CEFD6E-E8FB-4823-BF75-52203BA4D61D}"/>
    <cellStyle name="Moneda 3 5 2 2 3 2" xfId="14271" xr:uid="{4EE79D10-BB5A-4B4E-A147-B2C5185C7959}"/>
    <cellStyle name="Moneda 3 5 2 2 4" xfId="6279" xr:uid="{6483D87D-5BD4-4343-AD7A-86AD5C763A70}"/>
    <cellStyle name="Moneda 3 5 2 2 4 2" xfId="16548" xr:uid="{B33524CC-A571-4E93-9A10-468B6EEC50C4}"/>
    <cellStyle name="Moneda 3 5 2 2 5" xfId="9558" xr:uid="{7B1600AE-CC22-4976-A9B7-F6BF6EE476A3}"/>
    <cellStyle name="Moneda 3 5 2 2 5 2" xfId="18841" xr:uid="{C4C07649-626D-4A51-A516-99D5834E6D34}"/>
    <cellStyle name="Moneda 3 5 2 2 6" xfId="11995" xr:uid="{26440B4F-5B14-4193-B0A0-2D11D17D3F43}"/>
    <cellStyle name="Moneda 3 5 2 3" xfId="2103" xr:uid="{46906515-F8B3-4475-B6AA-BCC357DBE119}"/>
    <cellStyle name="Moneda 3 5 2 3 2" xfId="4439" xr:uid="{E6A99BBC-0F07-414E-B892-5A0DC305FBC1}"/>
    <cellStyle name="Moneda 3 5 2 3 2 2" xfId="14840" xr:uid="{D823F756-ED46-439A-9464-6EAC8C47857E}"/>
    <cellStyle name="Moneda 3 5 2 3 3" xfId="6866" xr:uid="{ECB00140-3E70-411D-855E-29BA0004922E}"/>
    <cellStyle name="Moneda 3 5 2 3 3 2" xfId="17117" xr:uid="{82ABA6AB-2221-42AA-971A-FEE1687D2AD6}"/>
    <cellStyle name="Moneda 3 5 2 3 4" xfId="10145" xr:uid="{23033152-26E7-4F38-BDB2-CBC0BC4D7E2B}"/>
    <cellStyle name="Moneda 3 5 2 3 4 2" xfId="19410" xr:uid="{136C6B6A-2DED-4151-A151-97FE8AD3B0E9}"/>
    <cellStyle name="Moneda 3 5 2 3 5" xfId="12564" xr:uid="{CCAB92F2-3B91-43FA-BE12-36422258AF86}"/>
    <cellStyle name="Moneda 3 5 2 4" xfId="3271" xr:uid="{9AA55305-0461-4557-8C96-F816D370D2BB}"/>
    <cellStyle name="Moneda 3 5 2 4 2" xfId="13702" xr:uid="{2DF458C0-9611-4838-8F66-745C9D18E5FD}"/>
    <cellStyle name="Moneda 3 5 2 5" xfId="5698" xr:uid="{2B114ABF-A32C-4D39-A03F-A832709C10CD}"/>
    <cellStyle name="Moneda 3 5 2 5 2" xfId="15979" xr:uid="{B76CB166-B283-49B1-AF12-26A59C8699E2}"/>
    <cellStyle name="Moneda 3 5 2 6" xfId="8977" xr:uid="{130E1E50-6DB3-46A6-B724-87073A32845A}"/>
    <cellStyle name="Moneda 3 5 2 6 2" xfId="18272" xr:uid="{35DB091F-018E-4B26-AF20-236A70D94326}"/>
    <cellStyle name="Moneda 3 5 2 7" xfId="11426" xr:uid="{4E390E6E-70F1-4CEB-968E-1CEA5FCD9E90}"/>
    <cellStyle name="Moneda 3 5 3" xfId="1229" xr:uid="{2DF12695-2114-4669-8544-0C5DCC968CC2}"/>
    <cellStyle name="Moneda 3 5 3 2" xfId="2397" xr:uid="{FF04E2F6-DA83-4DCA-B9E7-FF4BBAFE396A}"/>
    <cellStyle name="Moneda 3 5 3 2 2" xfId="4733" xr:uid="{17E966C1-1AAD-40A8-99CB-539425B787DF}"/>
    <cellStyle name="Moneda 3 5 3 2 2 2" xfId="15125" xr:uid="{71899A03-B2D4-4E45-A54D-154D52E25C7D}"/>
    <cellStyle name="Moneda 3 5 3 2 3" xfId="7160" xr:uid="{02029A16-C4A2-4656-B4E7-2D30C2C53E62}"/>
    <cellStyle name="Moneda 3 5 3 2 3 2" xfId="17402" xr:uid="{06E47336-F8A5-433A-90D9-A5D58B34F3D9}"/>
    <cellStyle name="Moneda 3 5 3 2 4" xfId="10439" xr:uid="{0FCA055B-CCBB-446D-804B-F949393D379A}"/>
    <cellStyle name="Moneda 3 5 3 2 4 2" xfId="19696" xr:uid="{7711FE4C-EF5B-429B-9997-E61F7EA4520A}"/>
    <cellStyle name="Moneda 3 5 3 2 5" xfId="12849" xr:uid="{46D508A9-B43D-4F7C-AF1B-62F579760B9B}"/>
    <cellStyle name="Moneda 3 5 3 3" xfId="3565" xr:uid="{1691639A-4631-4666-9A5B-D8D018D19909}"/>
    <cellStyle name="Moneda 3 5 3 3 2" xfId="13987" xr:uid="{4DCB0712-3CDD-4623-B082-FAC7C8C0931D}"/>
    <cellStyle name="Moneda 3 5 3 4" xfId="5992" xr:uid="{07635C44-93E9-4B41-8908-6EF39ABAE31F}"/>
    <cellStyle name="Moneda 3 5 3 4 2" xfId="16264" xr:uid="{A50EAE43-82FD-455B-AC09-AC3C75466965}"/>
    <cellStyle name="Moneda 3 5 3 5" xfId="9271" xr:uid="{B8D35747-DBD8-4E90-B30B-31DCEE8C0976}"/>
    <cellStyle name="Moneda 3 5 3 5 2" xfId="18557" xr:uid="{05B693B9-370A-493A-ADAC-99B70A23E63D}"/>
    <cellStyle name="Moneda 3 5 3 6" xfId="11711" xr:uid="{20FCACA2-C22E-4AA8-80C3-E878B329DF22}"/>
    <cellStyle name="Moneda 3 5 4" xfId="1808" xr:uid="{26F2A232-28D8-491D-82C3-5EA15AC11B7A}"/>
    <cellStyle name="Moneda 3 5 4 2" xfId="4144" xr:uid="{D23382A4-5ECE-4826-89C2-71C9D57CA3FB}"/>
    <cellStyle name="Moneda 3 5 4 2 2" xfId="14556" xr:uid="{12FB52B8-112B-408D-9132-DC5CE06F7E84}"/>
    <cellStyle name="Moneda 3 5 4 3" xfId="6571" xr:uid="{775F545F-7D7A-487C-B978-E9462682222E}"/>
    <cellStyle name="Moneda 3 5 4 3 2" xfId="16833" xr:uid="{04B59782-31CB-4F92-BA77-A8E184432469}"/>
    <cellStyle name="Moneda 3 5 4 4" xfId="9850" xr:uid="{CB592DD5-C255-4582-86D0-B16A5F83E64C}"/>
    <cellStyle name="Moneda 3 5 4 4 2" xfId="19126" xr:uid="{064BF857-0AA0-4042-AFA9-7BE870417595}"/>
    <cellStyle name="Moneda 3 5 4 5" xfId="12280" xr:uid="{5932E35B-09B8-42F9-AE93-1A1F549F0086}"/>
    <cellStyle name="Moneda 3 5 5" xfId="2976" xr:uid="{6C38548E-84F6-4054-B07A-4E3C49F87A74}"/>
    <cellStyle name="Moneda 3 5 5 2" xfId="13418" xr:uid="{C1E09300-41C3-4CC6-B9C7-A1803C7CE06A}"/>
    <cellStyle name="Moneda 3 5 6" xfId="5398" xr:uid="{06710F97-899D-48AF-8856-C6CB53C24995}"/>
    <cellStyle name="Moneda 3 5 6 2" xfId="15695" xr:uid="{AF4ACDC8-216C-4E1F-AF27-EE67483F499E}"/>
    <cellStyle name="Moneda 3 5 7" xfId="8682" xr:uid="{7A8164B9-AD4A-47D5-84AF-9B96B2C5B3CA}"/>
    <cellStyle name="Moneda 3 5 7 2" xfId="17988" xr:uid="{A49E01EC-CDCE-4704-B93F-007F63830D95}"/>
    <cellStyle name="Moneda 3 5 8" xfId="11124" xr:uid="{DD752E36-B9C7-4DCF-B65C-8E0129B5990E}"/>
    <cellStyle name="Moneda 3 6" xfId="98" xr:uid="{BFC2FEFE-E0EC-4AC9-BAE4-288DF1D71A1A}"/>
    <cellStyle name="Moneda 3 7" xfId="10770" xr:uid="{18D62B71-EB20-4B49-A18B-1E2D0B451EF9}"/>
    <cellStyle name="Moneda 30" xfId="306" xr:uid="{D9656A94-11F5-4EDF-90FB-2529832383F4}"/>
    <cellStyle name="Moneda 30 2" xfId="514" xr:uid="{4EA094D8-90CA-4BD5-9D15-F7CC3AB183A2}"/>
    <cellStyle name="Moneda 30 2 2" xfId="11027" xr:uid="{2EC402A6-9A6B-4343-A917-4DB96E632EDE}"/>
    <cellStyle name="Moneda 30 3" xfId="600" xr:uid="{47903FB3-02DF-41A5-B047-15665B0A61F9}"/>
    <cellStyle name="Moneda 30 3 2" xfId="11112" xr:uid="{991FC36E-88BE-4858-9759-0D13909DA597}"/>
    <cellStyle name="Moneda 30 4" xfId="10819" xr:uid="{3B5FD05A-FC35-4FFC-85D6-5FDF737403F9}"/>
    <cellStyle name="Moneda 31" xfId="307" xr:uid="{D8B84890-6E28-4BEB-9E81-0D800FF94374}"/>
    <cellStyle name="Moneda 31 2" xfId="515" xr:uid="{3CE0D494-FC02-40E4-85B0-EC490EA09615}"/>
    <cellStyle name="Moneda 31 2 2" xfId="11028" xr:uid="{910E186C-B4BD-4617-8122-BBD46ACC5EAC}"/>
    <cellStyle name="Moneda 31 3" xfId="601" xr:uid="{51621AC8-6846-45DE-A4B5-26BFA53A1BB0}"/>
    <cellStyle name="Moneda 31 3 2" xfId="11113" xr:uid="{37E155F9-5DCB-4E39-89DE-994D428476E7}"/>
    <cellStyle name="Moneda 31 4" xfId="10820" xr:uid="{B87C0F64-99F2-4109-BF2D-04E9DC7FB7C9}"/>
    <cellStyle name="Moneda 32" xfId="353" xr:uid="{3017D555-74C0-4BD4-8699-AAEE46030532}"/>
    <cellStyle name="Moneda 32 2" xfId="561" xr:uid="{C96596C0-A13A-4DE6-9BD5-0BBD3374EF37}"/>
    <cellStyle name="Moneda 32 2 2" xfId="910" xr:uid="{4545597E-A2E2-4551-BBDD-076A92DEB2C0}"/>
    <cellStyle name="Moneda 32 2 2 2" xfId="1492" xr:uid="{49DEE324-D491-4CAD-8B50-A5E0FB0861F1}"/>
    <cellStyle name="Moneda 32 2 2 2 2" xfId="2660" xr:uid="{A1A5056F-F9E6-4DA4-AA8D-C4C91F8A113C}"/>
    <cellStyle name="Moneda 32 2 2 2 2 2" xfId="4996" xr:uid="{F1DFCD8E-4A70-4B10-AA65-C387939379D2}"/>
    <cellStyle name="Moneda 32 2 2 2 2 2 2" xfId="15385" xr:uid="{5C28C8B1-4742-4ABE-A4D0-C9E7B12B8A8C}"/>
    <cellStyle name="Moneda 32 2 2 2 2 3" xfId="7423" xr:uid="{C6894A60-C056-40A9-AC57-F1259C8B222B}"/>
    <cellStyle name="Moneda 32 2 2 2 2 3 2" xfId="17662" xr:uid="{92824BFC-8501-4615-A479-3F566849EB28}"/>
    <cellStyle name="Moneda 32 2 2 2 2 4" xfId="10702" xr:uid="{5DBA5FBD-4FF4-4621-A4AF-F398E583C20C}"/>
    <cellStyle name="Moneda 32 2 2 2 2 4 2" xfId="19956" xr:uid="{06EC2282-93C2-40CF-A91D-AE3453B04EBD}"/>
    <cellStyle name="Moneda 32 2 2 2 2 5" xfId="13109" xr:uid="{2CE11307-4CE8-40AC-A798-167B96DD77AE}"/>
    <cellStyle name="Moneda 32 2 2 2 3" xfId="3828" xr:uid="{C9A923A4-ED5D-4570-B93D-7E9A175FE73B}"/>
    <cellStyle name="Moneda 32 2 2 2 3 2" xfId="14247" xr:uid="{B076FE46-CDE9-4B01-8C3A-791A13A33D4D}"/>
    <cellStyle name="Moneda 32 2 2 2 4" xfId="6255" xr:uid="{F33436E8-1E23-46A7-8897-95B8BDE0CD72}"/>
    <cellStyle name="Moneda 32 2 2 2 4 2" xfId="16524" xr:uid="{B3F1D9ED-2E61-4D65-981A-69BD292135A7}"/>
    <cellStyle name="Moneda 32 2 2 2 5" xfId="9534" xr:uid="{740ABD86-4CCC-4057-A593-2D21D991EFD4}"/>
    <cellStyle name="Moneda 32 2 2 2 5 2" xfId="18817" xr:uid="{F79660EA-5B98-4AB9-AACE-A4DF97A28829}"/>
    <cellStyle name="Moneda 32 2 2 2 6" xfId="11971" xr:uid="{672421A9-F87F-48FE-8591-A10D10A1E6E8}"/>
    <cellStyle name="Moneda 32 2 2 3" xfId="2078" xr:uid="{2DBA360C-7A9A-4B78-818D-A140CC662709}"/>
    <cellStyle name="Moneda 32 2 2 3 2" xfId="4414" xr:uid="{DFD65CC7-874E-4B8E-842B-E24A6BA1100E}"/>
    <cellStyle name="Moneda 32 2 2 3 2 2" xfId="14816" xr:uid="{085C66C3-0AFD-4BF2-83A7-FE87CE60423C}"/>
    <cellStyle name="Moneda 32 2 2 3 3" xfId="6841" xr:uid="{70E4C953-62F5-4B63-AB09-35EB4E722189}"/>
    <cellStyle name="Moneda 32 2 2 3 3 2" xfId="17093" xr:uid="{A68422D9-5472-4F30-A807-DADFA46EE35E}"/>
    <cellStyle name="Moneda 32 2 2 3 4" xfId="10120" xr:uid="{9CB1D190-FB7C-4434-8F38-CAB517D7ACB3}"/>
    <cellStyle name="Moneda 32 2 2 3 4 2" xfId="19386" xr:uid="{509FBC06-5063-477C-8EC4-4A630139923A}"/>
    <cellStyle name="Moneda 32 2 2 3 5" xfId="12540" xr:uid="{D4C12868-56B9-4474-911B-5CEC011B65B8}"/>
    <cellStyle name="Moneda 32 2 2 4" xfId="3246" xr:uid="{D29ED998-FE98-4AA3-98A0-890A3AAF9FB8}"/>
    <cellStyle name="Moneda 32 2 2 4 2" xfId="13678" xr:uid="{A78BC0EC-9EA3-4E16-9F15-945B9FAA5BB9}"/>
    <cellStyle name="Moneda 32 2 2 5" xfId="5673" xr:uid="{CF6EDF9F-7967-4C2E-A4F0-2CA674358CEF}"/>
    <cellStyle name="Moneda 32 2 2 5 2" xfId="15955" xr:uid="{4E2D3688-1874-4D2E-9088-20B57308A5E3}"/>
    <cellStyle name="Moneda 32 2 2 6" xfId="8952" xr:uid="{44C01A41-2FE6-476D-BF27-B1784A5C475A}"/>
    <cellStyle name="Moneda 32 2 2 6 2" xfId="18248" xr:uid="{51B514AE-2921-4AB0-B0B3-79CFB423FD93}"/>
    <cellStyle name="Moneda 32 2 2 7" xfId="11402" xr:uid="{32219D23-6622-4D9F-9E45-3E82B6C56512}"/>
    <cellStyle name="Moneda 32 2 3" xfId="1205" xr:uid="{AA9A18CE-972D-41BB-9547-223F43E3D5AE}"/>
    <cellStyle name="Moneda 32 2 3 2" xfId="2373" xr:uid="{FEABBF8F-98B9-425F-BC48-5F8504D26800}"/>
    <cellStyle name="Moneda 32 2 3 2 2" xfId="4709" xr:uid="{9C91D3BC-1BF3-4AFB-8CA5-130FA04F4F7E}"/>
    <cellStyle name="Moneda 32 2 3 2 2 2" xfId="15101" xr:uid="{639B33F9-1726-46AB-AB3F-BD6C70939181}"/>
    <cellStyle name="Moneda 32 2 3 2 3" xfId="7136" xr:uid="{779CAD24-FE6D-4E83-9B98-28326AC52A8D}"/>
    <cellStyle name="Moneda 32 2 3 2 3 2" xfId="17378" xr:uid="{A3B6E202-09AE-4FD5-9D80-0F54CA9CD2BB}"/>
    <cellStyle name="Moneda 32 2 3 2 4" xfId="10415" xr:uid="{9FE1BC7B-9B49-46C2-A2EF-0D646E23BCA0}"/>
    <cellStyle name="Moneda 32 2 3 2 4 2" xfId="19672" xr:uid="{6C8B7214-F224-492C-8A70-9B0D428180C1}"/>
    <cellStyle name="Moneda 32 2 3 2 5" xfId="12825" xr:uid="{33C396DC-0270-4DC3-AFB1-57A698FCB03E}"/>
    <cellStyle name="Moneda 32 2 3 3" xfId="3541" xr:uid="{6E2B67E8-3F69-4786-A2D6-C1B2EF67FA8E}"/>
    <cellStyle name="Moneda 32 2 3 3 2" xfId="13963" xr:uid="{A48E5480-E1F3-4712-9145-14E84A70ACEE}"/>
    <cellStyle name="Moneda 32 2 3 4" xfId="5968" xr:uid="{0986B179-8FF9-462A-A775-81334E0C66C4}"/>
    <cellStyle name="Moneda 32 2 3 4 2" xfId="16240" xr:uid="{47D92C65-0836-4D49-8E87-6CCF06880C90}"/>
    <cellStyle name="Moneda 32 2 3 5" xfId="9247" xr:uid="{899DBF5F-36D0-4096-AE5C-410490F9D2E3}"/>
    <cellStyle name="Moneda 32 2 3 5 2" xfId="18533" xr:uid="{B6B64D88-98F2-4AC5-AC85-5B70E91435E2}"/>
    <cellStyle name="Moneda 32 2 3 6" xfId="11687" xr:uid="{3495A93F-D287-477F-9599-6053D34A96B1}"/>
    <cellStyle name="Moneda 32 2 4" xfId="1784" xr:uid="{EB44FAB7-8DC1-4015-AA25-3999234302BD}"/>
    <cellStyle name="Moneda 32 2 4 2" xfId="4120" xr:uid="{59161602-64DC-4C26-A4A7-64CDD1DE9A76}"/>
    <cellStyle name="Moneda 32 2 4 2 2" xfId="14532" xr:uid="{97EE7C6F-3E81-4667-896A-04EFB82CD963}"/>
    <cellStyle name="Moneda 32 2 4 3" xfId="6547" xr:uid="{20C4D504-8207-4C3A-8AA1-F748DC765D60}"/>
    <cellStyle name="Moneda 32 2 4 3 2" xfId="16809" xr:uid="{9651D79F-9DC4-4A49-870B-AE81900993D2}"/>
    <cellStyle name="Moneda 32 2 4 4" xfId="9826" xr:uid="{804E91AD-E7A2-4858-8D2B-31E2873EDFF9}"/>
    <cellStyle name="Moneda 32 2 4 4 2" xfId="19102" xr:uid="{800C6A8F-DA28-46C6-A1CD-D8F787F30EF0}"/>
    <cellStyle name="Moneda 32 2 4 5" xfId="12256" xr:uid="{C6072431-FF1C-4CDC-99C1-9F2D9FC8DB65}"/>
    <cellStyle name="Moneda 32 2 5" xfId="2952" xr:uid="{9059D766-C5FE-4A50-833D-DCAA5BEC6095}"/>
    <cellStyle name="Moneda 32 2 5 2" xfId="13394" xr:uid="{DE1D4D6F-1755-42E5-BB96-3DEF1A709C4F}"/>
    <cellStyle name="Moneda 32 2 6" xfId="5369" xr:uid="{04680045-3EA8-4ED5-9C2A-620440925C37}"/>
    <cellStyle name="Moneda 32 2 6 2" xfId="15671" xr:uid="{F0BC3FCC-9B88-465A-807D-7FB8F1BC92DE}"/>
    <cellStyle name="Moneda 32 2 7" xfId="8658" xr:uid="{883F206D-7B8B-4ABE-A0B1-2EB07AAEE1DA}"/>
    <cellStyle name="Moneda 32 2 7 2" xfId="17964" xr:uid="{A3D55957-8893-4382-B6D1-D0772D1BC1FD}"/>
    <cellStyle name="Moneda 32 2 8" xfId="11074" xr:uid="{120932D7-0578-4186-962E-086895B482F7}"/>
    <cellStyle name="Moneda 32 3" xfId="727" xr:uid="{66292912-0E08-4C82-B410-FEB5EDA07F56}"/>
    <cellStyle name="Moneda 32 3 2" xfId="1309" xr:uid="{BE61021F-6CAA-4DE8-96F3-AD343142D840}"/>
    <cellStyle name="Moneda 32 3 2 2" xfId="2477" xr:uid="{25004ABA-C0E5-42A7-86AC-A91D9F090B34}"/>
    <cellStyle name="Moneda 32 3 2 2 2" xfId="4813" xr:uid="{EB9D4AF3-EEA8-417D-A31B-1AB202DBAEA6}"/>
    <cellStyle name="Moneda 32 3 2 2 2 2" xfId="15202" xr:uid="{C424C7BA-7C92-4341-83FB-C6A93905B3B0}"/>
    <cellStyle name="Moneda 32 3 2 2 3" xfId="7240" xr:uid="{3B74E1F3-D37A-4AFD-8C6A-46D0C73D49FB}"/>
    <cellStyle name="Moneda 32 3 2 2 3 2" xfId="17479" xr:uid="{4A39BEFE-1616-4E41-A42F-4BB6DED3DF58}"/>
    <cellStyle name="Moneda 32 3 2 2 4" xfId="10519" xr:uid="{2C1E21F3-BE43-4B0B-900E-73F7968674A3}"/>
    <cellStyle name="Moneda 32 3 2 2 4 2" xfId="19773" xr:uid="{984A8F83-2997-472A-92D3-7D2432A197BD}"/>
    <cellStyle name="Moneda 32 3 2 2 5" xfId="12926" xr:uid="{2517B9E3-983B-47DE-8CC9-622793AA245E}"/>
    <cellStyle name="Moneda 32 3 2 3" xfId="3645" xr:uid="{1D51CCE6-CD7F-4940-8F0D-D4530D327658}"/>
    <cellStyle name="Moneda 32 3 2 3 2" xfId="14064" xr:uid="{0533A7DB-406E-4FFA-BC74-83D1015E72E1}"/>
    <cellStyle name="Moneda 32 3 2 4" xfId="6072" xr:uid="{E437CDFC-9258-465B-9AE3-42EDBFD188FE}"/>
    <cellStyle name="Moneda 32 3 2 4 2" xfId="16341" xr:uid="{C8FB3541-AA01-4DB8-9B3B-5DA989170B4F}"/>
    <cellStyle name="Moneda 32 3 2 5" xfId="9351" xr:uid="{C2EB2EFA-9AD4-4B9D-AA70-462791C583A3}"/>
    <cellStyle name="Moneda 32 3 2 5 2" xfId="18634" xr:uid="{15604E4B-A770-4B57-B42E-863CAA97F85C}"/>
    <cellStyle name="Moneda 32 3 2 6" xfId="11788" xr:uid="{22DFB634-D206-486C-9B29-0AFAFB882965}"/>
    <cellStyle name="Moneda 32 3 3" xfId="1895" xr:uid="{49B44D85-B944-4F68-BDE7-F9853A9F6B42}"/>
    <cellStyle name="Moneda 32 3 3 2" xfId="4231" xr:uid="{0A9A0A1D-8B34-4F6E-AB4D-88F51E6515C6}"/>
    <cellStyle name="Moneda 32 3 3 2 2" xfId="14633" xr:uid="{516F3199-B6A1-4838-85EF-3BED1B726180}"/>
    <cellStyle name="Moneda 32 3 3 3" xfId="6658" xr:uid="{14618447-6A0B-49AE-B320-220038D89833}"/>
    <cellStyle name="Moneda 32 3 3 3 2" xfId="16910" xr:uid="{AD05DCCA-7764-4251-B57A-95DDDD0B10D7}"/>
    <cellStyle name="Moneda 32 3 3 4" xfId="9937" xr:uid="{62DE1F76-CA4A-4C03-B636-849AE6BC9640}"/>
    <cellStyle name="Moneda 32 3 3 4 2" xfId="19203" xr:uid="{153C9D65-89D8-4F40-B1EE-352A2A103FFA}"/>
    <cellStyle name="Moneda 32 3 3 5" xfId="12357" xr:uid="{DF08DC40-68C2-416E-BE1C-FDD8787C4128}"/>
    <cellStyle name="Moneda 32 3 4" xfId="3063" xr:uid="{0C3AACA8-DEFF-414C-80A2-082C14B730EF}"/>
    <cellStyle name="Moneda 32 3 4 2" xfId="13495" xr:uid="{7D8EE62F-B7AB-45AE-91EB-11A2870A560C}"/>
    <cellStyle name="Moneda 32 3 5" xfId="5490" xr:uid="{FB061EB4-DF0F-4BEB-95FC-E254D290DC5C}"/>
    <cellStyle name="Moneda 32 3 5 2" xfId="15772" xr:uid="{99A37934-6FD0-4256-BA7F-60C7B4AC7337}"/>
    <cellStyle name="Moneda 32 3 6" xfId="8769" xr:uid="{61CC7700-4CCF-4704-A0C1-AEE81ACA5C32}"/>
    <cellStyle name="Moneda 32 3 6 2" xfId="18065" xr:uid="{BD3D40D3-0DD8-46B6-A2D9-56682E075346}"/>
    <cellStyle name="Moneda 32 3 7" xfId="11219" xr:uid="{F0FD03E4-7E73-467F-B2D9-EA24E17A4642}"/>
    <cellStyle name="Moneda 32 4" xfId="1022" xr:uid="{CC847B0B-54CE-4B03-B301-C4488A46BA3B}"/>
    <cellStyle name="Moneda 32 4 2" xfId="2190" xr:uid="{9FF23AB2-0363-4768-AF4B-7FECD6348886}"/>
    <cellStyle name="Moneda 32 4 2 2" xfId="4526" xr:uid="{DDE71D32-3246-417F-81A9-78FE740EF0E7}"/>
    <cellStyle name="Moneda 32 4 2 2 2" xfId="14918" xr:uid="{5AD843D3-3C44-4F40-A89D-8BCFE555D9C2}"/>
    <cellStyle name="Moneda 32 4 2 3" xfId="6953" xr:uid="{DD643F2F-FABC-411F-B4F7-B1F3E0194433}"/>
    <cellStyle name="Moneda 32 4 2 3 2" xfId="17195" xr:uid="{7F678556-9FFD-4643-8F61-395ABFD53CED}"/>
    <cellStyle name="Moneda 32 4 2 4" xfId="10232" xr:uid="{B7E572F1-D4E2-4CB0-BE65-9BE29E8FADE9}"/>
    <cellStyle name="Moneda 32 4 2 4 2" xfId="19489" xr:uid="{DAA73EC2-BA52-4A40-B784-0F5F53D68604}"/>
    <cellStyle name="Moneda 32 4 2 5" xfId="12642" xr:uid="{7F08BA7B-045F-4CD0-A8C3-3522CF12BD27}"/>
    <cellStyle name="Moneda 32 4 3" xfId="3358" xr:uid="{443F066B-CF5E-40CF-824A-AA82E1D16F7C}"/>
    <cellStyle name="Moneda 32 4 3 2" xfId="13780" xr:uid="{64731906-1D9A-4B13-9774-3A3A12644F45}"/>
    <cellStyle name="Moneda 32 4 4" xfId="5785" xr:uid="{93C44957-4F87-4ABA-B98E-8E2F08927471}"/>
    <cellStyle name="Moneda 32 4 4 2" xfId="16057" xr:uid="{4F459B58-108B-4508-A664-1FB460C6C8DB}"/>
    <cellStyle name="Moneda 32 4 5" xfId="9064" xr:uid="{4581D128-054B-403F-8F65-EC0723C08F71}"/>
    <cellStyle name="Moneda 32 4 5 2" xfId="18350" xr:uid="{5ED4D5D6-74E4-43F6-8A4C-7AAF87CEFA13}"/>
    <cellStyle name="Moneda 32 4 6" xfId="11504" xr:uid="{B5EF72BF-CEF0-4738-828F-9545527E9262}"/>
    <cellStyle name="Moneda 32 5" xfId="1601" xr:uid="{5D7BE2CA-E2A7-44BA-895F-7C5AC7C587DC}"/>
    <cellStyle name="Moneda 32 5 2" xfId="3937" xr:uid="{AFF9D6CF-4C6F-46B9-B622-D179F7DDA047}"/>
    <cellStyle name="Moneda 32 5 2 2" xfId="14349" xr:uid="{030B1258-ED33-47EB-9592-9A1B5CD4B385}"/>
    <cellStyle name="Moneda 32 5 3" xfId="6364" xr:uid="{1955141F-9292-474D-B736-0E5DE1032FD4}"/>
    <cellStyle name="Moneda 32 5 3 2" xfId="16626" xr:uid="{E8279AB2-7C84-4092-9A38-C807864124C1}"/>
    <cellStyle name="Moneda 32 5 4" xfId="9643" xr:uid="{01831A68-346E-4845-9873-38700720467C}"/>
    <cellStyle name="Moneda 32 5 4 2" xfId="18919" xr:uid="{AA1E2889-8164-4D21-A621-D5FBD2442AE0}"/>
    <cellStyle name="Moneda 32 5 5" xfId="12073" xr:uid="{5FAE9DB3-72E5-4EA9-8D60-C1ACC1A592E6}"/>
    <cellStyle name="Moneda 32 6" xfId="2769" xr:uid="{A8F49D18-8B70-40A3-86C6-6999848FEF66}"/>
    <cellStyle name="Moneda 32 6 2" xfId="13211" xr:uid="{57B5C4AF-3A36-494F-96FF-CFA67BA60AB7}"/>
    <cellStyle name="Moneda 32 7" xfId="5180" xr:uid="{BC2E8E32-6461-43DF-B00E-7C1E9769C841}"/>
    <cellStyle name="Moneda 32 7 2" xfId="15488" xr:uid="{36149CB5-5BAE-47D5-8FBF-EE8FA0C6D296}"/>
    <cellStyle name="Moneda 32 8" xfId="8475" xr:uid="{A4F5D33A-B930-47ED-89C5-21765AC4A273}"/>
    <cellStyle name="Moneda 32 8 2" xfId="17781" xr:uid="{A47DF11C-90D4-4064-B3E4-9891FECDE9E5}"/>
    <cellStyle name="Moneda 32 9" xfId="10866" xr:uid="{D662E290-16B8-4452-AE14-76DC9D16A6E6}"/>
    <cellStyle name="Moneda 33" xfId="355" xr:uid="{68D903C6-5C61-4BD5-9BDA-344BC8BCBF6D}"/>
    <cellStyle name="Moneda 33 2" xfId="563" xr:uid="{BEB0631A-BAB8-4C0A-B5B7-C204133928FD}"/>
    <cellStyle name="Moneda 33 2 2" xfId="912" xr:uid="{CBC00A09-5E0F-4329-84FB-4661B1F34853}"/>
    <cellStyle name="Moneda 33 2 2 2" xfId="1494" xr:uid="{E0194E40-3C03-4EB9-B807-6EFACA149791}"/>
    <cellStyle name="Moneda 33 2 2 2 2" xfId="2662" xr:uid="{1FF0D154-9C57-4268-8E1E-9D115455A61A}"/>
    <cellStyle name="Moneda 33 2 2 2 2 2" xfId="4998" xr:uid="{FD28981E-5A8C-497A-AC59-697672276169}"/>
    <cellStyle name="Moneda 33 2 2 2 2 2 2" xfId="15387" xr:uid="{43BE36FF-08AF-4710-BE4B-6BB35C1681B5}"/>
    <cellStyle name="Moneda 33 2 2 2 2 3" xfId="7425" xr:uid="{0BFD4EAF-AF75-4F5A-A5C7-C67C1E8DB6D3}"/>
    <cellStyle name="Moneda 33 2 2 2 2 3 2" xfId="17664" xr:uid="{D0DA4396-1DA7-4D67-A2FA-4FAB94024BC9}"/>
    <cellStyle name="Moneda 33 2 2 2 2 4" xfId="10704" xr:uid="{4F75D0ED-8A32-41C0-B83A-2E0A8259ACF2}"/>
    <cellStyle name="Moneda 33 2 2 2 2 4 2" xfId="19958" xr:uid="{D7691450-7B09-41F3-9138-D4C745A6A443}"/>
    <cellStyle name="Moneda 33 2 2 2 2 5" xfId="13111" xr:uid="{AD355D1A-FCBB-48A7-9D47-033E368F5C47}"/>
    <cellStyle name="Moneda 33 2 2 2 3" xfId="3830" xr:uid="{D0E115AA-9835-44DB-8243-AD809D44D0A7}"/>
    <cellStyle name="Moneda 33 2 2 2 3 2" xfId="14249" xr:uid="{C4366B9F-D568-4EE7-AE0A-36822CD8A93E}"/>
    <cellStyle name="Moneda 33 2 2 2 4" xfId="6257" xr:uid="{5F6B92C2-064D-4669-8C68-35E6B57F18BA}"/>
    <cellStyle name="Moneda 33 2 2 2 4 2" xfId="16526" xr:uid="{CCC125CD-6B47-4C60-A9C5-E4806EE2A197}"/>
    <cellStyle name="Moneda 33 2 2 2 5" xfId="9536" xr:uid="{C20AD22E-FD8F-4216-BB15-D07BFC39E286}"/>
    <cellStyle name="Moneda 33 2 2 2 5 2" xfId="18819" xr:uid="{4D5C08D7-77A4-4C97-8A71-2CAB08514F11}"/>
    <cellStyle name="Moneda 33 2 2 2 6" xfId="11973" xr:uid="{6A0CC09E-C6D1-4FD2-97A3-8062DB3BEBDE}"/>
    <cellStyle name="Moneda 33 2 2 3" xfId="2080" xr:uid="{DCF749FA-0B15-4221-94FC-507404C7F7D1}"/>
    <cellStyle name="Moneda 33 2 2 3 2" xfId="4416" xr:uid="{0E24E3F7-963B-40E2-88AF-189D902DA4AD}"/>
    <cellStyle name="Moneda 33 2 2 3 2 2" xfId="14818" xr:uid="{75677E8F-E2B5-4BAB-9A4F-36FC9790EAF9}"/>
    <cellStyle name="Moneda 33 2 2 3 3" xfId="6843" xr:uid="{476DAFAC-2808-4505-B794-6A981068E4E0}"/>
    <cellStyle name="Moneda 33 2 2 3 3 2" xfId="17095" xr:uid="{E87FD138-3048-4C1F-A5F8-CF9753556BAD}"/>
    <cellStyle name="Moneda 33 2 2 3 4" xfId="10122" xr:uid="{9A729553-A932-41DF-AF88-747DD133D2A4}"/>
    <cellStyle name="Moneda 33 2 2 3 4 2" xfId="19388" xr:uid="{FD3B6878-F161-4D7B-8744-D2B036C2D8C7}"/>
    <cellStyle name="Moneda 33 2 2 3 5" xfId="12542" xr:uid="{670CC808-EE7A-4BC4-89DE-01D7C991EAEA}"/>
    <cellStyle name="Moneda 33 2 2 4" xfId="3248" xr:uid="{60E08A8F-7AB6-4B02-BD36-21123055C04B}"/>
    <cellStyle name="Moneda 33 2 2 4 2" xfId="13680" xr:uid="{4DF65D5E-D664-4A1B-B077-F58867DD03F3}"/>
    <cellStyle name="Moneda 33 2 2 5" xfId="5675" xr:uid="{8DEEBF16-D467-401F-B98C-BBBCD0CEA5E9}"/>
    <cellStyle name="Moneda 33 2 2 5 2" xfId="15957" xr:uid="{C7BEC114-D9BC-49D6-AC72-91852DC591C8}"/>
    <cellStyle name="Moneda 33 2 2 6" xfId="8954" xr:uid="{C7C0AAB9-7C06-47DC-8E28-310FD24ADBAC}"/>
    <cellStyle name="Moneda 33 2 2 6 2" xfId="18250" xr:uid="{4625A119-96C4-4276-AF8E-F2CEB658E481}"/>
    <cellStyle name="Moneda 33 2 2 7" xfId="11404" xr:uid="{1BBFA734-7564-42C8-A9F8-AE5A7C991869}"/>
    <cellStyle name="Moneda 33 2 3" xfId="1207" xr:uid="{1B5C3B3D-407A-4730-850F-D306B9ED9F64}"/>
    <cellStyle name="Moneda 33 2 3 2" xfId="2375" xr:uid="{EBFA5D65-8BDE-4286-ADFA-6BE0D72576C7}"/>
    <cellStyle name="Moneda 33 2 3 2 2" xfId="4711" xr:uid="{6988078D-BC4D-43F9-9F0E-5248ED002C1E}"/>
    <cellStyle name="Moneda 33 2 3 2 2 2" xfId="15103" xr:uid="{B0432F29-F89D-415B-9D19-582D097D0801}"/>
    <cellStyle name="Moneda 33 2 3 2 3" xfId="7138" xr:uid="{F24D7146-B77D-4F58-9EC0-CBC4063EC2B1}"/>
    <cellStyle name="Moneda 33 2 3 2 3 2" xfId="17380" xr:uid="{9E487D5E-4B29-464A-A59E-8ED55E066255}"/>
    <cellStyle name="Moneda 33 2 3 2 4" xfId="10417" xr:uid="{F57DDFAD-A0F0-4369-9B38-3431353C4671}"/>
    <cellStyle name="Moneda 33 2 3 2 4 2" xfId="19674" xr:uid="{9FE595A0-536C-4D94-B13F-6B45D6E7E9F6}"/>
    <cellStyle name="Moneda 33 2 3 2 5" xfId="12827" xr:uid="{77ADF5C8-10DE-4B59-BF23-99B34E67764F}"/>
    <cellStyle name="Moneda 33 2 3 3" xfId="3543" xr:uid="{A7643BD8-6DA2-4385-AED0-C5551B6A6E68}"/>
    <cellStyle name="Moneda 33 2 3 3 2" xfId="13965" xr:uid="{CAB5A87D-F71D-4906-B0F8-861517BDFD01}"/>
    <cellStyle name="Moneda 33 2 3 4" xfId="5970" xr:uid="{05A5304F-B8AE-4CEC-A60D-4E106180B64F}"/>
    <cellStyle name="Moneda 33 2 3 4 2" xfId="16242" xr:uid="{835A5C9B-BA6A-44C8-86D5-EFD51CEAB70C}"/>
    <cellStyle name="Moneda 33 2 3 5" xfId="9249" xr:uid="{4505B658-820C-4614-9A2A-A98B83924814}"/>
    <cellStyle name="Moneda 33 2 3 5 2" xfId="18535" xr:uid="{17E3C36B-9BBC-4718-9D17-51312A14610D}"/>
    <cellStyle name="Moneda 33 2 3 6" xfId="11689" xr:uid="{E45366DB-4211-4C37-8519-F1872F6385C3}"/>
    <cellStyle name="Moneda 33 2 4" xfId="1786" xr:uid="{8FD2D913-755C-497A-B0BF-3CC1A27C0D10}"/>
    <cellStyle name="Moneda 33 2 4 2" xfId="4122" xr:uid="{2844DD7A-9D3C-41EE-A09E-BCE4F0BDD99A}"/>
    <cellStyle name="Moneda 33 2 4 2 2" xfId="14534" xr:uid="{7FDF59DE-AED7-4E56-A728-98E2D75839C9}"/>
    <cellStyle name="Moneda 33 2 4 3" xfId="6549" xr:uid="{85CC73FD-32C8-45CC-997D-154C4DB50A2C}"/>
    <cellStyle name="Moneda 33 2 4 3 2" xfId="16811" xr:uid="{450F44DD-EF38-4EAE-A163-2D17BAF21A2C}"/>
    <cellStyle name="Moneda 33 2 4 4" xfId="9828" xr:uid="{D149D626-093D-4A52-A4CE-5298E0FD7F64}"/>
    <cellStyle name="Moneda 33 2 4 4 2" xfId="19104" xr:uid="{6C17E040-AE87-4A2B-9319-738CE6B47AD7}"/>
    <cellStyle name="Moneda 33 2 4 5" xfId="12258" xr:uid="{0EEA2ED8-5843-44FE-A898-65B2376F4542}"/>
    <cellStyle name="Moneda 33 2 5" xfId="2954" xr:uid="{A9EB060D-6949-4274-A5E7-4E1422343B4B}"/>
    <cellStyle name="Moneda 33 2 5 2" xfId="13396" xr:uid="{1C0254FA-27A0-483C-B7BA-B703DA63DA3A}"/>
    <cellStyle name="Moneda 33 2 6" xfId="5371" xr:uid="{B44FC6FF-9A68-4080-BE53-DB96FD11BD65}"/>
    <cellStyle name="Moneda 33 2 6 2" xfId="15673" xr:uid="{4F7D2DEA-4FF2-405B-A755-6A71A6263ADD}"/>
    <cellStyle name="Moneda 33 2 7" xfId="8660" xr:uid="{8D77E7B8-A4EB-49E7-8207-0ED8B8D99FB8}"/>
    <cellStyle name="Moneda 33 2 7 2" xfId="17966" xr:uid="{8A1B1E35-75F3-4697-A473-6E4F36AD95C6}"/>
    <cellStyle name="Moneda 33 2 8" xfId="11076" xr:uid="{62632CA6-7758-4282-8D0F-2E09B87EE991}"/>
    <cellStyle name="Moneda 33 3" xfId="729" xr:uid="{95662B82-A102-427F-AF10-17F8539B0283}"/>
    <cellStyle name="Moneda 33 3 2" xfId="1311" xr:uid="{22AEAF96-C653-476A-AFE6-53CF06F47112}"/>
    <cellStyle name="Moneda 33 3 2 2" xfId="2479" xr:uid="{F2B047FF-0C4F-4655-BB57-A73657261F96}"/>
    <cellStyle name="Moneda 33 3 2 2 2" xfId="4815" xr:uid="{950FEB6D-F7C8-4A68-8CFD-AF4140393B75}"/>
    <cellStyle name="Moneda 33 3 2 2 2 2" xfId="15204" xr:uid="{174BC6EA-0534-4A17-BAA4-A14ABD455FBF}"/>
    <cellStyle name="Moneda 33 3 2 2 3" xfId="7242" xr:uid="{39696F43-FA1A-4980-BF0F-F9B578C65450}"/>
    <cellStyle name="Moneda 33 3 2 2 3 2" xfId="17481" xr:uid="{9FE3CA83-750C-4D53-9F6A-B9B20952CFCB}"/>
    <cellStyle name="Moneda 33 3 2 2 4" xfId="10521" xr:uid="{1C5E84FE-3193-48F7-AB7C-A16417760103}"/>
    <cellStyle name="Moneda 33 3 2 2 4 2" xfId="19775" xr:uid="{6619DF24-5B90-430C-8347-A5C96A79CDEE}"/>
    <cellStyle name="Moneda 33 3 2 2 5" xfId="12928" xr:uid="{E5DFC39B-8BC2-4858-800B-2FEDE0DED26E}"/>
    <cellStyle name="Moneda 33 3 2 3" xfId="3647" xr:uid="{47188BA4-2257-4C14-B8F5-A222523E372C}"/>
    <cellStyle name="Moneda 33 3 2 3 2" xfId="14066" xr:uid="{70E91F51-34EF-4325-8157-9265D0512565}"/>
    <cellStyle name="Moneda 33 3 2 4" xfId="6074" xr:uid="{26302B44-98DD-486E-872A-0C7950443286}"/>
    <cellStyle name="Moneda 33 3 2 4 2" xfId="16343" xr:uid="{2BD9E079-2B34-4FBF-9E6A-0B074A94C3A8}"/>
    <cellStyle name="Moneda 33 3 2 5" xfId="9353" xr:uid="{4902E4DF-2121-4254-BE93-AD23EE69EE8D}"/>
    <cellStyle name="Moneda 33 3 2 5 2" xfId="18636" xr:uid="{F7828C15-7909-4326-96E3-B401B97FDB1B}"/>
    <cellStyle name="Moneda 33 3 2 6" xfId="11790" xr:uid="{2837FD6B-1F23-4F77-8EF5-FE888DD89839}"/>
    <cellStyle name="Moneda 33 3 3" xfId="1897" xr:uid="{340C2273-D16B-4628-8137-B9B66ABDD4F9}"/>
    <cellStyle name="Moneda 33 3 3 2" xfId="4233" xr:uid="{F728EB07-E7F7-418A-BCC9-8122114170A3}"/>
    <cellStyle name="Moneda 33 3 3 2 2" xfId="14635" xr:uid="{CE29772C-FFF6-4479-8A7F-DD8C7EE8A6C0}"/>
    <cellStyle name="Moneda 33 3 3 3" xfId="6660" xr:uid="{E3401EC2-995B-42BE-A553-D40C70CD71C2}"/>
    <cellStyle name="Moneda 33 3 3 3 2" xfId="16912" xr:uid="{16F5679E-33A9-402B-BB4C-ECE740061790}"/>
    <cellStyle name="Moneda 33 3 3 4" xfId="9939" xr:uid="{4F3B9FF9-7255-4128-B17B-FF4DEF254A84}"/>
    <cellStyle name="Moneda 33 3 3 4 2" xfId="19205" xr:uid="{2E4402A8-85C4-406E-8385-CBAFDB2D9250}"/>
    <cellStyle name="Moneda 33 3 3 5" xfId="12359" xr:uid="{249B4056-000D-4065-B3A5-CCFB08AD4371}"/>
    <cellStyle name="Moneda 33 3 4" xfId="3065" xr:uid="{9C8A2ED8-3FBC-4CFC-9C86-AED1D21EFC9A}"/>
    <cellStyle name="Moneda 33 3 4 2" xfId="13497" xr:uid="{DD764BE3-C509-4E90-BB4D-D76F2D062783}"/>
    <cellStyle name="Moneda 33 3 5" xfId="5492" xr:uid="{AA5408F8-8BC2-48A8-9E9B-C21FA377574B}"/>
    <cellStyle name="Moneda 33 3 5 2" xfId="15774" xr:uid="{43A2E87D-541F-41DA-96DE-54C7FC63029E}"/>
    <cellStyle name="Moneda 33 3 6" xfId="8771" xr:uid="{67296BC2-9F98-4D78-AB37-DA092B2944E1}"/>
    <cellStyle name="Moneda 33 3 6 2" xfId="18067" xr:uid="{51A87008-A8B1-467E-BC05-F848925E51F5}"/>
    <cellStyle name="Moneda 33 3 7" xfId="11221" xr:uid="{3BBF38D9-D0C1-4623-89FA-0BCC9FB0A6A7}"/>
    <cellStyle name="Moneda 33 4" xfId="1024" xr:uid="{676EBA64-7D9B-45EA-915F-CDC23E77A619}"/>
    <cellStyle name="Moneda 33 4 2" xfId="2192" xr:uid="{5669378A-00EA-4AF9-A185-E6745A920AD9}"/>
    <cellStyle name="Moneda 33 4 2 2" xfId="4528" xr:uid="{1EE4A4FF-7E44-4524-BFC7-EA4828F7FC37}"/>
    <cellStyle name="Moneda 33 4 2 2 2" xfId="14920" xr:uid="{A9A67763-8A85-40A9-BC41-59EF8156357D}"/>
    <cellStyle name="Moneda 33 4 2 3" xfId="6955" xr:uid="{A0D09AA8-709C-4787-84E6-AFB1C1F3DEBA}"/>
    <cellStyle name="Moneda 33 4 2 3 2" xfId="17197" xr:uid="{42DC3115-3354-4975-A7C3-99B80F3346A6}"/>
    <cellStyle name="Moneda 33 4 2 4" xfId="10234" xr:uid="{7B8875F5-B619-4BB9-BB52-2359E749A5F4}"/>
    <cellStyle name="Moneda 33 4 2 4 2" xfId="19491" xr:uid="{EEBCE691-899E-46DA-87AA-ED0859ED25B7}"/>
    <cellStyle name="Moneda 33 4 2 5" xfId="12644" xr:uid="{164CECDD-C536-41AB-BC7E-3F9B5E2EE261}"/>
    <cellStyle name="Moneda 33 4 3" xfId="3360" xr:uid="{EA4F2651-B808-451A-9850-918484D10221}"/>
    <cellStyle name="Moneda 33 4 3 2" xfId="13782" xr:uid="{EF01139E-B57A-4149-825D-A132AF89B42C}"/>
    <cellStyle name="Moneda 33 4 4" xfId="5787" xr:uid="{196FB1EF-5CA2-462B-9B4C-19DD281D49AE}"/>
    <cellStyle name="Moneda 33 4 4 2" xfId="16059" xr:uid="{F374F472-3AF7-4F0E-BFC6-FA7E70491442}"/>
    <cellStyle name="Moneda 33 4 5" xfId="9066" xr:uid="{352BCF06-50C7-4092-A6D9-0F7A264634C0}"/>
    <cellStyle name="Moneda 33 4 5 2" xfId="18352" xr:uid="{3B505C40-3721-4430-A435-78F20B06DCBC}"/>
    <cellStyle name="Moneda 33 4 6" xfId="11506" xr:uid="{0372FE07-F536-42E2-8142-DE5FA6035275}"/>
    <cellStyle name="Moneda 33 5" xfId="1603" xr:uid="{ACB8DCEF-A09F-4EC3-9D2A-EF029B28AD44}"/>
    <cellStyle name="Moneda 33 5 2" xfId="3939" xr:uid="{495F1EB8-2CDA-4E1D-91B3-4E2F138F63C1}"/>
    <cellStyle name="Moneda 33 5 2 2" xfId="14351" xr:uid="{FB455963-80C0-4F99-A65B-AEB57A670812}"/>
    <cellStyle name="Moneda 33 5 3" xfId="6366" xr:uid="{4C1E8058-E2D9-480B-8B41-DFC96BC5B60D}"/>
    <cellStyle name="Moneda 33 5 3 2" xfId="16628" xr:uid="{A9DB6374-1EB8-40B6-A878-9F0119EFEE46}"/>
    <cellStyle name="Moneda 33 5 4" xfId="9645" xr:uid="{7E33D984-4FB4-4602-8ADE-674AB684C6E6}"/>
    <cellStyle name="Moneda 33 5 4 2" xfId="18921" xr:uid="{CE57E425-6BDB-4547-82D5-927A6E36E428}"/>
    <cellStyle name="Moneda 33 5 5" xfId="12075" xr:uid="{0BA15CCA-5E8C-4A5E-91B0-FB7C2A8F781E}"/>
    <cellStyle name="Moneda 33 6" xfId="2771" xr:uid="{7E6E859B-3EF0-4652-8BE3-B8D8DABE8EF8}"/>
    <cellStyle name="Moneda 33 6 2" xfId="13213" xr:uid="{36573A42-B4B8-4E51-895A-8270AE618D65}"/>
    <cellStyle name="Moneda 33 7" xfId="5182" xr:uid="{A2DA5A42-4FFF-4BED-831F-77B99554CF98}"/>
    <cellStyle name="Moneda 33 7 2" xfId="15490" xr:uid="{50A5595C-7AF7-4329-9735-BF4361700CE2}"/>
    <cellStyle name="Moneda 33 8" xfId="8477" xr:uid="{EB06A217-D7BB-410B-B81A-174FCECEC647}"/>
    <cellStyle name="Moneda 33 8 2" xfId="17783" xr:uid="{C220750D-CA75-4A73-B271-E1040B78EEB1}"/>
    <cellStyle name="Moneda 33 9" xfId="10868" xr:uid="{A40EEDEF-17D1-495A-8914-6634B90B0F8A}"/>
    <cellStyle name="Moneda 34" xfId="356" xr:uid="{64C1BF0C-3F05-4056-B6A4-44891E0823D4}"/>
    <cellStyle name="Moneda 34 2" xfId="564" xr:uid="{E7FA4785-4701-4806-9090-6126FC9AADB4}"/>
    <cellStyle name="Moneda 34 2 2" xfId="913" xr:uid="{F9E116C9-2D1C-4802-8A71-4338406DCAC5}"/>
    <cellStyle name="Moneda 34 2 2 2" xfId="1495" xr:uid="{FCBFCDC1-D579-4585-B70A-9C968B30163D}"/>
    <cellStyle name="Moneda 34 2 2 2 2" xfId="2663" xr:uid="{35B826E7-D54F-4C9F-8983-CB42D549482C}"/>
    <cellStyle name="Moneda 34 2 2 2 2 2" xfId="4999" xr:uid="{C5C4A6EC-61BD-4CF8-AE3B-D2DBDA2BD5BA}"/>
    <cellStyle name="Moneda 34 2 2 2 2 2 2" xfId="15388" xr:uid="{704C757F-142A-4D1D-9A49-463A58120F61}"/>
    <cellStyle name="Moneda 34 2 2 2 2 3" xfId="7426" xr:uid="{A5A534B0-A54E-4BFA-9193-F8E2A0A4CA16}"/>
    <cellStyle name="Moneda 34 2 2 2 2 3 2" xfId="17665" xr:uid="{4CB64AA3-B0A2-4A4A-AE94-8FBA52CD8DE9}"/>
    <cellStyle name="Moneda 34 2 2 2 2 4" xfId="10705" xr:uid="{C73E7FD5-B8FB-49B2-93DC-9795ECA3FF9D}"/>
    <cellStyle name="Moneda 34 2 2 2 2 4 2" xfId="19959" xr:uid="{53D00359-9421-4644-B999-EE622154482A}"/>
    <cellStyle name="Moneda 34 2 2 2 2 5" xfId="13112" xr:uid="{7D3696FF-2110-4997-AFA8-5F0D2B8CB47F}"/>
    <cellStyle name="Moneda 34 2 2 2 3" xfId="3831" xr:uid="{008E653A-924A-4C20-8E84-656D5B73190E}"/>
    <cellStyle name="Moneda 34 2 2 2 3 2" xfId="14250" xr:uid="{BA820C3C-F26A-4255-9138-66AFA1537C8E}"/>
    <cellStyle name="Moneda 34 2 2 2 4" xfId="6258" xr:uid="{A68C20A1-196C-49C3-BE9B-D063DD54CB9D}"/>
    <cellStyle name="Moneda 34 2 2 2 4 2" xfId="16527" xr:uid="{248643AD-0F22-48F9-B75C-6395EA33EF3A}"/>
    <cellStyle name="Moneda 34 2 2 2 5" xfId="9537" xr:uid="{6F923560-E403-4C86-A39E-A8C183163656}"/>
    <cellStyle name="Moneda 34 2 2 2 5 2" xfId="18820" xr:uid="{1977F77E-DC4E-4CDC-BE30-0CDBFBF31870}"/>
    <cellStyle name="Moneda 34 2 2 2 6" xfId="11974" xr:uid="{D77D7759-2DB8-4186-A177-DC9842BEE184}"/>
    <cellStyle name="Moneda 34 2 2 3" xfId="2081" xr:uid="{316A31DA-516C-4C15-8991-4C052362D7FD}"/>
    <cellStyle name="Moneda 34 2 2 3 2" xfId="4417" xr:uid="{797F90B1-E694-4753-B81B-5165D4D5625A}"/>
    <cellStyle name="Moneda 34 2 2 3 2 2" xfId="14819" xr:uid="{F87469F5-9CA6-496B-9363-D723508E4A41}"/>
    <cellStyle name="Moneda 34 2 2 3 3" xfId="6844" xr:uid="{1FAA6719-E944-44EA-8F94-EE9CD07D8840}"/>
    <cellStyle name="Moneda 34 2 2 3 3 2" xfId="17096" xr:uid="{760707C1-470C-46F8-9B52-96414E38D5F7}"/>
    <cellStyle name="Moneda 34 2 2 3 4" xfId="10123" xr:uid="{33F3AB51-78E7-4429-80BD-74ACE3EF610F}"/>
    <cellStyle name="Moneda 34 2 2 3 4 2" xfId="19389" xr:uid="{CC6B6074-09CA-4712-A660-4D4F054F043B}"/>
    <cellStyle name="Moneda 34 2 2 3 5" xfId="12543" xr:uid="{160565EC-0F4F-4E73-BC1B-C2D2BE358893}"/>
    <cellStyle name="Moneda 34 2 2 4" xfId="3249" xr:uid="{831A9AD9-2EE8-4736-86ED-23F8F3A2BDC0}"/>
    <cellStyle name="Moneda 34 2 2 4 2" xfId="13681" xr:uid="{080C0AB5-E3CB-45E8-9646-18E9636D0BC0}"/>
    <cellStyle name="Moneda 34 2 2 5" xfId="5676" xr:uid="{E03B1348-A9E2-4C54-B6E9-53255502984A}"/>
    <cellStyle name="Moneda 34 2 2 5 2" xfId="15958" xr:uid="{920ABC11-701F-44CD-9D5B-3B86BDDC59D6}"/>
    <cellStyle name="Moneda 34 2 2 6" xfId="8955" xr:uid="{A5DC3138-96EC-4C1F-9B16-1113E8A8729A}"/>
    <cellStyle name="Moneda 34 2 2 6 2" xfId="18251" xr:uid="{313AFFFF-A1B9-49D6-B1D3-AF44C0C816D2}"/>
    <cellStyle name="Moneda 34 2 2 7" xfId="11405" xr:uid="{CDFEFC5C-6C22-4A1F-B3D7-B0CB1AE2844D}"/>
    <cellStyle name="Moneda 34 2 3" xfId="1208" xr:uid="{438EAE04-18AD-4A3D-A548-E5DD8369BDAA}"/>
    <cellStyle name="Moneda 34 2 3 2" xfId="2376" xr:uid="{0DCDF57B-6557-4AC4-B8FD-960C40C94FD6}"/>
    <cellStyle name="Moneda 34 2 3 2 2" xfId="4712" xr:uid="{25680AF2-4259-4CA1-BA0F-5CCFD983CB28}"/>
    <cellStyle name="Moneda 34 2 3 2 2 2" xfId="15104" xr:uid="{F28FA977-3DAD-4322-9156-6A1F74F1ECDF}"/>
    <cellStyle name="Moneda 34 2 3 2 3" xfId="7139" xr:uid="{E76FDFBD-DDBE-48DB-86B2-48540555C2A8}"/>
    <cellStyle name="Moneda 34 2 3 2 3 2" xfId="17381" xr:uid="{6F1DE33A-6C0C-4FA1-8372-9022C8FFC48B}"/>
    <cellStyle name="Moneda 34 2 3 2 4" xfId="10418" xr:uid="{8EC5691A-82BF-4E46-9D09-D50E1F5ED429}"/>
    <cellStyle name="Moneda 34 2 3 2 4 2" xfId="19675" xr:uid="{EAB33ADA-B2EB-46E9-B1EC-890223AA922E}"/>
    <cellStyle name="Moneda 34 2 3 2 5" xfId="12828" xr:uid="{D7FA817C-7017-45B3-9D31-407F5F761424}"/>
    <cellStyle name="Moneda 34 2 3 3" xfId="3544" xr:uid="{BF00D219-A410-4E04-89C6-F41EC3CA5189}"/>
    <cellStyle name="Moneda 34 2 3 3 2" xfId="13966" xr:uid="{8DE3517B-46BA-4B7A-B2B4-3A35A03731F6}"/>
    <cellStyle name="Moneda 34 2 3 4" xfId="5971" xr:uid="{64F7DF55-520F-47D1-9114-1813C661F825}"/>
    <cellStyle name="Moneda 34 2 3 4 2" xfId="16243" xr:uid="{145417A7-FCCA-49B9-8D6F-4F7ADAB6BF4A}"/>
    <cellStyle name="Moneda 34 2 3 5" xfId="9250" xr:uid="{7FD74CA7-F4E1-4547-AD2F-7FB1F7C17BD3}"/>
    <cellStyle name="Moneda 34 2 3 5 2" xfId="18536" xr:uid="{048A5DCC-2A2C-498D-A7E7-F4F729313814}"/>
    <cellStyle name="Moneda 34 2 3 6" xfId="11690" xr:uid="{B54E1F6C-D993-462A-B926-8A4103EB1E86}"/>
    <cellStyle name="Moneda 34 2 4" xfId="1787" xr:uid="{B3BFC5F9-2BB9-4D62-8A0C-6D6E35E2CD6F}"/>
    <cellStyle name="Moneda 34 2 4 2" xfId="4123" xr:uid="{E222DAF3-BD1A-4F25-9FA3-8DC12089A184}"/>
    <cellStyle name="Moneda 34 2 4 2 2" xfId="14535" xr:uid="{688ECD29-78C8-494F-A07C-30AD0D49DD60}"/>
    <cellStyle name="Moneda 34 2 4 3" xfId="6550" xr:uid="{DB55C01E-C60D-4124-BF28-81B001024905}"/>
    <cellStyle name="Moneda 34 2 4 3 2" xfId="16812" xr:uid="{83453D12-24F5-4B2F-83F6-10F31493C2D6}"/>
    <cellStyle name="Moneda 34 2 4 4" xfId="9829" xr:uid="{5998C044-704F-435A-94E4-14BF3B3F6183}"/>
    <cellStyle name="Moneda 34 2 4 4 2" xfId="19105" xr:uid="{09930775-EE0A-4209-9948-C797C3A1D031}"/>
    <cellStyle name="Moneda 34 2 4 5" xfId="12259" xr:uid="{F5BDF07D-276A-4EB6-9867-9EDA0FAFA6D2}"/>
    <cellStyle name="Moneda 34 2 5" xfId="2955" xr:uid="{4A6FD53F-B7ED-4057-A708-2C2BAB601B50}"/>
    <cellStyle name="Moneda 34 2 5 2" xfId="13397" xr:uid="{0068976B-391C-4CAF-BED3-A994453D2DA6}"/>
    <cellStyle name="Moneda 34 2 6" xfId="5372" xr:uid="{0A2667F6-02BF-47A6-8A41-7B3BB6C512EF}"/>
    <cellStyle name="Moneda 34 2 6 2" xfId="15674" xr:uid="{64E24B1F-5D8A-49F5-96DB-9872945DB6B7}"/>
    <cellStyle name="Moneda 34 2 7" xfId="8661" xr:uid="{1F8071EB-413C-4B7B-B506-78FBF618C53E}"/>
    <cellStyle name="Moneda 34 2 7 2" xfId="17967" xr:uid="{5A1B3E48-6744-4C99-BE6F-C66BB4141E8B}"/>
    <cellStyle name="Moneda 34 2 8" xfId="11077" xr:uid="{1C79B395-A551-4739-BB5C-7C66937D355D}"/>
    <cellStyle name="Moneda 34 3" xfId="730" xr:uid="{3DC32C67-8972-4AEC-B29B-5B9A62C63CB8}"/>
    <cellStyle name="Moneda 34 3 2" xfId="1312" xr:uid="{70F3A971-22C9-4BFC-884D-E4639EC44F26}"/>
    <cellStyle name="Moneda 34 3 2 2" xfId="2480" xr:uid="{BFEAF12B-1D3F-4864-BCC1-8E51587FBE10}"/>
    <cellStyle name="Moneda 34 3 2 2 2" xfId="4816" xr:uid="{FD372C0F-F4A4-434A-9F5C-D6F498DD96C2}"/>
    <cellStyle name="Moneda 34 3 2 2 2 2" xfId="15205" xr:uid="{D63B66CE-5E1A-47AF-9862-FD7B70EFB6D7}"/>
    <cellStyle name="Moneda 34 3 2 2 3" xfId="7243" xr:uid="{DAB3C09F-8BD2-4A6E-B48F-68F4AF4C2271}"/>
    <cellStyle name="Moneda 34 3 2 2 3 2" xfId="17482" xr:uid="{FD126FAE-E172-4D0D-8894-432927940645}"/>
    <cellStyle name="Moneda 34 3 2 2 4" xfId="10522" xr:uid="{AE8B0015-EA58-41A4-B9B1-18B048611EDF}"/>
    <cellStyle name="Moneda 34 3 2 2 4 2" xfId="19776" xr:uid="{7905D0E1-EB6E-4385-8DC2-C71CC241854D}"/>
    <cellStyle name="Moneda 34 3 2 2 5" xfId="12929" xr:uid="{FB42C350-3812-475F-BCDE-389455737EA2}"/>
    <cellStyle name="Moneda 34 3 2 3" xfId="3648" xr:uid="{EE9E0F35-2E41-4870-BDD2-8666292C78A1}"/>
    <cellStyle name="Moneda 34 3 2 3 2" xfId="14067" xr:uid="{F3A58A23-C192-4073-9209-769FEFFE8A03}"/>
    <cellStyle name="Moneda 34 3 2 4" xfId="6075" xr:uid="{4404C3CC-F0B8-4CF7-B9EF-431D4931EAE1}"/>
    <cellStyle name="Moneda 34 3 2 4 2" xfId="16344" xr:uid="{17F6D697-EAD9-4F7D-A53D-5E14FF5BF929}"/>
    <cellStyle name="Moneda 34 3 2 5" xfId="9354" xr:uid="{1FD6EB29-23FB-4757-B32A-9118122EA651}"/>
    <cellStyle name="Moneda 34 3 2 5 2" xfId="18637" xr:uid="{9BA9F3A5-764C-49B4-93E1-EC99EE7894E5}"/>
    <cellStyle name="Moneda 34 3 2 6" xfId="11791" xr:uid="{92C8AE74-BDC1-4F5C-8DE9-E03309E4E760}"/>
    <cellStyle name="Moneda 34 3 3" xfId="1898" xr:uid="{DCA9EDE3-AF7E-4285-98C8-4530A85343A7}"/>
    <cellStyle name="Moneda 34 3 3 2" xfId="4234" xr:uid="{F5DD5D3A-FDAA-40CE-9353-52C037848E27}"/>
    <cellStyle name="Moneda 34 3 3 2 2" xfId="14636" xr:uid="{44945563-9B40-477F-B703-232CBD6ACE89}"/>
    <cellStyle name="Moneda 34 3 3 3" xfId="6661" xr:uid="{65A53529-E3A4-4A1E-BA13-402F317FFEFF}"/>
    <cellStyle name="Moneda 34 3 3 3 2" xfId="16913" xr:uid="{6D0825D5-8A18-4301-9F21-12CECFA33C57}"/>
    <cellStyle name="Moneda 34 3 3 4" xfId="9940" xr:uid="{79C28813-A372-403C-B970-E074F556E607}"/>
    <cellStyle name="Moneda 34 3 3 4 2" xfId="19206" xr:uid="{FFE095DC-B253-4EC4-A5DF-B1B3FA0DFEFF}"/>
    <cellStyle name="Moneda 34 3 3 5" xfId="12360" xr:uid="{46CBBD50-8DA4-4AE4-A11A-28ACE671790C}"/>
    <cellStyle name="Moneda 34 3 4" xfId="3066" xr:uid="{FC35E078-206B-4DD0-87FC-C82C7B457B20}"/>
    <cellStyle name="Moneda 34 3 4 2" xfId="13498" xr:uid="{7EAAE7BA-452B-44E1-9AD6-D2EAEFDB68A7}"/>
    <cellStyle name="Moneda 34 3 5" xfId="5493" xr:uid="{0730DCB7-441E-4F9F-A76D-E2994F2125F3}"/>
    <cellStyle name="Moneda 34 3 5 2" xfId="15775" xr:uid="{76F9BBA1-B08A-4417-A843-54A8243827B9}"/>
    <cellStyle name="Moneda 34 3 6" xfId="8772" xr:uid="{D0C6D216-0B4A-47F0-9221-CB596CAAFC3A}"/>
    <cellStyle name="Moneda 34 3 6 2" xfId="18068" xr:uid="{52188AE4-264C-4A49-B370-1D748755280F}"/>
    <cellStyle name="Moneda 34 3 7" xfId="11222" xr:uid="{BABEC0C8-C343-48E0-9D43-436FB3F4E6BE}"/>
    <cellStyle name="Moneda 34 4" xfId="1025" xr:uid="{80267168-69FC-4D98-A712-2383E87AA782}"/>
    <cellStyle name="Moneda 34 4 2" xfId="2193" xr:uid="{A2717FA4-A99E-49EE-84B9-CB9EDAF71150}"/>
    <cellStyle name="Moneda 34 4 2 2" xfId="4529" xr:uid="{D8D51AF9-B327-4AAD-8993-30F2B87D571E}"/>
    <cellStyle name="Moneda 34 4 2 2 2" xfId="14921" xr:uid="{B70B6F0F-E485-4BA2-A9F1-4BC18ACBAE6E}"/>
    <cellStyle name="Moneda 34 4 2 3" xfId="6956" xr:uid="{55DC4C5F-7603-4606-A2D1-46B4FF219237}"/>
    <cellStyle name="Moneda 34 4 2 3 2" xfId="17198" xr:uid="{2CF562CD-F984-43AF-A099-C65898A2E747}"/>
    <cellStyle name="Moneda 34 4 2 4" xfId="10235" xr:uid="{13546DA5-5171-400C-97FB-01E17022CE59}"/>
    <cellStyle name="Moneda 34 4 2 4 2" xfId="19492" xr:uid="{5B20117F-37BF-43EF-B08B-5620DDCB29BA}"/>
    <cellStyle name="Moneda 34 4 2 5" xfId="12645" xr:uid="{3C4AC335-1539-4E15-AD08-EB97F5606409}"/>
    <cellStyle name="Moneda 34 4 3" xfId="3361" xr:uid="{25D32B87-8B35-4592-A0EC-00F86905B937}"/>
    <cellStyle name="Moneda 34 4 3 2" xfId="13783" xr:uid="{13E3BB54-4C68-4BB1-810D-D9AF24750F9F}"/>
    <cellStyle name="Moneda 34 4 4" xfId="5788" xr:uid="{6EB3F28D-6936-4B66-A11F-5DE10BC791CE}"/>
    <cellStyle name="Moneda 34 4 4 2" xfId="16060" xr:uid="{C1D7DEA1-D2DF-4D47-93C6-0810890BF16F}"/>
    <cellStyle name="Moneda 34 4 5" xfId="9067" xr:uid="{DCAECDEF-AB12-4847-A847-00F141315B40}"/>
    <cellStyle name="Moneda 34 4 5 2" xfId="18353" xr:uid="{5CDF597E-37EE-4BC2-BD82-A36B287C1370}"/>
    <cellStyle name="Moneda 34 4 6" xfId="11507" xr:uid="{0446601E-9483-4F62-9C26-238BCC60E3E2}"/>
    <cellStyle name="Moneda 34 5" xfId="1604" xr:uid="{85F98E0F-3859-4B54-BB45-A442F56BAC69}"/>
    <cellStyle name="Moneda 34 5 2" xfId="3940" xr:uid="{F3335ADC-99EA-44C1-82E1-C28F4FE11906}"/>
    <cellStyle name="Moneda 34 5 2 2" xfId="14352" xr:uid="{857F8F64-6529-40C5-8A6E-07A44677CA00}"/>
    <cellStyle name="Moneda 34 5 3" xfId="6367" xr:uid="{A7B6B4F0-B1AF-4F81-8F3B-C91F7E8C841C}"/>
    <cellStyle name="Moneda 34 5 3 2" xfId="16629" xr:uid="{72B1EAE6-57DE-4F6E-937A-F6E5F7BABBFE}"/>
    <cellStyle name="Moneda 34 5 4" xfId="9646" xr:uid="{67CA30B4-9BFC-4737-9949-4638F0EF5D7D}"/>
    <cellStyle name="Moneda 34 5 4 2" xfId="18922" xr:uid="{AF524F0B-5B35-429E-97A3-B322C554728A}"/>
    <cellStyle name="Moneda 34 5 5" xfId="12076" xr:uid="{5A90A1BC-980E-45BD-8A97-813219CAE057}"/>
    <cellStyle name="Moneda 34 6" xfId="2772" xr:uid="{4DBDF878-A9E1-4336-AF3D-D39FA564447D}"/>
    <cellStyle name="Moneda 34 6 2" xfId="13214" xr:uid="{BA231D51-8385-4874-86C8-AE267ED9E660}"/>
    <cellStyle name="Moneda 34 7" xfId="5183" xr:uid="{22748ABC-AB9F-4CB5-A7B7-8F5A7DAE8A9A}"/>
    <cellStyle name="Moneda 34 7 2" xfId="15491" xr:uid="{4CBE1FBD-A471-4B47-A7ED-ECA7EF50956A}"/>
    <cellStyle name="Moneda 34 8" xfId="8478" xr:uid="{7DC075FC-8D4D-451D-AC23-7266EE96785A}"/>
    <cellStyle name="Moneda 34 8 2" xfId="17784" xr:uid="{A7F3AA86-BCFB-419F-9859-CF8BCB67A711}"/>
    <cellStyle name="Moneda 34 9" xfId="10869" xr:uid="{AD25970D-89E5-439E-8037-01DECFE4F581}"/>
    <cellStyle name="Moneda 35" xfId="357" xr:uid="{45ACC740-4C96-4623-B13D-7E31B9B3EA02}"/>
    <cellStyle name="Moneda 35 2" xfId="565" xr:uid="{8FFA6AC5-E5D2-4726-BEE9-8F5A54444247}"/>
    <cellStyle name="Moneda 35 2 2" xfId="914" xr:uid="{2106A208-BC7A-4812-A6E1-0C3FF8150676}"/>
    <cellStyle name="Moneda 35 2 2 2" xfId="1496" xr:uid="{FF22CD14-9424-47F3-948A-E00AC64B0234}"/>
    <cellStyle name="Moneda 35 2 2 2 2" xfId="2664" xr:uid="{08A421B8-0C57-4263-AB84-E2CA8DCCE654}"/>
    <cellStyle name="Moneda 35 2 2 2 2 2" xfId="5000" xr:uid="{0B279B57-EDAE-4B6F-8E81-C758778478CC}"/>
    <cellStyle name="Moneda 35 2 2 2 2 2 2" xfId="15389" xr:uid="{0A97958B-B611-4E7F-98BE-5B02BA2261FA}"/>
    <cellStyle name="Moneda 35 2 2 2 2 3" xfId="7427" xr:uid="{B48C4D21-4599-48CE-8657-53C31116FF91}"/>
    <cellStyle name="Moneda 35 2 2 2 2 3 2" xfId="17666" xr:uid="{4F20BB4B-9748-4690-9FEF-301B7B8CA81F}"/>
    <cellStyle name="Moneda 35 2 2 2 2 4" xfId="10706" xr:uid="{0D299CFC-6C7E-43EF-B7B9-5C595F9BC7AF}"/>
    <cellStyle name="Moneda 35 2 2 2 2 4 2" xfId="19960" xr:uid="{307A5DFA-FE68-49A0-A473-57892397A598}"/>
    <cellStyle name="Moneda 35 2 2 2 2 5" xfId="13113" xr:uid="{82D87991-08C0-4BCF-8A25-907DB1FF7DEC}"/>
    <cellStyle name="Moneda 35 2 2 2 3" xfId="3832" xr:uid="{08A3F1C8-B1FD-4F4E-877E-967E7E2C10BE}"/>
    <cellStyle name="Moneda 35 2 2 2 3 2" xfId="14251" xr:uid="{A4B5A2F3-8FD4-48F4-B4B5-2AB79D6E1D45}"/>
    <cellStyle name="Moneda 35 2 2 2 4" xfId="6259" xr:uid="{8242B5E8-024D-4F7D-8D3D-63DD3DDDCE8B}"/>
    <cellStyle name="Moneda 35 2 2 2 4 2" xfId="16528" xr:uid="{0AE8401C-07E5-45C3-83F7-9AF0FF7DC985}"/>
    <cellStyle name="Moneda 35 2 2 2 5" xfId="9538" xr:uid="{3D979E8D-F996-4EF6-90E4-08AE885667BE}"/>
    <cellStyle name="Moneda 35 2 2 2 5 2" xfId="18821" xr:uid="{23F85C37-6206-4C30-8334-84F1E11CB45B}"/>
    <cellStyle name="Moneda 35 2 2 2 6" xfId="11975" xr:uid="{F5E42476-0955-4162-AF40-EF781C883666}"/>
    <cellStyle name="Moneda 35 2 2 3" xfId="2082" xr:uid="{3039E59C-2D69-4E6F-B8AA-519742B26F3B}"/>
    <cellStyle name="Moneda 35 2 2 3 2" xfId="4418" xr:uid="{03EEFF29-0832-46B1-8597-01A8B7D7EBAF}"/>
    <cellStyle name="Moneda 35 2 2 3 2 2" xfId="14820" xr:uid="{EAB3F384-0417-41F5-BCF8-DCBF2BBE7E8C}"/>
    <cellStyle name="Moneda 35 2 2 3 3" xfId="6845" xr:uid="{D3E8E38C-1A88-4679-8188-4C7EA7902E64}"/>
    <cellStyle name="Moneda 35 2 2 3 3 2" xfId="17097" xr:uid="{3E562D0E-523A-42DE-9274-9DC2D27C9122}"/>
    <cellStyle name="Moneda 35 2 2 3 4" xfId="10124" xr:uid="{4C51737A-6360-4971-BD8D-6D51F1D1635C}"/>
    <cellStyle name="Moneda 35 2 2 3 4 2" xfId="19390" xr:uid="{43F229FA-BE50-472D-B09A-041DF0505E23}"/>
    <cellStyle name="Moneda 35 2 2 3 5" xfId="12544" xr:uid="{8AC4722C-04A1-4D67-B0DA-D0E2F24CD65F}"/>
    <cellStyle name="Moneda 35 2 2 4" xfId="3250" xr:uid="{110ED631-4756-4A76-AFFB-16626BF2B539}"/>
    <cellStyle name="Moneda 35 2 2 4 2" xfId="13682" xr:uid="{7209477B-2E97-4022-901E-0FF444A35573}"/>
    <cellStyle name="Moneda 35 2 2 5" xfId="5677" xr:uid="{B2AA3A3A-D3CF-433A-8199-756A9E4181FB}"/>
    <cellStyle name="Moneda 35 2 2 5 2" xfId="15959" xr:uid="{911F34D2-9977-4817-A066-4EC105F379F0}"/>
    <cellStyle name="Moneda 35 2 2 6" xfId="8956" xr:uid="{390355AB-1FC1-4E55-B6C5-B667AA628D57}"/>
    <cellStyle name="Moneda 35 2 2 6 2" xfId="18252" xr:uid="{3D03DE6D-E1FB-4CBB-8073-73CC5C5B0CE4}"/>
    <cellStyle name="Moneda 35 2 2 7" xfId="11406" xr:uid="{2BA9E072-4FC7-4401-917C-DC549B2AB10D}"/>
    <cellStyle name="Moneda 35 2 3" xfId="1209" xr:uid="{16D339F4-BD5F-4694-BF79-59D7B0276AE0}"/>
    <cellStyle name="Moneda 35 2 3 2" xfId="2377" xr:uid="{747987CB-77A4-4EE4-8C64-5923DFA32B65}"/>
    <cellStyle name="Moneda 35 2 3 2 2" xfId="4713" xr:uid="{5A75B263-0272-4FB0-A5BC-A584ED732E4A}"/>
    <cellStyle name="Moneda 35 2 3 2 2 2" xfId="15105" xr:uid="{7341B2AB-9408-4182-96F9-9B93AB1BBC30}"/>
    <cellStyle name="Moneda 35 2 3 2 3" xfId="7140" xr:uid="{3B5C7A57-2579-4EDE-BACB-FD3841D6EB8C}"/>
    <cellStyle name="Moneda 35 2 3 2 3 2" xfId="17382" xr:uid="{6F53E3CB-DCF6-4333-84EC-A66EC74EA6DE}"/>
    <cellStyle name="Moneda 35 2 3 2 4" xfId="10419" xr:uid="{0BA2256B-F462-4CC9-8028-EF2F2B5E91CE}"/>
    <cellStyle name="Moneda 35 2 3 2 4 2" xfId="19676" xr:uid="{EB68F898-C0B5-4C43-A113-DE5C3CF83972}"/>
    <cellStyle name="Moneda 35 2 3 2 5" xfId="12829" xr:uid="{878C820D-63D6-4D1E-9A45-44446D849C15}"/>
    <cellStyle name="Moneda 35 2 3 3" xfId="3545" xr:uid="{839EDD41-FB82-48BA-88F9-8EB160E125D8}"/>
    <cellStyle name="Moneda 35 2 3 3 2" xfId="13967" xr:uid="{7D7DF7A7-BFD7-40E3-9487-49F40344B712}"/>
    <cellStyle name="Moneda 35 2 3 4" xfId="5972" xr:uid="{1E2FB779-F18D-44EB-A2CD-1773BFD5AD72}"/>
    <cellStyle name="Moneda 35 2 3 4 2" xfId="16244" xr:uid="{60F7B3A8-23FC-4FB8-BF58-5C8325166CB9}"/>
    <cellStyle name="Moneda 35 2 3 5" xfId="9251" xr:uid="{9D597013-F36B-4B5C-B3D6-3EB812E5B854}"/>
    <cellStyle name="Moneda 35 2 3 5 2" xfId="18537" xr:uid="{1F1B4DD7-75A3-4A87-A0F1-549D2C13961F}"/>
    <cellStyle name="Moneda 35 2 3 6" xfId="11691" xr:uid="{479D84B1-BEAB-4BCD-9872-8C1FEF6077C9}"/>
    <cellStyle name="Moneda 35 2 4" xfId="1788" xr:uid="{5579B737-1A05-4DD2-95CB-DD24BD2EC46D}"/>
    <cellStyle name="Moneda 35 2 4 2" xfId="4124" xr:uid="{6D48B4FC-BE28-469D-B62B-19BB41E1DBE7}"/>
    <cellStyle name="Moneda 35 2 4 2 2" xfId="14536" xr:uid="{F6B6A25A-81FD-437A-8253-F24C71EA5EFB}"/>
    <cellStyle name="Moneda 35 2 4 3" xfId="6551" xr:uid="{ABDE400A-691E-40E9-8040-6A3484B21927}"/>
    <cellStyle name="Moneda 35 2 4 3 2" xfId="16813" xr:uid="{D62A0517-75FA-4CE2-810F-FDA9EC2F98BE}"/>
    <cellStyle name="Moneda 35 2 4 4" xfId="9830" xr:uid="{0B60E82D-09B5-452A-966D-4B40951E77A1}"/>
    <cellStyle name="Moneda 35 2 4 4 2" xfId="19106" xr:uid="{91DD23F6-716E-4014-9549-04AD6B0654CE}"/>
    <cellStyle name="Moneda 35 2 4 5" xfId="12260" xr:uid="{92EFFB7F-0EB3-4739-B1C6-4FD13EF0521B}"/>
    <cellStyle name="Moneda 35 2 5" xfId="2956" xr:uid="{18259E10-456E-4705-90C8-3B96F7A71BDD}"/>
    <cellStyle name="Moneda 35 2 5 2" xfId="13398" xr:uid="{B01DCDED-AA86-4BE7-90A8-026E063E749F}"/>
    <cellStyle name="Moneda 35 2 6" xfId="5373" xr:uid="{3E45761E-8BD3-46CF-A6BC-8888C71CD215}"/>
    <cellStyle name="Moneda 35 2 6 2" xfId="15675" xr:uid="{60FCDB12-B5D7-4A7E-A3FE-1E42CACD5326}"/>
    <cellStyle name="Moneda 35 2 7" xfId="8662" xr:uid="{1DCBFF2F-D16C-4DA7-9EB9-5A60AD304082}"/>
    <cellStyle name="Moneda 35 2 7 2" xfId="17968" xr:uid="{0EBE1456-AF6C-4D86-8F90-A12AA2A40664}"/>
    <cellStyle name="Moneda 35 2 8" xfId="11078" xr:uid="{C16BECDE-2D04-4449-901D-786A9FFFE299}"/>
    <cellStyle name="Moneda 35 3" xfId="731" xr:uid="{FFF36D2A-F810-4701-8742-866DAE8B566E}"/>
    <cellStyle name="Moneda 35 3 2" xfId="1313" xr:uid="{93F9E50D-2489-4225-999A-B3294E655612}"/>
    <cellStyle name="Moneda 35 3 2 2" xfId="2481" xr:uid="{B3D81BC4-E417-45C8-A7F2-0BEAC79BFD97}"/>
    <cellStyle name="Moneda 35 3 2 2 2" xfId="4817" xr:uid="{1684D19E-39A9-4825-84BF-9ACFA5C702AA}"/>
    <cellStyle name="Moneda 35 3 2 2 2 2" xfId="15206" xr:uid="{E4B71869-03CA-4814-9A99-C7D4AC01E092}"/>
    <cellStyle name="Moneda 35 3 2 2 3" xfId="7244" xr:uid="{63807236-6B5B-4A98-B488-27CD3372495E}"/>
    <cellStyle name="Moneda 35 3 2 2 3 2" xfId="17483" xr:uid="{1940996C-67D6-49EF-81F3-C387101BE6DA}"/>
    <cellStyle name="Moneda 35 3 2 2 4" xfId="10523" xr:uid="{71FBFAA4-B3A1-46D1-866F-781C262FA5E4}"/>
    <cellStyle name="Moneda 35 3 2 2 4 2" xfId="19777" xr:uid="{16065150-E97E-4569-B178-56B8B17BA837}"/>
    <cellStyle name="Moneda 35 3 2 2 5" xfId="12930" xr:uid="{2F47A807-C463-484F-9F23-3D227D86C5D8}"/>
    <cellStyle name="Moneda 35 3 2 3" xfId="3649" xr:uid="{74D5F73B-AAF4-49CE-A8A7-D00B166A74B3}"/>
    <cellStyle name="Moneda 35 3 2 3 2" xfId="14068" xr:uid="{541E6CDD-4D59-4F9E-905F-53B43A729227}"/>
    <cellStyle name="Moneda 35 3 2 4" xfId="6076" xr:uid="{FE9E035B-4656-4BEE-9610-5838DE648254}"/>
    <cellStyle name="Moneda 35 3 2 4 2" xfId="16345" xr:uid="{4482E7E7-CDA6-499B-A4F9-C3FA411127A9}"/>
    <cellStyle name="Moneda 35 3 2 5" xfId="9355" xr:uid="{6B5269CF-7DA0-4C3C-9CC7-BAE33FFD559B}"/>
    <cellStyle name="Moneda 35 3 2 5 2" xfId="18638" xr:uid="{BBBD3CAA-D338-4B5F-BC13-75997E58220E}"/>
    <cellStyle name="Moneda 35 3 2 6" xfId="11792" xr:uid="{EC0C209A-AD72-47FF-83D1-68BC9BBE57CF}"/>
    <cellStyle name="Moneda 35 3 3" xfId="1899" xr:uid="{6594723B-DD11-4EA0-8231-A164CDE836AC}"/>
    <cellStyle name="Moneda 35 3 3 2" xfId="4235" xr:uid="{586CFB8F-F239-4140-A09C-86AC9173D0EE}"/>
    <cellStyle name="Moneda 35 3 3 2 2" xfId="14637" xr:uid="{90070848-2A4D-45DA-A957-3E01904409FF}"/>
    <cellStyle name="Moneda 35 3 3 3" xfId="6662" xr:uid="{E0BD7066-A85A-4457-B2CA-DFD20CAB4471}"/>
    <cellStyle name="Moneda 35 3 3 3 2" xfId="16914" xr:uid="{AC202E09-FEE9-4DF8-BC3F-28174884D739}"/>
    <cellStyle name="Moneda 35 3 3 4" xfId="9941" xr:uid="{10DF9563-7A29-40C8-8F58-D8F4FEC5B48B}"/>
    <cellStyle name="Moneda 35 3 3 4 2" xfId="19207" xr:uid="{EBBFD391-946A-4024-B089-E99DA94293EE}"/>
    <cellStyle name="Moneda 35 3 3 5" xfId="12361" xr:uid="{64365CF3-7DBE-4E44-8BB0-647AEAF42321}"/>
    <cellStyle name="Moneda 35 3 4" xfId="3067" xr:uid="{71A3CEB9-1D25-4764-89E1-567FCC43C829}"/>
    <cellStyle name="Moneda 35 3 4 2" xfId="13499" xr:uid="{18F6053F-CCD8-4D40-94CB-0518DC2C0022}"/>
    <cellStyle name="Moneda 35 3 5" xfId="5494" xr:uid="{7173656E-512B-4D11-957A-160DFB361A21}"/>
    <cellStyle name="Moneda 35 3 5 2" xfId="15776" xr:uid="{C9C47FDF-6F1C-40E0-A3D2-0C550DCF26CB}"/>
    <cellStyle name="Moneda 35 3 6" xfId="8773" xr:uid="{098E8DF9-0855-4518-9191-203F6A1E1EB1}"/>
    <cellStyle name="Moneda 35 3 6 2" xfId="18069" xr:uid="{B347248F-19AF-4B29-92AC-DA4243D892AF}"/>
    <cellStyle name="Moneda 35 3 7" xfId="11223" xr:uid="{C34A6D4B-1462-4978-8F7F-3C14D818BFAA}"/>
    <cellStyle name="Moneda 35 4" xfId="1026" xr:uid="{AA189ED4-3DDB-4765-A0D7-4DF6A347E64F}"/>
    <cellStyle name="Moneda 35 4 2" xfId="2194" xr:uid="{EEA66EC4-C862-4051-8240-D66756551E8C}"/>
    <cellStyle name="Moneda 35 4 2 2" xfId="4530" xr:uid="{AE4CD822-8B84-432F-B717-039613441775}"/>
    <cellStyle name="Moneda 35 4 2 2 2" xfId="14922" xr:uid="{DF03E6C4-69F4-4678-90CF-B5D39FA76288}"/>
    <cellStyle name="Moneda 35 4 2 3" xfId="6957" xr:uid="{C1293794-B0C4-437D-B696-535FCFDB2995}"/>
    <cellStyle name="Moneda 35 4 2 3 2" xfId="17199" xr:uid="{D1AE87C2-5F12-4C74-B272-CB4CD4A980D0}"/>
    <cellStyle name="Moneda 35 4 2 4" xfId="10236" xr:uid="{32E5089B-0DC7-4981-ABCA-FD2C8FAB706F}"/>
    <cellStyle name="Moneda 35 4 2 4 2" xfId="19493" xr:uid="{FC068EA7-B460-453B-91FD-901F15717B10}"/>
    <cellStyle name="Moneda 35 4 2 5" xfId="12646" xr:uid="{21973420-1B2D-4B18-BDCE-6E184E7777C7}"/>
    <cellStyle name="Moneda 35 4 3" xfId="3362" xr:uid="{270C38A9-0674-45C9-A173-2627012525E9}"/>
    <cellStyle name="Moneda 35 4 3 2" xfId="13784" xr:uid="{56E81168-EF38-4F1C-A736-D6C27CD2A77C}"/>
    <cellStyle name="Moneda 35 4 4" xfId="5789" xr:uid="{AD99464F-2D9B-4D19-A9C8-1C3BA8025F16}"/>
    <cellStyle name="Moneda 35 4 4 2" xfId="16061" xr:uid="{297A6F63-38D4-475A-A4E8-425EDA5ED408}"/>
    <cellStyle name="Moneda 35 4 5" xfId="9068" xr:uid="{33BC3BD1-78C1-4D8C-B840-72E127495A0B}"/>
    <cellStyle name="Moneda 35 4 5 2" xfId="18354" xr:uid="{0939DED8-E649-481C-A5DD-1F66A6D0B310}"/>
    <cellStyle name="Moneda 35 4 6" xfId="11508" xr:uid="{F3319EDC-D608-4596-A3A1-7F9ACFED1C06}"/>
    <cellStyle name="Moneda 35 5" xfId="1605" xr:uid="{420D1932-825D-4B02-AD0D-A92D712D4802}"/>
    <cellStyle name="Moneda 35 5 2" xfId="3941" xr:uid="{99D16F22-0A6E-47CA-BE93-866778B12835}"/>
    <cellStyle name="Moneda 35 5 2 2" xfId="14353" xr:uid="{CC08FA6F-C310-4C70-94F0-8C52B6A17507}"/>
    <cellStyle name="Moneda 35 5 3" xfId="6368" xr:uid="{2876C73A-B58D-4930-9240-95DF5B118824}"/>
    <cellStyle name="Moneda 35 5 3 2" xfId="16630" xr:uid="{AE1A070B-90A6-4CDF-AD4F-899FCA363CE3}"/>
    <cellStyle name="Moneda 35 5 4" xfId="9647" xr:uid="{132A9964-E3DE-48FA-880F-9BD9ADA73E6B}"/>
    <cellStyle name="Moneda 35 5 4 2" xfId="18923" xr:uid="{B7FC78C6-C2F3-419D-A6AD-31F245128EC6}"/>
    <cellStyle name="Moneda 35 5 5" xfId="12077" xr:uid="{F8FA437C-C03D-47DF-975C-8CA4A3E6C302}"/>
    <cellStyle name="Moneda 35 6" xfId="2773" xr:uid="{4ECABE69-361F-47F9-9978-96A167D6A0BD}"/>
    <cellStyle name="Moneda 35 6 2" xfId="13215" xr:uid="{DF66AA50-4EC5-4314-9211-2DD9DA75F103}"/>
    <cellStyle name="Moneda 35 7" xfId="5184" xr:uid="{39797B28-EC26-44AB-8657-BC5EC8456504}"/>
    <cellStyle name="Moneda 35 7 2" xfId="15492" xr:uid="{ED571A70-4C3F-440C-B3B6-14333EFD639A}"/>
    <cellStyle name="Moneda 35 8" xfId="8479" xr:uid="{009B1C3C-41CF-4856-886C-C22FDBA04BE3}"/>
    <cellStyle name="Moneda 35 8 2" xfId="17785" xr:uid="{073D2460-BD49-4636-9D07-FB23AC11201E}"/>
    <cellStyle name="Moneda 35 9" xfId="10870" xr:uid="{905665EF-AA20-468A-A14A-FAB015FB3F45}"/>
    <cellStyle name="Moneda 36" xfId="358" xr:uid="{22098429-B2AF-4241-840A-2388664ADC18}"/>
    <cellStyle name="Moneda 36 2" xfId="566" xr:uid="{745C69EF-0A49-450B-BAEB-0254A423400C}"/>
    <cellStyle name="Moneda 36 2 2" xfId="915" xr:uid="{E2C5E4DF-D162-44D5-B3A0-022B5378735F}"/>
    <cellStyle name="Moneda 36 2 2 2" xfId="1497" xr:uid="{27AA004D-7D32-41DC-BC4C-C586B725E755}"/>
    <cellStyle name="Moneda 36 2 2 2 2" xfId="2665" xr:uid="{AD1A73FD-F286-4B9A-9100-224CB48BEEC7}"/>
    <cellStyle name="Moneda 36 2 2 2 2 2" xfId="5001" xr:uid="{4A8334DC-6DC0-434F-889B-CB63CB13A2F1}"/>
    <cellStyle name="Moneda 36 2 2 2 2 2 2" xfId="15390" xr:uid="{EDEAF974-F000-400F-89E5-6EC683B6FCD2}"/>
    <cellStyle name="Moneda 36 2 2 2 2 3" xfId="7428" xr:uid="{E5D7D719-FDD8-40F3-AD12-80CBCFF17596}"/>
    <cellStyle name="Moneda 36 2 2 2 2 3 2" xfId="17667" xr:uid="{24DDF776-3FC4-473A-B4FB-DD4BCABBC835}"/>
    <cellStyle name="Moneda 36 2 2 2 2 4" xfId="10707" xr:uid="{DCB99739-BA9E-4FA6-A051-94CF84323DDC}"/>
    <cellStyle name="Moneda 36 2 2 2 2 4 2" xfId="19961" xr:uid="{3700224F-4092-4E20-A82F-A82D6D20688C}"/>
    <cellStyle name="Moneda 36 2 2 2 2 5" xfId="13114" xr:uid="{F94248A0-14C7-4CD7-B6A6-A110F46BB116}"/>
    <cellStyle name="Moneda 36 2 2 2 3" xfId="3833" xr:uid="{01655242-4751-49BD-946B-CE25A798771F}"/>
    <cellStyle name="Moneda 36 2 2 2 3 2" xfId="14252" xr:uid="{52D87453-8EF5-4EAE-9C8F-00DFBBE2EDD8}"/>
    <cellStyle name="Moneda 36 2 2 2 4" xfId="6260" xr:uid="{4D35FBDA-3EA8-4BEA-A148-1F1E6F966BE6}"/>
    <cellStyle name="Moneda 36 2 2 2 4 2" xfId="16529" xr:uid="{B04243F3-A6D8-421F-B5DA-D79AAA8C0919}"/>
    <cellStyle name="Moneda 36 2 2 2 5" xfId="9539" xr:uid="{F75276E9-904B-447E-B189-A64E399255E5}"/>
    <cellStyle name="Moneda 36 2 2 2 5 2" xfId="18822" xr:uid="{8B8D553F-F2E4-4C44-A76D-47472F823640}"/>
    <cellStyle name="Moneda 36 2 2 2 6" xfId="11976" xr:uid="{08A3BAAE-20B6-43AF-833C-F48E8EE202A4}"/>
    <cellStyle name="Moneda 36 2 2 3" xfId="2083" xr:uid="{43CD4C38-F97D-4B36-9C6B-66B79150CC83}"/>
    <cellStyle name="Moneda 36 2 2 3 2" xfId="4419" xr:uid="{F1A56439-F5AB-4F9E-8CE8-7684650421A7}"/>
    <cellStyle name="Moneda 36 2 2 3 2 2" xfId="14821" xr:uid="{F9427856-F671-498C-A553-80AE6E27BB17}"/>
    <cellStyle name="Moneda 36 2 2 3 3" xfId="6846" xr:uid="{9221537D-BF62-43AC-8D98-D77A900AE77C}"/>
    <cellStyle name="Moneda 36 2 2 3 3 2" xfId="17098" xr:uid="{C0045ED1-3B0C-441C-B338-A6C2B09AB1A8}"/>
    <cellStyle name="Moneda 36 2 2 3 4" xfId="10125" xr:uid="{02C39E21-7AB2-41A3-B633-8631FC98AA3B}"/>
    <cellStyle name="Moneda 36 2 2 3 4 2" xfId="19391" xr:uid="{0F7452E3-ECF9-4992-9B4A-0C443B3A97DA}"/>
    <cellStyle name="Moneda 36 2 2 3 5" xfId="12545" xr:uid="{DF130F3D-FB70-4B37-B333-207A4A380AD4}"/>
    <cellStyle name="Moneda 36 2 2 4" xfId="3251" xr:uid="{41AC94BB-F209-43EF-8F54-BEF09A114500}"/>
    <cellStyle name="Moneda 36 2 2 4 2" xfId="13683" xr:uid="{FA9BF11D-26EF-4054-A6F5-C85E0740795B}"/>
    <cellStyle name="Moneda 36 2 2 5" xfId="5678" xr:uid="{617D8F61-019B-452F-A395-EF0568695BFD}"/>
    <cellStyle name="Moneda 36 2 2 5 2" xfId="15960" xr:uid="{4F2FCE40-167F-4CB9-BA31-E04B2E2DF82F}"/>
    <cellStyle name="Moneda 36 2 2 6" xfId="8957" xr:uid="{384C980D-38B3-4FC0-BCF8-5C314647E8A8}"/>
    <cellStyle name="Moneda 36 2 2 6 2" xfId="18253" xr:uid="{C4F1B9B7-3B21-4A1A-923A-87314851D9CE}"/>
    <cellStyle name="Moneda 36 2 2 7" xfId="11407" xr:uid="{6B16D4D6-E419-4726-801E-0AF2CD6690EF}"/>
    <cellStyle name="Moneda 36 2 3" xfId="1210" xr:uid="{7A303D8E-9241-4AB7-B867-FA4741E5D04E}"/>
    <cellStyle name="Moneda 36 2 3 2" xfId="2378" xr:uid="{C5487535-7DAB-4141-8752-28E9FCBBBBFA}"/>
    <cellStyle name="Moneda 36 2 3 2 2" xfId="4714" xr:uid="{A81ECF12-AAFF-42FA-9FDB-5E29B92FD093}"/>
    <cellStyle name="Moneda 36 2 3 2 2 2" xfId="15106" xr:uid="{AEBF4B0C-5E2D-497F-91E0-607826E19283}"/>
    <cellStyle name="Moneda 36 2 3 2 3" xfId="7141" xr:uid="{DB1C5667-4DBB-4A33-8A4B-09EE282DFD8A}"/>
    <cellStyle name="Moneda 36 2 3 2 3 2" xfId="17383" xr:uid="{4F2639FE-3297-4FA9-BCFC-6EB0DFD0F880}"/>
    <cellStyle name="Moneda 36 2 3 2 4" xfId="10420" xr:uid="{FCE110A2-04D7-40F2-8206-D4939F9F4611}"/>
    <cellStyle name="Moneda 36 2 3 2 4 2" xfId="19677" xr:uid="{2C4724A6-C4D5-4306-910B-D911B921DA84}"/>
    <cellStyle name="Moneda 36 2 3 2 5" xfId="12830" xr:uid="{8F03B05D-9090-48E4-936F-321C89E4E334}"/>
    <cellStyle name="Moneda 36 2 3 3" xfId="3546" xr:uid="{3F46D5A5-AD5C-4E3E-8D24-6FBDD67B46E4}"/>
    <cellStyle name="Moneda 36 2 3 3 2" xfId="13968" xr:uid="{A57373C2-C057-4C79-AF46-8951F3A9CD17}"/>
    <cellStyle name="Moneda 36 2 3 4" xfId="5973" xr:uid="{7270AC22-BF14-49CA-80B4-B3F022D8AACF}"/>
    <cellStyle name="Moneda 36 2 3 4 2" xfId="16245" xr:uid="{9A063490-5100-42FC-96FE-D874E00A7E4C}"/>
    <cellStyle name="Moneda 36 2 3 5" xfId="9252" xr:uid="{5261AC66-EAD4-478E-B8C7-F6619A1A36B9}"/>
    <cellStyle name="Moneda 36 2 3 5 2" xfId="18538" xr:uid="{B329D899-847A-47B7-90BA-41518C25AA4E}"/>
    <cellStyle name="Moneda 36 2 3 6" xfId="11692" xr:uid="{45EC2086-09B1-45AE-9567-A9906F786514}"/>
    <cellStyle name="Moneda 36 2 4" xfId="1789" xr:uid="{DBFD4403-11AF-4A0D-88A4-E931287C85D7}"/>
    <cellStyle name="Moneda 36 2 4 2" xfId="4125" xr:uid="{BD6C2C20-21CD-4827-88EE-A0D0FB467060}"/>
    <cellStyle name="Moneda 36 2 4 2 2" xfId="14537" xr:uid="{CF28376A-9282-4C83-9C4B-2BB25A55A9C3}"/>
    <cellStyle name="Moneda 36 2 4 3" xfId="6552" xr:uid="{5B1EAE3C-007D-43B2-8EAD-7E890A9DB26D}"/>
    <cellStyle name="Moneda 36 2 4 3 2" xfId="16814" xr:uid="{A9A8269A-BFAB-4A55-BD7B-8A773A2385B3}"/>
    <cellStyle name="Moneda 36 2 4 4" xfId="9831" xr:uid="{560949BD-693B-472D-8D76-4F18FA8D1281}"/>
    <cellStyle name="Moneda 36 2 4 4 2" xfId="19107" xr:uid="{02A8430E-4455-4E52-9A0B-3F115E7C92D2}"/>
    <cellStyle name="Moneda 36 2 4 5" xfId="12261" xr:uid="{569C5164-72EE-438C-97DE-014731F17128}"/>
    <cellStyle name="Moneda 36 2 5" xfId="2957" xr:uid="{2C127005-E5B2-45D2-9CFC-FAB5A47A1CC4}"/>
    <cellStyle name="Moneda 36 2 5 2" xfId="13399" xr:uid="{E2DAC6CB-FDDE-4D19-9A78-F39D25C7FFFA}"/>
    <cellStyle name="Moneda 36 2 6" xfId="5374" xr:uid="{772F7CD3-1E4C-463B-BA1F-BC02D5AD0F03}"/>
    <cellStyle name="Moneda 36 2 6 2" xfId="15676" xr:uid="{EE0E95D9-8235-404F-8926-0DB2770E8062}"/>
    <cellStyle name="Moneda 36 2 7" xfId="8663" xr:uid="{BBDA4608-D8DF-4C04-9E47-655C826B1992}"/>
    <cellStyle name="Moneda 36 2 7 2" xfId="17969" xr:uid="{8F0FE2BD-A309-4ADC-9473-B09869A67A5C}"/>
    <cellStyle name="Moneda 36 2 8" xfId="11079" xr:uid="{787AE584-ABEF-4A62-8251-C3EC03605B3A}"/>
    <cellStyle name="Moneda 36 3" xfId="732" xr:uid="{4CF589DD-F02C-4992-8EA6-B9094EAAED03}"/>
    <cellStyle name="Moneda 36 3 2" xfId="1314" xr:uid="{36378DC8-4A74-40EF-ABED-C31053EFBCDA}"/>
    <cellStyle name="Moneda 36 3 2 2" xfId="2482" xr:uid="{20600B6F-1CAA-4E26-A656-A87835DFD8C0}"/>
    <cellStyle name="Moneda 36 3 2 2 2" xfId="4818" xr:uid="{A73C25D1-9BB5-4C92-9725-BE6863B0D9E1}"/>
    <cellStyle name="Moneda 36 3 2 2 2 2" xfId="15207" xr:uid="{EB4A38A3-74FD-46C9-8697-B868854B1169}"/>
    <cellStyle name="Moneda 36 3 2 2 3" xfId="7245" xr:uid="{AD88C450-8997-4BF1-9286-EDABF8F9B1CF}"/>
    <cellStyle name="Moneda 36 3 2 2 3 2" xfId="17484" xr:uid="{6919DD46-FDB0-4CA9-87E7-FF02057BAB29}"/>
    <cellStyle name="Moneda 36 3 2 2 4" xfId="10524" xr:uid="{2291E42E-523D-4752-A6AC-16F0E25DA2BB}"/>
    <cellStyle name="Moneda 36 3 2 2 4 2" xfId="19778" xr:uid="{5131A12E-D1D8-4DF1-BDDA-F30FC0F28252}"/>
    <cellStyle name="Moneda 36 3 2 2 5" xfId="12931" xr:uid="{A3B45894-6EB8-410C-B148-B4BDE5919B3C}"/>
    <cellStyle name="Moneda 36 3 2 3" xfId="3650" xr:uid="{56D49348-EE7B-4D00-8DF0-6CF6FD09D76C}"/>
    <cellStyle name="Moneda 36 3 2 3 2" xfId="14069" xr:uid="{756538C4-BCEB-4772-B16C-4706A3A4D775}"/>
    <cellStyle name="Moneda 36 3 2 4" xfId="6077" xr:uid="{A8554651-485D-41C1-980A-21B2FC0F778E}"/>
    <cellStyle name="Moneda 36 3 2 4 2" xfId="16346" xr:uid="{EBCD5B5C-563F-4E80-AB70-FFAB0D9EC24A}"/>
    <cellStyle name="Moneda 36 3 2 5" xfId="9356" xr:uid="{3346B17C-6C85-49C4-B183-9347A4204A44}"/>
    <cellStyle name="Moneda 36 3 2 5 2" xfId="18639" xr:uid="{F8353C6C-CC2D-427F-873A-928CFEC407DA}"/>
    <cellStyle name="Moneda 36 3 2 6" xfId="11793" xr:uid="{03210289-AE35-452F-9B4F-68AA2DC5E5F3}"/>
    <cellStyle name="Moneda 36 3 3" xfId="1900" xr:uid="{E1A8F073-676A-4EAA-9326-136743187E8A}"/>
    <cellStyle name="Moneda 36 3 3 2" xfId="4236" xr:uid="{0AED3673-3912-4865-AD24-59B8518E917A}"/>
    <cellStyle name="Moneda 36 3 3 2 2" xfId="14638" xr:uid="{795AE80A-400B-41DC-8DCA-C676B3C4C6AD}"/>
    <cellStyle name="Moneda 36 3 3 3" xfId="6663" xr:uid="{5D4B3D27-D4F7-4B6A-800B-55A01C047F20}"/>
    <cellStyle name="Moneda 36 3 3 3 2" xfId="16915" xr:uid="{F19B1191-D52D-4383-AE82-13B3CFA404F1}"/>
    <cellStyle name="Moneda 36 3 3 4" xfId="9942" xr:uid="{B340EE5D-6396-4935-A1B3-26D22A2906EB}"/>
    <cellStyle name="Moneda 36 3 3 4 2" xfId="19208" xr:uid="{FB9DE466-7F51-410C-9667-686C1083E649}"/>
    <cellStyle name="Moneda 36 3 3 5" xfId="12362" xr:uid="{CD2782F5-E01A-4CB2-B987-67BD196012BB}"/>
    <cellStyle name="Moneda 36 3 4" xfId="3068" xr:uid="{927436CD-A7A5-415D-9BEB-8154EE1D6928}"/>
    <cellStyle name="Moneda 36 3 4 2" xfId="13500" xr:uid="{EE5B7367-EF83-4D8B-8EFF-5D87C4A77B1B}"/>
    <cellStyle name="Moneda 36 3 5" xfId="5495" xr:uid="{AFFE22A6-4D15-439F-B160-F46582AC3DBC}"/>
    <cellStyle name="Moneda 36 3 5 2" xfId="15777" xr:uid="{96C32C1D-C491-4CB4-9250-38E42BA15ACA}"/>
    <cellStyle name="Moneda 36 3 6" xfId="8774" xr:uid="{F9C9AEB3-5F95-49F9-9AC4-2CCF312E4BCF}"/>
    <cellStyle name="Moneda 36 3 6 2" xfId="18070" xr:uid="{11C32E2D-B3AB-45F0-AC22-84153742E111}"/>
    <cellStyle name="Moneda 36 3 7" xfId="11224" xr:uid="{28421A42-3AE2-4374-8B0A-22C69F79D69D}"/>
    <cellStyle name="Moneda 36 4" xfId="1027" xr:uid="{71289725-D722-41AF-9680-7C80A7CF5924}"/>
    <cellStyle name="Moneda 36 4 2" xfId="2195" xr:uid="{F235F503-912F-4554-A12B-370A622DD6F8}"/>
    <cellStyle name="Moneda 36 4 2 2" xfId="4531" xr:uid="{281AF77B-24C7-4C2C-B41A-79A4E3823C0B}"/>
    <cellStyle name="Moneda 36 4 2 2 2" xfId="14923" xr:uid="{C7BAAA56-F3A9-4400-B74A-DF09FD4C2D82}"/>
    <cellStyle name="Moneda 36 4 2 3" xfId="6958" xr:uid="{A5E397BD-899D-4488-AD30-E90BB2FB05A0}"/>
    <cellStyle name="Moneda 36 4 2 3 2" xfId="17200" xr:uid="{588E0B26-7837-4A5A-8FE3-85DE5F5D9D2C}"/>
    <cellStyle name="Moneda 36 4 2 4" xfId="10237" xr:uid="{A629A460-EA48-4773-B7BB-B5F68F61D393}"/>
    <cellStyle name="Moneda 36 4 2 4 2" xfId="19494" xr:uid="{9345D4B8-2200-445A-8F4D-CB5B3DDFBCDC}"/>
    <cellStyle name="Moneda 36 4 2 5" xfId="12647" xr:uid="{7D9B4AE1-C858-42D1-8790-3F2200D71582}"/>
    <cellStyle name="Moneda 36 4 3" xfId="3363" xr:uid="{BCD02F5A-F178-4F00-BB40-4ADD43E96853}"/>
    <cellStyle name="Moneda 36 4 3 2" xfId="13785" xr:uid="{64DC065E-994C-4170-8F16-AEE2B6BF6598}"/>
    <cellStyle name="Moneda 36 4 4" xfId="5790" xr:uid="{12D356BD-7EEC-424E-91F8-4C0D3887AB8D}"/>
    <cellStyle name="Moneda 36 4 4 2" xfId="16062" xr:uid="{32D57318-4940-4AA0-A39A-0109BC490ABD}"/>
    <cellStyle name="Moneda 36 4 5" xfId="9069" xr:uid="{4DDD7727-F113-4342-BEE8-06C9B1CCD046}"/>
    <cellStyle name="Moneda 36 4 5 2" xfId="18355" xr:uid="{66141907-8287-42C7-85FE-389FCD7155D2}"/>
    <cellStyle name="Moneda 36 4 6" xfId="11509" xr:uid="{B16C3D54-D3CC-40DA-8E67-75DF175A4652}"/>
    <cellStyle name="Moneda 36 5" xfId="1606" xr:uid="{46C39DC3-BC6D-44CE-8F8D-1624A32FB2BD}"/>
    <cellStyle name="Moneda 36 5 2" xfId="3942" xr:uid="{FEF9523F-F190-497C-9BC4-D395BB13B2AE}"/>
    <cellStyle name="Moneda 36 5 2 2" xfId="14354" xr:uid="{56908BC4-948F-4DDD-A527-C3A7DB406FDE}"/>
    <cellStyle name="Moneda 36 5 3" xfId="6369" xr:uid="{C72DABF3-544A-4BEC-8D2F-1E7EE172E600}"/>
    <cellStyle name="Moneda 36 5 3 2" xfId="16631" xr:uid="{4C40EF92-9F51-4F29-A067-01DF24E3EBAF}"/>
    <cellStyle name="Moneda 36 5 4" xfId="9648" xr:uid="{FBE5AA57-4F8F-4B1F-B4C4-7AD9EB12F876}"/>
    <cellStyle name="Moneda 36 5 4 2" xfId="18924" xr:uid="{ABB8D2BB-C7EC-4AF1-B774-491520AA0C3D}"/>
    <cellStyle name="Moneda 36 5 5" xfId="12078" xr:uid="{BE783A8A-F195-4F9B-94CB-2D2430E30122}"/>
    <cellStyle name="Moneda 36 6" xfId="2774" xr:uid="{02F32E63-AA38-400E-9988-3E575F9D3EDA}"/>
    <cellStyle name="Moneda 36 6 2" xfId="13216" xr:uid="{7C19F109-547C-4D21-AC4C-9680423EF2C7}"/>
    <cellStyle name="Moneda 36 7" xfId="5185" xr:uid="{146C5C63-4CAD-4ECC-9EA4-22FB99952773}"/>
    <cellStyle name="Moneda 36 7 2" xfId="15493" xr:uid="{46D0850B-0A19-46DE-A679-97EB65AAE954}"/>
    <cellStyle name="Moneda 36 8" xfId="8480" xr:uid="{E170C28A-1C66-48D3-BAB0-FF5CF2504FF8}"/>
    <cellStyle name="Moneda 36 8 2" xfId="17786" xr:uid="{F9961F3D-73BF-4259-A45B-9CA9365A69FB}"/>
    <cellStyle name="Moneda 36 9" xfId="10871" xr:uid="{C98801F5-BF4F-424D-B18D-0A3D1E8BE9D1}"/>
    <cellStyle name="Moneda 37" xfId="359" xr:uid="{AF63A64F-ACCA-45C9-9C09-E674E6CF045F}"/>
    <cellStyle name="Moneda 37 2" xfId="567" xr:uid="{0828EA7C-7E19-4481-AE38-937E6F576A85}"/>
    <cellStyle name="Moneda 37 2 2" xfId="916" xr:uid="{39329177-7169-41DE-A796-FEA5B0CCBCC4}"/>
    <cellStyle name="Moneda 37 2 2 2" xfId="1498" xr:uid="{C0B90C43-D39B-4818-ADE2-80655FE555A7}"/>
    <cellStyle name="Moneda 37 2 2 2 2" xfId="2666" xr:uid="{A7F5F1CA-F40A-47ED-955E-76431F40D7CF}"/>
    <cellStyle name="Moneda 37 2 2 2 2 2" xfId="5002" xr:uid="{3D30A8B5-5817-472A-B091-17201B7CB78E}"/>
    <cellStyle name="Moneda 37 2 2 2 2 2 2" xfId="15391" xr:uid="{E3C7E1F3-71EE-4935-900A-D3AEEC0739CC}"/>
    <cellStyle name="Moneda 37 2 2 2 2 3" xfId="7429" xr:uid="{A92FEA15-8714-4707-8655-4D5A0EF8CD34}"/>
    <cellStyle name="Moneda 37 2 2 2 2 3 2" xfId="17668" xr:uid="{86A83B2D-C5BD-4718-9FF5-5F593061ACAD}"/>
    <cellStyle name="Moneda 37 2 2 2 2 4" xfId="10708" xr:uid="{36513AA6-45F6-46EB-B80B-193B43AC8595}"/>
    <cellStyle name="Moneda 37 2 2 2 2 4 2" xfId="19962" xr:uid="{6A88ACDB-A317-4037-A134-83183BA9F4EE}"/>
    <cellStyle name="Moneda 37 2 2 2 2 5" xfId="13115" xr:uid="{08C213F2-BD7F-4C8A-B898-2795AA710525}"/>
    <cellStyle name="Moneda 37 2 2 2 3" xfId="3834" xr:uid="{C040B095-9E71-4F12-815F-3A20D3BAF8D9}"/>
    <cellStyle name="Moneda 37 2 2 2 3 2" xfId="14253" xr:uid="{67843B2A-A810-4194-AED9-B4D816D2A6BC}"/>
    <cellStyle name="Moneda 37 2 2 2 4" xfId="6261" xr:uid="{1160533D-5D48-4C67-AD43-5D781EC0CFE3}"/>
    <cellStyle name="Moneda 37 2 2 2 4 2" xfId="16530" xr:uid="{1875A059-510B-4BEF-BD31-7EB9BCE4A55C}"/>
    <cellStyle name="Moneda 37 2 2 2 5" xfId="9540" xr:uid="{CBCE57D8-CAF5-400E-AEF2-760C0A0F7711}"/>
    <cellStyle name="Moneda 37 2 2 2 5 2" xfId="18823" xr:uid="{91B9A1C9-5155-4796-BB8C-DEF3EB4F4264}"/>
    <cellStyle name="Moneda 37 2 2 2 6" xfId="11977" xr:uid="{A98C4E29-7582-420A-9D38-909B276D19B6}"/>
    <cellStyle name="Moneda 37 2 2 3" xfId="2084" xr:uid="{8623FD90-22C1-49FC-ADB1-5534DCE01385}"/>
    <cellStyle name="Moneda 37 2 2 3 2" xfId="4420" xr:uid="{C2EE9838-E6B2-4B36-B3FE-1B6ED7AD318C}"/>
    <cellStyle name="Moneda 37 2 2 3 2 2" xfId="14822" xr:uid="{A235DBCF-5A33-440B-A023-54EDB25BBBA3}"/>
    <cellStyle name="Moneda 37 2 2 3 3" xfId="6847" xr:uid="{AC361B8E-2BFD-4E0A-B55F-432E8E2AC8D4}"/>
    <cellStyle name="Moneda 37 2 2 3 3 2" xfId="17099" xr:uid="{28900D5B-4C20-4E6D-92BA-B933D9BC072A}"/>
    <cellStyle name="Moneda 37 2 2 3 4" xfId="10126" xr:uid="{85BF125E-9827-4F0D-900A-02BD11AA9E2A}"/>
    <cellStyle name="Moneda 37 2 2 3 4 2" xfId="19392" xr:uid="{FC8397B7-DCCE-4A8F-B86D-5705608C2D56}"/>
    <cellStyle name="Moneda 37 2 2 3 5" xfId="12546" xr:uid="{2352D8D1-0F38-4E52-B41B-EE5DD6258D96}"/>
    <cellStyle name="Moneda 37 2 2 4" xfId="3252" xr:uid="{1D64AE6D-04B3-487D-8AFE-0256CDD33FE4}"/>
    <cellStyle name="Moneda 37 2 2 4 2" xfId="13684" xr:uid="{14073427-D1B3-410A-B113-F273DC538DA1}"/>
    <cellStyle name="Moneda 37 2 2 5" xfId="5679" xr:uid="{F426DB0F-B1B2-49B7-9065-98AD14CEB84C}"/>
    <cellStyle name="Moneda 37 2 2 5 2" xfId="15961" xr:uid="{58C4502B-30F6-4D0C-BA69-92BC7237A7F4}"/>
    <cellStyle name="Moneda 37 2 2 6" xfId="8958" xr:uid="{DBCEEDDF-D086-4DC7-9EB7-7F801EE27C16}"/>
    <cellStyle name="Moneda 37 2 2 6 2" xfId="18254" xr:uid="{28F5CBF1-AE0E-4245-B225-43DFB6D471FE}"/>
    <cellStyle name="Moneda 37 2 2 7" xfId="11408" xr:uid="{5DCAEBC9-3DC9-4112-B660-4AB78969092D}"/>
    <cellStyle name="Moneda 37 2 3" xfId="1211" xr:uid="{B32814B7-3947-427E-A987-24FC4A4DC196}"/>
    <cellStyle name="Moneda 37 2 3 2" xfId="2379" xr:uid="{8EB49E50-D73C-44E2-A2FF-3F0DF9BD2623}"/>
    <cellStyle name="Moneda 37 2 3 2 2" xfId="4715" xr:uid="{915BD6CB-5889-45B1-A405-91C2393189D7}"/>
    <cellStyle name="Moneda 37 2 3 2 2 2" xfId="15107" xr:uid="{666BC019-CC04-4E75-B7DF-80C7B2A6CE39}"/>
    <cellStyle name="Moneda 37 2 3 2 3" xfId="7142" xr:uid="{F606A7A4-F56A-4EA3-93A0-CBB367A8BCB5}"/>
    <cellStyle name="Moneda 37 2 3 2 3 2" xfId="17384" xr:uid="{CE22DD2A-3251-44C6-B13E-B16B8A422249}"/>
    <cellStyle name="Moneda 37 2 3 2 4" xfId="10421" xr:uid="{76FE45B0-9BB7-46B4-A27F-BC8592C8D759}"/>
    <cellStyle name="Moneda 37 2 3 2 4 2" xfId="19678" xr:uid="{70A884A5-82EE-4F9C-A4A2-C992AB858000}"/>
    <cellStyle name="Moneda 37 2 3 2 5" xfId="12831" xr:uid="{1129E626-CB95-45C4-A975-81474BD49B6A}"/>
    <cellStyle name="Moneda 37 2 3 3" xfId="3547" xr:uid="{6F1CBF4D-6126-4471-A356-785A33768221}"/>
    <cellStyle name="Moneda 37 2 3 3 2" xfId="13969" xr:uid="{0D324430-32E9-4142-AA9D-DEE73F063352}"/>
    <cellStyle name="Moneda 37 2 3 4" xfId="5974" xr:uid="{10BBE9EC-D114-471B-9D79-50BD601D62AC}"/>
    <cellStyle name="Moneda 37 2 3 4 2" xfId="16246" xr:uid="{F2FE5BBF-A1C9-4851-B629-17EC7563A947}"/>
    <cellStyle name="Moneda 37 2 3 5" xfId="9253" xr:uid="{9D23ABD1-3E36-40A8-B3AC-6CEBDD24C121}"/>
    <cellStyle name="Moneda 37 2 3 5 2" xfId="18539" xr:uid="{A2672E34-6DC2-4B38-8EEB-6708206A72F0}"/>
    <cellStyle name="Moneda 37 2 3 6" xfId="11693" xr:uid="{4149366B-677E-43C4-A6DE-2508AF870BE4}"/>
    <cellStyle name="Moneda 37 2 4" xfId="1790" xr:uid="{A05DA1CE-C9B2-42F9-8EFF-DBCF54346E25}"/>
    <cellStyle name="Moneda 37 2 4 2" xfId="4126" xr:uid="{112FB284-1374-449B-A0C3-05C28304778A}"/>
    <cellStyle name="Moneda 37 2 4 2 2" xfId="14538" xr:uid="{2AC52F19-C3E1-4B27-B520-75165104D2AA}"/>
    <cellStyle name="Moneda 37 2 4 3" xfId="6553" xr:uid="{50BAD5E2-C192-4681-BA5E-4457C2C016ED}"/>
    <cellStyle name="Moneda 37 2 4 3 2" xfId="16815" xr:uid="{7A624072-05D7-418E-BBB5-16A2E18DF566}"/>
    <cellStyle name="Moneda 37 2 4 4" xfId="9832" xr:uid="{D5A99895-0DD6-4A6A-BD8D-0B6C35C30583}"/>
    <cellStyle name="Moneda 37 2 4 4 2" xfId="19108" xr:uid="{BB5C737E-A362-4249-8677-B13312768515}"/>
    <cellStyle name="Moneda 37 2 4 5" xfId="12262" xr:uid="{C0B9C69E-BF0A-48BE-84D9-A4EFED09A6B4}"/>
    <cellStyle name="Moneda 37 2 5" xfId="2958" xr:uid="{D5D5A2C5-BB86-4707-9376-20A04FFC2564}"/>
    <cellStyle name="Moneda 37 2 5 2" xfId="13400" xr:uid="{3F851CA5-6E0C-4E71-A767-91C2B1FE50C7}"/>
    <cellStyle name="Moneda 37 2 6" xfId="5375" xr:uid="{252567C5-A4C1-4A86-9CDE-DCB50E6912E6}"/>
    <cellStyle name="Moneda 37 2 6 2" xfId="15677" xr:uid="{F356768C-FE2C-4F77-8080-CB5EEF106439}"/>
    <cellStyle name="Moneda 37 2 7" xfId="8664" xr:uid="{85589C3C-501D-4852-A877-03C4F882C357}"/>
    <cellStyle name="Moneda 37 2 7 2" xfId="17970" xr:uid="{6C4C2143-398A-471E-82AC-C067D6AC96E1}"/>
    <cellStyle name="Moneda 37 2 8" xfId="11080" xr:uid="{86B95439-01A1-4DDA-83DB-51AF64A0FCCF}"/>
    <cellStyle name="Moneda 37 3" xfId="733" xr:uid="{FE868CAF-F779-416C-8D93-472C98399B93}"/>
    <cellStyle name="Moneda 37 3 2" xfId="1315" xr:uid="{842441C6-E812-433F-A2E0-3D4B48630619}"/>
    <cellStyle name="Moneda 37 3 2 2" xfId="2483" xr:uid="{DCD10F40-6F01-453A-907E-CC48E8A845CD}"/>
    <cellStyle name="Moneda 37 3 2 2 2" xfId="4819" xr:uid="{90298A22-659E-442D-87D1-EA5D61717900}"/>
    <cellStyle name="Moneda 37 3 2 2 2 2" xfId="15208" xr:uid="{E24F7E92-90A2-428E-A12E-B541EB9AC6EC}"/>
    <cellStyle name="Moneda 37 3 2 2 3" xfId="7246" xr:uid="{591F7CE0-BD8E-4F0C-9508-AAE40895C77F}"/>
    <cellStyle name="Moneda 37 3 2 2 3 2" xfId="17485" xr:uid="{0A400CD9-3006-4438-A981-0C164F78146A}"/>
    <cellStyle name="Moneda 37 3 2 2 4" xfId="10525" xr:uid="{D132E7F2-4F20-4423-8F10-391A060E70FC}"/>
    <cellStyle name="Moneda 37 3 2 2 4 2" xfId="19779" xr:uid="{661A848F-5245-40D8-AE0E-0516CD86CCEA}"/>
    <cellStyle name="Moneda 37 3 2 2 5" xfId="12932" xr:uid="{B12316C6-7CF7-4E95-83F5-692E7922C34C}"/>
    <cellStyle name="Moneda 37 3 2 3" xfId="3651" xr:uid="{3B84A80B-BE9A-4E60-BB02-C72EBE1363F3}"/>
    <cellStyle name="Moneda 37 3 2 3 2" xfId="14070" xr:uid="{A91F8177-6834-4076-A2E4-789141A26593}"/>
    <cellStyle name="Moneda 37 3 2 4" xfId="6078" xr:uid="{43C45273-179A-43FE-B80B-CFD1D5F90CBA}"/>
    <cellStyle name="Moneda 37 3 2 4 2" xfId="16347" xr:uid="{16F05385-4350-4191-96C8-972D591320AD}"/>
    <cellStyle name="Moneda 37 3 2 5" xfId="9357" xr:uid="{9E1D5EEB-7366-4633-B975-64512C1B71E3}"/>
    <cellStyle name="Moneda 37 3 2 5 2" xfId="18640" xr:uid="{F0C2190D-F550-43E6-82A8-3FB57A2BE7B0}"/>
    <cellStyle name="Moneda 37 3 2 6" xfId="11794" xr:uid="{60063265-A0E4-4023-96D4-069312053CB2}"/>
    <cellStyle name="Moneda 37 3 3" xfId="1901" xr:uid="{2D2AA530-4310-4CD8-B70B-75E25577C878}"/>
    <cellStyle name="Moneda 37 3 3 2" xfId="4237" xr:uid="{D84B374C-F09E-488E-BCC0-F5CB81E236D5}"/>
    <cellStyle name="Moneda 37 3 3 2 2" xfId="14639" xr:uid="{5B89AA06-6C81-435D-A0ED-6A5A92305ADD}"/>
    <cellStyle name="Moneda 37 3 3 3" xfId="6664" xr:uid="{F32E50D9-7602-4B9D-9122-8315B2178CBA}"/>
    <cellStyle name="Moneda 37 3 3 3 2" xfId="16916" xr:uid="{001CDE3C-F4AE-4100-80D6-B08E2ADBFBFD}"/>
    <cellStyle name="Moneda 37 3 3 4" xfId="9943" xr:uid="{088A41BF-93E6-4F65-946C-73A1F707F69A}"/>
    <cellStyle name="Moneda 37 3 3 4 2" xfId="19209" xr:uid="{85852952-3927-4AF1-BCA7-E3A705C58D0E}"/>
    <cellStyle name="Moneda 37 3 3 5" xfId="12363" xr:uid="{3ED959D2-29B5-4143-B59D-A26FD993B3F9}"/>
    <cellStyle name="Moneda 37 3 4" xfId="3069" xr:uid="{A2288EE0-BEB2-4B44-A9D4-47E2B6517C8D}"/>
    <cellStyle name="Moneda 37 3 4 2" xfId="13501" xr:uid="{B822364C-9312-494B-9DBA-BA6CD013A0A7}"/>
    <cellStyle name="Moneda 37 3 5" xfId="5496" xr:uid="{0C90E722-0563-4D17-9BF4-A9ACCA84108C}"/>
    <cellStyle name="Moneda 37 3 5 2" xfId="15778" xr:uid="{BC5DC12E-D7CB-4AC7-A55F-020295734501}"/>
    <cellStyle name="Moneda 37 3 6" xfId="8775" xr:uid="{6D4836B7-255F-4A2C-80CF-E0A723000C10}"/>
    <cellStyle name="Moneda 37 3 6 2" xfId="18071" xr:uid="{6E9225C8-7C74-4964-8391-50110DD128A8}"/>
    <cellStyle name="Moneda 37 3 7" xfId="11225" xr:uid="{8E6DE0C8-364D-472D-A514-E379C1393AC3}"/>
    <cellStyle name="Moneda 37 4" xfId="1028" xr:uid="{C3715EC1-375B-422B-BB61-BAC2CA4ED864}"/>
    <cellStyle name="Moneda 37 4 2" xfId="2196" xr:uid="{F5520B39-5A76-4546-A250-673FE3D7E8E4}"/>
    <cellStyle name="Moneda 37 4 2 2" xfId="4532" xr:uid="{0161C294-E01E-44AA-94E7-6B47DE3D134F}"/>
    <cellStyle name="Moneda 37 4 2 2 2" xfId="14924" xr:uid="{52B2936F-A82B-4DFE-B415-2AD768148295}"/>
    <cellStyle name="Moneda 37 4 2 3" xfId="6959" xr:uid="{575F48CF-0786-43E1-8A41-4C2F38CAF297}"/>
    <cellStyle name="Moneda 37 4 2 3 2" xfId="17201" xr:uid="{9E6A9644-DD8D-4915-BB90-41A73707F9FA}"/>
    <cellStyle name="Moneda 37 4 2 4" xfId="10238" xr:uid="{A4AC2A13-AF3B-431F-8A91-F85E8F650673}"/>
    <cellStyle name="Moneda 37 4 2 4 2" xfId="19495" xr:uid="{DAB137B3-BAC5-4F7E-B8F6-F6CF3400BECD}"/>
    <cellStyle name="Moneda 37 4 2 5" xfId="12648" xr:uid="{A4B50AE4-2A59-4C26-A5C4-9DB6A57C29C6}"/>
    <cellStyle name="Moneda 37 4 3" xfId="3364" xr:uid="{55F80B77-4D30-48B6-981E-8E2766F22B5A}"/>
    <cellStyle name="Moneda 37 4 3 2" xfId="13786" xr:uid="{03EB2A4E-72F7-4304-973D-ADBB7647BE4F}"/>
    <cellStyle name="Moneda 37 4 4" xfId="5791" xr:uid="{A1E9C07C-4228-4D1B-8938-477F97E5D166}"/>
    <cellStyle name="Moneda 37 4 4 2" xfId="16063" xr:uid="{5C6B1190-7140-46D7-958D-94E50329D5B1}"/>
    <cellStyle name="Moneda 37 4 5" xfId="9070" xr:uid="{64756772-26AA-4518-8C72-BC1DA57B735D}"/>
    <cellStyle name="Moneda 37 4 5 2" xfId="18356" xr:uid="{A095DBEB-8EA9-45E3-B6F9-5201DE28FD7C}"/>
    <cellStyle name="Moneda 37 4 6" xfId="11510" xr:uid="{D11A4AD5-ACDD-434B-8E3B-AAB8E21B02D3}"/>
    <cellStyle name="Moneda 37 5" xfId="1607" xr:uid="{C5EB1784-F293-41DC-8E6C-97BE5B699FB0}"/>
    <cellStyle name="Moneda 37 5 2" xfId="3943" xr:uid="{4434868F-D39F-400C-AE73-F1537A080D4A}"/>
    <cellStyle name="Moneda 37 5 2 2" xfId="14355" xr:uid="{339AE1DA-716A-4011-85D7-C324A640151C}"/>
    <cellStyle name="Moneda 37 5 3" xfId="6370" xr:uid="{9DFBC8B5-0778-467F-A317-C1FD7D9D4D59}"/>
    <cellStyle name="Moneda 37 5 3 2" xfId="16632" xr:uid="{48A61E04-609F-45D0-80F4-EF1CA2BCCA72}"/>
    <cellStyle name="Moneda 37 5 4" xfId="9649" xr:uid="{4E8ADA53-B878-4B86-B69A-363839D9BE49}"/>
    <cellStyle name="Moneda 37 5 4 2" xfId="18925" xr:uid="{2DE06C58-9E22-4A52-A969-581826089DDE}"/>
    <cellStyle name="Moneda 37 5 5" xfId="12079" xr:uid="{F4CA36AB-FF5A-4DBD-B311-2AB958686965}"/>
    <cellStyle name="Moneda 37 6" xfId="2775" xr:uid="{9AC2E60D-8DF5-4A7B-BC2D-377359FB184C}"/>
    <cellStyle name="Moneda 37 6 2" xfId="13217" xr:uid="{F88E2827-7FBA-431E-918A-A732BE34AAF7}"/>
    <cellStyle name="Moneda 37 7" xfId="5186" xr:uid="{0B920D16-0B9E-4782-9CD7-414271163344}"/>
    <cellStyle name="Moneda 37 7 2" xfId="15494" xr:uid="{6C34F2E2-C681-4683-891C-0CA948D654BB}"/>
    <cellStyle name="Moneda 37 8" xfId="8481" xr:uid="{8DFAD06F-6F98-4D1E-8C76-3722B10B9E6E}"/>
    <cellStyle name="Moneda 37 8 2" xfId="17787" xr:uid="{6ACF37B7-114D-44DA-9E9B-1F0363B22F2B}"/>
    <cellStyle name="Moneda 37 9" xfId="10872" xr:uid="{5DCBFE12-5AED-4003-8A0A-654F72FA649C}"/>
    <cellStyle name="Moneda 38" xfId="276" xr:uid="{1F2D52D6-4589-45FD-B469-98E4A178DC92}"/>
    <cellStyle name="Moneda 38 2" xfId="677" xr:uid="{AC7B9854-F675-4D7F-8ACC-B311425E8723}"/>
    <cellStyle name="Moneda 38 2 2" xfId="1260" xr:uid="{23BC66FF-A4D9-4873-818D-774B5AA22E13}"/>
    <cellStyle name="Moneda 38 2 2 2" xfId="2428" xr:uid="{A5757AB3-1F70-43B0-A608-98DDA6B4B25E}"/>
    <cellStyle name="Moneda 38 2 2 2 2" xfId="4764" xr:uid="{C9C2DF88-9ADD-49B8-9C2A-D9C922042731}"/>
    <cellStyle name="Moneda 38 2 2 2 2 2" xfId="15153" xr:uid="{6C01BE43-62E5-470E-9098-F6B8CC301165}"/>
    <cellStyle name="Moneda 38 2 2 2 3" xfId="7191" xr:uid="{E2F8AFC8-9BDB-44C4-A44E-F7D7730F37FB}"/>
    <cellStyle name="Moneda 38 2 2 2 3 2" xfId="17430" xr:uid="{33FC3976-7F7E-4460-9424-D083D1D33886}"/>
    <cellStyle name="Moneda 38 2 2 2 4" xfId="10470" xr:uid="{B1CB37D6-0788-4A1F-BEE2-826717BEB04D}"/>
    <cellStyle name="Moneda 38 2 2 2 4 2" xfId="19724" xr:uid="{DA9EF693-96B6-45F7-8494-2D514AB51509}"/>
    <cellStyle name="Moneda 38 2 2 2 5" xfId="12877" xr:uid="{A3AD0524-604D-47D0-AC84-98B3CC56D01B}"/>
    <cellStyle name="Moneda 38 2 2 3" xfId="3596" xr:uid="{F143265A-6270-4EE4-A854-04BD7C9F29FC}"/>
    <cellStyle name="Moneda 38 2 2 3 2" xfId="14015" xr:uid="{903554F4-285C-45E9-A36B-F9D8EC9793F7}"/>
    <cellStyle name="Moneda 38 2 2 4" xfId="6023" xr:uid="{C81A9CB3-EF83-4A93-A551-01EC168435F6}"/>
    <cellStyle name="Moneda 38 2 2 4 2" xfId="16292" xr:uid="{73121D69-B610-4AD8-AA7E-645A43210E8C}"/>
    <cellStyle name="Moneda 38 2 2 5" xfId="9302" xr:uid="{487CE5BB-497E-473F-90AA-99C217EE4C8C}"/>
    <cellStyle name="Moneda 38 2 2 5 2" xfId="18585" xr:uid="{095CBC96-02B9-4A85-89AA-6B902ED7CFC8}"/>
    <cellStyle name="Moneda 38 2 2 6" xfId="11739" xr:uid="{6FEB0AA7-668C-44B3-91DE-B84741858CBC}"/>
    <cellStyle name="Moneda 38 2 3" xfId="1845" xr:uid="{C11FA30A-D360-454A-A265-0B00F5A40F99}"/>
    <cellStyle name="Moneda 38 2 3 2" xfId="4181" xr:uid="{09A026F5-F9BB-4872-9612-8D00F69AA3E4}"/>
    <cellStyle name="Moneda 38 2 3 2 2" xfId="14584" xr:uid="{49D9E391-D5AB-4486-8784-B18C9CFA9139}"/>
    <cellStyle name="Moneda 38 2 3 3" xfId="6608" xr:uid="{C825E3D0-0EC2-4434-ACE2-DC6F7C255FE0}"/>
    <cellStyle name="Moneda 38 2 3 3 2" xfId="16861" xr:uid="{BC300B00-FE6F-43A0-B2DA-CE7AB0EA10AE}"/>
    <cellStyle name="Moneda 38 2 3 4" xfId="9887" xr:uid="{376FA659-5BE9-4D9A-94CB-EA1FCD654418}"/>
    <cellStyle name="Moneda 38 2 3 4 2" xfId="19154" xr:uid="{C458B7C4-D7A1-4191-821C-D395D2D86B86}"/>
    <cellStyle name="Moneda 38 2 3 5" xfId="12308" xr:uid="{6792AD73-064D-4438-8909-3DDE542B148D}"/>
    <cellStyle name="Moneda 38 2 4" xfId="3013" xr:uid="{D9205553-CF67-49E2-AF20-5A47E04C46A6}"/>
    <cellStyle name="Moneda 38 2 4 2" xfId="13446" xr:uid="{2AB0033C-95B1-47AC-999C-C7F5A1808B65}"/>
    <cellStyle name="Moneda 38 2 5" xfId="5440" xr:uid="{9085D9F9-8053-4496-B72C-5A29DA3F66D1}"/>
    <cellStyle name="Moneda 38 2 5 2" xfId="15723" xr:uid="{3868378D-3B29-4D5C-9DA8-62971CEE865D}"/>
    <cellStyle name="Moneda 38 2 6" xfId="8719" xr:uid="{95F2E0E2-30A8-4D4E-88E9-CC3051924E79}"/>
    <cellStyle name="Moneda 38 2 6 2" xfId="18016" xr:uid="{165963AD-2C2D-4FA3-B9D2-0B1A2FEFAEA0}"/>
    <cellStyle name="Moneda 38 2 7" xfId="11170" xr:uid="{1AF95D67-00E2-4584-A9F5-FC39BE87BD1F}"/>
    <cellStyle name="Moneda 38 3" xfId="973" xr:uid="{09A52E4A-18E5-4C01-95CB-827A1FC76AA3}"/>
    <cellStyle name="Moneda 38 3 2" xfId="2141" xr:uid="{7E5CD5D4-4EFC-40D8-AF1C-41DB150D4C8B}"/>
    <cellStyle name="Moneda 38 3 2 2" xfId="4477" xr:uid="{BCA7A5DC-A13F-41BB-B0B9-78DA1044DE9B}"/>
    <cellStyle name="Moneda 38 3 2 2 2" xfId="14869" xr:uid="{5CEDD9B5-45AF-4ADA-BF23-5CC845228A5B}"/>
    <cellStyle name="Moneda 38 3 2 3" xfId="6904" xr:uid="{3BE5BD90-31B7-41BF-A696-390B78998239}"/>
    <cellStyle name="Moneda 38 3 2 3 2" xfId="17146" xr:uid="{04AA2BA1-21F6-465F-800F-85016CEC159C}"/>
    <cellStyle name="Moneda 38 3 2 4" xfId="10183" xr:uid="{8CC46BA1-D5B5-4356-B26A-F188EBA3C8B8}"/>
    <cellStyle name="Moneda 38 3 2 4 2" xfId="19440" xr:uid="{5B0B0190-AFAE-4677-BEA8-CDFFF335822A}"/>
    <cellStyle name="Moneda 38 3 2 5" xfId="12593" xr:uid="{C9E31CB8-FF59-4569-96DC-DE26B7AD3B76}"/>
    <cellStyle name="Moneda 38 3 3" xfId="3309" xr:uid="{7A88BC55-E247-452E-8B34-B594F4C05D79}"/>
    <cellStyle name="Moneda 38 3 3 2" xfId="13731" xr:uid="{8A0DC21E-731F-4CD2-9533-FF1F1344C072}"/>
    <cellStyle name="Moneda 38 3 4" xfId="5736" xr:uid="{D4157F3C-EBC7-4933-98A9-B9FDAC8A2C61}"/>
    <cellStyle name="Moneda 38 3 4 2" xfId="16008" xr:uid="{D9B6E2FB-FC2D-4408-84C4-138449C1417B}"/>
    <cellStyle name="Moneda 38 3 5" xfId="9015" xr:uid="{9C05C484-32B1-4A80-8CBB-4BEFB2BC6D6A}"/>
    <cellStyle name="Moneda 38 3 5 2" xfId="18301" xr:uid="{E7B19E9D-81C0-4836-A4F7-6F596DEC8970}"/>
    <cellStyle name="Moneda 38 3 6" xfId="11455" xr:uid="{C676D9CF-E940-42FF-BC9C-B32C28BB19BD}"/>
    <cellStyle name="Moneda 38 4" xfId="1552" xr:uid="{9DDC4216-CB1E-414D-8120-D35C46901D7B}"/>
    <cellStyle name="Moneda 38 4 2" xfId="3888" xr:uid="{43F3F3FD-2F40-4817-B71E-2477520962E6}"/>
    <cellStyle name="Moneda 38 4 2 2" xfId="14300" xr:uid="{830AE86C-822B-46F8-A9BE-0FE7B89B142E}"/>
    <cellStyle name="Moneda 38 4 3" xfId="6315" xr:uid="{2B586FF3-F19D-4F07-AEC0-38770FBA9740}"/>
    <cellStyle name="Moneda 38 4 3 2" xfId="16577" xr:uid="{B15624AB-DA10-40F8-B9C2-40B3094259F5}"/>
    <cellStyle name="Moneda 38 4 4" xfId="9594" xr:uid="{3DF390B0-78E7-4A26-856B-6645F41A4FCF}"/>
    <cellStyle name="Moneda 38 4 4 2" xfId="18870" xr:uid="{2036CF1E-C26B-4707-AA44-FD94426FB539}"/>
    <cellStyle name="Moneda 38 4 5" xfId="12024" xr:uid="{7B5F31D0-A1D5-45C3-B846-B6F8ECA795F8}"/>
    <cellStyle name="Moneda 38 5" xfId="2720" xr:uid="{FC995538-C28B-45CC-8EAF-BCC88ED2F9FC}"/>
    <cellStyle name="Moneda 38 5 2" xfId="13162" xr:uid="{F399A010-57B4-423C-8DC3-3CF6C1B25D6A}"/>
    <cellStyle name="Moneda 38 6" xfId="5123" xr:uid="{21712C14-A850-49A0-BE06-A9FBD263CF64}"/>
    <cellStyle name="Moneda 38 6 2" xfId="15438" xr:uid="{E8AF3CC3-C10F-4054-A812-5761415132F8}"/>
    <cellStyle name="Moneda 38 7" xfId="8426" xr:uid="{0F782CAE-FA1A-4012-BD32-3E1D5FD9C5D4}"/>
    <cellStyle name="Moneda 38 7 2" xfId="17732" xr:uid="{56DDAA1B-4AA0-4688-BDED-975F067F501D}"/>
    <cellStyle name="Moneda 38 8" xfId="10793" xr:uid="{48ACDCEE-A015-4484-9138-BA440E028EC1}"/>
    <cellStyle name="Moneda 39" xfId="361" xr:uid="{C638BAAA-EA85-447B-9D5D-09F23FFB18DA}"/>
    <cellStyle name="Moneda 39 2" xfId="735" xr:uid="{5C29F73D-F12D-475F-9337-64738D3BFFEB}"/>
    <cellStyle name="Moneda 39 2 2" xfId="1317" xr:uid="{9640BF43-A30F-4A81-BBCB-F90D4A85A102}"/>
    <cellStyle name="Moneda 39 2 2 2" xfId="2485" xr:uid="{571A475B-80D9-487C-82C9-7E30C849685D}"/>
    <cellStyle name="Moneda 39 2 2 2 2" xfId="4821" xr:uid="{45C4A618-A0B7-4A13-8740-197FC97A007C}"/>
    <cellStyle name="Moneda 39 2 2 2 2 2" xfId="15210" xr:uid="{D3D896DE-157C-411D-A926-ABE25A148F69}"/>
    <cellStyle name="Moneda 39 2 2 2 3" xfId="7248" xr:uid="{21901A15-A718-41CF-A9E6-CEA3ECFB1745}"/>
    <cellStyle name="Moneda 39 2 2 2 3 2" xfId="17487" xr:uid="{82AF39A6-A236-4CDA-93A7-1EAED918B781}"/>
    <cellStyle name="Moneda 39 2 2 2 4" xfId="10527" xr:uid="{0B9AF228-E7B0-4027-AE82-4524087BA99A}"/>
    <cellStyle name="Moneda 39 2 2 2 4 2" xfId="19781" xr:uid="{B28CCE86-0254-4D60-9E79-35562359AD63}"/>
    <cellStyle name="Moneda 39 2 2 2 5" xfId="12934" xr:uid="{04AFDFD2-8EC0-4F6E-9D78-20312766EBE2}"/>
    <cellStyle name="Moneda 39 2 2 3" xfId="3653" xr:uid="{88FF7DEE-83D6-4BCF-8E7B-A9DB3498DF5F}"/>
    <cellStyle name="Moneda 39 2 2 3 2" xfId="14072" xr:uid="{13632A15-0DCE-478F-B216-450EDA8EE09D}"/>
    <cellStyle name="Moneda 39 2 2 4" xfId="6080" xr:uid="{33B66F93-A562-462A-8A09-11DE081781BC}"/>
    <cellStyle name="Moneda 39 2 2 4 2" xfId="16349" xr:uid="{2487951B-1573-4CD9-ABEB-A91A342C9E0C}"/>
    <cellStyle name="Moneda 39 2 2 5" xfId="9359" xr:uid="{345DFF3C-7AE0-459C-9E9D-837BEEA750DD}"/>
    <cellStyle name="Moneda 39 2 2 5 2" xfId="18642" xr:uid="{976FA281-9D23-41FB-AB42-ACD81E02658E}"/>
    <cellStyle name="Moneda 39 2 2 6" xfId="11796" xr:uid="{5BC6D483-B284-4F1E-9F51-F5F1F1D95EA0}"/>
    <cellStyle name="Moneda 39 2 3" xfId="1903" xr:uid="{EB29B607-6F01-4222-8C24-AE57880F9010}"/>
    <cellStyle name="Moneda 39 2 3 2" xfId="4239" xr:uid="{8164D4D0-928B-4CAD-97FE-E98FBE08B383}"/>
    <cellStyle name="Moneda 39 2 3 2 2" xfId="14641" xr:uid="{28A50344-4572-4466-8EDE-A4EAC456A2D6}"/>
    <cellStyle name="Moneda 39 2 3 3" xfId="6666" xr:uid="{96A32691-3B85-40AD-AAF9-65686390E86D}"/>
    <cellStyle name="Moneda 39 2 3 3 2" xfId="16918" xr:uid="{C975CD42-BF00-4303-B826-8543E63562E7}"/>
    <cellStyle name="Moneda 39 2 3 4" xfId="9945" xr:uid="{5E5B6B26-C8B6-42FE-9E58-54EB387CB1F0}"/>
    <cellStyle name="Moneda 39 2 3 4 2" xfId="19211" xr:uid="{00EBB154-C2C9-44C3-A100-90B20E8BFDE5}"/>
    <cellStyle name="Moneda 39 2 3 5" xfId="12365" xr:uid="{6353C9DE-194F-4DAD-93CC-7542887A0CEA}"/>
    <cellStyle name="Moneda 39 2 4" xfId="3071" xr:uid="{4F621C52-74A2-489F-9164-717EAF1B0C3B}"/>
    <cellStyle name="Moneda 39 2 4 2" xfId="13503" xr:uid="{FA4723CA-D72B-40E3-9954-91102994C2FA}"/>
    <cellStyle name="Moneda 39 2 5" xfId="5498" xr:uid="{8A3DF68F-1AFD-4316-B9C2-650A38D257F7}"/>
    <cellStyle name="Moneda 39 2 5 2" xfId="15780" xr:uid="{8193920B-FA9E-4D1F-BF1E-A8CFC91C267D}"/>
    <cellStyle name="Moneda 39 2 6" xfId="8777" xr:uid="{186BC831-324B-482A-8868-FF4E1A051AAD}"/>
    <cellStyle name="Moneda 39 2 6 2" xfId="18073" xr:uid="{6D58C17B-BA49-45E2-8B4B-1C824BD319ED}"/>
    <cellStyle name="Moneda 39 2 7" xfId="11227" xr:uid="{7EF5C73D-7760-488E-B8CF-CEC7630E77E5}"/>
    <cellStyle name="Moneda 39 3" xfId="1030" xr:uid="{3431F8AA-14E2-4680-9CEB-A4A30B6CA215}"/>
    <cellStyle name="Moneda 39 3 2" xfId="2198" xr:uid="{CD0FE227-6DE1-4C4E-BDF4-4469E9B651FA}"/>
    <cellStyle name="Moneda 39 3 2 2" xfId="4534" xr:uid="{40F3A927-AF92-4EA6-A63A-9B5DE77A0ECD}"/>
    <cellStyle name="Moneda 39 3 2 2 2" xfId="14926" xr:uid="{A73B49CA-7249-4D76-A424-B1024FEBAE19}"/>
    <cellStyle name="Moneda 39 3 2 3" xfId="6961" xr:uid="{FCA01E1B-DA71-486F-B78F-CCB976B45CE4}"/>
    <cellStyle name="Moneda 39 3 2 3 2" xfId="17203" xr:uid="{E037B438-A161-479B-90F0-6456ED9A5DB8}"/>
    <cellStyle name="Moneda 39 3 2 4" xfId="10240" xr:uid="{5485245F-ED6C-4B17-AF04-D6BE0244BD37}"/>
    <cellStyle name="Moneda 39 3 2 4 2" xfId="19497" xr:uid="{4DF4DA48-AAC4-41C0-8505-E5992BF42CF9}"/>
    <cellStyle name="Moneda 39 3 2 5" xfId="12650" xr:uid="{9E786573-DF09-48F0-89E6-34A88BD94D46}"/>
    <cellStyle name="Moneda 39 3 3" xfId="3366" xr:uid="{43D709E6-B7B4-4A56-A341-89FA63975B88}"/>
    <cellStyle name="Moneda 39 3 3 2" xfId="13788" xr:uid="{E21EC24F-AA67-4295-98C3-2C20FCF72B12}"/>
    <cellStyle name="Moneda 39 3 4" xfId="5793" xr:uid="{D97BCAD2-1774-49BF-842F-819C4E8F5B7A}"/>
    <cellStyle name="Moneda 39 3 4 2" xfId="16065" xr:uid="{76C318D6-4214-4A46-AD62-4F07EEACFBCA}"/>
    <cellStyle name="Moneda 39 3 5" xfId="9072" xr:uid="{6D2A5112-CAA4-4982-8231-BF06DB8A0810}"/>
    <cellStyle name="Moneda 39 3 5 2" xfId="18358" xr:uid="{EC285DFF-538A-4A20-9E43-F5AC402F48A1}"/>
    <cellStyle name="Moneda 39 3 6" xfId="11512" xr:uid="{A8C66371-DC8C-4866-A356-EB78DE2941B5}"/>
    <cellStyle name="Moneda 39 4" xfId="1609" xr:uid="{C30F6EF4-DB93-49C1-A240-199FF659F81A}"/>
    <cellStyle name="Moneda 39 4 2" xfId="3945" xr:uid="{20E97FFF-B7D6-42BD-AAD8-D746B65C524E}"/>
    <cellStyle name="Moneda 39 4 2 2" xfId="14357" xr:uid="{20350290-CE9F-4603-AA56-D8B58817EC04}"/>
    <cellStyle name="Moneda 39 4 3" xfId="6372" xr:uid="{DE2F8560-1DBE-45BD-8A90-C7A468E4C57D}"/>
    <cellStyle name="Moneda 39 4 3 2" xfId="16634" xr:uid="{C98C8F2B-CFF9-4938-803E-A172FFA1FB43}"/>
    <cellStyle name="Moneda 39 4 4" xfId="9651" xr:uid="{4BFC14D5-23A0-4C1B-8BD5-CD7FDC2EFE21}"/>
    <cellStyle name="Moneda 39 4 4 2" xfId="18927" xr:uid="{C474D06B-D55F-4204-A2AA-2C3B410D717E}"/>
    <cellStyle name="Moneda 39 4 5" xfId="12081" xr:uid="{E263249A-5F40-418E-A578-71D8A751293D}"/>
    <cellStyle name="Moneda 39 5" xfId="2777" xr:uid="{8F45EB4F-599D-425D-8E27-77A00E383994}"/>
    <cellStyle name="Moneda 39 5 2" xfId="13219" xr:uid="{12429200-8854-4547-B1DA-40E0CDE8888D}"/>
    <cellStyle name="Moneda 39 6" xfId="5188" xr:uid="{2180A6B8-32C1-4451-9D9F-9439BDECF1EF}"/>
    <cellStyle name="Moneda 39 6 2" xfId="15496" xr:uid="{5739BD54-B026-4E4C-949D-5D560465D5E1}"/>
    <cellStyle name="Moneda 39 7" xfId="8483" xr:uid="{8B1EB386-21D0-4690-A107-1407B7253037}"/>
    <cellStyle name="Moneda 39 7 2" xfId="17789" xr:uid="{976595F4-FB8C-415E-BD43-F68C34E76BE0}"/>
    <cellStyle name="Moneda 39 8" xfId="10874" xr:uid="{B2B0079B-580E-488E-AADB-B171ADA348F4}"/>
    <cellStyle name="Moneda 4" xfId="243" xr:uid="{F8F8D3B9-6F75-4C06-89B6-A0854C2F5B1C}"/>
    <cellStyle name="Moneda 4 2" xfId="345" xr:uid="{FBA73994-E01F-4D39-8870-CD8C2EAE8156}"/>
    <cellStyle name="Moneda 4 2 2" xfId="553" xr:uid="{3FDDEB33-1CC9-4DCB-BB09-DAE396F80AC6}"/>
    <cellStyle name="Moneda 4 2 2 2" xfId="902" xr:uid="{A3317194-73F4-41F2-8539-B6DD05262262}"/>
    <cellStyle name="Moneda 4 2 2 2 2" xfId="1484" xr:uid="{0A4BBFF5-3521-4A0D-80F5-45D0E6099617}"/>
    <cellStyle name="Moneda 4 2 2 2 2 2" xfId="2652" xr:uid="{36C552D9-5F14-4AAB-8863-79A6FF797047}"/>
    <cellStyle name="Moneda 4 2 2 2 2 2 2" xfId="4988" xr:uid="{4C927B8D-41C0-4B9D-B6F7-8141493DA779}"/>
    <cellStyle name="Moneda 4 2 2 2 2 2 2 2" xfId="15377" xr:uid="{831F70A4-54B3-4305-BCC2-61C2EE7F1C11}"/>
    <cellStyle name="Moneda 4 2 2 2 2 2 3" xfId="7415" xr:uid="{1CE05896-B2FD-4BE0-BDC8-E53E90EA72ED}"/>
    <cellStyle name="Moneda 4 2 2 2 2 2 3 2" xfId="17654" xr:uid="{90103E3E-48EC-4690-89DF-42639FF8AA13}"/>
    <cellStyle name="Moneda 4 2 2 2 2 2 4" xfId="10694" xr:uid="{2BCDF315-0DC2-4046-B611-730DA469DBC9}"/>
    <cellStyle name="Moneda 4 2 2 2 2 2 4 2" xfId="19948" xr:uid="{F1004E15-6D22-45B4-B4E5-08189D3DCE12}"/>
    <cellStyle name="Moneda 4 2 2 2 2 2 5" xfId="13101" xr:uid="{C1DD2577-D47B-4006-B767-6D93FAA3DE1E}"/>
    <cellStyle name="Moneda 4 2 2 2 2 3" xfId="3820" xr:uid="{106BC655-E547-4DEC-802B-5344138DC870}"/>
    <cellStyle name="Moneda 4 2 2 2 2 3 2" xfId="14239" xr:uid="{05C261F2-20F1-422C-A821-205D60B90346}"/>
    <cellStyle name="Moneda 4 2 2 2 2 4" xfId="6247" xr:uid="{0E4B72C2-700E-4A24-A24A-07E3190E604E}"/>
    <cellStyle name="Moneda 4 2 2 2 2 4 2" xfId="16516" xr:uid="{A969E3B7-26D2-4F36-B65C-EA0038668C1B}"/>
    <cellStyle name="Moneda 4 2 2 2 2 5" xfId="9526" xr:uid="{95B91D0B-EB6E-42C0-89AD-104CF293CDB2}"/>
    <cellStyle name="Moneda 4 2 2 2 2 5 2" xfId="18809" xr:uid="{47BF8700-EBD5-415A-9AF6-733320E9B8FB}"/>
    <cellStyle name="Moneda 4 2 2 2 2 6" xfId="11963" xr:uid="{288CC786-FD01-45C9-9938-7DC66CAF5070}"/>
    <cellStyle name="Moneda 4 2 2 2 3" xfId="2070" xr:uid="{A5FAF3D5-34F1-4361-8E98-560A7C5784A6}"/>
    <cellStyle name="Moneda 4 2 2 2 3 2" xfId="4406" xr:uid="{F7EA3F13-4F6D-462D-AC91-FAADE63E9FE8}"/>
    <cellStyle name="Moneda 4 2 2 2 3 2 2" xfId="14808" xr:uid="{50B1696D-7F4E-40E8-8002-157910619E13}"/>
    <cellStyle name="Moneda 4 2 2 2 3 3" xfId="6833" xr:uid="{3C68FD1B-6746-4661-99F0-93BAA4665508}"/>
    <cellStyle name="Moneda 4 2 2 2 3 3 2" xfId="17085" xr:uid="{9AA91BF0-2607-4EA0-A7B6-82594ADB77CD}"/>
    <cellStyle name="Moneda 4 2 2 2 3 4" xfId="10112" xr:uid="{33B15168-E0D9-45DD-ADF1-7A9CF313D594}"/>
    <cellStyle name="Moneda 4 2 2 2 3 4 2" xfId="19378" xr:uid="{D76945C0-F4A0-449C-8B93-FBF8E363F9B7}"/>
    <cellStyle name="Moneda 4 2 2 2 3 5" xfId="12532" xr:uid="{87E61AA2-1FF5-4728-BD42-07CC52D6A4B7}"/>
    <cellStyle name="Moneda 4 2 2 2 4" xfId="3238" xr:uid="{8798B8F5-403D-4D46-8994-2696AB4945F5}"/>
    <cellStyle name="Moneda 4 2 2 2 4 2" xfId="13670" xr:uid="{BD8C313A-90CB-4970-89E0-E9B69194CA67}"/>
    <cellStyle name="Moneda 4 2 2 2 5" xfId="5665" xr:uid="{8C2D1751-AD69-4811-8D71-A7483F04C532}"/>
    <cellStyle name="Moneda 4 2 2 2 5 2" xfId="15947" xr:uid="{2561D06D-0B0A-404A-9A5D-3C0A1BD06646}"/>
    <cellStyle name="Moneda 4 2 2 2 6" xfId="8944" xr:uid="{C67B67FD-D574-45D0-9C77-C25D1FBAB7FF}"/>
    <cellStyle name="Moneda 4 2 2 2 6 2" xfId="18240" xr:uid="{060AA543-D275-4BB3-95D1-FAA284727528}"/>
    <cellStyle name="Moneda 4 2 2 2 7" xfId="11394" xr:uid="{C5569B20-3BEA-43BB-8916-B5ECEFBC9BB2}"/>
    <cellStyle name="Moneda 4 2 2 3" xfId="1197" xr:uid="{8E840BE9-15EC-42C8-8853-822D5AFC0D23}"/>
    <cellStyle name="Moneda 4 2 2 3 2" xfId="2365" xr:uid="{DD680600-4D72-48E1-8965-0B0A77C984E4}"/>
    <cellStyle name="Moneda 4 2 2 3 2 2" xfId="4701" xr:uid="{244AFAA3-E09A-4EA5-A7C8-F10A095B6DE9}"/>
    <cellStyle name="Moneda 4 2 2 3 2 2 2" xfId="15093" xr:uid="{411D99C0-8A40-4654-B1D3-BF472234498C}"/>
    <cellStyle name="Moneda 4 2 2 3 2 3" xfId="7128" xr:uid="{BD5D1C7A-C9BB-4142-BC16-6BFADC15086B}"/>
    <cellStyle name="Moneda 4 2 2 3 2 3 2" xfId="17370" xr:uid="{AE783AB4-B55D-4F8C-9BF7-0E5DBC3E7273}"/>
    <cellStyle name="Moneda 4 2 2 3 2 4" xfId="10407" xr:uid="{E9F1373E-94A2-4705-A570-5E4C9214C6FC}"/>
    <cellStyle name="Moneda 4 2 2 3 2 4 2" xfId="19664" xr:uid="{78F2C35A-09F2-490B-9008-78B2819F8EE2}"/>
    <cellStyle name="Moneda 4 2 2 3 2 5" xfId="12817" xr:uid="{663334E3-5A97-441C-BFC9-DE063DF803BC}"/>
    <cellStyle name="Moneda 4 2 2 3 3" xfId="3533" xr:uid="{1E69EF35-BCA1-40B0-B2C3-DB88AA164366}"/>
    <cellStyle name="Moneda 4 2 2 3 3 2" xfId="13955" xr:uid="{DEE4BA0E-D91A-4E04-8E0D-0CD4B982F051}"/>
    <cellStyle name="Moneda 4 2 2 3 4" xfId="5960" xr:uid="{C2E90FFF-B3B1-4531-BDB7-ECCC1D277C2A}"/>
    <cellStyle name="Moneda 4 2 2 3 4 2" xfId="16232" xr:uid="{C5D21455-B934-42EE-915C-0031AFE89FDD}"/>
    <cellStyle name="Moneda 4 2 2 3 5" xfId="9239" xr:uid="{40708AC8-4E2F-453B-9D44-0FEF7796413F}"/>
    <cellStyle name="Moneda 4 2 2 3 5 2" xfId="18525" xr:uid="{3FE43A03-7F51-440B-8877-7CAE167C68F6}"/>
    <cellStyle name="Moneda 4 2 2 3 6" xfId="11679" xr:uid="{1BCE23A3-DCD8-4ABF-A0CC-EF513C57F68A}"/>
    <cellStyle name="Moneda 4 2 2 4" xfId="1776" xr:uid="{E54A1D06-3CF3-4C85-8A38-91541CFFC677}"/>
    <cellStyle name="Moneda 4 2 2 4 2" xfId="4112" xr:uid="{35EDE7A5-A22A-412B-B0CB-C79D1080E046}"/>
    <cellStyle name="Moneda 4 2 2 4 2 2" xfId="14524" xr:uid="{D9A66B2F-5DB4-4E01-B34E-03825FCE3392}"/>
    <cellStyle name="Moneda 4 2 2 4 3" xfId="6539" xr:uid="{4E1442CB-B3D0-4071-99CC-2550FE433B2D}"/>
    <cellStyle name="Moneda 4 2 2 4 3 2" xfId="16801" xr:uid="{5C1B6623-651A-464C-93F8-532C5054671C}"/>
    <cellStyle name="Moneda 4 2 2 4 4" xfId="9818" xr:uid="{1E98251B-04A2-4E67-A025-AD319B2AAA21}"/>
    <cellStyle name="Moneda 4 2 2 4 4 2" xfId="19094" xr:uid="{510A356D-D549-4F80-9DC8-2A4B57FC5E18}"/>
    <cellStyle name="Moneda 4 2 2 4 5" xfId="12248" xr:uid="{E1CF32C5-4751-455B-A0EB-97DF41613174}"/>
    <cellStyle name="Moneda 4 2 2 5" xfId="2944" xr:uid="{DABF8B09-151B-4BE6-B137-C440C028E36D}"/>
    <cellStyle name="Moneda 4 2 2 5 2" xfId="13386" xr:uid="{A7FE5B76-F019-4AD2-91E2-75A497459A55}"/>
    <cellStyle name="Moneda 4 2 2 6" xfId="5361" xr:uid="{9AB054E3-0F0F-4DC6-ADCD-CFF58C453BFB}"/>
    <cellStyle name="Moneda 4 2 2 6 2" xfId="15663" xr:uid="{B887F600-D536-4136-A7C5-E78AD66773C7}"/>
    <cellStyle name="Moneda 4 2 2 7" xfId="8650" xr:uid="{DF4D0FB0-15B8-4F14-8783-6BD4213B19F6}"/>
    <cellStyle name="Moneda 4 2 2 7 2" xfId="17956" xr:uid="{2FF88DB3-0C73-4831-808B-B13514B9FA1D}"/>
    <cellStyle name="Moneda 4 2 2 8" xfId="11066" xr:uid="{338B2219-CBBD-4919-8A2A-5A070BD3390A}"/>
    <cellStyle name="Moneda 4 2 3" xfId="719" xr:uid="{40F576F6-49E6-4D57-AF95-729B544505C3}"/>
    <cellStyle name="Moneda 4 2 3 2" xfId="1301" xr:uid="{B9E552FB-8B15-4B70-A7EE-852F0BCCD508}"/>
    <cellStyle name="Moneda 4 2 3 2 2" xfId="2469" xr:uid="{1C0EE7BC-A000-4A14-81A5-49193E310ED7}"/>
    <cellStyle name="Moneda 4 2 3 2 2 2" xfId="4805" xr:uid="{EC4D8294-83B6-4A47-B5EE-55E75247E9F3}"/>
    <cellStyle name="Moneda 4 2 3 2 2 2 2" xfId="15194" xr:uid="{1E6869D4-A5BA-4320-980D-CFC3845AA016}"/>
    <cellStyle name="Moneda 4 2 3 2 2 3" xfId="7232" xr:uid="{260C8E77-AAFC-4C52-A0AA-5DD74DC295DE}"/>
    <cellStyle name="Moneda 4 2 3 2 2 3 2" xfId="17471" xr:uid="{79B68E38-7102-44DD-9056-05091C9405A7}"/>
    <cellStyle name="Moneda 4 2 3 2 2 4" xfId="10511" xr:uid="{D08472BA-9489-4C8E-AE47-83CF7BB403F4}"/>
    <cellStyle name="Moneda 4 2 3 2 2 4 2" xfId="19765" xr:uid="{9E1CB74D-236E-4AEA-BB4B-D919FED94A59}"/>
    <cellStyle name="Moneda 4 2 3 2 2 5" xfId="12918" xr:uid="{47BBB07F-B910-4902-AF60-8921F5CCD5E4}"/>
    <cellStyle name="Moneda 4 2 3 2 3" xfId="3637" xr:uid="{F5622E21-295D-49FC-BFD4-FA7A872549B3}"/>
    <cellStyle name="Moneda 4 2 3 2 3 2" xfId="14056" xr:uid="{559159B6-5016-464C-A35A-D33A80723C16}"/>
    <cellStyle name="Moneda 4 2 3 2 4" xfId="6064" xr:uid="{B3F7E23A-4729-40ED-A694-FCFAEB6CDDA0}"/>
    <cellStyle name="Moneda 4 2 3 2 4 2" xfId="16333" xr:uid="{060AC2A2-B20C-48B8-B328-51556722DF7A}"/>
    <cellStyle name="Moneda 4 2 3 2 5" xfId="9343" xr:uid="{D3BB6D0C-B621-49F8-A01A-6342AD200DC4}"/>
    <cellStyle name="Moneda 4 2 3 2 5 2" xfId="18626" xr:uid="{20450838-C3F2-4A81-93A6-E989BF4E9F5E}"/>
    <cellStyle name="Moneda 4 2 3 2 6" xfId="11780" xr:uid="{48921E59-C695-4F27-8EA3-CEDC6B27B698}"/>
    <cellStyle name="Moneda 4 2 3 3" xfId="1887" xr:uid="{61838874-E005-4176-856E-5EDC530AB09A}"/>
    <cellStyle name="Moneda 4 2 3 3 2" xfId="4223" xr:uid="{D648038F-6B01-4FDF-B0BE-8EECCFFD2D42}"/>
    <cellStyle name="Moneda 4 2 3 3 2 2" xfId="14625" xr:uid="{EC444F1A-504D-4F7F-810C-6A4A9C42C81E}"/>
    <cellStyle name="Moneda 4 2 3 3 3" xfId="6650" xr:uid="{CC54CC1D-1096-4C61-87E2-8D8A5D1F78ED}"/>
    <cellStyle name="Moneda 4 2 3 3 3 2" xfId="16902" xr:uid="{50142974-8395-4E49-8DE4-EEB1E4D40729}"/>
    <cellStyle name="Moneda 4 2 3 3 4" xfId="9929" xr:uid="{CC42B5A5-3090-491F-81CC-9499047CF861}"/>
    <cellStyle name="Moneda 4 2 3 3 4 2" xfId="19195" xr:uid="{09766978-F725-474D-819D-37EFCF23385D}"/>
    <cellStyle name="Moneda 4 2 3 3 5" xfId="12349" xr:uid="{534A8D41-8222-431D-9FBA-0D1FB1FD79E7}"/>
    <cellStyle name="Moneda 4 2 3 4" xfId="3055" xr:uid="{56D31387-8382-4574-9620-3598BA1A6709}"/>
    <cellStyle name="Moneda 4 2 3 4 2" xfId="13487" xr:uid="{CB6F279C-F25E-49B2-A373-62E76244361F}"/>
    <cellStyle name="Moneda 4 2 3 5" xfId="5482" xr:uid="{3019705F-9A97-40C7-AC43-A8CA07230823}"/>
    <cellStyle name="Moneda 4 2 3 5 2" xfId="15764" xr:uid="{9CABCBB9-902C-40F8-BC2E-004DC8C5D233}"/>
    <cellStyle name="Moneda 4 2 3 6" xfId="8761" xr:uid="{B0F161BF-B375-41F6-92BC-1CCDD5C2F95A}"/>
    <cellStyle name="Moneda 4 2 3 6 2" xfId="18057" xr:uid="{04250A89-F72D-475E-8114-CD984910A469}"/>
    <cellStyle name="Moneda 4 2 3 7" xfId="11211" xr:uid="{E681EEA5-0C9C-4A1B-BD3E-4F9D769B5E43}"/>
    <cellStyle name="Moneda 4 2 4" xfId="1014" xr:uid="{F06B008C-9DAD-438A-A3B7-99C28DAF1631}"/>
    <cellStyle name="Moneda 4 2 4 2" xfId="2182" xr:uid="{5B5080E1-93DA-40E9-987A-0DE537DA8E4A}"/>
    <cellStyle name="Moneda 4 2 4 2 2" xfId="4518" xr:uid="{43CE433E-6C1B-4332-B1DF-3B0623BE89BF}"/>
    <cellStyle name="Moneda 4 2 4 2 2 2" xfId="14910" xr:uid="{84F6467D-A100-4526-8F8F-8439FB814123}"/>
    <cellStyle name="Moneda 4 2 4 2 3" xfId="6945" xr:uid="{4CDC2B30-3CCA-4619-BE34-033A051F0CC9}"/>
    <cellStyle name="Moneda 4 2 4 2 3 2" xfId="17187" xr:uid="{D410D91F-2F0D-4B98-B955-2EB5DDE78E92}"/>
    <cellStyle name="Moneda 4 2 4 2 4" xfId="10224" xr:uid="{C8AF9F76-FD64-4EA3-A1ED-8D5F653CEEAF}"/>
    <cellStyle name="Moneda 4 2 4 2 4 2" xfId="19481" xr:uid="{942DD82C-2D19-413F-B9AA-BFA492DCEF89}"/>
    <cellStyle name="Moneda 4 2 4 2 5" xfId="12634" xr:uid="{DEF687A3-CA0C-45F6-89FB-7179E6060BA0}"/>
    <cellStyle name="Moneda 4 2 4 3" xfId="3350" xr:uid="{90FFDE70-8217-484E-AA02-5A131FBD72E0}"/>
    <cellStyle name="Moneda 4 2 4 3 2" xfId="13772" xr:uid="{36F4AA67-2CC0-49EC-97E7-9EF11EFF008F}"/>
    <cellStyle name="Moneda 4 2 4 4" xfId="5777" xr:uid="{A81C12C4-6FB8-460C-AE7D-A3FC13621063}"/>
    <cellStyle name="Moneda 4 2 4 4 2" xfId="16049" xr:uid="{3EA8FD8A-CBA0-441E-829C-DA5423196EAA}"/>
    <cellStyle name="Moneda 4 2 4 5" xfId="9056" xr:uid="{06DD1765-1BE5-4178-92E4-A67C7CAEB452}"/>
    <cellStyle name="Moneda 4 2 4 5 2" xfId="18342" xr:uid="{8F73BB7A-0FFF-4F12-B9C9-7BE8E723C1BF}"/>
    <cellStyle name="Moneda 4 2 4 6" xfId="11496" xr:uid="{97FB6E37-93ED-4A23-AB00-4382384A19A5}"/>
    <cellStyle name="Moneda 4 2 5" xfId="1593" xr:uid="{00317BDB-0567-4910-8BBD-81D58412988B}"/>
    <cellStyle name="Moneda 4 2 5 2" xfId="3929" xr:uid="{580D061D-685D-45C7-81F2-2067DDA4CB38}"/>
    <cellStyle name="Moneda 4 2 5 2 2" xfId="14341" xr:uid="{6D139AD3-2803-4AF7-8498-63E85B567B1B}"/>
    <cellStyle name="Moneda 4 2 5 3" xfId="6356" xr:uid="{BB31A167-4DBA-4A2E-A103-B7A136E31854}"/>
    <cellStyle name="Moneda 4 2 5 3 2" xfId="16618" xr:uid="{FBAD5C58-B8CE-4376-916C-D4B75B223BB3}"/>
    <cellStyle name="Moneda 4 2 5 4" xfId="9635" xr:uid="{A9F6FB2B-DAD0-460D-9B4A-2B2A2C671BFB}"/>
    <cellStyle name="Moneda 4 2 5 4 2" xfId="18911" xr:uid="{AEBC3F49-9E6B-4B07-A3C8-80A154234D7D}"/>
    <cellStyle name="Moneda 4 2 5 5" xfId="12065" xr:uid="{C587AEB6-A332-4A2F-A01D-78E9EA53EE29}"/>
    <cellStyle name="Moneda 4 2 6" xfId="2761" xr:uid="{241455A5-974E-4535-BBE2-1E133B6656ED}"/>
    <cellStyle name="Moneda 4 2 6 2" xfId="13203" xr:uid="{E696F492-A90B-478D-8981-F2CDFF85165E}"/>
    <cellStyle name="Moneda 4 2 7" xfId="5172" xr:uid="{6DA99DC1-A55E-4576-A9F8-978664D7FE90}"/>
    <cellStyle name="Moneda 4 2 7 2" xfId="15480" xr:uid="{E8952D5D-BCC5-4AB8-A523-8DB43FC0158F}"/>
    <cellStyle name="Moneda 4 2 8" xfId="8467" xr:uid="{DDA55746-5ACC-4465-B018-20353817EC9A}"/>
    <cellStyle name="Moneda 4 2 8 2" xfId="17773" xr:uid="{83321DD8-3F46-4A3E-8C9D-5A64375B98E1}"/>
    <cellStyle name="Moneda 4 2 9" xfId="10858" xr:uid="{F322D410-5311-4304-83B7-1E9E122A6C67}"/>
    <cellStyle name="Moneda 4 3" xfId="314" xr:uid="{CF778E4B-9ADC-489B-9ABF-17E3E8F36784}"/>
    <cellStyle name="Moneda 4 3 2" xfId="688" xr:uid="{DBD4067E-C98F-42CE-86A0-1739135F7D37}"/>
    <cellStyle name="Moneda 4 3 2 2" xfId="1270" xr:uid="{AF0966A5-7D50-4094-82CE-F59D4FB49F5D}"/>
    <cellStyle name="Moneda 4 3 2 2 2" xfId="2438" xr:uid="{CCFA8ECE-F9F7-4608-B67C-CD71026291AA}"/>
    <cellStyle name="Moneda 4 3 2 2 2 2" xfId="4774" xr:uid="{9021D9D0-2E22-4C78-9BE7-4AC8C453723B}"/>
    <cellStyle name="Moneda 4 3 2 2 2 2 2" xfId="15163" xr:uid="{99E0F529-F35B-4215-A383-07C2C6397E8F}"/>
    <cellStyle name="Moneda 4 3 2 2 2 3" xfId="7201" xr:uid="{EDD6088E-6E0B-41BF-8E2E-D09A34D1355E}"/>
    <cellStyle name="Moneda 4 3 2 2 2 3 2" xfId="17440" xr:uid="{F2176A62-A836-42B2-9C36-A019BB4A23F4}"/>
    <cellStyle name="Moneda 4 3 2 2 2 4" xfId="10480" xr:uid="{53A7B608-20A8-4444-95FD-8085D4746305}"/>
    <cellStyle name="Moneda 4 3 2 2 2 4 2" xfId="19734" xr:uid="{58D4349B-22FF-4AE3-AAF4-9C58A39B3665}"/>
    <cellStyle name="Moneda 4 3 2 2 2 5" xfId="12887" xr:uid="{163E0C14-914C-42DA-91BF-89F64EECFEC5}"/>
    <cellStyle name="Moneda 4 3 2 2 3" xfId="3606" xr:uid="{BCB726EA-39C4-4C3F-B587-608FF52F902F}"/>
    <cellStyle name="Moneda 4 3 2 2 3 2" xfId="14025" xr:uid="{7C4FEC39-50F8-49C0-A4FB-00DA2FE6063C}"/>
    <cellStyle name="Moneda 4 3 2 2 4" xfId="6033" xr:uid="{F77037A6-F398-497A-8DEF-0F455F63DCDF}"/>
    <cellStyle name="Moneda 4 3 2 2 4 2" xfId="16302" xr:uid="{9C2047CD-FAB6-4FC5-9A17-DB7BFB91E378}"/>
    <cellStyle name="Moneda 4 3 2 2 5" xfId="9312" xr:uid="{36BC7A13-B21E-4936-9893-6996F0630318}"/>
    <cellStyle name="Moneda 4 3 2 2 5 2" xfId="18595" xr:uid="{388D1875-B591-4084-B6F5-FE02EF78E650}"/>
    <cellStyle name="Moneda 4 3 2 2 6" xfId="11749" xr:uid="{33E9C1D1-761F-4395-80AD-84DC6FD84120}"/>
    <cellStyle name="Moneda 4 3 2 3" xfId="1856" xr:uid="{590CE469-0728-49AF-9E97-C4D401D415DC}"/>
    <cellStyle name="Moneda 4 3 2 3 2" xfId="4192" xr:uid="{E66BD328-4F80-491D-901D-682C351880BB}"/>
    <cellStyle name="Moneda 4 3 2 3 2 2" xfId="14594" xr:uid="{7BC93CF3-612D-41D9-9A18-B6BDDACB2CAC}"/>
    <cellStyle name="Moneda 4 3 2 3 3" xfId="6619" xr:uid="{8DFA8E4E-EF2E-488A-BAD1-652213EF81E3}"/>
    <cellStyle name="Moneda 4 3 2 3 3 2" xfId="16871" xr:uid="{DA6A5D50-4980-49BA-B61F-835063F39752}"/>
    <cellStyle name="Moneda 4 3 2 3 4" xfId="9898" xr:uid="{A744B1A5-AD67-469A-9DDC-50123192A7CB}"/>
    <cellStyle name="Moneda 4 3 2 3 4 2" xfId="19164" xr:uid="{F552DD17-D547-4D1C-ACA5-D45E39F02DA4}"/>
    <cellStyle name="Moneda 4 3 2 3 5" xfId="12318" xr:uid="{113D5FF4-E92F-460C-82D8-9FF9455999B3}"/>
    <cellStyle name="Moneda 4 3 2 4" xfId="3024" xr:uid="{5767D923-FBB6-4CA9-AB4A-221F615D8B60}"/>
    <cellStyle name="Moneda 4 3 2 4 2" xfId="13456" xr:uid="{020543A7-D424-4932-A09A-E20C6791C885}"/>
    <cellStyle name="Moneda 4 3 2 5" xfId="5451" xr:uid="{CFE2A1D8-66B5-45EC-A176-2CE97D727CC1}"/>
    <cellStyle name="Moneda 4 3 2 5 2" xfId="15733" xr:uid="{F02D2F06-DF82-44D6-A62B-44180532DAF8}"/>
    <cellStyle name="Moneda 4 3 2 6" xfId="8730" xr:uid="{122D84A8-E4E0-4338-88C8-33B645B9C4E3}"/>
    <cellStyle name="Moneda 4 3 2 6 2" xfId="18026" xr:uid="{34A18AD2-6F97-46BB-A32A-65E222D6C475}"/>
    <cellStyle name="Moneda 4 3 2 7" xfId="11180" xr:uid="{F9CC48C7-0088-4376-8244-6E29627375FB}"/>
    <cellStyle name="Moneda 4 3 3" xfId="983" xr:uid="{1824A7AE-534A-49A3-81B1-DDE861E59CB2}"/>
    <cellStyle name="Moneda 4 3 3 2" xfId="2151" xr:uid="{0E311DEC-5314-463C-AFC6-D70D253A03C5}"/>
    <cellStyle name="Moneda 4 3 3 2 2" xfId="4487" xr:uid="{372B2A25-9E94-4CA5-BC31-B18B0B5AD6D9}"/>
    <cellStyle name="Moneda 4 3 3 2 2 2" xfId="14879" xr:uid="{24FF55DC-C48B-43E9-A115-F55053E70695}"/>
    <cellStyle name="Moneda 4 3 3 2 3" xfId="6914" xr:uid="{92FD8AB8-1FB3-4318-A72B-63422A988673}"/>
    <cellStyle name="Moneda 4 3 3 2 3 2" xfId="17156" xr:uid="{63B8D579-FA19-4997-BCFA-EAAE8F17C81A}"/>
    <cellStyle name="Moneda 4 3 3 2 4" xfId="10193" xr:uid="{CA83645E-947B-4D1A-9767-54C04A808701}"/>
    <cellStyle name="Moneda 4 3 3 2 4 2" xfId="19450" xr:uid="{2D95424B-CFA8-42BE-B483-5F5536047B99}"/>
    <cellStyle name="Moneda 4 3 3 2 5" xfId="12603" xr:uid="{2703C1AA-B780-4C95-9CBB-8A878B8DA262}"/>
    <cellStyle name="Moneda 4 3 3 3" xfId="3319" xr:uid="{30113AA4-4BDA-4225-9182-418CAD509633}"/>
    <cellStyle name="Moneda 4 3 3 3 2" xfId="13741" xr:uid="{96A50FD2-3161-4E31-8954-182EE26027B6}"/>
    <cellStyle name="Moneda 4 3 3 4" xfId="5746" xr:uid="{C56FA85D-04EC-44B5-AF7A-DF76745A3D9E}"/>
    <cellStyle name="Moneda 4 3 3 4 2" xfId="16018" xr:uid="{A9B3E261-9A07-4B62-AE49-607773E214A4}"/>
    <cellStyle name="Moneda 4 3 3 5" xfId="9025" xr:uid="{29BC5D60-D634-470E-8CB8-FA9D2B07FBA6}"/>
    <cellStyle name="Moneda 4 3 3 5 2" xfId="18311" xr:uid="{A2275CB8-D8FA-4CE6-97D8-2D7B7E2B2370}"/>
    <cellStyle name="Moneda 4 3 3 6" xfId="11465" xr:uid="{601CF262-C692-4DED-A15E-5B5A95E483E2}"/>
    <cellStyle name="Moneda 4 3 4" xfId="1562" xr:uid="{D921D059-B7D0-4593-9370-400C07FFC9E1}"/>
    <cellStyle name="Moneda 4 3 4 2" xfId="3898" xr:uid="{30184AEC-BCE7-4ECF-B64E-CBA4B8801276}"/>
    <cellStyle name="Moneda 4 3 4 2 2" xfId="14310" xr:uid="{70A0284A-E123-4389-A88C-D049D09DDF39}"/>
    <cellStyle name="Moneda 4 3 4 3" xfId="6325" xr:uid="{FD5F2B9E-E1DD-41EC-B7D6-D78EFA12F169}"/>
    <cellStyle name="Moneda 4 3 4 3 2" xfId="16587" xr:uid="{56BE70AA-25FD-4E96-87FD-7FDAF108C794}"/>
    <cellStyle name="Moneda 4 3 4 4" xfId="9604" xr:uid="{D7D95821-6F22-4294-9125-90E8A5850F6E}"/>
    <cellStyle name="Moneda 4 3 4 4 2" xfId="18880" xr:uid="{A1FF2F7C-6A48-43B3-944A-9AB97DA566E2}"/>
    <cellStyle name="Moneda 4 3 4 5" xfId="12034" xr:uid="{C3292A6B-A236-4D5F-AFEA-94097743C39A}"/>
    <cellStyle name="Moneda 4 3 5" xfId="2730" xr:uid="{0C684E69-182A-4B5A-AC7C-14B93D775C88}"/>
    <cellStyle name="Moneda 4 3 5 2" xfId="13172" xr:uid="{627A16B5-8B6A-4EA1-9140-6407685A9E87}"/>
    <cellStyle name="Moneda 4 3 6" xfId="5141" xr:uid="{B8703CDF-8E87-4D7B-9607-731C1F049485}"/>
    <cellStyle name="Moneda 4 3 6 2" xfId="15449" xr:uid="{800A5641-515B-4993-94E2-4FA694DCC691}"/>
    <cellStyle name="Moneda 4 3 7" xfId="8436" xr:uid="{5C6DBC1E-FC71-4D07-A75A-964BD842EE70}"/>
    <cellStyle name="Moneda 4 3 7 2" xfId="17742" xr:uid="{050C84D2-FB08-46DE-A63B-F6D14DC6EC70}"/>
    <cellStyle name="Moneda 4 3 8" xfId="10827" xr:uid="{148C151B-CA1A-4F89-85A3-FE72DDF6909D}"/>
    <cellStyle name="Moneda 4 4" xfId="522" xr:uid="{4CE1B0C2-03D9-4FBD-96AD-53E32F2AF828}"/>
    <cellStyle name="Moneda 4 4 2" xfId="871" xr:uid="{09AC4643-4915-4AC8-98B1-0BF48A86F973}"/>
    <cellStyle name="Moneda 4 4 2 2" xfId="1453" xr:uid="{F6EFA5DA-4581-4BC2-A556-281242145354}"/>
    <cellStyle name="Moneda 4 4 2 2 2" xfId="2621" xr:uid="{DF831C13-7F8F-47F2-A307-BF4347203E20}"/>
    <cellStyle name="Moneda 4 4 2 2 2 2" xfId="4957" xr:uid="{D24689A0-4ABC-4905-8EA7-9BC318C06B23}"/>
    <cellStyle name="Moneda 4 4 2 2 2 2 2" xfId="15346" xr:uid="{6410DB73-4BC8-410E-A5D1-70F557B71EF1}"/>
    <cellStyle name="Moneda 4 4 2 2 2 3" xfId="7384" xr:uid="{ED298097-C91A-45D7-AE6E-74D36EB4E681}"/>
    <cellStyle name="Moneda 4 4 2 2 2 3 2" xfId="17623" xr:uid="{C3D5C0E9-C7E4-4813-B487-2B90CC8EFB6C}"/>
    <cellStyle name="Moneda 4 4 2 2 2 4" xfId="10663" xr:uid="{8DAD5A4A-D3F7-40A8-AE18-89DB86A33A1A}"/>
    <cellStyle name="Moneda 4 4 2 2 2 4 2" xfId="19917" xr:uid="{D6FE7A17-5FAA-4BD8-9BC6-613C23DE9EE6}"/>
    <cellStyle name="Moneda 4 4 2 2 2 5" xfId="13070" xr:uid="{62A6C746-E2C1-4AF3-846F-B884A18D8045}"/>
    <cellStyle name="Moneda 4 4 2 2 3" xfId="3789" xr:uid="{16A8188A-1CE3-425D-9A27-D30841C69080}"/>
    <cellStyle name="Moneda 4 4 2 2 3 2" xfId="14208" xr:uid="{A051B152-6DF6-4DDE-ACBA-16707EE927E6}"/>
    <cellStyle name="Moneda 4 4 2 2 4" xfId="6216" xr:uid="{4C32F8AD-B45D-4687-9B80-6DB918089CBC}"/>
    <cellStyle name="Moneda 4 4 2 2 4 2" xfId="16485" xr:uid="{59FC5B08-C72B-45F8-968B-252145EFE89F}"/>
    <cellStyle name="Moneda 4 4 2 2 5" xfId="9495" xr:uid="{2F59F250-C736-4531-B2D8-3CA4CF61C2AD}"/>
    <cellStyle name="Moneda 4 4 2 2 5 2" xfId="18778" xr:uid="{1A473177-CD6B-4120-A6E2-E39D139C989E}"/>
    <cellStyle name="Moneda 4 4 2 2 6" xfId="11932" xr:uid="{A15C866C-CC83-40AC-879C-12923E217FC9}"/>
    <cellStyle name="Moneda 4 4 2 3" xfId="2039" xr:uid="{39624F9F-C555-46E0-9C38-9CE79C98DD6C}"/>
    <cellStyle name="Moneda 4 4 2 3 2" xfId="4375" xr:uid="{B8DE9F65-EE29-4F7D-9D7B-3E284CA27F76}"/>
    <cellStyle name="Moneda 4 4 2 3 2 2" xfId="14777" xr:uid="{A3F687D6-DDEC-4332-AE9E-2034033ACE39}"/>
    <cellStyle name="Moneda 4 4 2 3 3" xfId="6802" xr:uid="{E2EEA52A-C735-44A3-9725-16F762809718}"/>
    <cellStyle name="Moneda 4 4 2 3 3 2" xfId="17054" xr:uid="{0CA4621B-559F-4B2C-A40E-ACE09E152433}"/>
    <cellStyle name="Moneda 4 4 2 3 4" xfId="10081" xr:uid="{4299D521-F833-47CE-8C32-F840D1AF51DA}"/>
    <cellStyle name="Moneda 4 4 2 3 4 2" xfId="19347" xr:uid="{BC7455AB-BA38-43F6-A2BF-D0D7AC94A377}"/>
    <cellStyle name="Moneda 4 4 2 3 5" xfId="12501" xr:uid="{FD56D097-F09F-42E0-A231-266917BC0D8F}"/>
    <cellStyle name="Moneda 4 4 2 4" xfId="3207" xr:uid="{F17B2B9B-DEF5-4E1A-844E-830D71F93678}"/>
    <cellStyle name="Moneda 4 4 2 4 2" xfId="13639" xr:uid="{E4B8766D-396A-4E00-AEA6-BAC11CEDAACE}"/>
    <cellStyle name="Moneda 4 4 2 5" xfId="5634" xr:uid="{0D64623F-4EAE-4F75-9245-CFF539035B14}"/>
    <cellStyle name="Moneda 4 4 2 5 2" xfId="15916" xr:uid="{CD7C7306-0B7B-4835-BD6C-3C571D8883DA}"/>
    <cellStyle name="Moneda 4 4 2 6" xfId="8913" xr:uid="{EF8367E1-13F5-48BD-A154-B11EF480AD8A}"/>
    <cellStyle name="Moneda 4 4 2 6 2" xfId="18209" xr:uid="{0CED9C65-0E5F-431B-AF41-D1E0FCDB9F91}"/>
    <cellStyle name="Moneda 4 4 2 7" xfId="11363" xr:uid="{2F7ED678-07AA-4A1D-AFCA-020C8CD0DBC4}"/>
    <cellStyle name="Moneda 4 4 3" xfId="1166" xr:uid="{525622B4-937C-41A2-BB1F-2E5C62CADA87}"/>
    <cellStyle name="Moneda 4 4 3 2" xfId="2334" xr:uid="{393B37B0-3927-4FE3-B863-915DC7036190}"/>
    <cellStyle name="Moneda 4 4 3 2 2" xfId="4670" xr:uid="{31F0DB0E-F2B6-42BA-956B-083F3131852F}"/>
    <cellStyle name="Moneda 4 4 3 2 2 2" xfId="15062" xr:uid="{2E88F2D2-1D9E-4401-AC3E-037689A440F3}"/>
    <cellStyle name="Moneda 4 4 3 2 3" xfId="7097" xr:uid="{52F703CE-99D8-47E2-81F9-C7F8D5CBD919}"/>
    <cellStyle name="Moneda 4 4 3 2 3 2" xfId="17339" xr:uid="{0AD25D54-F11B-46A9-931C-0BDD0DC26154}"/>
    <cellStyle name="Moneda 4 4 3 2 4" xfId="10376" xr:uid="{851066DB-9705-44C6-8E62-A3815C0F32FB}"/>
    <cellStyle name="Moneda 4 4 3 2 4 2" xfId="19633" xr:uid="{CE78D641-57E0-49EB-8033-EF0371D0FCAA}"/>
    <cellStyle name="Moneda 4 4 3 2 5" xfId="12786" xr:uid="{410870A8-AF97-432E-A808-C4CD4233FD23}"/>
    <cellStyle name="Moneda 4 4 3 3" xfId="3502" xr:uid="{D7E985D8-A470-4741-A646-645F705DCA4F}"/>
    <cellStyle name="Moneda 4 4 3 3 2" xfId="13924" xr:uid="{04474F93-FD87-4D52-A359-A8F8A9D4DEF0}"/>
    <cellStyle name="Moneda 4 4 3 4" xfId="5929" xr:uid="{215E7BF4-96DE-436E-9205-573DEBFA6E62}"/>
    <cellStyle name="Moneda 4 4 3 4 2" xfId="16201" xr:uid="{44F11792-3192-4971-9165-D381353DD870}"/>
    <cellStyle name="Moneda 4 4 3 5" xfId="9208" xr:uid="{280830ED-8685-400B-B4B3-18A69AFA7425}"/>
    <cellStyle name="Moneda 4 4 3 5 2" xfId="18494" xr:uid="{8114C204-996A-4B12-8552-2D67CEFAF663}"/>
    <cellStyle name="Moneda 4 4 3 6" xfId="11648" xr:uid="{DC86EDF5-EFEB-49FF-A8A0-AF6DD1928A32}"/>
    <cellStyle name="Moneda 4 4 4" xfId="1745" xr:uid="{09B17E9E-2797-45A4-8B8C-F3A5A810B2A8}"/>
    <cellStyle name="Moneda 4 4 4 2" xfId="4081" xr:uid="{8308D151-4774-45C8-85D0-F65315DD3B85}"/>
    <cellStyle name="Moneda 4 4 4 2 2" xfId="14493" xr:uid="{50AFC6BB-94A6-47D9-BEBC-1B6084273864}"/>
    <cellStyle name="Moneda 4 4 4 3" xfId="6508" xr:uid="{B536AA8B-7251-4B9E-ADFC-6FBDE494FF2E}"/>
    <cellStyle name="Moneda 4 4 4 3 2" xfId="16770" xr:uid="{3A6E88A0-168E-46BA-A10D-25FBA57D2304}"/>
    <cellStyle name="Moneda 4 4 4 4" xfId="9787" xr:uid="{3707D7BA-7CBF-409C-A30A-636486BBAA9C}"/>
    <cellStyle name="Moneda 4 4 4 4 2" xfId="19063" xr:uid="{5D2E31AC-0165-4D13-8874-5A227369F3FC}"/>
    <cellStyle name="Moneda 4 4 4 5" xfId="12217" xr:uid="{2CBD3658-3424-4465-853E-21D2B2170407}"/>
    <cellStyle name="Moneda 4 4 5" xfId="2913" xr:uid="{23AD961C-4E5C-4A26-95F2-F65F24234201}"/>
    <cellStyle name="Moneda 4 4 5 2" xfId="13355" xr:uid="{39804D8E-51AF-4EFD-8ACE-2DEDA41DB43D}"/>
    <cellStyle name="Moneda 4 4 6" xfId="5330" xr:uid="{45E0205A-F997-4A2D-9EC6-3DE1129FB7F4}"/>
    <cellStyle name="Moneda 4 4 6 2" xfId="15632" xr:uid="{2C911527-658C-4F50-BFFB-604F00E0EE56}"/>
    <cellStyle name="Moneda 4 4 7" xfId="8619" xr:uid="{5BA5F6CC-380F-4DCE-B104-15E65AC13ECF}"/>
    <cellStyle name="Moneda 4 4 7 2" xfId="17925" xr:uid="{A4FF98D8-8739-4978-85A2-036A3D9FC475}"/>
    <cellStyle name="Moneda 4 4 8" xfId="11035" xr:uid="{EB0DCA47-EF73-43AC-942A-C1F996290ADF}"/>
    <cellStyle name="Moneda 4 5" xfId="624" xr:uid="{1935B3B3-D2B2-4A6F-B003-74E48B4109A9}"/>
    <cellStyle name="Moneda 4 5 2" xfId="942" xr:uid="{01961F7D-1C6C-4F2F-9A94-F42CC6881B8F}"/>
    <cellStyle name="Moneda 4 5 2 2" xfId="1522" xr:uid="{3D4194CC-333C-4616-8AF7-196336F78E85}"/>
    <cellStyle name="Moneda 4 5 2 2 2" xfId="2690" xr:uid="{56BBD206-0B3F-4676-B0CC-9ECC1D76F61C}"/>
    <cellStyle name="Moneda 4 5 2 2 2 2" xfId="5026" xr:uid="{5DDE80F6-592C-47FF-83BC-09593E691DE2}"/>
    <cellStyle name="Moneda 4 5 2 2 2 2 2" xfId="15415" xr:uid="{3FC52A52-E988-4B69-8311-551184E4124B}"/>
    <cellStyle name="Moneda 4 5 2 2 2 3" xfId="7453" xr:uid="{638ED077-5C6E-491C-993B-7EDBC6B37499}"/>
    <cellStyle name="Moneda 4 5 2 2 2 3 2" xfId="17692" xr:uid="{6A83CCF7-4EDD-4348-BE9C-42B90623EE66}"/>
    <cellStyle name="Moneda 4 5 2 2 2 4" xfId="10732" xr:uid="{9486D3DB-9B3A-4473-B1B5-2713B1508757}"/>
    <cellStyle name="Moneda 4 5 2 2 2 4 2" xfId="19986" xr:uid="{FEDCF512-17A7-48F9-B4BB-813F0A5342E6}"/>
    <cellStyle name="Moneda 4 5 2 2 2 5" xfId="13139" xr:uid="{932E01E8-D0AF-445D-A8C4-281A843D16D0}"/>
    <cellStyle name="Moneda 4 5 2 2 3" xfId="3858" xr:uid="{15EDF3EA-EED9-487C-846E-40DB16D7CFBB}"/>
    <cellStyle name="Moneda 4 5 2 2 3 2" xfId="14277" xr:uid="{E57032BA-1A68-4DFE-AFCF-DFAD9EE465A7}"/>
    <cellStyle name="Moneda 4 5 2 2 4" xfId="6285" xr:uid="{1B5731BF-0F0F-4FAE-9604-A1A20A90CFB6}"/>
    <cellStyle name="Moneda 4 5 2 2 4 2" xfId="16554" xr:uid="{54799D90-0E67-4EA6-B1BE-BBBA900EC465}"/>
    <cellStyle name="Moneda 4 5 2 2 5" xfId="9564" xr:uid="{0DAD20DE-47F6-4A2F-9709-67F7BC25471A}"/>
    <cellStyle name="Moneda 4 5 2 2 5 2" xfId="18847" xr:uid="{C482F946-AFDA-43D2-B6ED-93A5DC0D9AB8}"/>
    <cellStyle name="Moneda 4 5 2 2 6" xfId="12001" xr:uid="{3E078385-2825-4E57-B654-A96160472163}"/>
    <cellStyle name="Moneda 4 5 2 3" xfId="2110" xr:uid="{E6886739-8FA3-4F01-B0D0-19439F9BFF5D}"/>
    <cellStyle name="Moneda 4 5 2 3 2" xfId="4446" xr:uid="{77A16C31-C9E6-4EE2-BE11-AB2BB4AD1B64}"/>
    <cellStyle name="Moneda 4 5 2 3 2 2" xfId="14846" xr:uid="{5B966443-1925-42F8-8988-629E9AE35DEF}"/>
    <cellStyle name="Moneda 4 5 2 3 3" xfId="6873" xr:uid="{C69CCCE6-4FC7-4F7A-A065-BE76110C7E00}"/>
    <cellStyle name="Moneda 4 5 2 3 3 2" xfId="17123" xr:uid="{A4DFECAF-B75B-447E-A368-A60AB14EC301}"/>
    <cellStyle name="Moneda 4 5 2 3 4" xfId="10152" xr:uid="{1BB6C3B5-24C3-45EF-96C1-665C5286436D}"/>
    <cellStyle name="Moneda 4 5 2 3 4 2" xfId="19417" xr:uid="{56D291EC-85D1-421F-B2C4-1A44E23C767A}"/>
    <cellStyle name="Moneda 4 5 2 3 5" xfId="12570" xr:uid="{AFAA70BE-10BF-4F1E-8B52-05ED83D5AB07}"/>
    <cellStyle name="Moneda 4 5 2 4" xfId="3278" xr:uid="{658468D1-B0AF-4E17-89FF-765CE66CE390}"/>
    <cellStyle name="Moneda 4 5 2 4 2" xfId="13708" xr:uid="{94CB38AA-D91D-4720-8029-9BBF8D82AB41}"/>
    <cellStyle name="Moneda 4 5 2 5" xfId="5705" xr:uid="{360B2AA1-6162-4499-A409-B1B7560440F5}"/>
    <cellStyle name="Moneda 4 5 2 5 2" xfId="15985" xr:uid="{9A4B77EC-33EA-453E-93ED-A6283EB919DA}"/>
    <cellStyle name="Moneda 4 5 2 6" xfId="8984" xr:uid="{C188AF97-9204-41F7-A4B4-A8C4BCAA4D6A}"/>
    <cellStyle name="Moneda 4 5 2 6 2" xfId="18278" xr:uid="{170D2A28-7B43-41AF-9CE8-5F01AFFD5EC5}"/>
    <cellStyle name="Moneda 4 5 2 7" xfId="11432" xr:uid="{B073B944-F380-4F2A-810E-3238EBB0DBA7}"/>
    <cellStyle name="Moneda 4 5 3" xfId="1235" xr:uid="{8C579E38-38F2-42E9-B8A8-E9D8EB8285B5}"/>
    <cellStyle name="Moneda 4 5 3 2" xfId="2403" xr:uid="{2D245B93-4939-414F-94CA-53B6042A1E3C}"/>
    <cellStyle name="Moneda 4 5 3 2 2" xfId="4739" xr:uid="{F3FE6909-3863-44EA-930E-246D65E5BCD6}"/>
    <cellStyle name="Moneda 4 5 3 2 2 2" xfId="15131" xr:uid="{B7EA498D-F909-46DD-B2CF-A92FB1E45A18}"/>
    <cellStyle name="Moneda 4 5 3 2 3" xfId="7166" xr:uid="{9A44CA67-7777-4B86-A929-21DF42914493}"/>
    <cellStyle name="Moneda 4 5 3 2 3 2" xfId="17408" xr:uid="{7532F19A-2B8F-4FC8-BE06-F15D0D54E509}"/>
    <cellStyle name="Moneda 4 5 3 2 4" xfId="10445" xr:uid="{CBA98B36-FE8C-46E8-9AF4-38CBA52E8B25}"/>
    <cellStyle name="Moneda 4 5 3 2 4 2" xfId="19702" xr:uid="{E728C371-1D5C-47C1-B03D-653EDC06AC34}"/>
    <cellStyle name="Moneda 4 5 3 2 5" xfId="12855" xr:uid="{4B187889-88EF-4A9C-8777-D981734AF69F}"/>
    <cellStyle name="Moneda 4 5 3 3" xfId="3571" xr:uid="{A7FB3538-F216-4E7A-837E-7272F90A2E4A}"/>
    <cellStyle name="Moneda 4 5 3 3 2" xfId="13993" xr:uid="{0659FD76-8CF9-4BB4-AD89-3784B28B1161}"/>
    <cellStyle name="Moneda 4 5 3 4" xfId="5998" xr:uid="{01E707F4-169A-443F-9D73-811AF7DE8316}"/>
    <cellStyle name="Moneda 4 5 3 4 2" xfId="16270" xr:uid="{8930D937-E205-4A91-A0B1-06F9E803F72F}"/>
    <cellStyle name="Moneda 4 5 3 5" xfId="9277" xr:uid="{BF1BE7A5-00F5-4ADD-9E9F-87A3386A8428}"/>
    <cellStyle name="Moneda 4 5 3 5 2" xfId="18563" xr:uid="{0D8998D5-954C-4C97-BE56-0A8113CB512C}"/>
    <cellStyle name="Moneda 4 5 3 6" xfId="11717" xr:uid="{7247E076-544A-4CF4-BD94-3143E453DFE0}"/>
    <cellStyle name="Moneda 4 5 4" xfId="1814" xr:uid="{9C12C551-C352-4726-9B9E-586F9067F480}"/>
    <cellStyle name="Moneda 4 5 4 2" xfId="4150" xr:uid="{6A08815A-7892-495B-AB13-4BFA88A5E200}"/>
    <cellStyle name="Moneda 4 5 4 2 2" xfId="14562" xr:uid="{1FFE09C4-435D-4348-8A78-423CBA4E8C1E}"/>
    <cellStyle name="Moneda 4 5 4 3" xfId="6577" xr:uid="{1BB91D77-DCAC-49E3-AA53-29E96E199065}"/>
    <cellStyle name="Moneda 4 5 4 3 2" xfId="16839" xr:uid="{C3D19167-C22F-4EF3-B0EA-7EE111F70728}"/>
    <cellStyle name="Moneda 4 5 4 4" xfId="9856" xr:uid="{AC993EEC-EBC3-43D7-850C-7450330D988F}"/>
    <cellStyle name="Moneda 4 5 4 4 2" xfId="19132" xr:uid="{5948F312-5525-455B-9541-9A1773FFD4A7}"/>
    <cellStyle name="Moneda 4 5 4 5" xfId="12286" xr:uid="{8055CCA2-021D-4D06-AEF3-F55BE4F01FA7}"/>
    <cellStyle name="Moneda 4 5 5" xfId="2982" xr:uid="{45A667E4-FEE1-4F06-B0DB-A246DE785F0E}"/>
    <cellStyle name="Moneda 4 5 5 2" xfId="13424" xr:uid="{467B21A9-D858-48EC-A559-2820A10F2DFA}"/>
    <cellStyle name="Moneda 4 5 6" xfId="5405" xr:uid="{772B0D08-7B51-4342-A073-CF8F1F3EB998}"/>
    <cellStyle name="Moneda 4 5 6 2" xfId="15701" xr:uid="{1C22F77C-26F6-47A5-ACC7-FBF830886B8F}"/>
    <cellStyle name="Moneda 4 5 7" xfId="8688" xr:uid="{8FB520AC-3AC8-4049-82E7-0B4C28789D77}"/>
    <cellStyle name="Moneda 4 5 7 2" xfId="17994" xr:uid="{325460EE-5FFB-419F-B4D9-92E358AE41D3}"/>
    <cellStyle name="Moneda 4 5 8" xfId="11133" xr:uid="{731AF63C-375C-48D8-8488-3ED0B4E975FA}"/>
    <cellStyle name="Moneda 40" xfId="363" xr:uid="{1409360A-26C1-4079-9EF2-456450F477E3}"/>
    <cellStyle name="Moneda 40 2" xfId="737" xr:uid="{7F80FDF2-20D5-4269-9128-1C1340D4AAF8}"/>
    <cellStyle name="Moneda 40 2 2" xfId="1319" xr:uid="{6BDE3524-E7DF-4A40-B7E1-E62A6691CD5A}"/>
    <cellStyle name="Moneda 40 2 2 2" xfId="2487" xr:uid="{C78D61F9-2380-4F0D-B357-75E6972AACE9}"/>
    <cellStyle name="Moneda 40 2 2 2 2" xfId="4823" xr:uid="{0BAF0F44-F03E-47D5-BDD8-1CC3E3A26373}"/>
    <cellStyle name="Moneda 40 2 2 2 2 2" xfId="15212" xr:uid="{9515746F-02AB-4EEC-BFB5-EFE799DDE15C}"/>
    <cellStyle name="Moneda 40 2 2 2 3" xfId="7250" xr:uid="{3337C503-2B98-4E1D-BFD3-185A57D7737A}"/>
    <cellStyle name="Moneda 40 2 2 2 3 2" xfId="17489" xr:uid="{1C5356B3-3C7C-477C-A1DD-0D5E434FF118}"/>
    <cellStyle name="Moneda 40 2 2 2 4" xfId="10529" xr:uid="{4C20760A-8EA9-4980-8EEC-A872B8A3CFBE}"/>
    <cellStyle name="Moneda 40 2 2 2 4 2" xfId="19783" xr:uid="{25CD8D8E-459E-46C2-B731-E21BECF4FF2C}"/>
    <cellStyle name="Moneda 40 2 2 2 5" xfId="12936" xr:uid="{7B3D6FF9-B761-42DC-A403-0D6C6D8425A0}"/>
    <cellStyle name="Moneda 40 2 2 3" xfId="3655" xr:uid="{0BE292BD-DD92-4D40-8E6C-34680E121BF8}"/>
    <cellStyle name="Moneda 40 2 2 3 2" xfId="14074" xr:uid="{960C1907-7657-47A8-AE97-4AE72D9B8486}"/>
    <cellStyle name="Moneda 40 2 2 4" xfId="6082" xr:uid="{9EA2AAA2-7A69-41DE-B772-FA6D2CEE71AB}"/>
    <cellStyle name="Moneda 40 2 2 4 2" xfId="16351" xr:uid="{75DB9C49-F80C-4339-90CD-291EED121001}"/>
    <cellStyle name="Moneda 40 2 2 5" xfId="9361" xr:uid="{0BA90C3B-3FE1-419E-854E-001F6371639B}"/>
    <cellStyle name="Moneda 40 2 2 5 2" xfId="18644" xr:uid="{BDD49387-8AE1-43DF-9A1A-0CBAA1CEDCB5}"/>
    <cellStyle name="Moneda 40 2 2 6" xfId="11798" xr:uid="{A6CAD813-BE0D-441A-B188-3EA49E281952}"/>
    <cellStyle name="Moneda 40 2 3" xfId="1905" xr:uid="{029FED37-30E0-4DC7-AC9F-C2C98616C493}"/>
    <cellStyle name="Moneda 40 2 3 2" xfId="4241" xr:uid="{858C87AF-D42C-4FAD-B152-6DFC54AB4C99}"/>
    <cellStyle name="Moneda 40 2 3 2 2" xfId="14643" xr:uid="{A83F5937-F8EF-41DE-93D2-96B0FC160B7F}"/>
    <cellStyle name="Moneda 40 2 3 3" xfId="6668" xr:uid="{C1EBDA7F-40E0-42C3-BF73-DB70D09800F2}"/>
    <cellStyle name="Moneda 40 2 3 3 2" xfId="16920" xr:uid="{0788B80A-282B-4BBD-A721-80DC83C04823}"/>
    <cellStyle name="Moneda 40 2 3 4" xfId="9947" xr:uid="{805CA5E7-16E8-4C1E-8F54-DD44709A0969}"/>
    <cellStyle name="Moneda 40 2 3 4 2" xfId="19213" xr:uid="{D4234510-E43E-4E0B-A8A7-4DC0697EF3A7}"/>
    <cellStyle name="Moneda 40 2 3 5" xfId="12367" xr:uid="{5B6D4ECC-5842-41BB-B1F8-9E0FD26445D8}"/>
    <cellStyle name="Moneda 40 2 4" xfId="3073" xr:uid="{92546B8B-429F-4CCC-B067-EFFB9826E158}"/>
    <cellStyle name="Moneda 40 2 4 2" xfId="13505" xr:uid="{6DEFD333-3D9B-4E65-B468-8D61469D472A}"/>
    <cellStyle name="Moneda 40 2 5" xfId="5500" xr:uid="{F2CA1F26-FDDC-4DB7-9880-F4FC50A8A6B5}"/>
    <cellStyle name="Moneda 40 2 5 2" xfId="15782" xr:uid="{A3298435-9C28-4028-9EC9-3BD23A799E15}"/>
    <cellStyle name="Moneda 40 2 6" xfId="8779" xr:uid="{66C84661-7028-4B2C-93EB-1E5D3B9F889A}"/>
    <cellStyle name="Moneda 40 2 6 2" xfId="18075" xr:uid="{C136D09C-893B-4506-B18E-692AE9BEDE0C}"/>
    <cellStyle name="Moneda 40 2 7" xfId="11229" xr:uid="{DC5ABD50-F09E-4062-A050-D11435009787}"/>
    <cellStyle name="Moneda 40 3" xfId="1032" xr:uid="{A54B3FE0-45FF-40F2-A0BC-9011BF6FDF3F}"/>
    <cellStyle name="Moneda 40 3 2" xfId="2200" xr:uid="{50CE29B1-2F0D-4A35-B445-4A31E8C2A4B4}"/>
    <cellStyle name="Moneda 40 3 2 2" xfId="4536" xr:uid="{7F14E520-F1E3-40FF-AECD-4C3CFDD8AB12}"/>
    <cellStyle name="Moneda 40 3 2 2 2" xfId="14928" xr:uid="{B0ACF13E-B863-4B4C-9B4C-9F9755EA3FF9}"/>
    <cellStyle name="Moneda 40 3 2 3" xfId="6963" xr:uid="{9675CFBD-D4D5-4E62-BC65-136587F485C4}"/>
    <cellStyle name="Moneda 40 3 2 3 2" xfId="17205" xr:uid="{F1116FD7-73DA-4C1C-BCA7-4971ACDC28EF}"/>
    <cellStyle name="Moneda 40 3 2 4" xfId="10242" xr:uid="{44238C66-0B63-4248-A02A-C03F7CEC9052}"/>
    <cellStyle name="Moneda 40 3 2 4 2" xfId="19499" xr:uid="{2FB608B0-30FC-4692-BDEB-80B043795469}"/>
    <cellStyle name="Moneda 40 3 2 5" xfId="12652" xr:uid="{DEE2592A-367A-4292-A765-07B819AD4E27}"/>
    <cellStyle name="Moneda 40 3 3" xfId="3368" xr:uid="{1F60D314-8438-453E-91DE-D371234DAC26}"/>
    <cellStyle name="Moneda 40 3 3 2" xfId="13790" xr:uid="{3234D3A4-D439-460C-9C52-B3E2289D04B7}"/>
    <cellStyle name="Moneda 40 3 4" xfId="5795" xr:uid="{131E8D1A-30F1-4350-97A8-61BD2E339586}"/>
    <cellStyle name="Moneda 40 3 4 2" xfId="16067" xr:uid="{29B9B377-C20F-495D-A66A-B402E02C3788}"/>
    <cellStyle name="Moneda 40 3 5" xfId="9074" xr:uid="{7B1A062E-7718-4959-93AD-52DDB19A9D5A}"/>
    <cellStyle name="Moneda 40 3 5 2" xfId="18360" xr:uid="{3CF90294-1C52-48A3-A79E-218969D0F82B}"/>
    <cellStyle name="Moneda 40 3 6" xfId="11514" xr:uid="{78BFDAB0-C1DF-4722-8CE2-44576E714B7F}"/>
    <cellStyle name="Moneda 40 4" xfId="1611" xr:uid="{96C9C52F-2EAC-4B2B-A86E-1273DF2A0D89}"/>
    <cellStyle name="Moneda 40 4 2" xfId="3947" xr:uid="{0684DE8E-598D-4B6C-B835-893E93B18B1F}"/>
    <cellStyle name="Moneda 40 4 2 2" xfId="14359" xr:uid="{42299CD1-32B8-47F4-9A91-ABFA6A46F258}"/>
    <cellStyle name="Moneda 40 4 3" xfId="6374" xr:uid="{639C7E89-424A-4E55-9278-FA015EDF0932}"/>
    <cellStyle name="Moneda 40 4 3 2" xfId="16636" xr:uid="{1D9E977C-3C5A-4BC9-893B-8BBC67E05AFA}"/>
    <cellStyle name="Moneda 40 4 4" xfId="9653" xr:uid="{E3248182-1D9D-4B85-8B9E-AE1F0A835FE1}"/>
    <cellStyle name="Moneda 40 4 4 2" xfId="18929" xr:uid="{93BEDFF5-57AE-493F-BAF0-994B368A952D}"/>
    <cellStyle name="Moneda 40 4 5" xfId="12083" xr:uid="{CA8ABF59-098E-4F24-8B29-2D1082034B96}"/>
    <cellStyle name="Moneda 40 5" xfId="2779" xr:uid="{3DBCEEE9-851D-4FEE-AA43-D7EB46EABE19}"/>
    <cellStyle name="Moneda 40 5 2" xfId="13221" xr:uid="{9080A3C0-2276-4AB7-B742-805C701581C8}"/>
    <cellStyle name="Moneda 40 6" xfId="5190" xr:uid="{529D1A36-FBEF-44E8-B202-E1007DE75852}"/>
    <cellStyle name="Moneda 40 6 2" xfId="15498" xr:uid="{F66A2FE1-E4AA-4976-80CE-DB9359EAD68C}"/>
    <cellStyle name="Moneda 40 7" xfId="8485" xr:uid="{B1169044-6B35-4860-86D7-67368B33EF94}"/>
    <cellStyle name="Moneda 40 7 2" xfId="17791" xr:uid="{92A6F2CB-1C68-4CE2-94F9-4099139D0937}"/>
    <cellStyle name="Moneda 40 8" xfId="10876" xr:uid="{47C41F78-2DBB-4A0F-A828-412B38B2541F}"/>
    <cellStyle name="Moneda 41" xfId="377" xr:uid="{15244500-C4BD-44CB-9895-096B5F63E9C1}"/>
    <cellStyle name="Moneda 41 2" xfId="751" xr:uid="{84C89713-2097-427E-9829-799171E27989}"/>
    <cellStyle name="Moneda 41 2 2" xfId="1333" xr:uid="{28B0CB12-D1B2-4077-B982-921EDBD08B97}"/>
    <cellStyle name="Moneda 41 2 2 2" xfId="2501" xr:uid="{CE8D99AA-E208-490E-9DF0-973EE7CCD769}"/>
    <cellStyle name="Moneda 41 2 2 2 2" xfId="4837" xr:uid="{E749EEF4-A34B-43A8-887C-F6FC9E935EDB}"/>
    <cellStyle name="Moneda 41 2 2 2 2 2" xfId="15226" xr:uid="{B3B00B4A-0CD8-4DC0-A1D1-34807E2CFAA1}"/>
    <cellStyle name="Moneda 41 2 2 2 3" xfId="7264" xr:uid="{F105B9FE-27F4-40D9-96A6-A18BD1FA531E}"/>
    <cellStyle name="Moneda 41 2 2 2 3 2" xfId="17503" xr:uid="{B887DCB9-71D8-48BC-9424-7D831C5E2CDA}"/>
    <cellStyle name="Moneda 41 2 2 2 4" xfId="10543" xr:uid="{0508B723-199B-424B-A8DD-6BCADDA2FE95}"/>
    <cellStyle name="Moneda 41 2 2 2 4 2" xfId="19797" xr:uid="{ADEF2C6E-2096-4C0D-8053-8584AB7D730D}"/>
    <cellStyle name="Moneda 41 2 2 2 5" xfId="12950" xr:uid="{1B325AAD-9BE3-4B33-998A-C244792B9EF9}"/>
    <cellStyle name="Moneda 41 2 2 3" xfId="3669" xr:uid="{495E865A-3854-4220-BC14-543663FC5C20}"/>
    <cellStyle name="Moneda 41 2 2 3 2" xfId="14088" xr:uid="{27579117-41E5-4F3A-B661-33771E62BBA2}"/>
    <cellStyle name="Moneda 41 2 2 4" xfId="6096" xr:uid="{A075F9B7-EC76-466B-9A45-A062C30708A7}"/>
    <cellStyle name="Moneda 41 2 2 4 2" xfId="16365" xr:uid="{CA8AD5AE-AD40-4B5D-B3E1-E7CD907C9D3E}"/>
    <cellStyle name="Moneda 41 2 2 5" xfId="9375" xr:uid="{9A00E733-E5B2-4CA2-8F91-BAB217B3654C}"/>
    <cellStyle name="Moneda 41 2 2 5 2" xfId="18658" xr:uid="{1042421C-E697-4A7B-AE63-43E1D737DAA7}"/>
    <cellStyle name="Moneda 41 2 2 6" xfId="11812" xr:uid="{8E8600F4-E96A-48BC-9D12-295B30E76421}"/>
    <cellStyle name="Moneda 41 2 3" xfId="1919" xr:uid="{0ADBCAA7-56DF-4B0F-82AB-85D9634BDED7}"/>
    <cellStyle name="Moneda 41 2 3 2" xfId="4255" xr:uid="{AD8B980C-E48C-42A1-9D26-467C61DC6B1B}"/>
    <cellStyle name="Moneda 41 2 3 2 2" xfId="14657" xr:uid="{9330E4E4-A62F-4BAF-BC4C-BA2522124EAC}"/>
    <cellStyle name="Moneda 41 2 3 3" xfId="6682" xr:uid="{DE367CC4-38CD-4606-B6A4-9667A18489A9}"/>
    <cellStyle name="Moneda 41 2 3 3 2" xfId="16934" xr:uid="{1DFC14B2-44C6-45FF-94BA-581417774A65}"/>
    <cellStyle name="Moneda 41 2 3 4" xfId="9961" xr:uid="{576959A2-E6B9-4DC6-83E0-0B57CD8EA294}"/>
    <cellStyle name="Moneda 41 2 3 4 2" xfId="19227" xr:uid="{F5D5D98D-6E6D-4629-BB62-36ACBFFFD741}"/>
    <cellStyle name="Moneda 41 2 3 5" xfId="12381" xr:uid="{697B25E3-BE19-4CC8-95FC-7989314ECC6A}"/>
    <cellStyle name="Moneda 41 2 4" xfId="3087" xr:uid="{685BC7A3-9F5A-48A3-B766-0016E6D6308C}"/>
    <cellStyle name="Moneda 41 2 4 2" xfId="13519" xr:uid="{A27A8898-B072-4FA1-98B8-418339C42E95}"/>
    <cellStyle name="Moneda 41 2 5" xfId="5514" xr:uid="{11500BEB-49AE-48C8-8E99-E71271D3C6A3}"/>
    <cellStyle name="Moneda 41 2 5 2" xfId="15796" xr:uid="{703DAD73-6A64-459D-B3B7-1AFEAA457D57}"/>
    <cellStyle name="Moneda 41 2 6" xfId="8793" xr:uid="{1212CA84-EEC7-40F3-8A4B-26CA9D1F7B97}"/>
    <cellStyle name="Moneda 41 2 6 2" xfId="18089" xr:uid="{0545DC9F-46FE-4181-A9CC-DAC7C503A784}"/>
    <cellStyle name="Moneda 41 2 7" xfId="11243" xr:uid="{84FD8966-D2BB-4B54-AF1F-0D680C71AC9E}"/>
    <cellStyle name="Moneda 41 3" xfId="1046" xr:uid="{96CD6AA0-3FFD-4B4D-860B-D1F52C409197}"/>
    <cellStyle name="Moneda 41 3 2" xfId="2214" xr:uid="{BD178EE1-D76B-4F18-AA2A-049677945158}"/>
    <cellStyle name="Moneda 41 3 2 2" xfId="4550" xr:uid="{55C3A8EC-94D8-41D4-A3B5-FA9D05A2364C}"/>
    <cellStyle name="Moneda 41 3 2 2 2" xfId="14942" xr:uid="{F948DF5A-91F8-46A9-B3CC-D70705CC1A62}"/>
    <cellStyle name="Moneda 41 3 2 3" xfId="6977" xr:uid="{F4025549-DCA6-4B7D-B6F3-D5C7E7A249EF}"/>
    <cellStyle name="Moneda 41 3 2 3 2" xfId="17219" xr:uid="{99DBED1E-FAAC-462F-890A-D9CB1DBD3CAB}"/>
    <cellStyle name="Moneda 41 3 2 4" xfId="10256" xr:uid="{42E1B6BB-A321-48A4-BAA6-ABCE390B0B68}"/>
    <cellStyle name="Moneda 41 3 2 4 2" xfId="19513" xr:uid="{FE9AA376-AF25-44FA-95A1-A66D224234BF}"/>
    <cellStyle name="Moneda 41 3 2 5" xfId="12666" xr:uid="{FCD121B9-3608-41C1-9150-A72F1C71FCF3}"/>
    <cellStyle name="Moneda 41 3 3" xfId="3382" xr:uid="{91A4E7E2-99BA-4204-90E8-879E758BC858}"/>
    <cellStyle name="Moneda 41 3 3 2" xfId="13804" xr:uid="{FB3EB962-2AB2-4661-A5C3-9337C493C8DC}"/>
    <cellStyle name="Moneda 41 3 4" xfId="5809" xr:uid="{01D0FD03-BC01-4D7E-8AC1-13A09E7F3D43}"/>
    <cellStyle name="Moneda 41 3 4 2" xfId="16081" xr:uid="{51C3681E-9A72-41D0-BC6D-4DF16FEE0AC3}"/>
    <cellStyle name="Moneda 41 3 5" xfId="9088" xr:uid="{FBF26EA1-D27A-4F19-B730-E903B9687B06}"/>
    <cellStyle name="Moneda 41 3 5 2" xfId="18374" xr:uid="{9B7EA5BA-49F1-4A9B-B3AE-6AFAFB3F022A}"/>
    <cellStyle name="Moneda 41 3 6" xfId="11528" xr:uid="{21F8DC77-B921-4632-9E37-BABEC4375F0D}"/>
    <cellStyle name="Moneda 41 4" xfId="1625" xr:uid="{E09E3634-86DC-451F-AA5E-3190A02BDD05}"/>
    <cellStyle name="Moneda 41 4 2" xfId="3961" xr:uid="{96F3BFEE-5471-47A5-A8A9-6AF1A7FB86CB}"/>
    <cellStyle name="Moneda 41 4 2 2" xfId="14373" xr:uid="{80384914-3037-403C-AB65-4B8796E3401B}"/>
    <cellStyle name="Moneda 41 4 3" xfId="6388" xr:uid="{6CF4E66A-2F22-46F3-8E6B-1C46281DE528}"/>
    <cellStyle name="Moneda 41 4 3 2" xfId="16650" xr:uid="{F793A1B6-CF6A-44A0-9BA8-7F593BA457D6}"/>
    <cellStyle name="Moneda 41 4 4" xfId="9667" xr:uid="{C89EDFD9-85E7-4A44-8DC0-55F0E5FC11D1}"/>
    <cellStyle name="Moneda 41 4 4 2" xfId="18943" xr:uid="{526FAB5D-2D39-4B2E-8ACB-7E0374F4F6F8}"/>
    <cellStyle name="Moneda 41 4 5" xfId="12097" xr:uid="{0EC6B820-4759-4F61-8850-B2392B105279}"/>
    <cellStyle name="Moneda 41 5" xfId="2793" xr:uid="{5271B130-FA02-48CA-B914-85272C39387B}"/>
    <cellStyle name="Moneda 41 5 2" xfId="13235" xr:uid="{32B101C6-F4A2-4535-8B82-44F34BF8421B}"/>
    <cellStyle name="Moneda 41 6" xfId="5204" xr:uid="{050DC932-26BD-4A92-93A3-A423E64265E6}"/>
    <cellStyle name="Moneda 41 6 2" xfId="15512" xr:uid="{48073637-BA7F-4BA7-99BC-C43A86E36FD5}"/>
    <cellStyle name="Moneda 41 7" xfId="8499" xr:uid="{A256531B-9D57-4950-92A8-279E89D82E35}"/>
    <cellStyle name="Moneda 41 7 2" xfId="17805" xr:uid="{DC748B12-8450-4FE0-A649-716F65C63E9F}"/>
    <cellStyle name="Moneda 41 8" xfId="10890" xr:uid="{AA92CE09-3935-4A51-99DE-55B2379387B6}"/>
    <cellStyle name="Moneda 42" xfId="404" xr:uid="{8F08409E-8926-4959-B918-5C0E52388A51}"/>
    <cellStyle name="Moneda 42 2" xfId="778" xr:uid="{3086A2A4-4340-49CB-93AD-25B90F92317E}"/>
    <cellStyle name="Moneda 42 2 2" xfId="1360" xr:uid="{FBA27925-7868-4C46-B206-4D3ADCA5BE31}"/>
    <cellStyle name="Moneda 42 2 2 2" xfId="2528" xr:uid="{4660DFE4-D859-40C5-8848-8DB49FC3EBAD}"/>
    <cellStyle name="Moneda 42 2 2 2 2" xfId="4864" xr:uid="{A1645313-B495-4792-9E01-E906582748B2}"/>
    <cellStyle name="Moneda 42 2 2 2 2 2" xfId="15253" xr:uid="{E64B9F7F-09E3-4FE2-8F41-AA29BFC7340C}"/>
    <cellStyle name="Moneda 42 2 2 2 3" xfId="7291" xr:uid="{9B28E975-F7F2-40F1-96D7-C78F66B2BF3F}"/>
    <cellStyle name="Moneda 42 2 2 2 3 2" xfId="17530" xr:uid="{A9E9F4C1-6050-4026-96F8-4AEF30D6CBED}"/>
    <cellStyle name="Moneda 42 2 2 2 4" xfId="10570" xr:uid="{DC95043C-A217-44DF-BE94-392836A87E46}"/>
    <cellStyle name="Moneda 42 2 2 2 4 2" xfId="19824" xr:uid="{794D7083-4A5B-462C-B55B-586C5E25F55B}"/>
    <cellStyle name="Moneda 42 2 2 2 5" xfId="12977" xr:uid="{0F948DBC-9275-41BC-972F-A38236ED0E97}"/>
    <cellStyle name="Moneda 42 2 2 3" xfId="3696" xr:uid="{F341B6B4-69C6-4CF8-BC0B-09B8F6169D57}"/>
    <cellStyle name="Moneda 42 2 2 3 2" xfId="14115" xr:uid="{EFC39080-D9A9-4473-8E65-B2E5BC8F7114}"/>
    <cellStyle name="Moneda 42 2 2 4" xfId="6123" xr:uid="{B195683F-2939-4320-8313-BF3D1B0B37ED}"/>
    <cellStyle name="Moneda 42 2 2 4 2" xfId="16392" xr:uid="{2FD7F4A0-51D6-4FC2-9563-EFFB5DBD2FF2}"/>
    <cellStyle name="Moneda 42 2 2 5" xfId="9402" xr:uid="{95F04BB0-FD46-410C-80A2-1A47A657601F}"/>
    <cellStyle name="Moneda 42 2 2 5 2" xfId="18685" xr:uid="{DF8FC811-4B15-4D61-B44D-2EAA79064D4A}"/>
    <cellStyle name="Moneda 42 2 2 6" xfId="11839" xr:uid="{AF2B6A0D-164E-4491-856C-C143572EACDA}"/>
    <cellStyle name="Moneda 42 2 3" xfId="1946" xr:uid="{E3885D28-117B-458F-BC98-7B0845E6538F}"/>
    <cellStyle name="Moneda 42 2 3 2" xfId="4282" xr:uid="{FA0ED336-340E-438C-A8A2-9B175B797EB1}"/>
    <cellStyle name="Moneda 42 2 3 2 2" xfId="14684" xr:uid="{48E1F4F9-668D-4D5D-896E-58B3124E2667}"/>
    <cellStyle name="Moneda 42 2 3 3" xfId="6709" xr:uid="{59F856EC-464D-4FB8-A66B-33C87BDAC8FC}"/>
    <cellStyle name="Moneda 42 2 3 3 2" xfId="16961" xr:uid="{4F69EE7B-0ADF-48FF-AE1D-F5C36CA87DEF}"/>
    <cellStyle name="Moneda 42 2 3 4" xfId="9988" xr:uid="{C6BFFC94-D264-409F-9E4B-D508DB446F62}"/>
    <cellStyle name="Moneda 42 2 3 4 2" xfId="19254" xr:uid="{4FD88CBE-1992-4BF0-A8B3-FA86FADA7DAF}"/>
    <cellStyle name="Moneda 42 2 3 5" xfId="12408" xr:uid="{F969AB34-873A-4507-976E-1BC642498869}"/>
    <cellStyle name="Moneda 42 2 4" xfId="3114" xr:uid="{E6274623-4578-44F7-B693-80DB5C06B012}"/>
    <cellStyle name="Moneda 42 2 4 2" xfId="13546" xr:uid="{6FC6FC05-6073-4C85-9F10-5C26DDB07619}"/>
    <cellStyle name="Moneda 42 2 5" xfId="5541" xr:uid="{17A90846-2963-4A77-AEFC-18154D751915}"/>
    <cellStyle name="Moneda 42 2 5 2" xfId="15823" xr:uid="{0F6F8214-EC84-4F39-9871-845795A3A225}"/>
    <cellStyle name="Moneda 42 2 6" xfId="8820" xr:uid="{77D36B48-BD66-4592-929B-3707C54896F7}"/>
    <cellStyle name="Moneda 42 2 6 2" xfId="18116" xr:uid="{EF885D7B-FFAF-4B85-B9B4-464138526104}"/>
    <cellStyle name="Moneda 42 2 7" xfId="11270" xr:uid="{33DBB30F-E1C6-43A0-8E2B-DCB34D71E410}"/>
    <cellStyle name="Moneda 42 3" xfId="1073" xr:uid="{FBDE081B-F560-41CF-B366-FE40A2AB30D9}"/>
    <cellStyle name="Moneda 42 3 2" xfId="2241" xr:uid="{B7119BBB-6098-4490-82E7-8E10C305CC81}"/>
    <cellStyle name="Moneda 42 3 2 2" xfId="4577" xr:uid="{14451830-1894-48C9-A7BB-3DFB09189ED4}"/>
    <cellStyle name="Moneda 42 3 2 2 2" xfId="14969" xr:uid="{0A1F9100-13B7-40CF-A4A3-04F5E73A0DD4}"/>
    <cellStyle name="Moneda 42 3 2 3" xfId="7004" xr:uid="{4C024639-1BCA-4F6D-A302-5ED61F600D0E}"/>
    <cellStyle name="Moneda 42 3 2 3 2" xfId="17246" xr:uid="{941AB78A-3A3E-4901-8AFE-ABFB803573A5}"/>
    <cellStyle name="Moneda 42 3 2 4" xfId="10283" xr:uid="{9059AAF4-1ACD-403D-9FA0-64E6637F28A1}"/>
    <cellStyle name="Moneda 42 3 2 4 2" xfId="19540" xr:uid="{AF7BA912-B829-44E6-94F1-B49CEC1C874A}"/>
    <cellStyle name="Moneda 42 3 2 5" xfId="12693" xr:uid="{C1149AFA-C2DF-4EFE-B89A-FD41E6BEAA2D}"/>
    <cellStyle name="Moneda 42 3 3" xfId="3409" xr:uid="{ABA62153-4D58-49E8-B937-7A273766DD3A}"/>
    <cellStyle name="Moneda 42 3 3 2" xfId="13831" xr:uid="{9468C0E8-61C1-4F9B-8741-DCABAD29E408}"/>
    <cellStyle name="Moneda 42 3 4" xfId="5836" xr:uid="{6DD5A261-FF6C-4311-80B4-EE84BC0B052F}"/>
    <cellStyle name="Moneda 42 3 4 2" xfId="16108" xr:uid="{408D0F25-483B-4F06-A533-1EA7CD734FF9}"/>
    <cellStyle name="Moneda 42 3 5" xfId="9115" xr:uid="{65F7553A-5BA9-44B7-B4FC-548EC71C3460}"/>
    <cellStyle name="Moneda 42 3 5 2" xfId="18401" xr:uid="{C5A46D6D-BB5F-4247-B583-A7E83E672D97}"/>
    <cellStyle name="Moneda 42 3 6" xfId="11555" xr:uid="{442DF06D-0E4D-4612-A9DE-0D4A188C3743}"/>
    <cellStyle name="Moneda 42 4" xfId="1652" xr:uid="{D90D26BF-0C03-47B4-8B90-9DE96CD7D2DC}"/>
    <cellStyle name="Moneda 42 4 2" xfId="3988" xr:uid="{F3A9A614-A1AF-4046-AB09-4762EE9E503A}"/>
    <cellStyle name="Moneda 42 4 2 2" xfId="14400" xr:uid="{B6E9E81A-2826-45C2-9AA6-E3781AA8EFF6}"/>
    <cellStyle name="Moneda 42 4 3" xfId="6415" xr:uid="{81A5AE0C-F6CB-4FD8-A6E9-D93349026C49}"/>
    <cellStyle name="Moneda 42 4 3 2" xfId="16677" xr:uid="{AC4D5C50-B234-4260-B667-F52490A537D0}"/>
    <cellStyle name="Moneda 42 4 4" xfId="9694" xr:uid="{6F8AA84F-9ADF-4057-90B4-F8723C0E4AD6}"/>
    <cellStyle name="Moneda 42 4 4 2" xfId="18970" xr:uid="{4E1FF1D7-8128-432B-AA6F-BD2658FC7D4A}"/>
    <cellStyle name="Moneda 42 4 5" xfId="12124" xr:uid="{53894770-9C5D-4E80-827B-F3A40FEF22BA}"/>
    <cellStyle name="Moneda 42 5" xfId="2820" xr:uid="{119CED8B-59F3-4437-B1BC-8E481B6F44FA}"/>
    <cellStyle name="Moneda 42 5 2" xfId="13262" xr:uid="{223D143F-6A6E-42EC-AB6B-C0A9DDBE13F1}"/>
    <cellStyle name="Moneda 42 6" xfId="5231" xr:uid="{AA102A85-E9D9-4CAB-8226-2B6B29BE4AD3}"/>
    <cellStyle name="Moneda 42 6 2" xfId="15539" xr:uid="{F2C30159-7CC6-45C5-8457-FE09890BAFC1}"/>
    <cellStyle name="Moneda 42 7" xfId="8526" xr:uid="{E0493108-3E83-4ED5-8FA6-900F8C4A326E}"/>
    <cellStyle name="Moneda 42 7 2" xfId="17832" xr:uid="{AA404E7D-EF96-41F0-93D3-E22DA62450C2}"/>
    <cellStyle name="Moneda 42 8" xfId="10917" xr:uid="{E75A513A-78C6-490D-9D6E-ECBF025AF712}"/>
    <cellStyle name="Moneda 43" xfId="375" xr:uid="{74854021-752D-49C5-A63E-A4DF1019038E}"/>
    <cellStyle name="Moneda 43 2" xfId="749" xr:uid="{5F1ADD4A-4F74-4263-AB99-7389752C8C4E}"/>
    <cellStyle name="Moneda 43 2 2" xfId="1331" xr:uid="{48E0EBF2-D774-407C-8424-6DC41D25E4CC}"/>
    <cellStyle name="Moneda 43 2 2 2" xfId="2499" xr:uid="{AE933AAC-1A22-416B-82CF-27F13A07F939}"/>
    <cellStyle name="Moneda 43 2 2 2 2" xfId="4835" xr:uid="{A866B9B5-7677-44B5-9FFA-9F1ABAF5FF04}"/>
    <cellStyle name="Moneda 43 2 2 2 2 2" xfId="15224" xr:uid="{C79B7B89-1228-4624-9BFE-4E8C57431FEF}"/>
    <cellStyle name="Moneda 43 2 2 2 3" xfId="7262" xr:uid="{A6546803-7E9E-4323-AEA4-7FCACC524247}"/>
    <cellStyle name="Moneda 43 2 2 2 3 2" xfId="17501" xr:uid="{18D818E9-1A93-4A07-AFD7-9D089F7B8DE3}"/>
    <cellStyle name="Moneda 43 2 2 2 4" xfId="10541" xr:uid="{D0D72AF8-7DD7-42F3-9376-47EE5DAC39D4}"/>
    <cellStyle name="Moneda 43 2 2 2 4 2" xfId="19795" xr:uid="{1ECF71C2-7B82-47AA-A478-865C7539E53C}"/>
    <cellStyle name="Moneda 43 2 2 2 5" xfId="12948" xr:uid="{287DC68D-2544-483F-9C4B-FD9543A6246E}"/>
    <cellStyle name="Moneda 43 2 2 3" xfId="3667" xr:uid="{35D189A8-E365-44F3-8CD2-0AE7B6EC1867}"/>
    <cellStyle name="Moneda 43 2 2 3 2" xfId="14086" xr:uid="{CC5E8E32-DFFB-498F-8BC8-1971D758AADD}"/>
    <cellStyle name="Moneda 43 2 2 4" xfId="6094" xr:uid="{75407869-9675-4ACA-BBD5-FDED2B6B69C9}"/>
    <cellStyle name="Moneda 43 2 2 4 2" xfId="16363" xr:uid="{66CEF42A-A44F-47EB-A358-8AD35068AA82}"/>
    <cellStyle name="Moneda 43 2 2 5" xfId="9373" xr:uid="{8C2C26F0-E7FC-486A-92AD-2DE293924D8E}"/>
    <cellStyle name="Moneda 43 2 2 5 2" xfId="18656" xr:uid="{0C3DF2B8-1F91-49B9-B47E-114B2F9050FC}"/>
    <cellStyle name="Moneda 43 2 2 6" xfId="11810" xr:uid="{7B1E7E48-DFFC-4036-86A8-9A8D9113CE70}"/>
    <cellStyle name="Moneda 43 2 3" xfId="1917" xr:uid="{BA420BF1-BB50-4093-BE71-1BDF7EA114D1}"/>
    <cellStyle name="Moneda 43 2 3 2" xfId="4253" xr:uid="{7AD90076-5CD8-40EC-A688-417F414A392E}"/>
    <cellStyle name="Moneda 43 2 3 2 2" xfId="14655" xr:uid="{79303159-2CA6-4CD7-A824-5F93153A78E6}"/>
    <cellStyle name="Moneda 43 2 3 3" xfId="6680" xr:uid="{864DC83B-B5BE-4685-9094-2B1ED3304BF3}"/>
    <cellStyle name="Moneda 43 2 3 3 2" xfId="16932" xr:uid="{FF19FA13-18EC-4C63-A0DC-765CADBB864A}"/>
    <cellStyle name="Moneda 43 2 3 4" xfId="9959" xr:uid="{CC79EAA4-1721-4630-A878-E03E3040815D}"/>
    <cellStyle name="Moneda 43 2 3 4 2" xfId="19225" xr:uid="{E5D1D84A-8538-4044-B1CC-D73D6D92C27E}"/>
    <cellStyle name="Moneda 43 2 3 5" xfId="12379" xr:uid="{6744EB52-582C-4469-96BB-9E0921324417}"/>
    <cellStyle name="Moneda 43 2 4" xfId="3085" xr:uid="{9FBA5342-5729-4613-AAE8-ECCE059C09F9}"/>
    <cellStyle name="Moneda 43 2 4 2" xfId="13517" xr:uid="{09E0EEB5-0A0D-47AF-BA41-0C6B6D7C11EE}"/>
    <cellStyle name="Moneda 43 2 5" xfId="5512" xr:uid="{3B9C1925-F554-42AF-840B-6C356AA06F35}"/>
    <cellStyle name="Moneda 43 2 5 2" xfId="15794" xr:uid="{9F99F58E-7BF4-494F-9B0D-28B7B46D370B}"/>
    <cellStyle name="Moneda 43 2 6" xfId="8791" xr:uid="{7E00645C-5CEE-4860-80FD-11341C87DB0A}"/>
    <cellStyle name="Moneda 43 2 6 2" xfId="18087" xr:uid="{7E1BE33F-B03D-4EDE-A031-EF8426516DB3}"/>
    <cellStyle name="Moneda 43 2 7" xfId="11241" xr:uid="{CB11D5F7-D492-49C0-8468-D9443C559C82}"/>
    <cellStyle name="Moneda 43 3" xfId="1044" xr:uid="{D48B65DF-5739-4DE6-AD44-141BDE56BA8E}"/>
    <cellStyle name="Moneda 43 3 2" xfId="2212" xr:uid="{9B14CECC-FE4E-426F-9AE9-E8DFF7BC131C}"/>
    <cellStyle name="Moneda 43 3 2 2" xfId="4548" xr:uid="{0A1DACEF-D94B-4382-88BD-CDB856B21FF3}"/>
    <cellStyle name="Moneda 43 3 2 2 2" xfId="14940" xr:uid="{979E8C2D-6694-43C0-9F63-B068E54D0506}"/>
    <cellStyle name="Moneda 43 3 2 3" xfId="6975" xr:uid="{ACACB6F4-4879-4DDF-BB6B-FB1694D512F2}"/>
    <cellStyle name="Moneda 43 3 2 3 2" xfId="17217" xr:uid="{0FF3A1CA-40FB-499E-9A43-8218061955C9}"/>
    <cellStyle name="Moneda 43 3 2 4" xfId="10254" xr:uid="{6672166E-7FB6-4D46-ABFB-0B00FC161B35}"/>
    <cellStyle name="Moneda 43 3 2 4 2" xfId="19511" xr:uid="{75AA44C3-E87E-42C0-85AA-48EC2ED7B9E5}"/>
    <cellStyle name="Moneda 43 3 2 5" xfId="12664" xr:uid="{AD6DCA7B-7B32-4256-8F4A-FCD08E661B32}"/>
    <cellStyle name="Moneda 43 3 3" xfId="3380" xr:uid="{122D5A04-79EC-409E-81F9-3371A83ABA78}"/>
    <cellStyle name="Moneda 43 3 3 2" xfId="13802" xr:uid="{0B04B8B9-3730-4AFC-8E5F-3A1C4859DF40}"/>
    <cellStyle name="Moneda 43 3 4" xfId="5807" xr:uid="{579129A8-7683-480A-A89E-781A9CFF87ED}"/>
    <cellStyle name="Moneda 43 3 4 2" xfId="16079" xr:uid="{EB86FC51-BDEE-458C-BC7E-832E919A75F0}"/>
    <cellStyle name="Moneda 43 3 5" xfId="9086" xr:uid="{C25132EB-D230-4E64-AD04-14D3D574EA7F}"/>
    <cellStyle name="Moneda 43 3 5 2" xfId="18372" xr:uid="{45E81E6C-B91B-40AB-A6D8-51096C79F9AC}"/>
    <cellStyle name="Moneda 43 3 6" xfId="11526" xr:uid="{B9E28C77-0E49-4D43-8D7F-D170E46D19EC}"/>
    <cellStyle name="Moneda 43 4" xfId="1623" xr:uid="{624C86D6-3DB9-4DE2-B1B2-261BD51B8EAE}"/>
    <cellStyle name="Moneda 43 4 2" xfId="3959" xr:uid="{29BE7F96-CE61-4113-B44F-53706AA811C4}"/>
    <cellStyle name="Moneda 43 4 2 2" xfId="14371" xr:uid="{75CAC770-2B3A-442F-B70E-28E3BE93A04F}"/>
    <cellStyle name="Moneda 43 4 3" xfId="6386" xr:uid="{8C896779-3B52-40D0-B14C-2E88DD938677}"/>
    <cellStyle name="Moneda 43 4 3 2" xfId="16648" xr:uid="{BBF3C078-F854-4BA2-9F40-1EDE6977C41B}"/>
    <cellStyle name="Moneda 43 4 4" xfId="9665" xr:uid="{82EA2FB9-6C3B-4DA5-B44C-27773A60AB51}"/>
    <cellStyle name="Moneda 43 4 4 2" xfId="18941" xr:uid="{D47F7A5A-F666-4A48-AFDD-A6B2C66B5A2D}"/>
    <cellStyle name="Moneda 43 4 5" xfId="12095" xr:uid="{C195506B-D08C-4D85-A59B-E19DBD8C141A}"/>
    <cellStyle name="Moneda 43 5" xfId="2791" xr:uid="{69BB1D88-5ACA-4CA6-AA9D-D9654A9101ED}"/>
    <cellStyle name="Moneda 43 5 2" xfId="13233" xr:uid="{DD731515-3F12-406C-AAFE-131807D1208E}"/>
    <cellStyle name="Moneda 43 6" xfId="5202" xr:uid="{4E108D1C-CE5D-4F3E-90BF-7290A2FF907E}"/>
    <cellStyle name="Moneda 43 6 2" xfId="15510" xr:uid="{4F77A0BB-7BA8-488C-85F8-759FB1A8C764}"/>
    <cellStyle name="Moneda 43 7" xfId="8497" xr:uid="{A7CFD742-0A76-44EA-8EAB-C7362A835A05}"/>
    <cellStyle name="Moneda 43 7 2" xfId="17803" xr:uid="{1437B57E-AAE3-4521-9C42-773F5C130E31}"/>
    <cellStyle name="Moneda 43 8" xfId="10888" xr:uid="{5C8D8D57-54F8-4B35-BD9D-60B765637186}"/>
    <cellStyle name="Moneda 44" xfId="408" xr:uid="{932EFFEE-A945-4651-8484-238006AA6F37}"/>
    <cellStyle name="Moneda 44 2" xfId="782" xr:uid="{2E3A09D8-0E94-4E7E-9F02-6A132C859678}"/>
    <cellStyle name="Moneda 44 2 2" xfId="1364" xr:uid="{326875EA-E87A-4902-8A09-EA8ADF6E2890}"/>
    <cellStyle name="Moneda 44 2 2 2" xfId="2532" xr:uid="{5A6FFCE9-07B3-4B0F-B416-5BF4744B655C}"/>
    <cellStyle name="Moneda 44 2 2 2 2" xfId="4868" xr:uid="{6EE67155-5A12-43C7-A895-38DFE2CCA8D3}"/>
    <cellStyle name="Moneda 44 2 2 2 2 2" xfId="15257" xr:uid="{0180E593-1738-405F-912C-BFF425ADA3CA}"/>
    <cellStyle name="Moneda 44 2 2 2 3" xfId="7295" xr:uid="{424F6A30-6291-43EF-B591-B492B05EBA37}"/>
    <cellStyle name="Moneda 44 2 2 2 3 2" xfId="17534" xr:uid="{72FA61FC-D172-4871-A1E8-4990AAE79E29}"/>
    <cellStyle name="Moneda 44 2 2 2 4" xfId="10574" xr:uid="{2C19172A-7E1C-4B1B-A0AD-B1F930E9D4FB}"/>
    <cellStyle name="Moneda 44 2 2 2 4 2" xfId="19828" xr:uid="{67807BAE-A39E-4D8D-A044-1FEA5B668003}"/>
    <cellStyle name="Moneda 44 2 2 2 5" xfId="12981" xr:uid="{F1409F0B-55A2-48EF-A76A-D99FF7018D1D}"/>
    <cellStyle name="Moneda 44 2 2 3" xfId="3700" xr:uid="{3F6895D6-4493-4CAA-9355-759980E890A5}"/>
    <cellStyle name="Moneda 44 2 2 3 2" xfId="14119" xr:uid="{FA56D663-C28C-43E9-A5AF-ED674F8ACB84}"/>
    <cellStyle name="Moneda 44 2 2 4" xfId="6127" xr:uid="{4FA82316-02FD-4CBA-BE33-7D3EFC0416EB}"/>
    <cellStyle name="Moneda 44 2 2 4 2" xfId="16396" xr:uid="{EB5B9D16-9E28-496D-B580-73CBD4E27D74}"/>
    <cellStyle name="Moneda 44 2 2 5" xfId="9406" xr:uid="{0BD2831D-CD6D-4E16-9119-81374E742C61}"/>
    <cellStyle name="Moneda 44 2 2 5 2" xfId="18689" xr:uid="{E23A30C0-D68F-4948-8909-26F6FCDFA2F3}"/>
    <cellStyle name="Moneda 44 2 2 6" xfId="11843" xr:uid="{02FC5083-81C2-4151-9DA6-1669DFF0C1D3}"/>
    <cellStyle name="Moneda 44 2 3" xfId="1950" xr:uid="{9987FE4F-29FA-453A-B680-547D8E82143A}"/>
    <cellStyle name="Moneda 44 2 3 2" xfId="4286" xr:uid="{006A8CFC-DC9B-4774-9679-2327DCFD6536}"/>
    <cellStyle name="Moneda 44 2 3 2 2" xfId="14688" xr:uid="{81262A81-0052-473B-9401-76ED97D9E2F7}"/>
    <cellStyle name="Moneda 44 2 3 3" xfId="6713" xr:uid="{84EC4EBA-5AC5-4B07-8840-25339EB39017}"/>
    <cellStyle name="Moneda 44 2 3 3 2" xfId="16965" xr:uid="{9A5AD73E-F481-40BA-A067-0D8CA44AC048}"/>
    <cellStyle name="Moneda 44 2 3 4" xfId="9992" xr:uid="{B903B01A-631C-4ECB-B11E-EBAA7316E89E}"/>
    <cellStyle name="Moneda 44 2 3 4 2" xfId="19258" xr:uid="{02FACD16-3D8C-4B6A-ADC4-0AB186B5A4C5}"/>
    <cellStyle name="Moneda 44 2 3 5" xfId="12412" xr:uid="{AB2A2EA0-1455-49D1-B2EB-13F55C8F2B92}"/>
    <cellStyle name="Moneda 44 2 4" xfId="3118" xr:uid="{B0640D23-3FD2-45C8-A425-EE495AB8C799}"/>
    <cellStyle name="Moneda 44 2 4 2" xfId="13550" xr:uid="{56046EA4-1A3D-4F22-900B-186ACD951A2E}"/>
    <cellStyle name="Moneda 44 2 5" xfId="5545" xr:uid="{76BA244E-E83D-4FA5-8636-6EEF11ED839F}"/>
    <cellStyle name="Moneda 44 2 5 2" xfId="15827" xr:uid="{16C24C24-6F8D-4B80-B35E-799BE7BEDBE6}"/>
    <cellStyle name="Moneda 44 2 6" xfId="8824" xr:uid="{1458C34A-0EA9-458B-B40F-D2D773359846}"/>
    <cellStyle name="Moneda 44 2 6 2" xfId="18120" xr:uid="{BAF6FD7F-A0D8-432B-84F3-4337DBD635E2}"/>
    <cellStyle name="Moneda 44 2 7" xfId="11274" xr:uid="{FF539662-D851-44FF-B2F9-3874D03050FB}"/>
    <cellStyle name="Moneda 44 3" xfId="1077" xr:uid="{8DC0F38C-86AD-4346-9A19-FD773D5061CA}"/>
    <cellStyle name="Moneda 44 3 2" xfId="2245" xr:uid="{CF38177C-0832-4F36-85EA-1F0C1B6C3D17}"/>
    <cellStyle name="Moneda 44 3 2 2" xfId="4581" xr:uid="{FF667294-EFD7-46FF-8E05-BE822C623D22}"/>
    <cellStyle name="Moneda 44 3 2 2 2" xfId="14973" xr:uid="{FAB025CE-C5AB-4854-A62D-7A6DEC55DBE6}"/>
    <cellStyle name="Moneda 44 3 2 3" xfId="7008" xr:uid="{7133E675-AD15-4A44-9A61-44908BE55E5F}"/>
    <cellStyle name="Moneda 44 3 2 3 2" xfId="17250" xr:uid="{3CD288D5-8B81-4AE6-BF10-3AE4833E2BA9}"/>
    <cellStyle name="Moneda 44 3 2 4" xfId="10287" xr:uid="{F8748D1E-F8D4-4C80-96AF-5D8580FE8705}"/>
    <cellStyle name="Moneda 44 3 2 4 2" xfId="19544" xr:uid="{AFCA4C88-C5F6-46F8-B06C-4D2BB187347E}"/>
    <cellStyle name="Moneda 44 3 2 5" xfId="12697" xr:uid="{50CB31A5-673E-4269-8882-07B30F381EB4}"/>
    <cellStyle name="Moneda 44 3 3" xfId="3413" xr:uid="{CE8F7155-3EA1-4310-AC1A-0D79D23B2930}"/>
    <cellStyle name="Moneda 44 3 3 2" xfId="13835" xr:uid="{38F0D69A-0013-4D58-BA48-DD91F6E22373}"/>
    <cellStyle name="Moneda 44 3 4" xfId="5840" xr:uid="{0CEC5185-CFCB-4C61-9FF3-80995FFAF981}"/>
    <cellStyle name="Moneda 44 3 4 2" xfId="16112" xr:uid="{77C1F1C8-6020-4546-B6FB-BB60FE57F57B}"/>
    <cellStyle name="Moneda 44 3 5" xfId="9119" xr:uid="{5BEA6BC8-FD65-4998-A877-30CF7DE5F380}"/>
    <cellStyle name="Moneda 44 3 5 2" xfId="18405" xr:uid="{D05CE58E-5ED3-4FA0-8AA1-C2A142046826}"/>
    <cellStyle name="Moneda 44 3 6" xfId="11559" xr:uid="{F3D1CA0B-D326-4D05-A2BA-47D5BADE308B}"/>
    <cellStyle name="Moneda 44 4" xfId="1656" xr:uid="{7BE61642-0400-459A-9042-BD4A44ADA950}"/>
    <cellStyle name="Moneda 44 4 2" xfId="3992" xr:uid="{69312CF1-A749-4C7F-B326-8E5FAAE649D7}"/>
    <cellStyle name="Moneda 44 4 2 2" xfId="14404" xr:uid="{303908B2-FB94-446E-A3F7-54319C593420}"/>
    <cellStyle name="Moneda 44 4 3" xfId="6419" xr:uid="{5BFEC6BD-C53A-4C1A-9CD5-16698299554E}"/>
    <cellStyle name="Moneda 44 4 3 2" xfId="16681" xr:uid="{FED66473-7DEC-47FA-B94F-F813630FDC18}"/>
    <cellStyle name="Moneda 44 4 4" xfId="9698" xr:uid="{E500B31C-969D-494D-AAC4-F177AFA05EBB}"/>
    <cellStyle name="Moneda 44 4 4 2" xfId="18974" xr:uid="{6453EE0B-0CBF-4321-86E6-A1CC7E4704D0}"/>
    <cellStyle name="Moneda 44 4 5" xfId="12128" xr:uid="{33161D8A-25F8-4991-8564-26F97A7102B4}"/>
    <cellStyle name="Moneda 44 5" xfId="2824" xr:uid="{5263ECF8-971C-4A91-BF06-0D1018345B62}"/>
    <cellStyle name="Moneda 44 5 2" xfId="13266" xr:uid="{588B886D-DDEC-4D69-843F-18DD78BDCE1F}"/>
    <cellStyle name="Moneda 44 6" xfId="5235" xr:uid="{FEB4E2E4-798A-40DB-86B8-D35B72BB73A4}"/>
    <cellStyle name="Moneda 44 6 2" xfId="15543" xr:uid="{41D37AB7-7817-4085-86A8-57EC667A1F2D}"/>
    <cellStyle name="Moneda 44 7" xfId="8530" xr:uid="{B3A2422C-5D7A-4BDF-9F53-700882C218CE}"/>
    <cellStyle name="Moneda 44 7 2" xfId="17836" xr:uid="{22F34696-4DF8-4E47-8592-4DD1F6CF07BC}"/>
    <cellStyle name="Moneda 44 8" xfId="10921" xr:uid="{0212EFCC-AAFB-4124-AEB4-F45718390526}"/>
    <cellStyle name="Moneda 45" xfId="376" xr:uid="{8B8A43BB-64B8-49D8-B698-CB654477E650}"/>
    <cellStyle name="Moneda 45 2" xfId="750" xr:uid="{94C42405-F72A-42B3-A6D3-8E9FB086FEF0}"/>
    <cellStyle name="Moneda 45 2 2" xfId="1332" xr:uid="{59E56979-1BE6-4305-BE19-4391F892BEF4}"/>
    <cellStyle name="Moneda 45 2 2 2" xfId="2500" xr:uid="{1B51B4B5-DC84-4883-856A-D6AD976C1DF4}"/>
    <cellStyle name="Moneda 45 2 2 2 2" xfId="4836" xr:uid="{091EC4AA-B734-438A-8AAB-80057FED2581}"/>
    <cellStyle name="Moneda 45 2 2 2 2 2" xfId="15225" xr:uid="{A3CD4F35-988F-41F6-997C-70FD0E436DB1}"/>
    <cellStyle name="Moneda 45 2 2 2 3" xfId="7263" xr:uid="{E520E95D-3B9D-478A-9356-E506311F7DDF}"/>
    <cellStyle name="Moneda 45 2 2 2 3 2" xfId="17502" xr:uid="{A806CE2B-6863-4E61-9E50-5B1110242A8B}"/>
    <cellStyle name="Moneda 45 2 2 2 4" xfId="10542" xr:uid="{65A21D2C-6379-4431-9F61-868981765D33}"/>
    <cellStyle name="Moneda 45 2 2 2 4 2" xfId="19796" xr:uid="{510D00C0-0643-4420-87CE-FCC8D1AFE03B}"/>
    <cellStyle name="Moneda 45 2 2 2 5" xfId="12949" xr:uid="{D18B63C3-5E18-4464-AF46-B31EFB6B5399}"/>
    <cellStyle name="Moneda 45 2 2 3" xfId="3668" xr:uid="{57DC3C2B-D245-4380-8D99-A313AE7F6A5A}"/>
    <cellStyle name="Moneda 45 2 2 3 2" xfId="14087" xr:uid="{173D5342-5CB2-448A-815F-1F2AECD449CE}"/>
    <cellStyle name="Moneda 45 2 2 4" xfId="6095" xr:uid="{66FA3E00-2773-4177-BF5D-30AB2195ED2B}"/>
    <cellStyle name="Moneda 45 2 2 4 2" xfId="16364" xr:uid="{D67A5BBF-EDB9-4EED-891B-7E31B85633A8}"/>
    <cellStyle name="Moneda 45 2 2 5" xfId="9374" xr:uid="{8D148E7F-39A7-499F-998C-8BA982A45E7D}"/>
    <cellStyle name="Moneda 45 2 2 5 2" xfId="18657" xr:uid="{6E15E3B6-0B22-485D-AEFD-95E6F7E7E620}"/>
    <cellStyle name="Moneda 45 2 2 6" xfId="11811" xr:uid="{B41C06A2-3D5C-4749-B71A-907772F8EDE3}"/>
    <cellStyle name="Moneda 45 2 3" xfId="1918" xr:uid="{27DC5409-316D-4C4D-858B-F47C1282573A}"/>
    <cellStyle name="Moneda 45 2 3 2" xfId="4254" xr:uid="{6A6C330E-5844-4F96-906B-E65DEBF51904}"/>
    <cellStyle name="Moneda 45 2 3 2 2" xfId="14656" xr:uid="{0B7FFCDF-8646-4678-B2A4-85AE286A28A7}"/>
    <cellStyle name="Moneda 45 2 3 3" xfId="6681" xr:uid="{718C4EB7-53FA-4B15-8909-14D95F88C698}"/>
    <cellStyle name="Moneda 45 2 3 3 2" xfId="16933" xr:uid="{8E1C9596-C001-48AB-BED6-D1AC6BD9A866}"/>
    <cellStyle name="Moneda 45 2 3 4" xfId="9960" xr:uid="{F198AB55-4E31-427D-A6A8-8403AE78CD2D}"/>
    <cellStyle name="Moneda 45 2 3 4 2" xfId="19226" xr:uid="{AC28B82E-4A75-4B63-9A94-B43A34FF0E41}"/>
    <cellStyle name="Moneda 45 2 3 5" xfId="12380" xr:uid="{13E99B90-0D0F-4E60-956E-1E720D2D1133}"/>
    <cellStyle name="Moneda 45 2 4" xfId="3086" xr:uid="{81927D0F-4E8A-4F1C-A10F-66129F69C74E}"/>
    <cellStyle name="Moneda 45 2 4 2" xfId="13518" xr:uid="{E97B47CA-6AAE-48DA-BA71-C8D9F2777311}"/>
    <cellStyle name="Moneda 45 2 5" xfId="5513" xr:uid="{115D3414-DE03-4857-AE2B-880982B586B3}"/>
    <cellStyle name="Moneda 45 2 5 2" xfId="15795" xr:uid="{54F0A30E-D8E1-45C4-9028-81081FDF99B3}"/>
    <cellStyle name="Moneda 45 2 6" xfId="8792" xr:uid="{A5F632EC-5A86-4726-8CBF-94CE1A0D8828}"/>
    <cellStyle name="Moneda 45 2 6 2" xfId="18088" xr:uid="{C20595EF-DFF6-40DD-9DEC-B032C710EAE8}"/>
    <cellStyle name="Moneda 45 2 7" xfId="11242" xr:uid="{B6165EA2-BEC1-4B8B-B57A-177D4DA43946}"/>
    <cellStyle name="Moneda 45 3" xfId="1045" xr:uid="{4BAE9565-C850-4375-A1C1-F3D6FC90365A}"/>
    <cellStyle name="Moneda 45 3 2" xfId="2213" xr:uid="{3D8353B3-1E30-47A5-8534-A550A0C51D31}"/>
    <cellStyle name="Moneda 45 3 2 2" xfId="4549" xr:uid="{FBC91772-778C-4B68-99B9-B52CB7CDB520}"/>
    <cellStyle name="Moneda 45 3 2 2 2" xfId="14941" xr:uid="{F0D7C907-7CEA-42BC-9191-AFBA566DA432}"/>
    <cellStyle name="Moneda 45 3 2 3" xfId="6976" xr:uid="{9727D364-8F48-47AE-AE1B-45C7DC42AF42}"/>
    <cellStyle name="Moneda 45 3 2 3 2" xfId="17218" xr:uid="{046853FC-6524-4467-8A00-7EEBA4C17CE2}"/>
    <cellStyle name="Moneda 45 3 2 4" xfId="10255" xr:uid="{C2628F22-5575-4D4F-94CB-119B609AAA42}"/>
    <cellStyle name="Moneda 45 3 2 4 2" xfId="19512" xr:uid="{C91CB5BE-CE4B-4DAD-8EDC-6A8E28EC586A}"/>
    <cellStyle name="Moneda 45 3 2 5" xfId="12665" xr:uid="{D833137F-B00B-4B1C-BE43-9374EA3F86FC}"/>
    <cellStyle name="Moneda 45 3 3" xfId="3381" xr:uid="{930FA13F-165E-453B-9151-BF51AEF379E1}"/>
    <cellStyle name="Moneda 45 3 3 2" xfId="13803" xr:uid="{BB0E3BC6-1263-4DA1-8E71-83C94233E021}"/>
    <cellStyle name="Moneda 45 3 4" xfId="5808" xr:uid="{7E4F644F-C6EF-4D1B-B9BD-81184D25B188}"/>
    <cellStyle name="Moneda 45 3 4 2" xfId="16080" xr:uid="{FA2D0CA6-1143-4361-8E91-19349B736406}"/>
    <cellStyle name="Moneda 45 3 5" xfId="9087" xr:uid="{B8E3A407-818F-495D-A4A2-5332F4F61758}"/>
    <cellStyle name="Moneda 45 3 5 2" xfId="18373" xr:uid="{10926328-7CEB-4D6C-A52E-3F6FDC4A74F0}"/>
    <cellStyle name="Moneda 45 3 6" xfId="11527" xr:uid="{76A387C3-AFCE-4BA7-864B-835F53F5BE52}"/>
    <cellStyle name="Moneda 45 4" xfId="1624" xr:uid="{C32484B8-6D25-4713-B2D2-5F42B8C12507}"/>
    <cellStyle name="Moneda 45 4 2" xfId="3960" xr:uid="{15772DBD-FF73-4D61-9EC5-B6CA188ACAD6}"/>
    <cellStyle name="Moneda 45 4 2 2" xfId="14372" xr:uid="{8BA4FE8A-DA44-486B-9102-85A72E788AA3}"/>
    <cellStyle name="Moneda 45 4 3" xfId="6387" xr:uid="{9D8FD99E-5194-4CD6-BFFF-F8F3D5A963DE}"/>
    <cellStyle name="Moneda 45 4 3 2" xfId="16649" xr:uid="{3D4AA4E4-E8A2-4013-BA08-69BF50DA0775}"/>
    <cellStyle name="Moneda 45 4 4" xfId="9666" xr:uid="{3722C417-E645-4935-A1FF-88E4C1852230}"/>
    <cellStyle name="Moneda 45 4 4 2" xfId="18942" xr:uid="{18BCC5CA-FA94-4DDE-890D-485AB20FF84C}"/>
    <cellStyle name="Moneda 45 4 5" xfId="12096" xr:uid="{AEB4328E-9C6B-43D6-8524-17FBD8EF3CBD}"/>
    <cellStyle name="Moneda 45 5" xfId="2792" xr:uid="{DC6E9324-BD9F-4F8E-898D-4705582F298C}"/>
    <cellStyle name="Moneda 45 5 2" xfId="13234" xr:uid="{1CB5523B-FAF6-4BC0-9D0C-5CCF19E827EA}"/>
    <cellStyle name="Moneda 45 6" xfId="5203" xr:uid="{452E23F2-8BC0-4DB8-BBA5-C05C673BEAD3}"/>
    <cellStyle name="Moneda 45 6 2" xfId="15511" xr:uid="{4FD80E97-03B1-4872-B160-0DBDAB7ABFA5}"/>
    <cellStyle name="Moneda 45 7" xfId="8498" xr:uid="{E6C19D29-E8CB-4281-BC11-6BB8788B614A}"/>
    <cellStyle name="Moneda 45 7 2" xfId="17804" xr:uid="{0EE7D469-5D04-465F-A706-307D30D6A70F}"/>
    <cellStyle name="Moneda 45 8" xfId="10889" xr:uid="{8FF50952-60A3-4069-BE9D-D979BA9ACB45}"/>
    <cellStyle name="Moneda 46" xfId="406" xr:uid="{9A974D5E-CEEF-441A-96F2-2AACD49C5382}"/>
    <cellStyle name="Moneda 46 2" xfId="780" xr:uid="{0CC88246-3865-468A-92A7-A653A8096981}"/>
    <cellStyle name="Moneda 46 2 2" xfId="1362" xr:uid="{1E8E5068-4A54-44B4-8709-494664A884B7}"/>
    <cellStyle name="Moneda 46 2 2 2" xfId="2530" xr:uid="{E3023959-DCCA-4850-AF12-0F2056012262}"/>
    <cellStyle name="Moneda 46 2 2 2 2" xfId="4866" xr:uid="{1F7D5EB2-5012-4399-8032-D76822D623FF}"/>
    <cellStyle name="Moneda 46 2 2 2 2 2" xfId="15255" xr:uid="{B0E4C739-107A-4382-BACF-E014A7AEE5FA}"/>
    <cellStyle name="Moneda 46 2 2 2 3" xfId="7293" xr:uid="{69B97378-C354-4BDA-BEC9-7AB911114843}"/>
    <cellStyle name="Moneda 46 2 2 2 3 2" xfId="17532" xr:uid="{3E9E27DB-47EE-4C2D-B2B2-ADE644B8F1AE}"/>
    <cellStyle name="Moneda 46 2 2 2 4" xfId="10572" xr:uid="{083E6EE9-9DD1-4884-9583-0521D9E02BD3}"/>
    <cellStyle name="Moneda 46 2 2 2 4 2" xfId="19826" xr:uid="{9B1B175D-1197-4509-A379-6448885CFBB7}"/>
    <cellStyle name="Moneda 46 2 2 2 5" xfId="12979" xr:uid="{FC7885BA-4F7D-4631-95A2-427FF853F65E}"/>
    <cellStyle name="Moneda 46 2 2 3" xfId="3698" xr:uid="{522E61B4-C390-40A3-9BD8-4C941DE41833}"/>
    <cellStyle name="Moneda 46 2 2 3 2" xfId="14117" xr:uid="{6B775800-2EA4-446B-AD61-512EED2CF321}"/>
    <cellStyle name="Moneda 46 2 2 4" xfId="6125" xr:uid="{B1DCB0A8-4956-4BA9-AB92-CD9DFBF9FEF4}"/>
    <cellStyle name="Moneda 46 2 2 4 2" xfId="16394" xr:uid="{C0F801F6-8C2A-4F7F-AD1A-87ED3B048DE7}"/>
    <cellStyle name="Moneda 46 2 2 5" xfId="9404" xr:uid="{89FEECE8-2B86-4EA0-BDE3-935E9325CC90}"/>
    <cellStyle name="Moneda 46 2 2 5 2" xfId="18687" xr:uid="{B5D61504-91D3-447E-9422-9B1C117D1135}"/>
    <cellStyle name="Moneda 46 2 2 6" xfId="11841" xr:uid="{91D6C3D1-F78E-4039-87AF-333358F67824}"/>
    <cellStyle name="Moneda 46 2 3" xfId="1948" xr:uid="{A5F80786-ACE0-4614-9AED-148658FD45A3}"/>
    <cellStyle name="Moneda 46 2 3 2" xfId="4284" xr:uid="{2CD63547-444A-4764-89E9-76422FFEB8E7}"/>
    <cellStyle name="Moneda 46 2 3 2 2" xfId="14686" xr:uid="{0562F8FD-FFE5-40E3-95D3-FA4EC7092600}"/>
    <cellStyle name="Moneda 46 2 3 3" xfId="6711" xr:uid="{1CF33F38-EF25-4C33-8731-AD64781677E6}"/>
    <cellStyle name="Moneda 46 2 3 3 2" xfId="16963" xr:uid="{C6FAA29B-3D3F-4490-8905-B7D31DE5D206}"/>
    <cellStyle name="Moneda 46 2 3 4" xfId="9990" xr:uid="{46C3F350-F171-4CC8-BD97-8BBFE2B9AF23}"/>
    <cellStyle name="Moneda 46 2 3 4 2" xfId="19256" xr:uid="{3BEAB643-E2FD-481E-BCA9-5D6D83230FF5}"/>
    <cellStyle name="Moneda 46 2 3 5" xfId="12410" xr:uid="{7EBEBCF8-1CD7-437C-816F-1FAFB60D6947}"/>
    <cellStyle name="Moneda 46 2 4" xfId="3116" xr:uid="{B8B72994-4FAA-4C66-869A-6630407ABC5D}"/>
    <cellStyle name="Moneda 46 2 4 2" xfId="13548" xr:uid="{CA840795-393F-46E1-9806-3DD121DD9058}"/>
    <cellStyle name="Moneda 46 2 5" xfId="5543" xr:uid="{F20FDABD-5367-45D7-BCC1-157CE5C99024}"/>
    <cellStyle name="Moneda 46 2 5 2" xfId="15825" xr:uid="{F67395FA-0C94-4A8E-B5AD-E90FA9C53EE7}"/>
    <cellStyle name="Moneda 46 2 6" xfId="8822" xr:uid="{29919513-CB2E-4E01-999B-82AD60D026AF}"/>
    <cellStyle name="Moneda 46 2 6 2" xfId="18118" xr:uid="{AEC5CF5C-1E42-49A1-8EA4-EF6236059603}"/>
    <cellStyle name="Moneda 46 2 7" xfId="11272" xr:uid="{DBB67FCF-99B3-477B-AA07-6881996E0C73}"/>
    <cellStyle name="Moneda 46 3" xfId="1075" xr:uid="{491B0AFE-9F89-4E3E-8CED-3853D8FE1643}"/>
    <cellStyle name="Moneda 46 3 2" xfId="2243" xr:uid="{8C570B70-D8B4-423F-9A02-3CB8CDAC7EAC}"/>
    <cellStyle name="Moneda 46 3 2 2" xfId="4579" xr:uid="{C948CDF8-37FD-4140-A493-344AA4F0DC07}"/>
    <cellStyle name="Moneda 46 3 2 2 2" xfId="14971" xr:uid="{ECEC0918-F5DE-4FFA-A557-8B11E77809FE}"/>
    <cellStyle name="Moneda 46 3 2 3" xfId="7006" xr:uid="{B6E2B0FA-B65F-4DAD-A0B5-0C0C109F56E5}"/>
    <cellStyle name="Moneda 46 3 2 3 2" xfId="17248" xr:uid="{2E2C5637-5010-418D-A668-B5A4D1DC3196}"/>
    <cellStyle name="Moneda 46 3 2 4" xfId="10285" xr:uid="{6E231B31-0107-4CFB-861B-F74D6353ADEA}"/>
    <cellStyle name="Moneda 46 3 2 4 2" xfId="19542" xr:uid="{1322B568-5A7D-4D26-BDD3-12E873137D30}"/>
    <cellStyle name="Moneda 46 3 2 5" xfId="12695" xr:uid="{2591AAB1-1DF0-440E-A744-565F78F12EF0}"/>
    <cellStyle name="Moneda 46 3 3" xfId="3411" xr:uid="{8C68660B-86E7-4F23-99E0-715D25CA716C}"/>
    <cellStyle name="Moneda 46 3 3 2" xfId="13833" xr:uid="{4D365AAE-3C36-425F-BB52-23E265E08B9E}"/>
    <cellStyle name="Moneda 46 3 4" xfId="5838" xr:uid="{CE6035F8-6227-462B-9219-0594F8918C30}"/>
    <cellStyle name="Moneda 46 3 4 2" xfId="16110" xr:uid="{FA51F3F3-9230-4CDF-B097-52FF52AC1FE8}"/>
    <cellStyle name="Moneda 46 3 5" xfId="9117" xr:uid="{1D7CB32A-1FB3-46DA-829D-F815265D050D}"/>
    <cellStyle name="Moneda 46 3 5 2" xfId="18403" xr:uid="{C17F3CEC-69FE-4450-8565-B5B96C1F8939}"/>
    <cellStyle name="Moneda 46 3 6" xfId="11557" xr:uid="{F38CA029-6157-4E81-B35D-BD405636C145}"/>
    <cellStyle name="Moneda 46 4" xfId="1654" xr:uid="{6B73C97A-55A5-462F-9998-5D5A9CB1E8D7}"/>
    <cellStyle name="Moneda 46 4 2" xfId="3990" xr:uid="{543BBFC9-3497-4C79-B18D-FC905AC2339E}"/>
    <cellStyle name="Moneda 46 4 2 2" xfId="14402" xr:uid="{6DF4B428-C6AF-4147-ADAA-42ECC426E042}"/>
    <cellStyle name="Moneda 46 4 3" xfId="6417" xr:uid="{B793F50C-D528-4EF2-A71F-5FEA40076BE5}"/>
    <cellStyle name="Moneda 46 4 3 2" xfId="16679" xr:uid="{42ACD4CA-456B-4EC0-BEC0-7B031B610377}"/>
    <cellStyle name="Moneda 46 4 4" xfId="9696" xr:uid="{D799C1C3-3E6C-4B29-9DCE-3656A81F3D8A}"/>
    <cellStyle name="Moneda 46 4 4 2" xfId="18972" xr:uid="{A16EFC7C-FA52-40B2-A4A1-B8E71A13A74B}"/>
    <cellStyle name="Moneda 46 4 5" xfId="12126" xr:uid="{3BA97193-8651-479A-9CB8-5B43A2A30EC3}"/>
    <cellStyle name="Moneda 46 5" xfId="2822" xr:uid="{05FF7229-19D3-4F17-82B7-E3E1C5024FF0}"/>
    <cellStyle name="Moneda 46 5 2" xfId="13264" xr:uid="{7459E1D5-BCF3-4C75-ABF4-FB4E5FFCB254}"/>
    <cellStyle name="Moneda 46 6" xfId="5233" xr:uid="{C4E2FB96-9EF4-4949-9AFC-5C5AACA40088}"/>
    <cellStyle name="Moneda 46 6 2" xfId="15541" xr:uid="{7B5D4807-D994-477C-9C4B-FCE1BF8E057B}"/>
    <cellStyle name="Moneda 46 7" xfId="8528" xr:uid="{56B0CC69-4C49-4907-BC3F-35735589533B}"/>
    <cellStyle name="Moneda 46 7 2" xfId="17834" xr:uid="{1358CEDA-0CAC-4BF5-A39F-5ADBDC1FE470}"/>
    <cellStyle name="Moneda 46 8" xfId="10919" xr:uid="{0A5059FF-1D77-4737-B373-FAFB8FAE9101}"/>
    <cellStyle name="Moneda 47" xfId="416" xr:uid="{00B685E7-3E29-4A55-85F5-1D439AB05E66}"/>
    <cellStyle name="Moneda 47 2" xfId="790" xr:uid="{A83661F0-1D91-4F8F-9E47-5AB20DA59EEE}"/>
    <cellStyle name="Moneda 47 2 2" xfId="1372" xr:uid="{5D41554E-862E-4551-BE9D-F1A6DB191051}"/>
    <cellStyle name="Moneda 47 2 2 2" xfId="2540" xr:uid="{1FA092AF-35C0-4E10-8E20-1DF19B8D86A6}"/>
    <cellStyle name="Moneda 47 2 2 2 2" xfId="4876" xr:uid="{F843B430-45F2-409F-AF25-4C594ABA5F15}"/>
    <cellStyle name="Moneda 47 2 2 2 2 2" xfId="15265" xr:uid="{44F602C2-8EE2-4BB3-987F-AC6EA0206997}"/>
    <cellStyle name="Moneda 47 2 2 2 3" xfId="7303" xr:uid="{39FCEF59-EBF3-46EF-BE8E-441AA0B3E521}"/>
    <cellStyle name="Moneda 47 2 2 2 3 2" xfId="17542" xr:uid="{49B0C938-23EE-41B7-9D9C-2845C2D8BFAF}"/>
    <cellStyle name="Moneda 47 2 2 2 4" xfId="10582" xr:uid="{F840C9CE-E413-4952-9A8F-D3ADDA3F3D7A}"/>
    <cellStyle name="Moneda 47 2 2 2 4 2" xfId="19836" xr:uid="{47EF445E-229C-4620-B36E-B3BFD0A9EA62}"/>
    <cellStyle name="Moneda 47 2 2 2 5" xfId="12989" xr:uid="{4B1D2AE2-439B-4C06-B433-D3444DBFB304}"/>
    <cellStyle name="Moneda 47 2 2 3" xfId="3708" xr:uid="{8B88C4F0-CB97-4A65-8953-3B928E30486A}"/>
    <cellStyle name="Moneda 47 2 2 3 2" xfId="14127" xr:uid="{94DC21C1-7031-4E49-B614-E425A6F7160A}"/>
    <cellStyle name="Moneda 47 2 2 4" xfId="6135" xr:uid="{306F2596-29E7-4295-99BC-1AF538B6EC21}"/>
    <cellStyle name="Moneda 47 2 2 4 2" xfId="16404" xr:uid="{D5904A8B-A659-473A-B801-809E9EE2EFDE}"/>
    <cellStyle name="Moneda 47 2 2 5" xfId="9414" xr:uid="{7A5EC956-1F3A-43F0-AF0B-096984A7E889}"/>
    <cellStyle name="Moneda 47 2 2 5 2" xfId="18697" xr:uid="{E921EAE4-D67B-455A-A388-6EC255BEE05C}"/>
    <cellStyle name="Moneda 47 2 2 6" xfId="11851" xr:uid="{76270F43-AFAF-440A-A25D-88EA23D3F6CD}"/>
    <cellStyle name="Moneda 47 2 3" xfId="1958" xr:uid="{98ECD42A-033D-4C53-8B87-424CAE761A32}"/>
    <cellStyle name="Moneda 47 2 3 2" xfId="4294" xr:uid="{D9E2FDA9-A984-4FD2-83E7-6801B3E57463}"/>
    <cellStyle name="Moneda 47 2 3 2 2" xfId="14696" xr:uid="{784BC2AD-4DBF-4B67-AC07-E0CCE277C9B1}"/>
    <cellStyle name="Moneda 47 2 3 3" xfId="6721" xr:uid="{8417B109-F44E-4899-A2F5-F6B3ADF91FFF}"/>
    <cellStyle name="Moneda 47 2 3 3 2" xfId="16973" xr:uid="{C0E30204-2A4B-420C-9C8B-1F16992746D1}"/>
    <cellStyle name="Moneda 47 2 3 4" xfId="10000" xr:uid="{77A50351-353A-4412-9470-D102E20F3899}"/>
    <cellStyle name="Moneda 47 2 3 4 2" xfId="19266" xr:uid="{F0D2E7DC-5770-46AE-B98D-8CE54263FD17}"/>
    <cellStyle name="Moneda 47 2 3 5" xfId="12420" xr:uid="{01AFA1AA-B241-4020-8C5C-F561648A1542}"/>
    <cellStyle name="Moneda 47 2 4" xfId="3126" xr:uid="{A1914464-A8B3-4695-8E9B-2E4B2682DDE1}"/>
    <cellStyle name="Moneda 47 2 4 2" xfId="13558" xr:uid="{B05F03A2-A58F-44AF-8886-40D7771B608D}"/>
    <cellStyle name="Moneda 47 2 5" xfId="5553" xr:uid="{9457BA25-45A6-4E5C-8FF0-DDEA7B725F3E}"/>
    <cellStyle name="Moneda 47 2 5 2" xfId="15835" xr:uid="{3EF5D0BA-2E39-4B49-89D3-1D31CB93542B}"/>
    <cellStyle name="Moneda 47 2 6" xfId="8832" xr:uid="{997939BD-44CE-40F9-B84C-B2C510EFB98A}"/>
    <cellStyle name="Moneda 47 2 6 2" xfId="18128" xr:uid="{D304D4A1-E553-4761-99D9-CF49B2E4F021}"/>
    <cellStyle name="Moneda 47 2 7" xfId="11282" xr:uid="{7C45331A-0864-4760-B628-E0AA2EF3A33F}"/>
    <cellStyle name="Moneda 47 3" xfId="1085" xr:uid="{344FA611-EF1C-4C8E-983F-A45204D18638}"/>
    <cellStyle name="Moneda 47 3 2" xfId="2253" xr:uid="{5D7BD76B-3625-41E9-8481-7F2ED58ECD52}"/>
    <cellStyle name="Moneda 47 3 2 2" xfId="4589" xr:uid="{3AB80735-3B62-45EB-BA94-D072F872A27B}"/>
    <cellStyle name="Moneda 47 3 2 2 2" xfId="14981" xr:uid="{C78F3BC4-F4E9-4DB7-A6ED-97F75BEF1F60}"/>
    <cellStyle name="Moneda 47 3 2 3" xfId="7016" xr:uid="{DF1B8C94-CD89-441E-ABDB-52D95E2986FD}"/>
    <cellStyle name="Moneda 47 3 2 3 2" xfId="17258" xr:uid="{51DA69B6-1B09-4771-B444-C38A43FEAF3C}"/>
    <cellStyle name="Moneda 47 3 2 4" xfId="10295" xr:uid="{12CADBA7-C763-4F9E-B557-22262402AD51}"/>
    <cellStyle name="Moneda 47 3 2 4 2" xfId="19552" xr:uid="{B2646E32-D5FF-4CB3-B02D-21008D9D7C62}"/>
    <cellStyle name="Moneda 47 3 2 5" xfId="12705" xr:uid="{DE052C39-6BC8-4776-BCE9-088F519D4E6B}"/>
    <cellStyle name="Moneda 47 3 3" xfId="3421" xr:uid="{0DD3F762-527B-4CBF-800D-46A581632007}"/>
    <cellStyle name="Moneda 47 3 3 2" xfId="13843" xr:uid="{747A8547-1761-4664-9100-17C10DB01CB7}"/>
    <cellStyle name="Moneda 47 3 4" xfId="5848" xr:uid="{EBD61468-8596-4447-AF9D-536CE761B418}"/>
    <cellStyle name="Moneda 47 3 4 2" xfId="16120" xr:uid="{B8C3B8FD-C089-4D34-8E62-0B154A12A334}"/>
    <cellStyle name="Moneda 47 3 5" xfId="9127" xr:uid="{8100B401-A9B3-4E1C-A94F-B5A6C7339A95}"/>
    <cellStyle name="Moneda 47 3 5 2" xfId="18413" xr:uid="{80ED0694-CBA1-4A7C-A7FB-FD54596953C2}"/>
    <cellStyle name="Moneda 47 3 6" xfId="11567" xr:uid="{DB4AE3D6-B151-43AC-AFD6-E412877A8E89}"/>
    <cellStyle name="Moneda 47 4" xfId="1664" xr:uid="{10BD0429-D8D0-405F-8416-DC249FA33C2E}"/>
    <cellStyle name="Moneda 47 4 2" xfId="4000" xr:uid="{BB0445F8-A9A7-4BEE-A0A5-31E2C09FEF18}"/>
    <cellStyle name="Moneda 47 4 2 2" xfId="14412" xr:uid="{70B95F24-2A35-45D3-A58E-480BDEF11464}"/>
    <cellStyle name="Moneda 47 4 3" xfId="6427" xr:uid="{F89DE07C-6915-427B-A699-3AE6AEB46B4C}"/>
    <cellStyle name="Moneda 47 4 3 2" xfId="16689" xr:uid="{BCBDA89F-83E2-4B39-A762-BC830861C3ED}"/>
    <cellStyle name="Moneda 47 4 4" xfId="9706" xr:uid="{CEE9A7CA-622C-4ED2-91E4-43376E570E15}"/>
    <cellStyle name="Moneda 47 4 4 2" xfId="18982" xr:uid="{B5164BF6-D18F-4D01-9BE9-EFC0D7CCAB4D}"/>
    <cellStyle name="Moneda 47 4 5" xfId="12136" xr:uid="{0F3C6C51-9DFD-4DD1-8873-ABBDFB57D828}"/>
    <cellStyle name="Moneda 47 5" xfId="2832" xr:uid="{08D7EE08-4F07-43F1-85EA-7BB4BE5D6551}"/>
    <cellStyle name="Moneda 47 5 2" xfId="13274" xr:uid="{DFAEB607-F0FD-45FE-9BE0-BDEC8B176413}"/>
    <cellStyle name="Moneda 47 6" xfId="5243" xr:uid="{B4B5B9C8-0496-4AAA-AB8C-39036400D467}"/>
    <cellStyle name="Moneda 47 6 2" xfId="15551" xr:uid="{1DD642FB-73A6-4A9F-A937-A8189CB6F890}"/>
    <cellStyle name="Moneda 47 7" xfId="8538" xr:uid="{95D58694-E0FE-4642-94AF-8C79E0D4A31B}"/>
    <cellStyle name="Moneda 47 7 2" xfId="17844" xr:uid="{E8973E8A-F816-47A7-8D7A-E7CB764456A1}"/>
    <cellStyle name="Moneda 47 8" xfId="10929" xr:uid="{8CBFD2F7-0F28-4F3C-B71D-00D51EA0C1F4}"/>
    <cellStyle name="Moneda 48" xfId="414" xr:uid="{F75D1D07-DF06-40D9-90F8-4A10B444145B}"/>
    <cellStyle name="Moneda 48 2" xfId="788" xr:uid="{F8314086-63AC-4A12-977C-93C96EF5EE13}"/>
    <cellStyle name="Moneda 48 2 2" xfId="1370" xr:uid="{118C0454-C318-45BC-9674-9691E30AEDFD}"/>
    <cellStyle name="Moneda 48 2 2 2" xfId="2538" xr:uid="{99FE955B-6789-4303-BBA0-F850D319AB92}"/>
    <cellStyle name="Moneda 48 2 2 2 2" xfId="4874" xr:uid="{FF78DF94-77E6-41CA-A294-AA623337B28A}"/>
    <cellStyle name="Moneda 48 2 2 2 2 2" xfId="15263" xr:uid="{BA09B5F2-9075-4F0B-96AD-9B4A884A5C25}"/>
    <cellStyle name="Moneda 48 2 2 2 3" xfId="7301" xr:uid="{6C2FE758-CDB4-4F5A-88F6-F14D630ACBBA}"/>
    <cellStyle name="Moneda 48 2 2 2 3 2" xfId="17540" xr:uid="{7543EEEC-46CF-4E06-A363-2994882733B7}"/>
    <cellStyle name="Moneda 48 2 2 2 4" xfId="10580" xr:uid="{5B5480C7-A960-4816-93CB-035E43706420}"/>
    <cellStyle name="Moneda 48 2 2 2 4 2" xfId="19834" xr:uid="{2AF6E491-8E7C-435D-9A98-F22349518A75}"/>
    <cellStyle name="Moneda 48 2 2 2 5" xfId="12987" xr:uid="{CC225875-A72F-4887-B359-0BD539A2321F}"/>
    <cellStyle name="Moneda 48 2 2 3" xfId="3706" xr:uid="{1BFB2269-B417-45E5-90AD-E8BCC5E1FBF5}"/>
    <cellStyle name="Moneda 48 2 2 3 2" xfId="14125" xr:uid="{6C8A608B-2A43-4DD9-9AF0-D53D3A3B3BC9}"/>
    <cellStyle name="Moneda 48 2 2 4" xfId="6133" xr:uid="{83569CA9-A74A-4C7C-BD8A-63BA4E078AE5}"/>
    <cellStyle name="Moneda 48 2 2 4 2" xfId="16402" xr:uid="{C94FA4CA-CF36-4A6D-B8DC-B5235F052BA5}"/>
    <cellStyle name="Moneda 48 2 2 5" xfId="9412" xr:uid="{F69C97F4-3028-475E-AE02-B5CF3C700591}"/>
    <cellStyle name="Moneda 48 2 2 5 2" xfId="18695" xr:uid="{AC9E9926-09D4-442D-9D26-E69C150D503E}"/>
    <cellStyle name="Moneda 48 2 2 6" xfId="11849" xr:uid="{2D5A622E-6713-4F32-9B17-BBF6D3537E5C}"/>
    <cellStyle name="Moneda 48 2 3" xfId="1956" xr:uid="{CB277DA0-C4BF-4517-B1BC-C17EB7AF5949}"/>
    <cellStyle name="Moneda 48 2 3 2" xfId="4292" xr:uid="{74CF7226-D14E-4D79-A3AC-F4D9BEE912D1}"/>
    <cellStyle name="Moneda 48 2 3 2 2" xfId="14694" xr:uid="{FAFA3B09-DE77-4B34-A50D-9DF0739B0DE2}"/>
    <cellStyle name="Moneda 48 2 3 3" xfId="6719" xr:uid="{22D04E41-657C-435B-8EA1-B7EBD258DE24}"/>
    <cellStyle name="Moneda 48 2 3 3 2" xfId="16971" xr:uid="{A2E22188-7AAF-4D3F-967B-CE3F96822C7B}"/>
    <cellStyle name="Moneda 48 2 3 4" xfId="9998" xr:uid="{A8E47D2F-3B73-485B-85D9-B1F4FAC312FC}"/>
    <cellStyle name="Moneda 48 2 3 4 2" xfId="19264" xr:uid="{82125DC1-BFC5-4842-808E-A7D4DCEADA88}"/>
    <cellStyle name="Moneda 48 2 3 5" xfId="12418" xr:uid="{23DA5725-5860-4FD8-8FB2-A1B195709886}"/>
    <cellStyle name="Moneda 48 2 4" xfId="3124" xr:uid="{47050476-9FFF-46AA-9952-D05B90BE2FA3}"/>
    <cellStyle name="Moneda 48 2 4 2" xfId="13556" xr:uid="{0B60E7E6-42A7-4BC9-AC51-CFEE27875482}"/>
    <cellStyle name="Moneda 48 2 5" xfId="5551" xr:uid="{9CA26B0D-06B0-4CC5-B12E-AF0E9094B13E}"/>
    <cellStyle name="Moneda 48 2 5 2" xfId="15833" xr:uid="{74676CAD-52DF-44F0-BEB2-3194CBF9805C}"/>
    <cellStyle name="Moneda 48 2 6" xfId="8830" xr:uid="{AF92CF5E-7FAD-41A7-A932-B40F8733E1E4}"/>
    <cellStyle name="Moneda 48 2 6 2" xfId="18126" xr:uid="{047C6ED7-69EE-4E0F-B8B5-9C7DAAE910D6}"/>
    <cellStyle name="Moneda 48 2 7" xfId="11280" xr:uid="{5CE6D9B8-5E32-4589-8EFF-CD5700F216B0}"/>
    <cellStyle name="Moneda 48 3" xfId="1083" xr:uid="{CA0B2CA8-8975-4A30-94F3-97E5AF1D3ED5}"/>
    <cellStyle name="Moneda 48 3 2" xfId="2251" xr:uid="{4D72DD49-CF62-413A-A2EE-F020F0BAD0F4}"/>
    <cellStyle name="Moneda 48 3 2 2" xfId="4587" xr:uid="{FC3D8E91-F311-433D-B224-6C018776AEC0}"/>
    <cellStyle name="Moneda 48 3 2 2 2" xfId="14979" xr:uid="{86FC70F4-D354-4268-B56E-915F75838013}"/>
    <cellStyle name="Moneda 48 3 2 3" xfId="7014" xr:uid="{ABC88F16-E02F-434D-ABB6-DBC98EFD50A2}"/>
    <cellStyle name="Moneda 48 3 2 3 2" xfId="17256" xr:uid="{C6D0A63A-DA0B-471D-A7B5-156EE94DC480}"/>
    <cellStyle name="Moneda 48 3 2 4" xfId="10293" xr:uid="{85C85ED3-D744-4F22-BC3F-4C601238A39C}"/>
    <cellStyle name="Moneda 48 3 2 4 2" xfId="19550" xr:uid="{8391B707-9E7E-4F14-8509-7B8DD24BD272}"/>
    <cellStyle name="Moneda 48 3 2 5" xfId="12703" xr:uid="{C2F38E22-6F9B-432A-B99D-43CACDEAAA42}"/>
    <cellStyle name="Moneda 48 3 3" xfId="3419" xr:uid="{5AD3B3D2-E128-460D-AE34-E432C34E3EC4}"/>
    <cellStyle name="Moneda 48 3 3 2" xfId="13841" xr:uid="{824C6752-199B-4208-B875-170B2131AC5F}"/>
    <cellStyle name="Moneda 48 3 4" xfId="5846" xr:uid="{3D08F224-2710-4CB7-B685-0BED5AED490C}"/>
    <cellStyle name="Moneda 48 3 4 2" xfId="16118" xr:uid="{185DAC74-4809-4F10-9867-D7314C253E9D}"/>
    <cellStyle name="Moneda 48 3 5" xfId="9125" xr:uid="{C2684EC2-6257-4E81-8CAF-279C2D2FFC48}"/>
    <cellStyle name="Moneda 48 3 5 2" xfId="18411" xr:uid="{4FFCD20A-075D-4551-BDEC-547B8864649B}"/>
    <cellStyle name="Moneda 48 3 6" xfId="11565" xr:uid="{E61C6EB6-9FD9-4CFF-9F49-B7E6137089B4}"/>
    <cellStyle name="Moneda 48 4" xfId="1662" xr:uid="{97882C0C-AD08-4959-937A-BD7719AF856B}"/>
    <cellStyle name="Moneda 48 4 2" xfId="3998" xr:uid="{AB5D69AE-3EA0-4F8D-B151-0D6B00550C5B}"/>
    <cellStyle name="Moneda 48 4 2 2" xfId="14410" xr:uid="{A0201AB8-AC04-4FDE-BE28-A2AAEE8FFA8A}"/>
    <cellStyle name="Moneda 48 4 3" xfId="6425" xr:uid="{CD23980D-F533-44A0-8A14-966279196304}"/>
    <cellStyle name="Moneda 48 4 3 2" xfId="16687" xr:uid="{5658615F-1FBC-464D-87ED-DD4B2B42F7D7}"/>
    <cellStyle name="Moneda 48 4 4" xfId="9704" xr:uid="{41D1CA8D-709C-4274-A9E0-C1BC01E46DF6}"/>
    <cellStyle name="Moneda 48 4 4 2" xfId="18980" xr:uid="{0DE28E11-71E0-4C4C-BE98-69326EC0BB5D}"/>
    <cellStyle name="Moneda 48 4 5" xfId="12134" xr:uid="{63A10185-AB76-44C3-B426-0BFDD056C88F}"/>
    <cellStyle name="Moneda 48 5" xfId="2830" xr:uid="{DAE45BB1-4AC6-40AC-B2F6-2AB3F067C16E}"/>
    <cellStyle name="Moneda 48 5 2" xfId="13272" xr:uid="{A0DDF284-13A7-4164-B874-3BC62941D50A}"/>
    <cellStyle name="Moneda 48 6" xfId="5241" xr:uid="{D7B9DF05-9CEB-4C59-ACCA-41755BB8CD33}"/>
    <cellStyle name="Moneda 48 6 2" xfId="15549" xr:uid="{B61E1BE3-07B9-4A6E-B8E9-4BC2163A2312}"/>
    <cellStyle name="Moneda 48 7" xfId="8536" xr:uid="{09DB407A-7121-458F-9660-CC917DBED9E2}"/>
    <cellStyle name="Moneda 48 7 2" xfId="17842" xr:uid="{53249B21-9F9B-43DB-9554-3E789C6D4F17}"/>
    <cellStyle name="Moneda 48 8" xfId="10927" xr:uid="{5D0CF56C-1324-4290-B1F9-7897D903163C}"/>
    <cellStyle name="Moneda 49" xfId="391" xr:uid="{8D04DA6D-EB0E-406C-900D-1CE296A663F3}"/>
    <cellStyle name="Moneda 49 2" xfId="765" xr:uid="{C4D8A1DD-199A-4A64-984C-971EE4824F2F}"/>
    <cellStyle name="Moneda 49 2 2" xfId="1347" xr:uid="{F45E337D-536E-4753-956E-D760C56D4B42}"/>
    <cellStyle name="Moneda 49 2 2 2" xfId="2515" xr:uid="{A15AEFB8-8BE0-47BC-8ED3-8C200E180541}"/>
    <cellStyle name="Moneda 49 2 2 2 2" xfId="4851" xr:uid="{051070D4-4E81-4C3A-B21F-2FDA23AA9857}"/>
    <cellStyle name="Moneda 49 2 2 2 2 2" xfId="15240" xr:uid="{EB5B0B89-A459-48BD-97DD-A61C5E83914C}"/>
    <cellStyle name="Moneda 49 2 2 2 3" xfId="7278" xr:uid="{F11625BB-6B2C-4A76-89FA-D010F5DD4E7C}"/>
    <cellStyle name="Moneda 49 2 2 2 3 2" xfId="17517" xr:uid="{40029150-11EB-4502-998D-6FBF31AEF7FB}"/>
    <cellStyle name="Moneda 49 2 2 2 4" xfId="10557" xr:uid="{7AE9944D-1713-4AC7-B267-320AC837643C}"/>
    <cellStyle name="Moneda 49 2 2 2 4 2" xfId="19811" xr:uid="{630FC363-7FC5-40B6-8AA4-AF86ECDF5DEA}"/>
    <cellStyle name="Moneda 49 2 2 2 5" xfId="12964" xr:uid="{4CF83ADE-4822-4264-B8EC-3FC733831CA3}"/>
    <cellStyle name="Moneda 49 2 2 3" xfId="3683" xr:uid="{AA7A3395-7063-4651-8267-4D94A74F7C40}"/>
    <cellStyle name="Moneda 49 2 2 3 2" xfId="14102" xr:uid="{682D3123-6339-4196-8576-2CE39AA43279}"/>
    <cellStyle name="Moneda 49 2 2 4" xfId="6110" xr:uid="{B9EE57F1-7521-462D-830E-9ACFB0EC4B5F}"/>
    <cellStyle name="Moneda 49 2 2 4 2" xfId="16379" xr:uid="{65935B1F-CCFD-4D38-8621-124D50B09A5B}"/>
    <cellStyle name="Moneda 49 2 2 5" xfId="9389" xr:uid="{97F220CA-0146-4197-B383-BDC91BBAFB58}"/>
    <cellStyle name="Moneda 49 2 2 5 2" xfId="18672" xr:uid="{DF368DA0-4F3A-404A-8280-4C435AEE9A1E}"/>
    <cellStyle name="Moneda 49 2 2 6" xfId="11826" xr:uid="{9CA04D45-A90F-4385-ACF7-008B8204FC09}"/>
    <cellStyle name="Moneda 49 2 3" xfId="1933" xr:uid="{9C3721F3-EDFC-46D8-9CA6-A8D9E06318E9}"/>
    <cellStyle name="Moneda 49 2 3 2" xfId="4269" xr:uid="{E0EA6BEC-DE31-465E-9FAC-5734FC50B32B}"/>
    <cellStyle name="Moneda 49 2 3 2 2" xfId="14671" xr:uid="{CE72362B-2C89-4E89-A645-C5792225F9C5}"/>
    <cellStyle name="Moneda 49 2 3 3" xfId="6696" xr:uid="{1D621656-7797-4668-8F2B-103EA1F2A966}"/>
    <cellStyle name="Moneda 49 2 3 3 2" xfId="16948" xr:uid="{516B192A-0C3D-49C9-9F39-3153337F1F82}"/>
    <cellStyle name="Moneda 49 2 3 4" xfId="9975" xr:uid="{82214A2E-01BA-4F24-949E-BBEED7B963B3}"/>
    <cellStyle name="Moneda 49 2 3 4 2" xfId="19241" xr:uid="{5B03519A-6C72-4367-8B4D-D39F398F6C76}"/>
    <cellStyle name="Moneda 49 2 3 5" xfId="12395" xr:uid="{7ED58FDF-579E-4312-9433-52F728019405}"/>
    <cellStyle name="Moneda 49 2 4" xfId="3101" xr:uid="{229D1323-0EF5-4105-B560-068D457D0E1B}"/>
    <cellStyle name="Moneda 49 2 4 2" xfId="13533" xr:uid="{9CDDFFF0-4E9B-4419-9EA4-A6C8AFB67D7E}"/>
    <cellStyle name="Moneda 49 2 5" xfId="5528" xr:uid="{E0936CAB-B76A-40D9-A178-6B38301A5D73}"/>
    <cellStyle name="Moneda 49 2 5 2" xfId="15810" xr:uid="{B2882021-7023-4779-9546-8F32780634BE}"/>
    <cellStyle name="Moneda 49 2 6" xfId="8807" xr:uid="{379B3907-9F1C-4175-8707-46E121AEA8E4}"/>
    <cellStyle name="Moneda 49 2 6 2" xfId="18103" xr:uid="{B8429635-8881-49BF-96A8-14EC6EE890CA}"/>
    <cellStyle name="Moneda 49 2 7" xfId="11257" xr:uid="{A387D23F-8E1A-44BE-8F4D-182A017B058E}"/>
    <cellStyle name="Moneda 49 3" xfId="1060" xr:uid="{9C3B86B9-ED90-45E4-BD64-2041E9D1A629}"/>
    <cellStyle name="Moneda 49 3 2" xfId="2228" xr:uid="{1B3E2115-BDD3-48C6-AC26-B112C78E1861}"/>
    <cellStyle name="Moneda 49 3 2 2" xfId="4564" xr:uid="{0E894C74-E7E6-44D4-BF30-DD6A6C4781EC}"/>
    <cellStyle name="Moneda 49 3 2 2 2" xfId="14956" xr:uid="{0DBEAFE5-8C54-4609-9796-893A56BC9F10}"/>
    <cellStyle name="Moneda 49 3 2 3" xfId="6991" xr:uid="{960BAFF6-4B2C-488E-B4E6-FD4DF6AC3745}"/>
    <cellStyle name="Moneda 49 3 2 3 2" xfId="17233" xr:uid="{51ACB201-DB1C-42A9-B0CD-356C0D83CFEF}"/>
    <cellStyle name="Moneda 49 3 2 4" xfId="10270" xr:uid="{B3863AC3-4685-43D3-ABB1-45E623D18E1C}"/>
    <cellStyle name="Moneda 49 3 2 4 2" xfId="19527" xr:uid="{0EA32C88-6BD8-432B-A29F-3BD222F4A71C}"/>
    <cellStyle name="Moneda 49 3 2 5" xfId="12680" xr:uid="{D72E810A-D538-46BC-92EE-FC6A2C3AEB13}"/>
    <cellStyle name="Moneda 49 3 3" xfId="3396" xr:uid="{483B5367-BD24-4C96-ACBA-8861CF2691F0}"/>
    <cellStyle name="Moneda 49 3 3 2" xfId="13818" xr:uid="{92095D36-B63F-401F-9F21-170D299A4598}"/>
    <cellStyle name="Moneda 49 3 4" xfId="5823" xr:uid="{27BC93DC-5F37-4BCF-A5AD-8A1AB630F996}"/>
    <cellStyle name="Moneda 49 3 4 2" xfId="16095" xr:uid="{8340C024-9E46-46ED-8610-D7390AFA3559}"/>
    <cellStyle name="Moneda 49 3 5" xfId="9102" xr:uid="{C155CBA3-452B-4627-B75C-7E8B13B1701F}"/>
    <cellStyle name="Moneda 49 3 5 2" xfId="18388" xr:uid="{214A48FB-4F26-4802-A750-1264DFAAD9FB}"/>
    <cellStyle name="Moneda 49 3 6" xfId="11542" xr:uid="{0AACE429-92D9-44DD-9B5E-841091823F46}"/>
    <cellStyle name="Moneda 49 4" xfId="1639" xr:uid="{A1212FA6-A0FD-4599-B3AF-519E1A46524F}"/>
    <cellStyle name="Moneda 49 4 2" xfId="3975" xr:uid="{5D006D93-D122-4B24-9BA9-BEEE3D0A1A2D}"/>
    <cellStyle name="Moneda 49 4 2 2" xfId="14387" xr:uid="{093DB024-F348-4698-88AE-4A47A954B077}"/>
    <cellStyle name="Moneda 49 4 3" xfId="6402" xr:uid="{3136D30B-F2BD-441D-AB2C-EE929E65E88F}"/>
    <cellStyle name="Moneda 49 4 3 2" xfId="16664" xr:uid="{2253FBF3-6242-4D08-9348-ACFB237BC214}"/>
    <cellStyle name="Moneda 49 4 4" xfId="9681" xr:uid="{9FD25240-B923-4B37-AEB2-45EEBF3F88D0}"/>
    <cellStyle name="Moneda 49 4 4 2" xfId="18957" xr:uid="{A6126D67-ECFA-45E5-A12E-7C3928EE2BDF}"/>
    <cellStyle name="Moneda 49 4 5" xfId="12111" xr:uid="{39B6C017-B1CD-4FF4-BDF2-966D4703BDF8}"/>
    <cellStyle name="Moneda 49 5" xfId="2807" xr:uid="{0BAC8A44-7666-4443-B966-215298EE0567}"/>
    <cellStyle name="Moneda 49 5 2" xfId="13249" xr:uid="{A900DAB9-3280-4559-85AB-937EF73C851B}"/>
    <cellStyle name="Moneda 49 6" xfId="5218" xr:uid="{E6207811-7F1F-4E19-A87A-81BABFA038BC}"/>
    <cellStyle name="Moneda 49 6 2" xfId="15526" xr:uid="{8BDDCCF5-4C11-44FC-AEDA-E490F47FD8C1}"/>
    <cellStyle name="Moneda 49 7" xfId="8513" xr:uid="{7FEF3682-D80B-4B17-B620-D39137349332}"/>
    <cellStyle name="Moneda 49 7 2" xfId="17819" xr:uid="{73CFA23C-A5C1-4D0C-9988-AE4A3BDB02F3}"/>
    <cellStyle name="Moneda 49 8" xfId="10904" xr:uid="{D0B090A1-8D92-4603-8633-3C1D525C0C8B}"/>
    <cellStyle name="Moneda 5" xfId="317" xr:uid="{2E66B993-96D1-4C09-92B7-E60938D87FE7}"/>
    <cellStyle name="Moneda 5 10" xfId="8439" xr:uid="{AD8227FC-EDA4-4F46-A45F-850DA3E93FCD}"/>
    <cellStyle name="Moneda 5 10 2" xfId="17745" xr:uid="{D366A4D1-07D4-444A-8D48-7EA23A29D139}"/>
    <cellStyle name="Moneda 5 11" xfId="10830" xr:uid="{C6A155D1-29C3-46B8-8435-CECBD2C1A131}"/>
    <cellStyle name="Moneda 5 2" xfId="348" xr:uid="{776BFB36-D4A0-4BE2-A5EF-755050CB3842}"/>
    <cellStyle name="Moneda 5 2 2" xfId="556" xr:uid="{ADD34581-910A-4DA1-8779-EFB35C145218}"/>
    <cellStyle name="Moneda 5 2 2 2" xfId="905" xr:uid="{F580366E-9B86-4731-A8B2-2970ACF86F6F}"/>
    <cellStyle name="Moneda 5 2 2 2 2" xfId="1487" xr:uid="{E830C061-17E8-46B7-9E49-321E102E8ADD}"/>
    <cellStyle name="Moneda 5 2 2 2 2 2" xfId="2655" xr:uid="{D8F6641A-1D8E-4A9E-AEAF-BC7F0647A922}"/>
    <cellStyle name="Moneda 5 2 2 2 2 2 2" xfId="4991" xr:uid="{0D7C953E-E6A3-42BC-B8E3-E8DA0F951CE6}"/>
    <cellStyle name="Moneda 5 2 2 2 2 2 2 2" xfId="15380" xr:uid="{49E6C2A0-2442-4431-B2DB-ECE4D4906A64}"/>
    <cellStyle name="Moneda 5 2 2 2 2 2 3" xfId="7418" xr:uid="{DE251D9C-E7BA-4E7E-BEA3-114DE1F18C06}"/>
    <cellStyle name="Moneda 5 2 2 2 2 2 3 2" xfId="17657" xr:uid="{CF4657EA-A192-4212-A994-4328F1F300E7}"/>
    <cellStyle name="Moneda 5 2 2 2 2 2 4" xfId="10697" xr:uid="{B6AE5CC0-76D6-4A53-8F11-9BA091E3373F}"/>
    <cellStyle name="Moneda 5 2 2 2 2 2 4 2" xfId="19951" xr:uid="{8AC5BD8E-AB65-44BA-8172-C1ADA30A294B}"/>
    <cellStyle name="Moneda 5 2 2 2 2 2 5" xfId="13104" xr:uid="{59A9D608-B516-436D-A55E-5764E8F39433}"/>
    <cellStyle name="Moneda 5 2 2 2 2 3" xfId="3823" xr:uid="{5871AB9A-80AE-450C-8C74-F9220F44E6D5}"/>
    <cellStyle name="Moneda 5 2 2 2 2 3 2" xfId="14242" xr:uid="{125A1001-3451-45CA-9B2E-D784E56ADBC5}"/>
    <cellStyle name="Moneda 5 2 2 2 2 4" xfId="6250" xr:uid="{87E340D5-4835-44A4-9C9A-E44C1D4E33B0}"/>
    <cellStyle name="Moneda 5 2 2 2 2 4 2" xfId="16519" xr:uid="{B13E38EF-E9E3-48D5-8D04-CF859D0BA691}"/>
    <cellStyle name="Moneda 5 2 2 2 2 5" xfId="9529" xr:uid="{2698C06D-EBC0-48C3-BA45-5283F943925D}"/>
    <cellStyle name="Moneda 5 2 2 2 2 5 2" xfId="18812" xr:uid="{5C98C555-6753-4811-9C52-A40B65E4EE9D}"/>
    <cellStyle name="Moneda 5 2 2 2 2 6" xfId="11966" xr:uid="{CB0B81AC-468D-441D-96F6-3FB8CFA54AEB}"/>
    <cellStyle name="Moneda 5 2 2 2 3" xfId="2073" xr:uid="{501DB6C4-BBD4-4A8D-A0A0-65BBF2DF55F3}"/>
    <cellStyle name="Moneda 5 2 2 2 3 2" xfId="4409" xr:uid="{C6874B80-AAB4-4D6D-8F42-7A3559EE7E43}"/>
    <cellStyle name="Moneda 5 2 2 2 3 2 2" xfId="14811" xr:uid="{343330D1-FE2A-4161-B21A-7A362D4EFED7}"/>
    <cellStyle name="Moneda 5 2 2 2 3 3" xfId="6836" xr:uid="{50B8CD38-A79A-4AF8-9B5D-91EAA78E3E3D}"/>
    <cellStyle name="Moneda 5 2 2 2 3 3 2" xfId="17088" xr:uid="{0A5E21A3-4B91-4393-8C3A-6BABCA290DA7}"/>
    <cellStyle name="Moneda 5 2 2 2 3 4" xfId="10115" xr:uid="{E5CA3AEC-3943-459B-8BCB-BE9D2467B51D}"/>
    <cellStyle name="Moneda 5 2 2 2 3 4 2" xfId="19381" xr:uid="{C3A6BA2F-4FD7-473D-8858-9164FA90787A}"/>
    <cellStyle name="Moneda 5 2 2 2 3 5" xfId="12535" xr:uid="{8CFF7069-F732-42A1-92D9-211CC08F2684}"/>
    <cellStyle name="Moneda 5 2 2 2 4" xfId="3241" xr:uid="{3208BF27-8E7E-48CC-8E6B-C295344A4DA3}"/>
    <cellStyle name="Moneda 5 2 2 2 4 2" xfId="13673" xr:uid="{B2FA2CEC-1259-4554-BF3A-58F7554E91D7}"/>
    <cellStyle name="Moneda 5 2 2 2 5" xfId="5668" xr:uid="{47291ADA-742E-47AF-9853-AE80EDD9BDC1}"/>
    <cellStyle name="Moneda 5 2 2 2 5 2" xfId="15950" xr:uid="{ACB2EF9B-D38B-404C-B66C-6BAA9AFE6EC5}"/>
    <cellStyle name="Moneda 5 2 2 2 6" xfId="8947" xr:uid="{B4870BB7-F325-4D6D-9A5F-5CEEC8784632}"/>
    <cellStyle name="Moneda 5 2 2 2 6 2" xfId="18243" xr:uid="{46A90203-BED5-4A80-BF1C-5F63DD6BD9B2}"/>
    <cellStyle name="Moneda 5 2 2 2 7" xfId="11397" xr:uid="{20295738-B293-48B0-AB44-5099167274E1}"/>
    <cellStyle name="Moneda 5 2 2 3" xfId="1200" xr:uid="{ED2D3373-4E7F-46C3-8BB3-3621A3E2C118}"/>
    <cellStyle name="Moneda 5 2 2 3 2" xfId="2368" xr:uid="{9FBAFCA1-838D-425C-B1B4-6AA001450360}"/>
    <cellStyle name="Moneda 5 2 2 3 2 2" xfId="4704" xr:uid="{DD1920F6-0491-47B3-BA4F-97C6EAB57185}"/>
    <cellStyle name="Moneda 5 2 2 3 2 2 2" xfId="15096" xr:uid="{1126FBA9-CFC3-433F-9FE4-DB29CF9D5EE5}"/>
    <cellStyle name="Moneda 5 2 2 3 2 3" xfId="7131" xr:uid="{47BD090F-7B5D-4F44-A83E-6BA71E9E8448}"/>
    <cellStyle name="Moneda 5 2 2 3 2 3 2" xfId="17373" xr:uid="{39EF2F21-9BBB-40BB-920C-ACBABBBFA138}"/>
    <cellStyle name="Moneda 5 2 2 3 2 4" xfId="10410" xr:uid="{0591CE2D-7348-4D05-A0E1-3E1BDAC011E1}"/>
    <cellStyle name="Moneda 5 2 2 3 2 4 2" xfId="19667" xr:uid="{F476E65D-AB23-47C5-AF33-7B891DA8AD56}"/>
    <cellStyle name="Moneda 5 2 2 3 2 5" xfId="12820" xr:uid="{544A6CC0-45E4-4061-BEF5-CBC5328F1192}"/>
    <cellStyle name="Moneda 5 2 2 3 3" xfId="3536" xr:uid="{ECC8E19A-AAB3-4ECB-84A0-20D21C95C0C3}"/>
    <cellStyle name="Moneda 5 2 2 3 3 2" xfId="13958" xr:uid="{44340228-A984-41A5-83A3-6A7F408357E7}"/>
    <cellStyle name="Moneda 5 2 2 3 4" xfId="5963" xr:uid="{CDF8B8A4-1627-4269-B168-1A484A1545A1}"/>
    <cellStyle name="Moneda 5 2 2 3 4 2" xfId="16235" xr:uid="{DB692E6C-58E0-477B-944F-CED290423EF7}"/>
    <cellStyle name="Moneda 5 2 2 3 5" xfId="9242" xr:uid="{87273ECE-A892-4E73-8B07-E371AF84A4AB}"/>
    <cellStyle name="Moneda 5 2 2 3 5 2" xfId="18528" xr:uid="{F50CC89B-D907-4728-8836-887455CAB91E}"/>
    <cellStyle name="Moneda 5 2 2 3 6" xfId="11682" xr:uid="{3E696058-1C1E-4456-95C2-EE92B7DB3F33}"/>
    <cellStyle name="Moneda 5 2 2 4" xfId="1779" xr:uid="{A69A93D7-6A5D-4C38-A910-C92D6D7FCE6C}"/>
    <cellStyle name="Moneda 5 2 2 4 2" xfId="4115" xr:uid="{368DE3D8-D5C2-411F-83E8-EB01A969923A}"/>
    <cellStyle name="Moneda 5 2 2 4 2 2" xfId="14527" xr:uid="{733A78C1-1EBF-405A-88EC-AC2CC7689FFC}"/>
    <cellStyle name="Moneda 5 2 2 4 3" xfId="6542" xr:uid="{0E7EA377-89BD-409F-821E-7229F6C9FC63}"/>
    <cellStyle name="Moneda 5 2 2 4 3 2" xfId="16804" xr:uid="{6A1226E2-D807-4132-9498-18BAF791DC2C}"/>
    <cellStyle name="Moneda 5 2 2 4 4" xfId="9821" xr:uid="{29774F58-9200-4F9F-A3C7-9DEB3D3E8E8A}"/>
    <cellStyle name="Moneda 5 2 2 4 4 2" xfId="19097" xr:uid="{FFB2595A-4A83-448A-94BB-49B917EDD032}"/>
    <cellStyle name="Moneda 5 2 2 4 5" xfId="12251" xr:uid="{DA80794B-749D-43F6-910B-EDCF2953E20C}"/>
    <cellStyle name="Moneda 5 2 2 5" xfId="2947" xr:uid="{D24CA146-CDC9-4F30-98E4-BB93191C78E7}"/>
    <cellStyle name="Moneda 5 2 2 5 2" xfId="13389" xr:uid="{4460FD4D-928C-411A-BEF6-789934748627}"/>
    <cellStyle name="Moneda 5 2 2 6" xfId="5364" xr:uid="{877737F2-2BFD-4609-A2B5-0868A888518C}"/>
    <cellStyle name="Moneda 5 2 2 6 2" xfId="15666" xr:uid="{D60B8A13-AC9C-4686-ABFA-990A10D2F193}"/>
    <cellStyle name="Moneda 5 2 2 7" xfId="8653" xr:uid="{5DFF26E3-2388-4845-979D-D2EB38837ADA}"/>
    <cellStyle name="Moneda 5 2 2 7 2" xfId="17959" xr:uid="{D9A30C09-A47C-4222-BF1E-7840A0DE0C04}"/>
    <cellStyle name="Moneda 5 2 2 8" xfId="11069" xr:uid="{CCEAFF39-B974-468B-9C9B-D33D3A1C989D}"/>
    <cellStyle name="Moneda 5 2 3" xfId="722" xr:uid="{80ACE5EF-F4A1-4C97-BC2C-1DF91DD84B48}"/>
    <cellStyle name="Moneda 5 2 3 2" xfId="1304" xr:uid="{BFD8AE23-3DC9-479F-8BFB-DF18CD95E98E}"/>
    <cellStyle name="Moneda 5 2 3 2 2" xfId="2472" xr:uid="{1AB6910F-3695-41D5-9254-B3F3067004CE}"/>
    <cellStyle name="Moneda 5 2 3 2 2 2" xfId="4808" xr:uid="{883B80F1-ABB2-4E7A-A18E-20AE9637ED16}"/>
    <cellStyle name="Moneda 5 2 3 2 2 2 2" xfId="15197" xr:uid="{2AD0CF45-EE7E-4881-BD40-9DCD6A50DC79}"/>
    <cellStyle name="Moneda 5 2 3 2 2 3" xfId="7235" xr:uid="{C5AA33A3-5549-447D-B096-E3C3EDA3D452}"/>
    <cellStyle name="Moneda 5 2 3 2 2 3 2" xfId="17474" xr:uid="{301F9ECD-4691-4AC0-8C8E-732B27BA5435}"/>
    <cellStyle name="Moneda 5 2 3 2 2 4" xfId="10514" xr:uid="{9F7101B0-505C-4C76-9ED6-9B1AC2C304DB}"/>
    <cellStyle name="Moneda 5 2 3 2 2 4 2" xfId="19768" xr:uid="{068BC05E-5717-44E4-9E42-5E7D9274780D}"/>
    <cellStyle name="Moneda 5 2 3 2 2 5" xfId="12921" xr:uid="{C57D1A1F-350F-49FA-9EFA-61714667B726}"/>
    <cellStyle name="Moneda 5 2 3 2 3" xfId="3640" xr:uid="{B662FEB1-D81E-41B9-8CAB-4075E8C0BC31}"/>
    <cellStyle name="Moneda 5 2 3 2 3 2" xfId="14059" xr:uid="{AA56D4F8-3AAE-4C16-9DEE-433124506305}"/>
    <cellStyle name="Moneda 5 2 3 2 4" xfId="6067" xr:uid="{3326508F-E44E-4521-88FC-FE2CD046AD5E}"/>
    <cellStyle name="Moneda 5 2 3 2 4 2" xfId="16336" xr:uid="{6E5BC0EF-71DC-46BB-8640-B79D20C32E6A}"/>
    <cellStyle name="Moneda 5 2 3 2 5" xfId="9346" xr:uid="{DE95EB49-D349-4945-A7EC-29629319581B}"/>
    <cellStyle name="Moneda 5 2 3 2 5 2" xfId="18629" xr:uid="{5A494DDA-8AF5-4B0A-85B0-68039F37993A}"/>
    <cellStyle name="Moneda 5 2 3 2 6" xfId="11783" xr:uid="{D868BECD-996C-4352-9CB6-D8BB78AB9E6E}"/>
    <cellStyle name="Moneda 5 2 3 3" xfId="1890" xr:uid="{AF0DA389-32AF-4410-A65B-719D8893935E}"/>
    <cellStyle name="Moneda 5 2 3 3 2" xfId="4226" xr:uid="{883DF21F-B3C7-462E-B711-2E36C6E939CA}"/>
    <cellStyle name="Moneda 5 2 3 3 2 2" xfId="14628" xr:uid="{2E7BA9A1-7771-48DD-AAAE-66418D733F6B}"/>
    <cellStyle name="Moneda 5 2 3 3 3" xfId="6653" xr:uid="{207EFD9D-CFC0-4FEE-BB1D-4EE2615897D1}"/>
    <cellStyle name="Moneda 5 2 3 3 3 2" xfId="16905" xr:uid="{4119E8F5-426E-404C-AA33-34DCD0E40AED}"/>
    <cellStyle name="Moneda 5 2 3 3 4" xfId="9932" xr:uid="{41C58602-44E9-40C0-A34F-CE1A1A7DD317}"/>
    <cellStyle name="Moneda 5 2 3 3 4 2" xfId="19198" xr:uid="{98261FE4-ECB3-4D4D-93BC-5312857015C6}"/>
    <cellStyle name="Moneda 5 2 3 3 5" xfId="12352" xr:uid="{89E49EB2-6DB5-4EC0-B462-FCDE162D2AB1}"/>
    <cellStyle name="Moneda 5 2 3 4" xfId="3058" xr:uid="{238CB444-E2C8-4D16-8A6C-3C2BF05F9A66}"/>
    <cellStyle name="Moneda 5 2 3 4 2" xfId="13490" xr:uid="{FD6AFA46-D10C-4505-9AEA-8C1C6BBE5DFC}"/>
    <cellStyle name="Moneda 5 2 3 5" xfId="5485" xr:uid="{9F971FEB-638A-41D6-9302-6C7DD127C8E9}"/>
    <cellStyle name="Moneda 5 2 3 5 2" xfId="15767" xr:uid="{28DB828A-5B9F-4F68-8CF4-70ABC9D65769}"/>
    <cellStyle name="Moneda 5 2 3 6" xfId="8764" xr:uid="{362175E8-7BE7-4A7A-94ED-E92E4D7B132B}"/>
    <cellStyle name="Moneda 5 2 3 6 2" xfId="18060" xr:uid="{245BF17E-4D4C-42E3-95B7-C1BB9D04B42F}"/>
    <cellStyle name="Moneda 5 2 3 7" xfId="11214" xr:uid="{17F3327B-4E75-4118-9415-54B6CF4962D5}"/>
    <cellStyle name="Moneda 5 2 4" xfId="1017" xr:uid="{6B658FC9-46A2-4794-A7F1-5AF871737877}"/>
    <cellStyle name="Moneda 5 2 4 2" xfId="2185" xr:uid="{8F7D2731-EC81-4502-865D-5F406048271D}"/>
    <cellStyle name="Moneda 5 2 4 2 2" xfId="4521" xr:uid="{CE242432-8D3A-4470-9F66-E3D16BC60D8A}"/>
    <cellStyle name="Moneda 5 2 4 2 2 2" xfId="14913" xr:uid="{4953427B-852C-4A88-885C-2E70AB24021A}"/>
    <cellStyle name="Moneda 5 2 4 2 3" xfId="6948" xr:uid="{572D4AF7-DB86-49B3-B855-B1E95D415503}"/>
    <cellStyle name="Moneda 5 2 4 2 3 2" xfId="17190" xr:uid="{F085A6F8-A39C-43A3-94A9-01C760A9C8AF}"/>
    <cellStyle name="Moneda 5 2 4 2 4" xfId="10227" xr:uid="{CE26B85D-C683-4B03-AF71-4AB86516E5D0}"/>
    <cellStyle name="Moneda 5 2 4 2 4 2" xfId="19484" xr:uid="{2171167A-4F6D-409B-97F1-1E25AF27D90F}"/>
    <cellStyle name="Moneda 5 2 4 2 5" xfId="12637" xr:uid="{D7DFE889-57E5-4B55-97B3-FEE49E4CD5E4}"/>
    <cellStyle name="Moneda 5 2 4 3" xfId="3353" xr:uid="{159D109D-E455-4E75-AFC6-5E56FF6FAC83}"/>
    <cellStyle name="Moneda 5 2 4 3 2" xfId="13775" xr:uid="{A2EFDB45-F682-4F6C-9BDC-8A8AFDF7FB6C}"/>
    <cellStyle name="Moneda 5 2 4 4" xfId="5780" xr:uid="{E4706A65-35A4-43B9-975F-3E2E6DC60C78}"/>
    <cellStyle name="Moneda 5 2 4 4 2" xfId="16052" xr:uid="{2B429C38-7A40-4A7C-B327-446D4B70CBF5}"/>
    <cellStyle name="Moneda 5 2 4 5" xfId="9059" xr:uid="{1D4DDD18-AB58-45E7-8606-43CC552DB87D}"/>
    <cellStyle name="Moneda 5 2 4 5 2" xfId="18345" xr:uid="{6900A70F-D89C-4DAA-AA88-23F228C1A3D8}"/>
    <cellStyle name="Moneda 5 2 4 6" xfId="11499" xr:uid="{E4A0303B-84BE-4B45-8D72-50D21062656D}"/>
    <cellStyle name="Moneda 5 2 5" xfId="1596" xr:uid="{3D33C2BD-5EC9-4090-82DE-1BF14B928A7B}"/>
    <cellStyle name="Moneda 5 2 5 2" xfId="3932" xr:uid="{11B8345A-AD08-41FC-8050-58849015BFE0}"/>
    <cellStyle name="Moneda 5 2 5 2 2" xfId="14344" xr:uid="{8304D32E-4475-4B81-8232-5DA4C5CC50D9}"/>
    <cellStyle name="Moneda 5 2 5 3" xfId="6359" xr:uid="{8556D8B6-2846-46DE-B24E-A40AE2F7B4FE}"/>
    <cellStyle name="Moneda 5 2 5 3 2" xfId="16621" xr:uid="{5A15E41F-1460-4313-AE1C-B825C47E43BF}"/>
    <cellStyle name="Moneda 5 2 5 4" xfId="9638" xr:uid="{3A02CE32-8D1C-4427-B2DA-764ED11C2720}"/>
    <cellStyle name="Moneda 5 2 5 4 2" xfId="18914" xr:uid="{F4366DE8-F698-4D5A-AE6A-94E6CE0EE173}"/>
    <cellStyle name="Moneda 5 2 5 5" xfId="12068" xr:uid="{F14D2910-2076-4FBA-A1DD-0727FAB068DE}"/>
    <cellStyle name="Moneda 5 2 6" xfId="2764" xr:uid="{82FD462C-27FB-4552-8EDB-5F5B988D24D1}"/>
    <cellStyle name="Moneda 5 2 6 2" xfId="13206" xr:uid="{C10535AE-0924-4F9A-A055-1B5E3E41B16B}"/>
    <cellStyle name="Moneda 5 2 7" xfId="5175" xr:uid="{011C6B04-C9E5-45E3-A37B-3F8E0D128C4F}"/>
    <cellStyle name="Moneda 5 2 7 2" xfId="15483" xr:uid="{0ECD3E85-4C87-4E65-A03E-81FC1B88050F}"/>
    <cellStyle name="Moneda 5 2 8" xfId="8470" xr:uid="{4914CDD6-CAE0-4A8B-8FFC-AD9CE2E04DA1}"/>
    <cellStyle name="Moneda 5 2 8 2" xfId="17776" xr:uid="{52D39B70-5363-4108-A1D9-9571A64BC9B6}"/>
    <cellStyle name="Moneda 5 2 9" xfId="10861" xr:uid="{E4E48B2F-5D39-470B-86EA-18D001C62279}"/>
    <cellStyle name="Moneda 5 3" xfId="525" xr:uid="{77F2F40D-A9F9-4A89-B79F-5C301AAA5F63}"/>
    <cellStyle name="Moneda 5 3 2" xfId="874" xr:uid="{57B34F1E-89A8-4D8B-84A0-27AD7CB6A906}"/>
    <cellStyle name="Moneda 5 3 2 2" xfId="1456" xr:uid="{16D42731-5143-4E9E-8E09-9A6D9F375060}"/>
    <cellStyle name="Moneda 5 3 2 2 2" xfId="2624" xr:uid="{C1AA862B-6F5A-4E73-865B-3313F7220CB4}"/>
    <cellStyle name="Moneda 5 3 2 2 2 2" xfId="4960" xr:uid="{4724CEFC-13F2-43A7-8308-25234E0AC505}"/>
    <cellStyle name="Moneda 5 3 2 2 2 2 2" xfId="15349" xr:uid="{654CCF5A-6666-4CEA-AB21-C5BDB8510A51}"/>
    <cellStyle name="Moneda 5 3 2 2 2 3" xfId="7387" xr:uid="{32B866A7-5919-4360-B93E-CF9923644BC8}"/>
    <cellStyle name="Moneda 5 3 2 2 2 3 2" xfId="17626" xr:uid="{E3ED6D57-3441-4028-8580-2005EC412A86}"/>
    <cellStyle name="Moneda 5 3 2 2 2 4" xfId="10666" xr:uid="{927C9669-3751-4A99-8AA1-C41FACF9DF4C}"/>
    <cellStyle name="Moneda 5 3 2 2 2 4 2" xfId="19920" xr:uid="{DE4E220B-1462-4B2B-B34E-17B9F0BDE26B}"/>
    <cellStyle name="Moneda 5 3 2 2 2 5" xfId="13073" xr:uid="{B6120D7B-4EEA-4A2E-8437-11CA00E7D04C}"/>
    <cellStyle name="Moneda 5 3 2 2 3" xfId="3792" xr:uid="{2E8ACEE7-3019-4222-90E5-AC32DD5999EA}"/>
    <cellStyle name="Moneda 5 3 2 2 3 2" xfId="14211" xr:uid="{BF425D39-166B-4581-AD8C-C591CD3C4365}"/>
    <cellStyle name="Moneda 5 3 2 2 4" xfId="6219" xr:uid="{3D65583E-C371-4414-9B65-9425A8134B57}"/>
    <cellStyle name="Moneda 5 3 2 2 4 2" xfId="16488" xr:uid="{42D89E81-F4CB-449B-BE80-6AD09B72C1A9}"/>
    <cellStyle name="Moneda 5 3 2 2 5" xfId="9498" xr:uid="{8F4E97E7-CFAF-4AAF-935C-0C1E978B01AF}"/>
    <cellStyle name="Moneda 5 3 2 2 5 2" xfId="18781" xr:uid="{611EF37A-AF40-4744-B39B-A71FF7082CF9}"/>
    <cellStyle name="Moneda 5 3 2 2 6" xfId="11935" xr:uid="{020B52FF-BD6C-412F-B3DF-54C7466314BD}"/>
    <cellStyle name="Moneda 5 3 2 3" xfId="2042" xr:uid="{4B78C29C-64E8-4389-8B98-7ABE46117176}"/>
    <cellStyle name="Moneda 5 3 2 3 2" xfId="4378" xr:uid="{0AD8D5E6-3629-4479-96D4-7770EA3D31AE}"/>
    <cellStyle name="Moneda 5 3 2 3 2 2" xfId="14780" xr:uid="{0A454696-4512-4F19-9650-136B6DE220A1}"/>
    <cellStyle name="Moneda 5 3 2 3 3" xfId="6805" xr:uid="{613733D5-7CE9-44F2-BC81-56A10ED212D7}"/>
    <cellStyle name="Moneda 5 3 2 3 3 2" xfId="17057" xr:uid="{14C73A31-F155-4905-9678-C3E81E52385B}"/>
    <cellStyle name="Moneda 5 3 2 3 4" xfId="10084" xr:uid="{9031D51C-C697-4F3F-9E45-AFC043FFFE85}"/>
    <cellStyle name="Moneda 5 3 2 3 4 2" xfId="19350" xr:uid="{6F41784A-CCA4-4063-AB8D-D0FE9F925449}"/>
    <cellStyle name="Moneda 5 3 2 3 5" xfId="12504" xr:uid="{93B3B20C-14B8-40D3-A581-6AEAFEAC7D0C}"/>
    <cellStyle name="Moneda 5 3 2 4" xfId="3210" xr:uid="{6FADDF78-EE23-4459-BA79-FB842E4BF511}"/>
    <cellStyle name="Moneda 5 3 2 4 2" xfId="13642" xr:uid="{1AC1B1E1-553A-409C-AFAF-4A79BBD68C95}"/>
    <cellStyle name="Moneda 5 3 2 5" xfId="5637" xr:uid="{F8465742-863B-4EFB-BBFF-261C3A200248}"/>
    <cellStyle name="Moneda 5 3 2 5 2" xfId="15919" xr:uid="{AFDAAB0E-F57F-473C-B787-EEBF910C318C}"/>
    <cellStyle name="Moneda 5 3 2 6" xfId="8916" xr:uid="{C75A577C-A299-4C09-8CC6-69B4CFD144A8}"/>
    <cellStyle name="Moneda 5 3 2 6 2" xfId="18212" xr:uid="{05E85B5F-990A-4201-B0BC-B86D2AC53304}"/>
    <cellStyle name="Moneda 5 3 2 7" xfId="11366" xr:uid="{0FEC0B7C-207E-451C-BCD7-C778B6263CC2}"/>
    <cellStyle name="Moneda 5 3 3" xfId="1169" xr:uid="{121F75C1-C65E-43D2-B46D-927F7EBEE02A}"/>
    <cellStyle name="Moneda 5 3 3 2" xfId="2337" xr:uid="{8D2912E5-C138-49F1-AF4A-9115F506CDD1}"/>
    <cellStyle name="Moneda 5 3 3 2 2" xfId="4673" xr:uid="{6B109D27-9949-413E-A70B-93331D4C6C9B}"/>
    <cellStyle name="Moneda 5 3 3 2 2 2" xfId="15065" xr:uid="{682D16FB-9C76-4F40-9A2F-14D06E9923A0}"/>
    <cellStyle name="Moneda 5 3 3 2 3" xfId="7100" xr:uid="{90076EDB-25F6-46C5-AB5F-65202F698F48}"/>
    <cellStyle name="Moneda 5 3 3 2 3 2" xfId="17342" xr:uid="{268980A3-A774-4E8D-9E97-B19271B631B5}"/>
    <cellStyle name="Moneda 5 3 3 2 4" xfId="10379" xr:uid="{E41F3498-2C52-43F0-AB77-B0B293D05452}"/>
    <cellStyle name="Moneda 5 3 3 2 4 2" xfId="19636" xr:uid="{5E177C8F-171D-41EC-8C81-40A260B537BC}"/>
    <cellStyle name="Moneda 5 3 3 2 5" xfId="12789" xr:uid="{216BE7FD-A285-490F-8855-D77D69AECE09}"/>
    <cellStyle name="Moneda 5 3 3 3" xfId="3505" xr:uid="{F20B8846-8661-4841-AF10-32D0EA2CF94E}"/>
    <cellStyle name="Moneda 5 3 3 3 2" xfId="13927" xr:uid="{F938709E-787F-4FAF-826E-6DCBBF3F510D}"/>
    <cellStyle name="Moneda 5 3 3 4" xfId="5932" xr:uid="{12B2AB24-B5E3-4401-A29B-84B9DBE33E34}"/>
    <cellStyle name="Moneda 5 3 3 4 2" xfId="16204" xr:uid="{1EE92789-1378-4E1F-8084-F32118C7BE0C}"/>
    <cellStyle name="Moneda 5 3 3 5" xfId="9211" xr:uid="{07CB8875-37F0-4D59-892B-EDACD34D2697}"/>
    <cellStyle name="Moneda 5 3 3 5 2" xfId="18497" xr:uid="{7C85CC82-AC8F-4021-87C0-4526122F2D02}"/>
    <cellStyle name="Moneda 5 3 3 6" xfId="11651" xr:uid="{C040B1C9-73BB-43AA-90EC-03D9096FBD4D}"/>
    <cellStyle name="Moneda 5 3 4" xfId="1748" xr:uid="{10BB8F58-41A2-485A-A965-9E01F0E49C20}"/>
    <cellStyle name="Moneda 5 3 4 2" xfId="4084" xr:uid="{19FDC30B-8469-4E58-BB40-FC9C1533DA45}"/>
    <cellStyle name="Moneda 5 3 4 2 2" xfId="14496" xr:uid="{2C91DAE2-F598-43EB-AC45-9FCD02C14068}"/>
    <cellStyle name="Moneda 5 3 4 3" xfId="6511" xr:uid="{3CB9276B-F35C-4F43-BC58-171347406478}"/>
    <cellStyle name="Moneda 5 3 4 3 2" xfId="16773" xr:uid="{26650AFB-8830-40FB-BC33-40159862DC14}"/>
    <cellStyle name="Moneda 5 3 4 4" xfId="9790" xr:uid="{5ED05028-3EDE-47F8-9859-E775C887D214}"/>
    <cellStyle name="Moneda 5 3 4 4 2" xfId="19066" xr:uid="{9C96D149-44C6-43C4-B342-1521AC4EAC9C}"/>
    <cellStyle name="Moneda 5 3 4 5" xfId="12220" xr:uid="{2C41BF25-FB98-42A2-BCDF-595FD00C63E9}"/>
    <cellStyle name="Moneda 5 3 5" xfId="2916" xr:uid="{481A8C6C-6044-407D-AC75-FC77162940CE}"/>
    <cellStyle name="Moneda 5 3 5 2" xfId="13358" xr:uid="{EDE7B512-577E-43BB-BAC4-0A2D1260E2D0}"/>
    <cellStyle name="Moneda 5 3 6" xfId="5333" xr:uid="{F6E0F037-32CA-4EC0-9038-793FBCEBA53C}"/>
    <cellStyle name="Moneda 5 3 6 2" xfId="15635" xr:uid="{34670EBC-DE9A-49C3-A10B-39DCA6B040BF}"/>
    <cellStyle name="Moneda 5 3 7" xfId="8622" xr:uid="{BEDC70F9-57FD-426E-A723-F35B5AC3B6DE}"/>
    <cellStyle name="Moneda 5 3 7 2" xfId="17928" xr:uid="{275C7F3C-0447-4A7F-BFA8-9AF4D8C78A6F}"/>
    <cellStyle name="Moneda 5 3 8" xfId="11038" xr:uid="{CC4320CA-B837-45E8-B65B-39334EE24475}"/>
    <cellStyle name="Moneda 5 4" xfId="629" xr:uid="{28E4256D-A92C-4D6D-BA52-6BC205EE021F}"/>
    <cellStyle name="Moneda 5 4 2" xfId="946" xr:uid="{2C1EA2CA-3BCC-4CDD-AE80-D7F67C2A72A4}"/>
    <cellStyle name="Moneda 5 4 2 2" xfId="1526" xr:uid="{29FC9E78-28DA-400C-BBCB-F4AF137E4B11}"/>
    <cellStyle name="Moneda 5 4 2 2 2" xfId="2694" xr:uid="{E445BB1E-7E1F-48DE-9FC7-F4A04730255D}"/>
    <cellStyle name="Moneda 5 4 2 2 2 2" xfId="5030" xr:uid="{0B76D60D-7A03-4C25-B62F-B7BF834B1F14}"/>
    <cellStyle name="Moneda 5 4 2 2 2 2 2" xfId="15419" xr:uid="{C0BE8563-FFE4-4844-B951-82244C6A1206}"/>
    <cellStyle name="Moneda 5 4 2 2 2 3" xfId="7457" xr:uid="{00D5AAAE-4930-41BD-B623-85C21F1B22A5}"/>
    <cellStyle name="Moneda 5 4 2 2 2 3 2" xfId="17696" xr:uid="{70A30012-21EB-49F2-873B-9C6FD487623F}"/>
    <cellStyle name="Moneda 5 4 2 2 2 4" xfId="10736" xr:uid="{B7CBB1AB-F1FE-459E-9A83-B7E8029827AC}"/>
    <cellStyle name="Moneda 5 4 2 2 2 4 2" xfId="19990" xr:uid="{C1D56FED-5728-493D-B6B8-2B84BEED5362}"/>
    <cellStyle name="Moneda 5 4 2 2 2 5" xfId="13143" xr:uid="{E5489D41-7847-408E-9B58-8F1A5A23D925}"/>
    <cellStyle name="Moneda 5 4 2 2 3" xfId="3862" xr:uid="{295CB9AC-86D0-4F2B-9BDB-EE9418890605}"/>
    <cellStyle name="Moneda 5 4 2 2 3 2" xfId="14281" xr:uid="{E2C24D0C-F2CF-4B9D-AFD0-6D00E4EF70BF}"/>
    <cellStyle name="Moneda 5 4 2 2 4" xfId="6289" xr:uid="{D396CA14-0DBD-4E34-BA85-1AFD59A5360B}"/>
    <cellStyle name="Moneda 5 4 2 2 4 2" xfId="16558" xr:uid="{1FC82AC4-E961-421A-96B6-BE9BBC9B7582}"/>
    <cellStyle name="Moneda 5 4 2 2 5" xfId="9568" xr:uid="{BCB4E20B-9751-4D98-8A36-ED75F52278F0}"/>
    <cellStyle name="Moneda 5 4 2 2 5 2" xfId="18851" xr:uid="{10C2BCA1-ACA6-495B-BAAE-2D27CEF6D6FD}"/>
    <cellStyle name="Moneda 5 4 2 2 6" xfId="12005" xr:uid="{21801C39-A0DA-45B1-8981-A685E867CDA4}"/>
    <cellStyle name="Moneda 5 4 2 3" xfId="2114" xr:uid="{EC873AA9-2C0A-42B8-92EC-F615EE0364B1}"/>
    <cellStyle name="Moneda 5 4 2 3 2" xfId="4450" xr:uid="{36D8C4E3-EC5B-46F7-9875-731A1C62FA22}"/>
    <cellStyle name="Moneda 5 4 2 3 2 2" xfId="14850" xr:uid="{F8389BEC-04DC-4DB7-B6FE-6BB5CFEF7D09}"/>
    <cellStyle name="Moneda 5 4 2 3 3" xfId="6877" xr:uid="{BE92456D-7D0D-460A-B746-F344D9A73AED}"/>
    <cellStyle name="Moneda 5 4 2 3 3 2" xfId="17127" xr:uid="{1ACB1CD3-4E32-46C7-8671-81B7DE6D77B2}"/>
    <cellStyle name="Moneda 5 4 2 3 4" xfId="10156" xr:uid="{576AEC21-B9E1-462F-82A6-57B3D232F16B}"/>
    <cellStyle name="Moneda 5 4 2 3 4 2" xfId="19421" xr:uid="{5D04641C-9D6E-40B6-8758-873EE86DB280}"/>
    <cellStyle name="Moneda 5 4 2 3 5" xfId="12574" xr:uid="{8032D513-E951-454F-B356-D7CE77047183}"/>
    <cellStyle name="Moneda 5 4 2 4" xfId="3282" xr:uid="{A340C76B-8A98-4D8E-84A5-1758FB799CC4}"/>
    <cellStyle name="Moneda 5 4 2 4 2" xfId="13712" xr:uid="{23C2BD18-E090-4375-8F91-E72DA6B5C38E}"/>
    <cellStyle name="Moneda 5 4 2 5" xfId="5709" xr:uid="{60C32C32-6CE9-4C23-BCB7-709B2C46BFF6}"/>
    <cellStyle name="Moneda 5 4 2 5 2" xfId="15989" xr:uid="{6ACE145C-1419-4BC0-AD8E-EFFBD99B5943}"/>
    <cellStyle name="Moneda 5 4 2 6" xfId="8988" xr:uid="{2E47DB11-962C-4413-9E83-1D82DDDD0E7A}"/>
    <cellStyle name="Moneda 5 4 2 6 2" xfId="18282" xr:uid="{2A6A847F-BBF5-4AA1-908C-C064B0EC8A6A}"/>
    <cellStyle name="Moneda 5 4 2 7" xfId="11436" xr:uid="{2B26B1F4-5C6E-42B8-9CA8-4C07C095BEE6}"/>
    <cellStyle name="Moneda 5 4 3" xfId="1239" xr:uid="{ECAA9352-DFDE-49DA-B0EE-CB82ABB053AE}"/>
    <cellStyle name="Moneda 5 4 3 2" xfId="2407" xr:uid="{39164EC8-71BF-4DB6-9A35-145D455BD959}"/>
    <cellStyle name="Moneda 5 4 3 2 2" xfId="4743" xr:uid="{566F144F-9E72-4224-8817-2EB6143C3814}"/>
    <cellStyle name="Moneda 5 4 3 2 2 2" xfId="15135" xr:uid="{D920AE52-392F-4BDE-8F66-0D3507D23CBC}"/>
    <cellStyle name="Moneda 5 4 3 2 3" xfId="7170" xr:uid="{B8160D66-380D-45F8-9E9A-AFE02A4C48EA}"/>
    <cellStyle name="Moneda 5 4 3 2 3 2" xfId="17412" xr:uid="{FFE82442-F974-4F3A-8104-3BA471DCC281}"/>
    <cellStyle name="Moneda 5 4 3 2 4" xfId="10449" xr:uid="{9D2F45EA-D483-4C59-8768-C5B9DA51D8A7}"/>
    <cellStyle name="Moneda 5 4 3 2 4 2" xfId="19706" xr:uid="{484A063D-CFB5-44FA-8FA1-AF8A88914EC1}"/>
    <cellStyle name="Moneda 5 4 3 2 5" xfId="12859" xr:uid="{FE71AFAA-7E66-4597-B702-203E3D83FE95}"/>
    <cellStyle name="Moneda 5 4 3 3" xfId="3575" xr:uid="{357EBDCD-E3CB-48CA-9BBA-95B6896FCBDE}"/>
    <cellStyle name="Moneda 5 4 3 3 2" xfId="13997" xr:uid="{829DCB03-8CF2-4042-BF0C-C100E5638EF7}"/>
    <cellStyle name="Moneda 5 4 3 4" xfId="6002" xr:uid="{AFDE3552-CD68-40E1-B162-20AF74347376}"/>
    <cellStyle name="Moneda 5 4 3 4 2" xfId="16274" xr:uid="{4113AF63-36D8-42D3-8B8B-2A2EC046CF36}"/>
    <cellStyle name="Moneda 5 4 3 5" xfId="9281" xr:uid="{E15AE443-C747-409B-820B-B63B5EBF5166}"/>
    <cellStyle name="Moneda 5 4 3 5 2" xfId="18567" xr:uid="{0B6A6C5E-DB0F-42EB-8B83-99C68B7B3FD1}"/>
    <cellStyle name="Moneda 5 4 3 6" xfId="11721" xr:uid="{2553986F-7E70-42AB-B2E2-65DA51BDD85B}"/>
    <cellStyle name="Moneda 5 4 4" xfId="1818" xr:uid="{F1E1DA16-FD3E-437A-B8B5-26AAB767999B}"/>
    <cellStyle name="Moneda 5 4 4 2" xfId="4154" xr:uid="{D48B2B27-B602-4E4C-9CB0-48C9FCEAF2B8}"/>
    <cellStyle name="Moneda 5 4 4 2 2" xfId="14566" xr:uid="{AC27A585-384F-45CA-864C-859EC9A4152F}"/>
    <cellStyle name="Moneda 5 4 4 3" xfId="6581" xr:uid="{77A3C47D-924B-41F4-AFD9-6FC529491606}"/>
    <cellStyle name="Moneda 5 4 4 3 2" xfId="16843" xr:uid="{8BF72969-ACF2-449E-A3A5-5811EB0C3731}"/>
    <cellStyle name="Moneda 5 4 4 4" xfId="9860" xr:uid="{F523B34C-A5C9-4680-B3C7-E6BCBBCBCE1D}"/>
    <cellStyle name="Moneda 5 4 4 4 2" xfId="19136" xr:uid="{FB92FE95-BC4B-4291-B212-AC8523514174}"/>
    <cellStyle name="Moneda 5 4 4 5" xfId="12290" xr:uid="{D6763719-A130-4F5C-88BF-5A8D20B9216A}"/>
    <cellStyle name="Moneda 5 4 5" xfId="2986" xr:uid="{9F913993-FB67-40E1-ADEF-4E23E9FC9855}"/>
    <cellStyle name="Moneda 5 4 5 2" xfId="13428" xr:uid="{43175C25-1E00-4494-9ADE-2C5FF01A7B6A}"/>
    <cellStyle name="Moneda 5 4 6" xfId="5409" xr:uid="{7A7BC84D-01B2-4BF5-B467-D3AB93B1EE84}"/>
    <cellStyle name="Moneda 5 4 6 2" xfId="15705" xr:uid="{ABCDD705-0E1A-47BC-96FE-F088C6516D9D}"/>
    <cellStyle name="Moneda 5 4 7" xfId="8692" xr:uid="{867E29B6-36ED-4D7F-B496-7D8FEC421E22}"/>
    <cellStyle name="Moneda 5 4 7 2" xfId="17998" xr:uid="{C5EE93E4-9309-4C52-8B99-5A4550ABBCCE}"/>
    <cellStyle name="Moneda 5 4 8" xfId="11138" xr:uid="{D6FA8BFE-78EB-4B39-B17B-D3454C27D95E}"/>
    <cellStyle name="Moneda 5 5" xfId="691" xr:uid="{DEC8FEB5-B737-439F-948E-A8455905D759}"/>
    <cellStyle name="Moneda 5 5 2" xfId="1273" xr:uid="{F01D65A2-8460-40D1-BE44-2BEFD9A04EAE}"/>
    <cellStyle name="Moneda 5 5 2 2" xfId="2441" xr:uid="{3863A64E-AB55-47D7-9D7B-807676B8AFA1}"/>
    <cellStyle name="Moneda 5 5 2 2 2" xfId="4777" xr:uid="{8FFDF474-9BCE-4B7F-8B88-E2EA3CD0C075}"/>
    <cellStyle name="Moneda 5 5 2 2 2 2" xfId="15166" xr:uid="{C0B96075-C3FA-42D1-9F5D-34DC393E92E2}"/>
    <cellStyle name="Moneda 5 5 2 2 3" xfId="7204" xr:uid="{E810B099-F0C2-4A08-B939-C7715F34A8F8}"/>
    <cellStyle name="Moneda 5 5 2 2 3 2" xfId="17443" xr:uid="{7DD533A1-2A20-4C80-A5BA-E6A6E3DA7C26}"/>
    <cellStyle name="Moneda 5 5 2 2 4" xfId="10483" xr:uid="{8DCD43B8-7E86-4264-A357-37EA8793CBD2}"/>
    <cellStyle name="Moneda 5 5 2 2 4 2" xfId="19737" xr:uid="{0A7FD2D8-B2B9-4A1D-8CB9-1CEA457D1CD6}"/>
    <cellStyle name="Moneda 5 5 2 2 5" xfId="12890" xr:uid="{DFD91070-C8BA-40ED-B47D-F4836D2A9D45}"/>
    <cellStyle name="Moneda 5 5 2 3" xfId="3609" xr:uid="{743668BE-747A-4CE6-BA45-AF3312C60581}"/>
    <cellStyle name="Moneda 5 5 2 3 2" xfId="14028" xr:uid="{453106AD-EC04-48D5-84B4-B9E30C9689EC}"/>
    <cellStyle name="Moneda 5 5 2 4" xfId="6036" xr:uid="{A1DCE3B7-560B-4A58-B170-CA571AB45E5C}"/>
    <cellStyle name="Moneda 5 5 2 4 2" xfId="16305" xr:uid="{4B191A80-0E6A-4BF9-A735-452261C18CF3}"/>
    <cellStyle name="Moneda 5 5 2 5" xfId="9315" xr:uid="{3872BB3C-E0A6-406C-BF60-175C11D7C8F2}"/>
    <cellStyle name="Moneda 5 5 2 5 2" xfId="18598" xr:uid="{2E6F56D5-61CB-4866-B1D8-2D74FB27E533}"/>
    <cellStyle name="Moneda 5 5 2 6" xfId="11752" xr:uid="{EDCB1117-9984-433E-A1E4-144D99303ACC}"/>
    <cellStyle name="Moneda 5 5 3" xfId="1859" xr:uid="{7E952AF2-BE31-42B8-B316-CBD3BC4B3E23}"/>
    <cellStyle name="Moneda 5 5 3 2" xfId="4195" xr:uid="{5D1F9340-A942-46CE-9575-7C92EB5D04A9}"/>
    <cellStyle name="Moneda 5 5 3 2 2" xfId="14597" xr:uid="{456D4063-A32F-4EC7-AB7B-73A864B0F81E}"/>
    <cellStyle name="Moneda 5 5 3 3" xfId="6622" xr:uid="{6A8C27C1-CD1A-4F6E-9AC2-10EB6A5831E8}"/>
    <cellStyle name="Moneda 5 5 3 3 2" xfId="16874" xr:uid="{F7DF28A0-7C45-4E5A-8BEF-391A80E47B20}"/>
    <cellStyle name="Moneda 5 5 3 4" xfId="9901" xr:uid="{246AAE6E-EF11-463B-A0AB-716E46173726}"/>
    <cellStyle name="Moneda 5 5 3 4 2" xfId="19167" xr:uid="{6279D177-3C3E-4D59-AB6A-20CA53DA3576}"/>
    <cellStyle name="Moneda 5 5 3 5" xfId="12321" xr:uid="{C9504E33-81D2-43C8-AA18-6C4E76801503}"/>
    <cellStyle name="Moneda 5 5 4" xfId="3027" xr:uid="{4837E98D-2E98-4831-8802-B0A6A7CEB470}"/>
    <cellStyle name="Moneda 5 5 4 2" xfId="13459" xr:uid="{D9BC599B-A52A-481A-9805-A17F029C75F7}"/>
    <cellStyle name="Moneda 5 5 5" xfId="5454" xr:uid="{2C2F5DCB-BEF9-41C6-83A5-8E59DA78346F}"/>
    <cellStyle name="Moneda 5 5 5 2" xfId="15736" xr:uid="{52C9B4B9-042B-4FEA-824F-0E0B25B9C874}"/>
    <cellStyle name="Moneda 5 5 6" xfId="8733" xr:uid="{0B7E3237-2084-429B-B860-0A94501FCF06}"/>
    <cellStyle name="Moneda 5 5 6 2" xfId="18029" xr:uid="{9E0C03BE-7497-4ED5-AF1B-C51E791B0671}"/>
    <cellStyle name="Moneda 5 5 7" xfId="11183" xr:uid="{F79578A4-EC81-4690-839A-9BEE08C709F3}"/>
    <cellStyle name="Moneda 5 6" xfId="986" xr:uid="{53A92BC9-0FCB-4F3E-9C1A-D4011B7BFA17}"/>
    <cellStyle name="Moneda 5 6 2" xfId="2154" xr:uid="{13DF8185-9426-4851-94E0-F2E80A51C268}"/>
    <cellStyle name="Moneda 5 6 2 2" xfId="4490" xr:uid="{D6D2A1F4-7AAF-41D2-862D-BCCE37FEE2E2}"/>
    <cellStyle name="Moneda 5 6 2 2 2" xfId="14882" xr:uid="{31C6A359-9BB2-4FEA-988F-A2D6D384BE43}"/>
    <cellStyle name="Moneda 5 6 2 3" xfId="6917" xr:uid="{905E8E59-19A7-42A3-A39A-963702B8C835}"/>
    <cellStyle name="Moneda 5 6 2 3 2" xfId="17159" xr:uid="{36AF92A6-56F6-43B0-AA7F-0304849848C3}"/>
    <cellStyle name="Moneda 5 6 2 4" xfId="10196" xr:uid="{914E5002-4557-41DF-9B8A-2B751B475B1A}"/>
    <cellStyle name="Moneda 5 6 2 4 2" xfId="19453" xr:uid="{246490B4-7DAC-4954-8ABC-70347B99B8ED}"/>
    <cellStyle name="Moneda 5 6 2 5" xfId="12606" xr:uid="{D3355D50-FCFF-4BA0-ADA2-191C1FA6AA43}"/>
    <cellStyle name="Moneda 5 6 3" xfId="3322" xr:uid="{19149548-A2B3-4C4F-BE2C-A4AD41979FFC}"/>
    <cellStyle name="Moneda 5 6 3 2" xfId="13744" xr:uid="{C3745EBB-6016-4B02-A2A1-90E3677A91CD}"/>
    <cellStyle name="Moneda 5 6 4" xfId="5749" xr:uid="{649CD3A0-B1D0-4F8F-8D8F-A8DDEDB535AB}"/>
    <cellStyle name="Moneda 5 6 4 2" xfId="16021" xr:uid="{85B0ACB7-7941-4D3C-B614-CF8B8EBE465F}"/>
    <cellStyle name="Moneda 5 6 5" xfId="9028" xr:uid="{DB8437F2-9045-4C3D-8A0A-8CA443F6E8FB}"/>
    <cellStyle name="Moneda 5 6 5 2" xfId="18314" xr:uid="{F3823237-3977-43F4-AF3F-3F9A7EF00254}"/>
    <cellStyle name="Moneda 5 6 6" xfId="11468" xr:uid="{B3EF88FA-2A5E-4F38-894B-7E1C91139CC0}"/>
    <cellStyle name="Moneda 5 7" xfId="1565" xr:uid="{47A61532-2FAD-441F-B9B7-C0532B7A5E14}"/>
    <cellStyle name="Moneda 5 7 2" xfId="3901" xr:uid="{0DC0B807-F3D1-4BC9-B2E8-4CA7D70E8155}"/>
    <cellStyle name="Moneda 5 7 2 2" xfId="14313" xr:uid="{1652E4D8-93EC-41B3-ADAD-C9D476EE3B8A}"/>
    <cellStyle name="Moneda 5 7 3" xfId="6328" xr:uid="{1A2F93EE-60A8-43E7-B13C-3D764D773F41}"/>
    <cellStyle name="Moneda 5 7 3 2" xfId="16590" xr:uid="{1C9872BC-5C20-4444-B025-4A6B827529AE}"/>
    <cellStyle name="Moneda 5 7 4" xfId="9607" xr:uid="{58DB636F-BB3B-46AC-B276-EC304421E39A}"/>
    <cellStyle name="Moneda 5 7 4 2" xfId="18883" xr:uid="{DAB0FEFF-BEE6-4E3C-9B89-08D99D52CCDD}"/>
    <cellStyle name="Moneda 5 7 5" xfId="12037" xr:uid="{6D4BF6F0-D09D-4A3D-A958-A4C8878547ED}"/>
    <cellStyle name="Moneda 5 8" xfId="2733" xr:uid="{A267109E-5349-4399-8B4E-B0DAA9B86B7D}"/>
    <cellStyle name="Moneda 5 8 2" xfId="13175" xr:uid="{FC9B5306-847B-478E-A2EC-2F957D192E87}"/>
    <cellStyle name="Moneda 5 9" xfId="5144" xr:uid="{727B5109-E34D-48A7-8389-4C09C03D2F1A}"/>
    <cellStyle name="Moneda 5 9 2" xfId="15452" xr:uid="{89798E00-AE58-4568-89D7-C1056F7E5165}"/>
    <cellStyle name="Moneda 50" xfId="411" xr:uid="{53DB0C96-FFB1-4219-905A-9DD6AB9F2553}"/>
    <cellStyle name="Moneda 50 2" xfId="785" xr:uid="{C3DDA11C-EE91-4F6D-A49E-011C050FF393}"/>
    <cellStyle name="Moneda 50 2 2" xfId="1367" xr:uid="{CB669348-64B9-414C-B5DC-78E01EC4CB03}"/>
    <cellStyle name="Moneda 50 2 2 2" xfId="2535" xr:uid="{E1E4E70D-040C-4702-B56C-32DD41AEE6E6}"/>
    <cellStyle name="Moneda 50 2 2 2 2" xfId="4871" xr:uid="{64D570DA-A1FA-4E1B-82D5-60E10354361C}"/>
    <cellStyle name="Moneda 50 2 2 2 2 2" xfId="15260" xr:uid="{0BB11353-FC0E-479E-A2F2-3BD8C0632581}"/>
    <cellStyle name="Moneda 50 2 2 2 3" xfId="7298" xr:uid="{16C6C81B-A01F-4C5E-8F87-80ECD453C180}"/>
    <cellStyle name="Moneda 50 2 2 2 3 2" xfId="17537" xr:uid="{8891F237-3BB6-4CB3-9A09-F04B2C411609}"/>
    <cellStyle name="Moneda 50 2 2 2 4" xfId="10577" xr:uid="{F5BFCF30-6410-4314-8A55-6A647A9B31A7}"/>
    <cellStyle name="Moneda 50 2 2 2 4 2" xfId="19831" xr:uid="{A67CE93E-465F-4682-B9DF-7C6EF93EF920}"/>
    <cellStyle name="Moneda 50 2 2 2 5" xfId="12984" xr:uid="{476B447C-997D-49A2-8D59-59657B331F70}"/>
    <cellStyle name="Moneda 50 2 2 3" xfId="3703" xr:uid="{052A2534-6FB4-424C-942D-5013F118405D}"/>
    <cellStyle name="Moneda 50 2 2 3 2" xfId="14122" xr:uid="{6D101097-BA5F-4072-BB63-6BDCFF756C3F}"/>
    <cellStyle name="Moneda 50 2 2 4" xfId="6130" xr:uid="{EF2831AE-D379-4502-9FD0-3739B56FACA1}"/>
    <cellStyle name="Moneda 50 2 2 4 2" xfId="16399" xr:uid="{651B9E6D-311F-4839-84C4-171F8CB22D73}"/>
    <cellStyle name="Moneda 50 2 2 5" xfId="9409" xr:uid="{836AAEB3-C8A5-4FB4-B4DA-B0AAF60A8609}"/>
    <cellStyle name="Moneda 50 2 2 5 2" xfId="18692" xr:uid="{51B34F9B-7696-4363-A3D7-564B571B7D6E}"/>
    <cellStyle name="Moneda 50 2 2 6" xfId="11846" xr:uid="{877C606A-C334-43FA-85D0-D6FE8DFD6E1B}"/>
    <cellStyle name="Moneda 50 2 3" xfId="1953" xr:uid="{4BD35658-B14D-428E-B2BC-901B0CC34624}"/>
    <cellStyle name="Moneda 50 2 3 2" xfId="4289" xr:uid="{B81D5868-A534-4A97-8944-6AF0362F01FD}"/>
    <cellStyle name="Moneda 50 2 3 2 2" xfId="14691" xr:uid="{1C42B04E-8B94-44E5-8190-4464847A4867}"/>
    <cellStyle name="Moneda 50 2 3 3" xfId="6716" xr:uid="{03086EE0-C3F6-44CC-9718-6ACBCDF6A192}"/>
    <cellStyle name="Moneda 50 2 3 3 2" xfId="16968" xr:uid="{C5052A7E-76DC-4B54-BACE-6B455C74A048}"/>
    <cellStyle name="Moneda 50 2 3 4" xfId="9995" xr:uid="{3054F4AB-11AA-4A1F-A17A-16484580E1B2}"/>
    <cellStyle name="Moneda 50 2 3 4 2" xfId="19261" xr:uid="{87BC5587-AFF9-4F18-AC78-582A8818D608}"/>
    <cellStyle name="Moneda 50 2 3 5" xfId="12415" xr:uid="{80D76FBE-D33A-43B3-8B1D-FDBDA42D4931}"/>
    <cellStyle name="Moneda 50 2 4" xfId="3121" xr:uid="{3AB16BEA-5DCC-4345-8EC3-AAAE352BEC72}"/>
    <cellStyle name="Moneda 50 2 4 2" xfId="13553" xr:uid="{3D9D9831-9AA8-44A9-8922-442CAA3BC0DB}"/>
    <cellStyle name="Moneda 50 2 5" xfId="5548" xr:uid="{6014E9FB-A168-48EF-B8EC-CB5C3D36CAD8}"/>
    <cellStyle name="Moneda 50 2 5 2" xfId="15830" xr:uid="{44C2D566-5EF0-4EB7-B4C3-F08BC380DB8B}"/>
    <cellStyle name="Moneda 50 2 6" xfId="8827" xr:uid="{EB0E1203-E163-410B-B97C-D7D4BD2751A2}"/>
    <cellStyle name="Moneda 50 2 6 2" xfId="18123" xr:uid="{FE49C598-2617-41E8-8A02-041F3CE6FF5D}"/>
    <cellStyle name="Moneda 50 2 7" xfId="11277" xr:uid="{703E3144-2129-4D59-AF7E-6DF503DEB8C5}"/>
    <cellStyle name="Moneda 50 3" xfId="1080" xr:uid="{09A6F8D8-F703-43EA-8574-3AED47190692}"/>
    <cellStyle name="Moneda 50 3 2" xfId="2248" xr:uid="{0AFA684C-6BC3-4B82-88D4-9A84EE2F13DC}"/>
    <cellStyle name="Moneda 50 3 2 2" xfId="4584" xr:uid="{9814E663-36BB-4CBF-98D2-D0A7881D14CC}"/>
    <cellStyle name="Moneda 50 3 2 2 2" xfId="14976" xr:uid="{4F1AB256-8DC2-4C26-8287-6ED0081C4B67}"/>
    <cellStyle name="Moneda 50 3 2 3" xfId="7011" xr:uid="{06CD444D-C7E7-4DB9-A766-E060B9E3249B}"/>
    <cellStyle name="Moneda 50 3 2 3 2" xfId="17253" xr:uid="{06436E5F-F9B2-482B-B58C-17DC86C70564}"/>
    <cellStyle name="Moneda 50 3 2 4" xfId="10290" xr:uid="{FED09611-C045-45FB-82B4-F690DCD35734}"/>
    <cellStyle name="Moneda 50 3 2 4 2" xfId="19547" xr:uid="{E1D20038-3D47-4A36-8F90-AA94BD607D0D}"/>
    <cellStyle name="Moneda 50 3 2 5" xfId="12700" xr:uid="{566DD406-9628-4D05-9659-7542DC33BA54}"/>
    <cellStyle name="Moneda 50 3 3" xfId="3416" xr:uid="{8C4CEFFE-8D94-4B3E-962C-24672EC58D16}"/>
    <cellStyle name="Moneda 50 3 3 2" xfId="13838" xr:uid="{3C5220A7-B72F-428B-BDEF-3D5EB92BAF5B}"/>
    <cellStyle name="Moneda 50 3 4" xfId="5843" xr:uid="{054AD291-869B-4587-A9AA-1E296569C253}"/>
    <cellStyle name="Moneda 50 3 4 2" xfId="16115" xr:uid="{24691789-FD1C-4B8A-9745-AA092391E028}"/>
    <cellStyle name="Moneda 50 3 5" xfId="9122" xr:uid="{CB5201CC-60AB-4996-8DB6-B9A4E3AE297A}"/>
    <cellStyle name="Moneda 50 3 5 2" xfId="18408" xr:uid="{4F0B0275-0F87-41A3-8AB4-5CDB91B65287}"/>
    <cellStyle name="Moneda 50 3 6" xfId="11562" xr:uid="{C42632E8-28B6-4D13-A2B0-DAB77C9C819A}"/>
    <cellStyle name="Moneda 50 4" xfId="1659" xr:uid="{3EB5B334-12B1-48B0-BE87-2E41262793DB}"/>
    <cellStyle name="Moneda 50 4 2" xfId="3995" xr:uid="{7A85D7A3-58CB-4C45-AC0A-6A791FA504E3}"/>
    <cellStyle name="Moneda 50 4 2 2" xfId="14407" xr:uid="{1C8EB203-30E5-4BC7-8A8D-95E74548BFF3}"/>
    <cellStyle name="Moneda 50 4 3" xfId="6422" xr:uid="{CFC7B9D6-03B4-46FE-86C3-3CF031F009C7}"/>
    <cellStyle name="Moneda 50 4 3 2" xfId="16684" xr:uid="{EC638FB5-0D35-41D0-AA0D-8010C15F0FA5}"/>
    <cellStyle name="Moneda 50 4 4" xfId="9701" xr:uid="{EB2CA81B-A65F-4CB3-9D58-9C515D16667B}"/>
    <cellStyle name="Moneda 50 4 4 2" xfId="18977" xr:uid="{D40936F6-B87F-4C6D-8641-10DA5BB5E4CD}"/>
    <cellStyle name="Moneda 50 4 5" xfId="12131" xr:uid="{C1C62454-34C5-4B74-A38F-BAFF42A1E673}"/>
    <cellStyle name="Moneda 50 5" xfId="2827" xr:uid="{713208FF-5E7A-421B-9AA4-8C2887A27D7A}"/>
    <cellStyle name="Moneda 50 5 2" xfId="13269" xr:uid="{14838437-6B02-4823-BE20-E00AFEC71B41}"/>
    <cellStyle name="Moneda 50 6" xfId="5238" xr:uid="{BFCF0EA2-33F1-43E2-8576-CFBE7CDD9015}"/>
    <cellStyle name="Moneda 50 6 2" xfId="15546" xr:uid="{0952C614-3DEA-43EC-A726-64BFDA33E78B}"/>
    <cellStyle name="Moneda 50 7" xfId="8533" xr:uid="{99330111-E3B6-47E6-961A-22E716557599}"/>
    <cellStyle name="Moneda 50 7 2" xfId="17839" xr:uid="{517EE6BC-7C94-4EBD-B90A-4F37A4BC5475}"/>
    <cellStyle name="Moneda 50 8" xfId="10924" xr:uid="{23A9E340-2534-4AAE-AB11-502B68AB6DEE}"/>
    <cellStyle name="Moneda 51" xfId="413" xr:uid="{7B3DFD52-3C68-4F5A-A528-097FA2FC59C1}"/>
    <cellStyle name="Moneda 51 2" xfId="787" xr:uid="{A4228C6F-2AE5-4A2F-9C5A-69A02549B1C3}"/>
    <cellStyle name="Moneda 51 2 2" xfId="1369" xr:uid="{E18CE875-2844-4EA7-BF0B-8E45EBF212A4}"/>
    <cellStyle name="Moneda 51 2 2 2" xfId="2537" xr:uid="{CFFD8ACF-73B1-448C-AA28-46DBE45A684A}"/>
    <cellStyle name="Moneda 51 2 2 2 2" xfId="4873" xr:uid="{AC0F5457-0068-48D7-A7B4-EE93AF828EC1}"/>
    <cellStyle name="Moneda 51 2 2 2 2 2" xfId="15262" xr:uid="{CC142DFD-BE58-41C5-B0C5-316586514FD8}"/>
    <cellStyle name="Moneda 51 2 2 2 3" xfId="7300" xr:uid="{68C3C911-022F-4FB4-9C8D-18A6E1CB89BF}"/>
    <cellStyle name="Moneda 51 2 2 2 3 2" xfId="17539" xr:uid="{C902A551-035B-41F1-8D2D-A95BC57A8078}"/>
    <cellStyle name="Moneda 51 2 2 2 4" xfId="10579" xr:uid="{0065A893-78B4-40E3-84DA-9D58F8B234B0}"/>
    <cellStyle name="Moneda 51 2 2 2 4 2" xfId="19833" xr:uid="{C6F4C365-A055-47B1-9306-45D8F4D8A490}"/>
    <cellStyle name="Moneda 51 2 2 2 5" xfId="12986" xr:uid="{01EBBD6A-8048-4382-84CA-A0EDE20C5799}"/>
    <cellStyle name="Moneda 51 2 2 3" xfId="3705" xr:uid="{ECFEBD9A-D7CF-48F0-B5E5-07786D26623E}"/>
    <cellStyle name="Moneda 51 2 2 3 2" xfId="14124" xr:uid="{1231106B-0932-4B57-AAE3-E27AD3FF4589}"/>
    <cellStyle name="Moneda 51 2 2 4" xfId="6132" xr:uid="{72FD62B4-D4F4-4487-9F39-06E202F07D13}"/>
    <cellStyle name="Moneda 51 2 2 4 2" xfId="16401" xr:uid="{0C2201ED-2D74-47F6-A92D-1F0DEC3B5F0F}"/>
    <cellStyle name="Moneda 51 2 2 5" xfId="9411" xr:uid="{09F8F0F6-C0EF-4BC8-BFFF-002C82A28841}"/>
    <cellStyle name="Moneda 51 2 2 5 2" xfId="18694" xr:uid="{485847E3-D9A5-4AEC-BB59-E4B13ADF245C}"/>
    <cellStyle name="Moneda 51 2 2 6" xfId="11848" xr:uid="{71744849-9CD2-4D4E-84DD-84D4FEE0C7CD}"/>
    <cellStyle name="Moneda 51 2 3" xfId="1955" xr:uid="{33E00C42-939B-400A-B173-32E264458353}"/>
    <cellStyle name="Moneda 51 2 3 2" xfId="4291" xr:uid="{050876C1-25D4-4B78-AAB8-5685E5E88DF1}"/>
    <cellStyle name="Moneda 51 2 3 2 2" xfId="14693" xr:uid="{B78FF0D6-D51D-4DD8-B9EE-E3139DFEA3ED}"/>
    <cellStyle name="Moneda 51 2 3 3" xfId="6718" xr:uid="{12C2A7DE-8F23-419F-A1E0-1C9140AE7587}"/>
    <cellStyle name="Moneda 51 2 3 3 2" xfId="16970" xr:uid="{E79FC3F3-2CE4-47B2-9769-6A2C69B010CC}"/>
    <cellStyle name="Moneda 51 2 3 4" xfId="9997" xr:uid="{10BDF954-1A79-46D7-A159-05C6A085F7D2}"/>
    <cellStyle name="Moneda 51 2 3 4 2" xfId="19263" xr:uid="{7C118396-4CE4-4AAD-AE73-AD6DF4A391EE}"/>
    <cellStyle name="Moneda 51 2 3 5" xfId="12417" xr:uid="{8CDEE7B6-5821-4485-A4BD-C9EE38B71114}"/>
    <cellStyle name="Moneda 51 2 4" xfId="3123" xr:uid="{6F52899F-EFE3-410A-AE63-C081A8359B7F}"/>
    <cellStyle name="Moneda 51 2 4 2" xfId="13555" xr:uid="{FA4F16F5-6B98-4B17-8AA8-A509FD5CBBA1}"/>
    <cellStyle name="Moneda 51 2 5" xfId="5550" xr:uid="{34E2EE12-6DB0-46D3-8E0A-C602842E869B}"/>
    <cellStyle name="Moneda 51 2 5 2" xfId="15832" xr:uid="{80550AB1-7638-4F47-BBFB-51CCA34BBAA9}"/>
    <cellStyle name="Moneda 51 2 6" xfId="8829" xr:uid="{C92900D4-D31F-4678-8659-E2899D68BB9A}"/>
    <cellStyle name="Moneda 51 2 6 2" xfId="18125" xr:uid="{40C5D00C-DA8C-447D-A333-33A23D71CD7C}"/>
    <cellStyle name="Moneda 51 2 7" xfId="11279" xr:uid="{51224348-725E-443C-AADE-59165641386A}"/>
    <cellStyle name="Moneda 51 3" xfId="1082" xr:uid="{A6067221-0340-4E06-9E18-AAEC5343C9B8}"/>
    <cellStyle name="Moneda 51 3 2" xfId="2250" xr:uid="{C8C0138A-6307-4A2B-9BE3-5D2CB2694A00}"/>
    <cellStyle name="Moneda 51 3 2 2" xfId="4586" xr:uid="{A652534F-042C-428D-AFD9-A507C5A9032E}"/>
    <cellStyle name="Moneda 51 3 2 2 2" xfId="14978" xr:uid="{BF4B14DB-C047-4A8F-B7F1-5028624FE468}"/>
    <cellStyle name="Moneda 51 3 2 3" xfId="7013" xr:uid="{F1573817-F12D-41BB-A85C-B73358989955}"/>
    <cellStyle name="Moneda 51 3 2 3 2" xfId="17255" xr:uid="{82B7E909-54F2-4216-A604-42C089D671AB}"/>
    <cellStyle name="Moneda 51 3 2 4" xfId="10292" xr:uid="{20AAA40F-F643-444F-912B-A059AF926AC0}"/>
    <cellStyle name="Moneda 51 3 2 4 2" xfId="19549" xr:uid="{D743516C-79DC-472A-AAE2-2130B8499119}"/>
    <cellStyle name="Moneda 51 3 2 5" xfId="12702" xr:uid="{12A5C7EB-7EF4-4FA8-BBD9-77FDB22B33FF}"/>
    <cellStyle name="Moneda 51 3 3" xfId="3418" xr:uid="{12A17D84-88CD-4E41-B2EC-972AC74D30DB}"/>
    <cellStyle name="Moneda 51 3 3 2" xfId="13840" xr:uid="{3D0361D3-7BD1-489A-8755-BE8710E265B2}"/>
    <cellStyle name="Moneda 51 3 4" xfId="5845" xr:uid="{BE4ADA1B-EF5E-4081-B9D4-A732D75998DC}"/>
    <cellStyle name="Moneda 51 3 4 2" xfId="16117" xr:uid="{89206D40-F4B4-4539-B9CD-F9408AC5DCAE}"/>
    <cellStyle name="Moneda 51 3 5" xfId="9124" xr:uid="{141FF5D4-B68E-4337-B1E9-D710E2F12DF7}"/>
    <cellStyle name="Moneda 51 3 5 2" xfId="18410" xr:uid="{600A6DA0-D2D6-40BD-BAC1-3A2286DFA179}"/>
    <cellStyle name="Moneda 51 3 6" xfId="11564" xr:uid="{E135657F-5B79-439D-87A0-8EF1E1CFF080}"/>
    <cellStyle name="Moneda 51 4" xfId="1661" xr:uid="{A708FD2D-5397-4CD4-85DD-65FF75CE166E}"/>
    <cellStyle name="Moneda 51 4 2" xfId="3997" xr:uid="{AC4A9195-6B33-4749-BE4C-B1FDDBA95D90}"/>
    <cellStyle name="Moneda 51 4 2 2" xfId="14409" xr:uid="{F193712F-9F72-4B19-8F90-DC245FA0CA99}"/>
    <cellStyle name="Moneda 51 4 3" xfId="6424" xr:uid="{EFA73A81-5D45-416F-A143-208AC783EA77}"/>
    <cellStyle name="Moneda 51 4 3 2" xfId="16686" xr:uid="{14139C3F-FC90-4788-AEA2-F63B27C69411}"/>
    <cellStyle name="Moneda 51 4 4" xfId="9703" xr:uid="{CE9ED4E8-CF49-4FDB-B907-CD42CDE7DD68}"/>
    <cellStyle name="Moneda 51 4 4 2" xfId="18979" xr:uid="{7B4F5759-CDA3-4245-AD84-CB393ED1A017}"/>
    <cellStyle name="Moneda 51 4 5" xfId="12133" xr:uid="{435651C5-A548-45C1-BED7-E9E9D9A0CC85}"/>
    <cellStyle name="Moneda 51 5" xfId="2829" xr:uid="{E33FD02B-FEB6-4567-B9F8-32A92BEC279D}"/>
    <cellStyle name="Moneda 51 5 2" xfId="13271" xr:uid="{B5C4A7E5-78DA-4A45-97E1-3EC3A34D1CD3}"/>
    <cellStyle name="Moneda 51 6" xfId="5240" xr:uid="{E6F32437-072D-4E64-ABEB-8CF17A8FCE50}"/>
    <cellStyle name="Moneda 51 6 2" xfId="15548" xr:uid="{A5FEF7D4-23AF-40F9-A4DD-DE3539F5EF75}"/>
    <cellStyle name="Moneda 51 7" xfId="8535" xr:uid="{13509079-3312-421C-A5A3-8C7C4AAE3932}"/>
    <cellStyle name="Moneda 51 7 2" xfId="17841" xr:uid="{166077D8-870A-475A-9DEA-BEF91FDEB403}"/>
    <cellStyle name="Moneda 51 8" xfId="10926" xr:uid="{2C7FB8E5-E4B3-4D20-A8BF-2EB2BA675D2A}"/>
    <cellStyle name="Moneda 52" xfId="373" xr:uid="{6A4B57C2-7043-4E29-8377-93F6129D3557}"/>
    <cellStyle name="Moneda 52 2" xfId="747" xr:uid="{0B8914FA-BE49-45BE-B078-BA0FE6C35594}"/>
    <cellStyle name="Moneda 52 2 2" xfId="1329" xr:uid="{FF6640AF-F804-4F99-987D-1EE977C1C15E}"/>
    <cellStyle name="Moneda 52 2 2 2" xfId="2497" xr:uid="{29253C62-B4C9-4E59-ADC0-AA37F46A2D30}"/>
    <cellStyle name="Moneda 52 2 2 2 2" xfId="4833" xr:uid="{CB5DAC2B-25AC-4E32-8A6E-033C3E2D2F5E}"/>
    <cellStyle name="Moneda 52 2 2 2 2 2" xfId="15222" xr:uid="{24CCBB68-3243-46F0-8A76-6D6DE4A507F4}"/>
    <cellStyle name="Moneda 52 2 2 2 3" xfId="7260" xr:uid="{99703E81-C75A-4F90-9D61-A2D15E7B8D63}"/>
    <cellStyle name="Moneda 52 2 2 2 3 2" xfId="17499" xr:uid="{4FAD344E-9D33-4AAB-B6D2-E5B2A6F68AB7}"/>
    <cellStyle name="Moneda 52 2 2 2 4" xfId="10539" xr:uid="{9F21F2A5-6BFF-4D47-B64D-75C5947792C7}"/>
    <cellStyle name="Moneda 52 2 2 2 4 2" xfId="19793" xr:uid="{45B434C0-A5EF-4BD6-9B41-B3EC4F7A4C82}"/>
    <cellStyle name="Moneda 52 2 2 2 5" xfId="12946" xr:uid="{5AB55423-A70C-4215-847B-102290ADD472}"/>
    <cellStyle name="Moneda 52 2 2 3" xfId="3665" xr:uid="{64BB3EF8-F1E9-41C2-A635-E38294B86A46}"/>
    <cellStyle name="Moneda 52 2 2 3 2" xfId="14084" xr:uid="{57BA2CFE-3AD8-4D81-8F67-8278FC96E023}"/>
    <cellStyle name="Moneda 52 2 2 4" xfId="6092" xr:uid="{AEEDF06D-2CA9-43A6-BA32-DA0B4F397EAF}"/>
    <cellStyle name="Moneda 52 2 2 4 2" xfId="16361" xr:uid="{B5373AD9-4141-4FD4-B4DB-40E3A5772A3F}"/>
    <cellStyle name="Moneda 52 2 2 5" xfId="9371" xr:uid="{38EA2437-8E5C-4728-BD2E-A2397D7EB9C9}"/>
    <cellStyle name="Moneda 52 2 2 5 2" xfId="18654" xr:uid="{656EF5AA-C7F4-4696-9636-86BEA879200E}"/>
    <cellStyle name="Moneda 52 2 2 6" xfId="11808" xr:uid="{01492527-FFD5-432E-BAFE-613F4F21918E}"/>
    <cellStyle name="Moneda 52 2 3" xfId="1915" xr:uid="{8541C50C-7D75-4320-B568-D451FFB243F2}"/>
    <cellStyle name="Moneda 52 2 3 2" xfId="4251" xr:uid="{D8D7F6BB-0B6F-4FBC-A4F4-45684EBB14F6}"/>
    <cellStyle name="Moneda 52 2 3 2 2" xfId="14653" xr:uid="{643E4D30-25A6-4B86-8113-F5A287CD69C0}"/>
    <cellStyle name="Moneda 52 2 3 3" xfId="6678" xr:uid="{0056DD34-0E37-4D08-AAC1-D91FF1DF3424}"/>
    <cellStyle name="Moneda 52 2 3 3 2" xfId="16930" xr:uid="{78D1BE15-500D-4F24-8BA3-3FA9012C08D5}"/>
    <cellStyle name="Moneda 52 2 3 4" xfId="9957" xr:uid="{9ECA6355-938C-4077-B3D8-8EA6A0994BCD}"/>
    <cellStyle name="Moneda 52 2 3 4 2" xfId="19223" xr:uid="{217BC5F0-6390-4F2D-BB1C-5E1F221A304E}"/>
    <cellStyle name="Moneda 52 2 3 5" xfId="12377" xr:uid="{92F71D49-36C5-4EE3-8485-F00957D9623F}"/>
    <cellStyle name="Moneda 52 2 4" xfId="3083" xr:uid="{CC7FC9DA-0CC5-4F9F-B9AA-F0207DFD385F}"/>
    <cellStyle name="Moneda 52 2 4 2" xfId="13515" xr:uid="{F326B14D-50A7-4478-A5ED-F3451EC42E73}"/>
    <cellStyle name="Moneda 52 2 5" xfId="5510" xr:uid="{256F2E3B-C0DD-4999-898E-06C85191E563}"/>
    <cellStyle name="Moneda 52 2 5 2" xfId="15792" xr:uid="{2B652276-412B-42F1-BF97-B0D49FC1CBF2}"/>
    <cellStyle name="Moneda 52 2 6" xfId="8789" xr:uid="{EC3BECF5-50CD-4644-8AD1-6B87F338BED9}"/>
    <cellStyle name="Moneda 52 2 6 2" xfId="18085" xr:uid="{C7546D1B-14E4-478D-B8AE-252FA2191551}"/>
    <cellStyle name="Moneda 52 2 7" xfId="11239" xr:uid="{E743FE9E-BF32-48B7-83B1-D9612906D885}"/>
    <cellStyle name="Moneda 52 3" xfId="1042" xr:uid="{F9FAC930-B233-412D-B2B6-4D20B0BBD928}"/>
    <cellStyle name="Moneda 52 3 2" xfId="2210" xr:uid="{DA3955FA-6A89-4ADD-B74D-03D2BCAD656B}"/>
    <cellStyle name="Moneda 52 3 2 2" xfId="4546" xr:uid="{6615A2EB-9970-42E0-847F-3D574156E3C8}"/>
    <cellStyle name="Moneda 52 3 2 2 2" xfId="14938" xr:uid="{95934CEC-D3A2-436F-8333-5FDA129132F2}"/>
    <cellStyle name="Moneda 52 3 2 3" xfId="6973" xr:uid="{3198D4C3-61BC-42BE-880B-AE585E1AEAEC}"/>
    <cellStyle name="Moneda 52 3 2 3 2" xfId="17215" xr:uid="{E5D7BF24-8382-422E-BB75-6048AD353B89}"/>
    <cellStyle name="Moneda 52 3 2 4" xfId="10252" xr:uid="{E175A84F-5209-4DD1-BB3F-7AFE7DEE8639}"/>
    <cellStyle name="Moneda 52 3 2 4 2" xfId="19509" xr:uid="{DCB10422-0B27-4F11-AEAB-8DD9281B75AD}"/>
    <cellStyle name="Moneda 52 3 2 5" xfId="12662" xr:uid="{E2E267E7-21C6-4CA7-9683-05DA1312BE7F}"/>
    <cellStyle name="Moneda 52 3 3" xfId="3378" xr:uid="{87AA9104-B94E-410E-BBAE-9D26623F2E28}"/>
    <cellStyle name="Moneda 52 3 3 2" xfId="13800" xr:uid="{2FA5D6D0-E361-44E0-B888-3723740B3A31}"/>
    <cellStyle name="Moneda 52 3 4" xfId="5805" xr:uid="{1001B9CB-DADD-4FF3-90F4-FFC6A0283C2A}"/>
    <cellStyle name="Moneda 52 3 4 2" xfId="16077" xr:uid="{A21A37D9-CE83-494D-A3AE-9B08A74CD82A}"/>
    <cellStyle name="Moneda 52 3 5" xfId="9084" xr:uid="{C7FE1AD7-FDB3-45AE-A40E-E298AB42056E}"/>
    <cellStyle name="Moneda 52 3 5 2" xfId="18370" xr:uid="{1FD79518-6BEA-49CB-81CB-3D54A92FA573}"/>
    <cellStyle name="Moneda 52 3 6" xfId="11524" xr:uid="{4C8B1109-5C6B-4887-891A-FAC166D2AC4D}"/>
    <cellStyle name="Moneda 52 4" xfId="1621" xr:uid="{A58C5E53-E671-4372-B036-811513C3B0C7}"/>
    <cellStyle name="Moneda 52 4 2" xfId="3957" xr:uid="{30EAA4BC-5EBD-466E-A965-D93D5A58D481}"/>
    <cellStyle name="Moneda 52 4 2 2" xfId="14369" xr:uid="{058B53E7-DABB-4887-9762-C1F3921E4A02}"/>
    <cellStyle name="Moneda 52 4 3" xfId="6384" xr:uid="{BFB95984-6F28-4365-9DDF-E457F7F2810C}"/>
    <cellStyle name="Moneda 52 4 3 2" xfId="16646" xr:uid="{08662933-AD57-4E1F-B715-E5D5F60AD66D}"/>
    <cellStyle name="Moneda 52 4 4" xfId="9663" xr:uid="{83D45CE7-6A90-48D0-AD25-1A2A133D33D8}"/>
    <cellStyle name="Moneda 52 4 4 2" xfId="18939" xr:uid="{7BC13D2D-9BD0-4918-8E81-301B734CDFAC}"/>
    <cellStyle name="Moneda 52 4 5" xfId="12093" xr:uid="{2714B611-4742-48B4-BDCA-D641CBDA0128}"/>
    <cellStyle name="Moneda 52 5" xfId="2789" xr:uid="{51EBC352-BC56-44A6-99BC-3CEEE55C1EF6}"/>
    <cellStyle name="Moneda 52 5 2" xfId="13231" xr:uid="{9CAE7CD8-81DC-4FFC-B725-CC3AF8F54322}"/>
    <cellStyle name="Moneda 52 6" xfId="5200" xr:uid="{6C1C5A15-B689-41AC-8D19-4D43EE0FACF6}"/>
    <cellStyle name="Moneda 52 6 2" xfId="15508" xr:uid="{84880338-E5D9-4C13-8395-194E8562BE2C}"/>
    <cellStyle name="Moneda 52 7" xfId="8495" xr:uid="{A7D02F09-A27D-4CA1-BF9D-F6CB05053793}"/>
    <cellStyle name="Moneda 52 7 2" xfId="17801" xr:uid="{0A14AFED-1212-4016-BBE7-01EB5B33A63E}"/>
    <cellStyle name="Moneda 52 8" xfId="10886" xr:uid="{AF7BF9BD-3244-4944-81D8-ACDE47152F2F}"/>
    <cellStyle name="Moneda 53" xfId="398" xr:uid="{36FC89A7-CC72-4646-BC64-8F6712AE1942}"/>
    <cellStyle name="Moneda 53 2" xfId="772" xr:uid="{21368F9B-8170-4721-A2AE-F75BDF5F7134}"/>
    <cellStyle name="Moneda 53 2 2" xfId="1354" xr:uid="{BB701FE4-D775-4ADB-9BFF-398C87A26281}"/>
    <cellStyle name="Moneda 53 2 2 2" xfId="2522" xr:uid="{01E342BB-B6ED-431A-BC40-BF16F39CF7C6}"/>
    <cellStyle name="Moneda 53 2 2 2 2" xfId="4858" xr:uid="{507FB92B-D80D-4C8C-B95A-11E03CCADBC3}"/>
    <cellStyle name="Moneda 53 2 2 2 2 2" xfId="15247" xr:uid="{700BECBF-171C-4F4E-9EBB-A0B4E82F5F7D}"/>
    <cellStyle name="Moneda 53 2 2 2 3" xfId="7285" xr:uid="{2FD979C7-BD5E-4C0B-AAEC-FD68F47E0CC9}"/>
    <cellStyle name="Moneda 53 2 2 2 3 2" xfId="17524" xr:uid="{2F98C53B-CBCD-4F35-A9FE-27B5C7B1F714}"/>
    <cellStyle name="Moneda 53 2 2 2 4" xfId="10564" xr:uid="{166E616D-6AD5-4DEA-ADFD-6A3529D79320}"/>
    <cellStyle name="Moneda 53 2 2 2 4 2" xfId="19818" xr:uid="{7F87C30D-393D-4230-992F-87EC31A07873}"/>
    <cellStyle name="Moneda 53 2 2 2 5" xfId="12971" xr:uid="{A781881A-153C-4F88-88BF-E5690A9A6BDD}"/>
    <cellStyle name="Moneda 53 2 2 3" xfId="3690" xr:uid="{94D17DBB-182F-498D-B5FC-F6A454586A85}"/>
    <cellStyle name="Moneda 53 2 2 3 2" xfId="14109" xr:uid="{8A673601-4325-4B9E-ABE3-18EFB312C365}"/>
    <cellStyle name="Moneda 53 2 2 4" xfId="6117" xr:uid="{C795A229-BC9F-4BF2-9F24-02CFB0DCB047}"/>
    <cellStyle name="Moneda 53 2 2 4 2" xfId="16386" xr:uid="{9DD36606-42FC-4A42-8542-2847770AA582}"/>
    <cellStyle name="Moneda 53 2 2 5" xfId="9396" xr:uid="{38D8E773-CB2D-4562-BDAE-567B84DBCE54}"/>
    <cellStyle name="Moneda 53 2 2 5 2" xfId="18679" xr:uid="{AAE531D8-A51E-4B65-A130-39E90B52C429}"/>
    <cellStyle name="Moneda 53 2 2 6" xfId="11833" xr:uid="{D548F1F4-C69A-420D-848B-7CDFBC5FBCA6}"/>
    <cellStyle name="Moneda 53 2 3" xfId="1940" xr:uid="{BD7873F4-FABC-4099-AC80-C4AD9096ABB6}"/>
    <cellStyle name="Moneda 53 2 3 2" xfId="4276" xr:uid="{70B90718-E743-4880-B233-91F4A9276A7C}"/>
    <cellStyle name="Moneda 53 2 3 2 2" xfId="14678" xr:uid="{01BD6287-0095-4053-AF19-EFDB7222A31B}"/>
    <cellStyle name="Moneda 53 2 3 3" xfId="6703" xr:uid="{C3F82A09-110A-47C0-9E9E-D01B1120B914}"/>
    <cellStyle name="Moneda 53 2 3 3 2" xfId="16955" xr:uid="{41344789-1E0E-49DB-B48E-8AA29AEAE6B1}"/>
    <cellStyle name="Moneda 53 2 3 4" xfId="9982" xr:uid="{297810AE-B2B0-42FA-9EB3-5BB002403B4C}"/>
    <cellStyle name="Moneda 53 2 3 4 2" xfId="19248" xr:uid="{8FBF29C1-40F8-4ACE-9E6F-00BE7D87EC25}"/>
    <cellStyle name="Moneda 53 2 3 5" xfId="12402" xr:uid="{3886F052-375C-4D6A-A2A2-B2E8054A1C5F}"/>
    <cellStyle name="Moneda 53 2 4" xfId="3108" xr:uid="{9F769130-A3E2-43E5-ABA1-663C7BB487A4}"/>
    <cellStyle name="Moneda 53 2 4 2" xfId="13540" xr:uid="{09E7B35B-264E-40A1-9571-A39809F8E8B7}"/>
    <cellStyle name="Moneda 53 2 5" xfId="5535" xr:uid="{0243C6FB-9654-4F6F-AF4A-54CA46F9FCD1}"/>
    <cellStyle name="Moneda 53 2 5 2" xfId="15817" xr:uid="{96FE2C42-56DC-4B6A-9C17-E3035357A517}"/>
    <cellStyle name="Moneda 53 2 6" xfId="8814" xr:uid="{8A424D11-DEB1-42FA-90A5-FBD1EC09424F}"/>
    <cellStyle name="Moneda 53 2 6 2" xfId="18110" xr:uid="{B7712085-8912-4CB5-94CB-EC453F32632C}"/>
    <cellStyle name="Moneda 53 2 7" xfId="11264" xr:uid="{4A465BF8-91FB-4F58-A705-CF07AAAB4E8E}"/>
    <cellStyle name="Moneda 53 3" xfId="1067" xr:uid="{13B7DE05-19B2-4013-8A23-55ADDE3651AC}"/>
    <cellStyle name="Moneda 53 3 2" xfId="2235" xr:uid="{64EA8EA5-B36C-4E77-B91A-B8C4ED46B0FC}"/>
    <cellStyle name="Moneda 53 3 2 2" xfId="4571" xr:uid="{C8F6DAE2-728D-4D11-B6CA-865C620BF27A}"/>
    <cellStyle name="Moneda 53 3 2 2 2" xfId="14963" xr:uid="{421C24B0-3F79-4DBD-95FC-16B5A705616C}"/>
    <cellStyle name="Moneda 53 3 2 3" xfId="6998" xr:uid="{8CC21F23-A0A7-4B1B-B830-F6ABC20A8078}"/>
    <cellStyle name="Moneda 53 3 2 3 2" xfId="17240" xr:uid="{BAF2EA4C-1BC9-4C36-A23E-48E5D5DDA2E3}"/>
    <cellStyle name="Moneda 53 3 2 4" xfId="10277" xr:uid="{7DE64D24-215A-44DE-B7E0-1DCB11480137}"/>
    <cellStyle name="Moneda 53 3 2 4 2" xfId="19534" xr:uid="{611B1798-55EC-4E0C-935C-E3DF1462948C}"/>
    <cellStyle name="Moneda 53 3 2 5" xfId="12687" xr:uid="{A5603FCA-B7BF-4EAF-8061-63D64F137662}"/>
    <cellStyle name="Moneda 53 3 3" xfId="3403" xr:uid="{1FD99D38-D757-4B7A-9A2A-51FB8696E2B5}"/>
    <cellStyle name="Moneda 53 3 3 2" xfId="13825" xr:uid="{8B297034-EBA9-4E64-8AEA-E921E7D66AAD}"/>
    <cellStyle name="Moneda 53 3 4" xfId="5830" xr:uid="{31885E30-926A-40BF-BC26-13D862848CFA}"/>
    <cellStyle name="Moneda 53 3 4 2" xfId="16102" xr:uid="{9B2561FE-5FEB-435E-817D-73911A6F70C2}"/>
    <cellStyle name="Moneda 53 3 5" xfId="9109" xr:uid="{7FE2AC69-89B5-43FE-80E2-4CC5B6B215AD}"/>
    <cellStyle name="Moneda 53 3 5 2" xfId="18395" xr:uid="{A839D3A3-65A6-4119-AC86-731BF1A25F58}"/>
    <cellStyle name="Moneda 53 3 6" xfId="11549" xr:uid="{AF17D5A2-F87D-4236-829C-C0D33F332490}"/>
    <cellStyle name="Moneda 53 4" xfId="1646" xr:uid="{33053068-E17A-4026-8ECD-A94D6CCA1695}"/>
    <cellStyle name="Moneda 53 4 2" xfId="3982" xr:uid="{D8CBFB87-BBA0-4593-BE36-89B0A5F8515D}"/>
    <cellStyle name="Moneda 53 4 2 2" xfId="14394" xr:uid="{300D6513-388C-47DD-B2C0-4D5723D2C853}"/>
    <cellStyle name="Moneda 53 4 3" xfId="6409" xr:uid="{F615A340-AAA7-431F-9113-21BB49E62FA6}"/>
    <cellStyle name="Moneda 53 4 3 2" xfId="16671" xr:uid="{6B035908-A900-4330-AA5A-A68F0FD33218}"/>
    <cellStyle name="Moneda 53 4 4" xfId="9688" xr:uid="{BA028CAC-D138-47CA-8AA7-18CD2D8ED234}"/>
    <cellStyle name="Moneda 53 4 4 2" xfId="18964" xr:uid="{3FB29191-0214-4FBE-BECA-BA4ADD11D74C}"/>
    <cellStyle name="Moneda 53 4 5" xfId="12118" xr:uid="{C02E290B-89E9-4455-B31E-717FE35B5C9A}"/>
    <cellStyle name="Moneda 53 5" xfId="2814" xr:uid="{45CC02C5-6793-462A-A82A-7A84BAB7C8DE}"/>
    <cellStyle name="Moneda 53 5 2" xfId="13256" xr:uid="{3AE809C7-C99C-432E-A1B3-37C71CFD5D88}"/>
    <cellStyle name="Moneda 53 6" xfId="5225" xr:uid="{CFB918A1-9853-4F63-81B3-D4DBB1806181}"/>
    <cellStyle name="Moneda 53 6 2" xfId="15533" xr:uid="{77808068-9CCE-45EA-9C14-C9F9B3FA5526}"/>
    <cellStyle name="Moneda 53 7" xfId="8520" xr:uid="{7D61FC13-9ED0-44C2-8559-49A0CACBF27D}"/>
    <cellStyle name="Moneda 53 7 2" xfId="17826" xr:uid="{DBB892FF-4F77-4407-8152-624F2DDEA5C8}"/>
    <cellStyle name="Moneda 53 8" xfId="10911" xr:uid="{DD1CFD3C-3017-4E08-A7BC-A35D50A557EC}"/>
    <cellStyle name="Moneda 54" xfId="396" xr:uid="{F8663AAB-8267-4874-883F-90002EC61CD2}"/>
    <cellStyle name="Moneda 54 2" xfId="770" xr:uid="{F725AE1B-E19F-417B-BD38-074E88209368}"/>
    <cellStyle name="Moneda 54 2 2" xfId="1352" xr:uid="{E0C25E60-59EB-4B77-A368-44BC0766905F}"/>
    <cellStyle name="Moneda 54 2 2 2" xfId="2520" xr:uid="{CA68C112-86AC-4D90-9D50-31383590CC2D}"/>
    <cellStyle name="Moneda 54 2 2 2 2" xfId="4856" xr:uid="{C9A95B6E-69D4-437F-89F7-F3D20EE6AAE4}"/>
    <cellStyle name="Moneda 54 2 2 2 2 2" xfId="15245" xr:uid="{59A10A03-BF0E-4617-AA47-4A9EDD25C45B}"/>
    <cellStyle name="Moneda 54 2 2 2 3" xfId="7283" xr:uid="{4FA15A21-EC2C-4687-84E4-80CE07C5B6D2}"/>
    <cellStyle name="Moneda 54 2 2 2 3 2" xfId="17522" xr:uid="{1DE6F5CE-5B1E-48C7-8561-AAB78FB8A8A0}"/>
    <cellStyle name="Moneda 54 2 2 2 4" xfId="10562" xr:uid="{69BB994B-8AA1-4105-BCC3-7B42ABE1EBBE}"/>
    <cellStyle name="Moneda 54 2 2 2 4 2" xfId="19816" xr:uid="{58D6E917-9FC9-43A4-A49B-091C23B8FB42}"/>
    <cellStyle name="Moneda 54 2 2 2 5" xfId="12969" xr:uid="{F364F45A-04E1-4F05-98FA-401830172C60}"/>
    <cellStyle name="Moneda 54 2 2 3" xfId="3688" xr:uid="{41778759-D3E5-40B4-920F-80B3CE561AD1}"/>
    <cellStyle name="Moneda 54 2 2 3 2" xfId="14107" xr:uid="{D11787E3-D62C-43AB-861B-37EE25A86EA8}"/>
    <cellStyle name="Moneda 54 2 2 4" xfId="6115" xr:uid="{AF1C8E39-FCAD-4389-A21C-D91D28791C18}"/>
    <cellStyle name="Moneda 54 2 2 4 2" xfId="16384" xr:uid="{56F44286-96C5-474F-9942-3D4375860A1D}"/>
    <cellStyle name="Moneda 54 2 2 5" xfId="9394" xr:uid="{E2B06742-A19D-4710-91BE-9F0684CCCA17}"/>
    <cellStyle name="Moneda 54 2 2 5 2" xfId="18677" xr:uid="{CF29CF20-ABB1-4221-BDD7-AC363377B0E5}"/>
    <cellStyle name="Moneda 54 2 2 6" xfId="11831" xr:uid="{6B28FB3B-67B9-4D09-A844-EC43EAB64954}"/>
    <cellStyle name="Moneda 54 2 3" xfId="1938" xr:uid="{5D1E8D2F-829D-4CF9-BD69-10D2E72F6862}"/>
    <cellStyle name="Moneda 54 2 3 2" xfId="4274" xr:uid="{3E849D0D-277D-4FFB-AB60-C9512085CA51}"/>
    <cellStyle name="Moneda 54 2 3 2 2" xfId="14676" xr:uid="{027D25AC-3BE5-4628-8835-9DC23774F74B}"/>
    <cellStyle name="Moneda 54 2 3 3" xfId="6701" xr:uid="{D68EB73B-4611-429C-ABC3-EDECFFEDEF21}"/>
    <cellStyle name="Moneda 54 2 3 3 2" xfId="16953" xr:uid="{5871BBBA-FBC7-470F-AC80-2D738B9D8523}"/>
    <cellStyle name="Moneda 54 2 3 4" xfId="9980" xr:uid="{FECB0F61-5290-47C2-8DCF-B2064E28C4C1}"/>
    <cellStyle name="Moneda 54 2 3 4 2" xfId="19246" xr:uid="{C4809A73-7586-4D01-AB31-4FBDB89A5C22}"/>
    <cellStyle name="Moneda 54 2 3 5" xfId="12400" xr:uid="{973A5504-5967-433B-B6AE-57E65E181AA0}"/>
    <cellStyle name="Moneda 54 2 4" xfId="3106" xr:uid="{B9DD7103-D55A-4A67-9C11-38DBAECB6A5A}"/>
    <cellStyle name="Moneda 54 2 4 2" xfId="13538" xr:uid="{DB89951C-6113-451F-97DA-D2F192532FDE}"/>
    <cellStyle name="Moneda 54 2 5" xfId="5533" xr:uid="{2D8A9601-3E4F-4298-BC97-04A34637E47C}"/>
    <cellStyle name="Moneda 54 2 5 2" xfId="15815" xr:uid="{022B1EF2-FCB5-43F5-BC86-C2169C66C9AE}"/>
    <cellStyle name="Moneda 54 2 6" xfId="8812" xr:uid="{1BED47B0-D105-47EC-997C-55FA6FEFE135}"/>
    <cellStyle name="Moneda 54 2 6 2" xfId="18108" xr:uid="{2E4F7277-0EC5-4EB8-988E-319E09DC5655}"/>
    <cellStyle name="Moneda 54 2 7" xfId="11262" xr:uid="{7D7370A7-A818-4127-8DF4-88E379EBA3F3}"/>
    <cellStyle name="Moneda 54 3" xfId="1065" xr:uid="{3BFCF2DB-888A-4B17-BBFE-C346AF577378}"/>
    <cellStyle name="Moneda 54 3 2" xfId="2233" xr:uid="{AF501053-47AF-45FC-8590-6F850B2D4C60}"/>
    <cellStyle name="Moneda 54 3 2 2" xfId="4569" xr:uid="{39EEBD87-163D-4D3B-9A28-D5B38AD2D449}"/>
    <cellStyle name="Moneda 54 3 2 2 2" xfId="14961" xr:uid="{18100F3F-7CFF-4FBD-A498-30649220F026}"/>
    <cellStyle name="Moneda 54 3 2 3" xfId="6996" xr:uid="{2A8D665F-59B6-4C66-9277-AEDDD374F50A}"/>
    <cellStyle name="Moneda 54 3 2 3 2" xfId="17238" xr:uid="{FCE249FA-F8AD-4356-B9BE-9B523C25E54F}"/>
    <cellStyle name="Moneda 54 3 2 4" xfId="10275" xr:uid="{EF71235D-2549-41C9-A38C-70ADAF6576AF}"/>
    <cellStyle name="Moneda 54 3 2 4 2" xfId="19532" xr:uid="{C2ED5616-912C-40B8-8455-0BDFB6D11BDB}"/>
    <cellStyle name="Moneda 54 3 2 5" xfId="12685" xr:uid="{E286836C-545B-4BC6-BA00-FA9A2B37510B}"/>
    <cellStyle name="Moneda 54 3 3" xfId="3401" xr:uid="{7D1B2A8C-0CDE-4848-965D-0CB7FB85055B}"/>
    <cellStyle name="Moneda 54 3 3 2" xfId="13823" xr:uid="{B603029C-6FA1-480A-AFBD-FC789904AFB8}"/>
    <cellStyle name="Moneda 54 3 4" xfId="5828" xr:uid="{95B8B304-4A2A-4A19-AEF5-6891B021EFBF}"/>
    <cellStyle name="Moneda 54 3 4 2" xfId="16100" xr:uid="{AFD778AE-317A-4FF7-9F0C-3E36795C6BA8}"/>
    <cellStyle name="Moneda 54 3 5" xfId="9107" xr:uid="{2E89E15F-A209-44A1-B53C-772A0609BD44}"/>
    <cellStyle name="Moneda 54 3 5 2" xfId="18393" xr:uid="{14F92F10-912D-4340-ACB3-F966E1DD03E6}"/>
    <cellStyle name="Moneda 54 3 6" xfId="11547" xr:uid="{3E2E6E78-986F-42D3-9BC7-DE3F4380F5E6}"/>
    <cellStyle name="Moneda 54 4" xfId="1644" xr:uid="{9061696D-8110-4CD4-84A5-FAED1CBF9F62}"/>
    <cellStyle name="Moneda 54 4 2" xfId="3980" xr:uid="{1A5E7526-8435-4DAF-890D-8CA8BE72D536}"/>
    <cellStyle name="Moneda 54 4 2 2" xfId="14392" xr:uid="{CF58EBA2-2DF5-4BFD-9273-119B0DDD4C30}"/>
    <cellStyle name="Moneda 54 4 3" xfId="6407" xr:uid="{58B828C3-21BC-4037-845C-026675F9884E}"/>
    <cellStyle name="Moneda 54 4 3 2" xfId="16669" xr:uid="{A4B7F35D-3836-4A76-A625-A1B4B68F8E72}"/>
    <cellStyle name="Moneda 54 4 4" xfId="9686" xr:uid="{40F6DFB4-7E43-4BF7-9F1C-2F9593A77A67}"/>
    <cellStyle name="Moneda 54 4 4 2" xfId="18962" xr:uid="{6B476573-0D30-4FD7-BFE0-535A9E5DBD4D}"/>
    <cellStyle name="Moneda 54 4 5" xfId="12116" xr:uid="{4E579975-3517-4683-A85C-D4E169DC60D6}"/>
    <cellStyle name="Moneda 54 5" xfId="2812" xr:uid="{1FBC5EE0-742B-43FA-84C1-91E9C0D44354}"/>
    <cellStyle name="Moneda 54 5 2" xfId="13254" xr:uid="{2439D6A6-4188-48FF-AF0D-5BA32AD434FC}"/>
    <cellStyle name="Moneda 54 6" xfId="5223" xr:uid="{4EE7F080-0AD4-4024-95CF-9F6683131912}"/>
    <cellStyle name="Moneda 54 6 2" xfId="15531" xr:uid="{AA001FCB-473B-47C8-8F2D-44274D87BDFC}"/>
    <cellStyle name="Moneda 54 7" xfId="8518" xr:uid="{930B2105-A3BE-42A6-B71B-E4671E08C679}"/>
    <cellStyle name="Moneda 54 7 2" xfId="17824" xr:uid="{F89C326A-CFE9-4DC4-8791-D99D7D90A5FC}"/>
    <cellStyle name="Moneda 54 8" xfId="10909" xr:uid="{884CCEEF-1BB7-4259-841E-21F747E3F0E3}"/>
    <cellStyle name="Moneda 55" xfId="383" xr:uid="{0106C6BC-EA34-45F6-9FD3-9D5E2D5D1941}"/>
    <cellStyle name="Moneda 55 2" xfId="757" xr:uid="{06630816-39AD-442B-BD8E-837884BFC8D0}"/>
    <cellStyle name="Moneda 55 2 2" xfId="1339" xr:uid="{B8F36EBF-7AF1-4B09-B253-1B06C9C3C7F8}"/>
    <cellStyle name="Moneda 55 2 2 2" xfId="2507" xr:uid="{230DD877-978F-4C28-95AC-9C4564AD9ABB}"/>
    <cellStyle name="Moneda 55 2 2 2 2" xfId="4843" xr:uid="{6024C30F-E2B8-422A-B6C7-D79717F001D3}"/>
    <cellStyle name="Moneda 55 2 2 2 2 2" xfId="15232" xr:uid="{DA9D33E2-6E90-4E3D-BE8E-AF347EA49409}"/>
    <cellStyle name="Moneda 55 2 2 2 3" xfId="7270" xr:uid="{C7052696-1071-4C4F-B00A-904374AF35B1}"/>
    <cellStyle name="Moneda 55 2 2 2 3 2" xfId="17509" xr:uid="{BCC93F62-6043-4FD0-B316-F24543008ADB}"/>
    <cellStyle name="Moneda 55 2 2 2 4" xfId="10549" xr:uid="{E818A82C-F5D3-4001-9846-FB07BB52A9D1}"/>
    <cellStyle name="Moneda 55 2 2 2 4 2" xfId="19803" xr:uid="{165CAA0E-B647-4B38-BB4A-F0B1BFC385BF}"/>
    <cellStyle name="Moneda 55 2 2 2 5" xfId="12956" xr:uid="{C71EF0DA-C782-489B-B3E9-CD6726719C2B}"/>
    <cellStyle name="Moneda 55 2 2 3" xfId="3675" xr:uid="{E2BAD3A7-3472-42AB-B42C-4A48D35F17F6}"/>
    <cellStyle name="Moneda 55 2 2 3 2" xfId="14094" xr:uid="{0608D801-B166-410A-BBF7-AD0FBBC6D1E9}"/>
    <cellStyle name="Moneda 55 2 2 4" xfId="6102" xr:uid="{79FD643A-E411-49D0-B34A-EDD23FD6D41C}"/>
    <cellStyle name="Moneda 55 2 2 4 2" xfId="16371" xr:uid="{289C0BC8-0656-4BA4-B493-CAC169C55EF9}"/>
    <cellStyle name="Moneda 55 2 2 5" xfId="9381" xr:uid="{5881C8BA-71C7-44F5-A9E1-0DFEC232E5A9}"/>
    <cellStyle name="Moneda 55 2 2 5 2" xfId="18664" xr:uid="{0246A64D-FDA3-4623-8EB5-B2A065EF2449}"/>
    <cellStyle name="Moneda 55 2 2 6" xfId="11818" xr:uid="{3E7C2D7B-FE41-43B8-AFBC-FD4254B9B827}"/>
    <cellStyle name="Moneda 55 2 3" xfId="1925" xr:uid="{7FA3D9CC-06FC-4C89-846A-356E6AAD0FDA}"/>
    <cellStyle name="Moneda 55 2 3 2" xfId="4261" xr:uid="{4AD6C14D-EA64-46A4-BF44-B09A42A6C442}"/>
    <cellStyle name="Moneda 55 2 3 2 2" xfId="14663" xr:uid="{18E58FB8-94B8-4A3F-AF05-5880587143CB}"/>
    <cellStyle name="Moneda 55 2 3 3" xfId="6688" xr:uid="{8D5D7C99-3CC5-4342-B652-9C9292E400C9}"/>
    <cellStyle name="Moneda 55 2 3 3 2" xfId="16940" xr:uid="{AF9EBBB2-BE61-421D-9D4F-4FF808B24102}"/>
    <cellStyle name="Moneda 55 2 3 4" xfId="9967" xr:uid="{BF64FFE5-D68F-4BA1-A740-797905382594}"/>
    <cellStyle name="Moneda 55 2 3 4 2" xfId="19233" xr:uid="{8E063795-A0E0-47E8-B1C2-021D71AE788E}"/>
    <cellStyle name="Moneda 55 2 3 5" xfId="12387" xr:uid="{120C7231-CB27-499C-9890-3B66CEC78EDD}"/>
    <cellStyle name="Moneda 55 2 4" xfId="3093" xr:uid="{4CE4F5F8-25ED-4B6A-9354-9372515D4562}"/>
    <cellStyle name="Moneda 55 2 4 2" xfId="13525" xr:uid="{7121CB3F-7B9A-4969-83C4-74B349C58105}"/>
    <cellStyle name="Moneda 55 2 5" xfId="5520" xr:uid="{B4FC0DC3-F1D7-4EA3-BF68-525B1609A5DB}"/>
    <cellStyle name="Moneda 55 2 5 2" xfId="15802" xr:uid="{33ABCFB3-8841-4B08-8A26-2967322BF95F}"/>
    <cellStyle name="Moneda 55 2 6" xfId="8799" xr:uid="{32FB9F9C-94BE-43AE-8DB4-70619D9C9AFE}"/>
    <cellStyle name="Moneda 55 2 6 2" xfId="18095" xr:uid="{DBE336D8-675F-46CB-BB4E-43A10AD36047}"/>
    <cellStyle name="Moneda 55 2 7" xfId="11249" xr:uid="{9F37DD28-0E85-4640-BA99-3DDE4F2A51B8}"/>
    <cellStyle name="Moneda 55 3" xfId="1052" xr:uid="{817EE855-87B6-4D6D-8F57-C423579EF448}"/>
    <cellStyle name="Moneda 55 3 2" xfId="2220" xr:uid="{CB8B9A6A-54A4-48B9-A30E-780128E50C78}"/>
    <cellStyle name="Moneda 55 3 2 2" xfId="4556" xr:uid="{0E978314-16D1-4AF8-A595-877CB4C424CC}"/>
    <cellStyle name="Moneda 55 3 2 2 2" xfId="14948" xr:uid="{1B6224A7-CE54-426B-8A16-92FF90F3DEEB}"/>
    <cellStyle name="Moneda 55 3 2 3" xfId="6983" xr:uid="{B6BD7838-D86A-4CDB-9616-D9BAC50EFFFF}"/>
    <cellStyle name="Moneda 55 3 2 3 2" xfId="17225" xr:uid="{6EA93425-E532-4815-BA7F-D32409D6806A}"/>
    <cellStyle name="Moneda 55 3 2 4" xfId="10262" xr:uid="{A7EC2103-5A91-4827-AF3E-E4146EAF6841}"/>
    <cellStyle name="Moneda 55 3 2 4 2" xfId="19519" xr:uid="{7BB4202B-2562-4415-B8C5-162BA32CACEE}"/>
    <cellStyle name="Moneda 55 3 2 5" xfId="12672" xr:uid="{38C8817C-4871-4A64-937A-F97C6DC9949D}"/>
    <cellStyle name="Moneda 55 3 3" xfId="3388" xr:uid="{DB2B863E-8566-4AAA-B057-2E960A3368B5}"/>
    <cellStyle name="Moneda 55 3 3 2" xfId="13810" xr:uid="{C959D587-E5C9-4E94-B98D-B032AC7A2635}"/>
    <cellStyle name="Moneda 55 3 4" xfId="5815" xr:uid="{9393EB1B-80B8-4343-A675-491344FD32C8}"/>
    <cellStyle name="Moneda 55 3 4 2" xfId="16087" xr:uid="{961CE8B3-5921-46BC-A0B2-C7C48110C525}"/>
    <cellStyle name="Moneda 55 3 5" xfId="9094" xr:uid="{7E2D67A3-F33D-4810-9387-9D7F56929AA2}"/>
    <cellStyle name="Moneda 55 3 5 2" xfId="18380" xr:uid="{16E93992-B4CC-4469-B446-7803D8A355CB}"/>
    <cellStyle name="Moneda 55 3 6" xfId="11534" xr:uid="{C037CEF5-314F-406D-9E6B-3C7401E6366E}"/>
    <cellStyle name="Moneda 55 4" xfId="1631" xr:uid="{4669565F-5FC9-4075-9CC2-73A15623F48A}"/>
    <cellStyle name="Moneda 55 4 2" xfId="3967" xr:uid="{FD2BF81A-295C-4A37-AE6D-DB8A1584ED01}"/>
    <cellStyle name="Moneda 55 4 2 2" xfId="14379" xr:uid="{07CBEF2E-A1E7-4DE5-8537-1A81900A93F6}"/>
    <cellStyle name="Moneda 55 4 3" xfId="6394" xr:uid="{7BC160EE-8742-4221-AC03-788373E779DC}"/>
    <cellStyle name="Moneda 55 4 3 2" xfId="16656" xr:uid="{D6886888-6C87-4ACE-9FF3-4543F571FCF8}"/>
    <cellStyle name="Moneda 55 4 4" xfId="9673" xr:uid="{3CF88045-BCC3-4E32-B2EE-5D1AEA7CFD06}"/>
    <cellStyle name="Moneda 55 4 4 2" xfId="18949" xr:uid="{472C2833-5DFD-414D-A08A-CD323E181E58}"/>
    <cellStyle name="Moneda 55 4 5" xfId="12103" xr:uid="{AB6CD2B5-E3B6-4AB4-B07C-2776A4D5A072}"/>
    <cellStyle name="Moneda 55 5" xfId="2799" xr:uid="{A8495EA2-FFC2-4755-BBC9-41C6738F451A}"/>
    <cellStyle name="Moneda 55 5 2" xfId="13241" xr:uid="{25CFA8E9-1B7A-4D85-9C87-A41D5C238CA0}"/>
    <cellStyle name="Moneda 55 6" xfId="5210" xr:uid="{E4C94078-FCEF-4810-9DC3-FB2C7708713D}"/>
    <cellStyle name="Moneda 55 6 2" xfId="15518" xr:uid="{168B1CED-9A26-416E-BD3F-C73045A28D71}"/>
    <cellStyle name="Moneda 55 7" xfId="8505" xr:uid="{29DA193F-0E63-4950-B5BF-8AA697C0FD77}"/>
    <cellStyle name="Moneda 55 7 2" xfId="17811" xr:uid="{EA29E18A-E68B-4FD3-8C20-36B1D8906080}"/>
    <cellStyle name="Moneda 55 8" xfId="10896" xr:uid="{136A8FB5-E36E-4935-877C-B650FD6654C6}"/>
    <cellStyle name="Moneda 56" xfId="434" xr:uid="{5861183E-FA0E-4D37-9031-105BD37E01BF}"/>
    <cellStyle name="Moneda 56 2" xfId="808" xr:uid="{BB8EF7FF-6E68-478C-B1A2-6CD33248587B}"/>
    <cellStyle name="Moneda 56 2 2" xfId="1390" xr:uid="{57D0576D-900B-4E4F-808E-320BB9E874A4}"/>
    <cellStyle name="Moneda 56 2 2 2" xfId="2558" xr:uid="{C1927614-DA30-4057-A1BE-FF1296C7100A}"/>
    <cellStyle name="Moneda 56 2 2 2 2" xfId="4894" xr:uid="{B8025091-55F2-491E-87FC-FA8E6B827299}"/>
    <cellStyle name="Moneda 56 2 2 2 2 2" xfId="15283" xr:uid="{2E77ABDB-FC3B-4054-9AA5-C5EB70DB7190}"/>
    <cellStyle name="Moneda 56 2 2 2 3" xfId="7321" xr:uid="{45984801-BEFA-44E0-83EE-854C159DC522}"/>
    <cellStyle name="Moneda 56 2 2 2 3 2" xfId="17560" xr:uid="{CC5150F9-E20F-4258-8228-7E441AD07D74}"/>
    <cellStyle name="Moneda 56 2 2 2 4" xfId="10600" xr:uid="{F9920089-E4B7-46D1-95B2-8D250A464A9A}"/>
    <cellStyle name="Moneda 56 2 2 2 4 2" xfId="19854" xr:uid="{CAA141F6-3F90-4611-A3D4-17B7003BAC98}"/>
    <cellStyle name="Moneda 56 2 2 2 5" xfId="13007" xr:uid="{3F79C8B9-821D-4E6D-8621-2FA1019EFCFA}"/>
    <cellStyle name="Moneda 56 2 2 3" xfId="3726" xr:uid="{983CCAE5-5EBE-4A79-9B1A-F54FBB04826F}"/>
    <cellStyle name="Moneda 56 2 2 3 2" xfId="14145" xr:uid="{B7D3394D-0C39-4B08-8B69-223A8D0D153A}"/>
    <cellStyle name="Moneda 56 2 2 4" xfId="6153" xr:uid="{E3448CC3-659A-4809-9D69-6FD828C29CE1}"/>
    <cellStyle name="Moneda 56 2 2 4 2" xfId="16422" xr:uid="{EB58764A-B808-4B58-A0B0-9252514641D5}"/>
    <cellStyle name="Moneda 56 2 2 5" xfId="9432" xr:uid="{AD5EF6A5-2579-4101-B84B-B77FA2DCC3DF}"/>
    <cellStyle name="Moneda 56 2 2 5 2" xfId="18715" xr:uid="{BBB2E953-42CF-44C6-8C82-AE523AFB9EED}"/>
    <cellStyle name="Moneda 56 2 2 6" xfId="11869" xr:uid="{4166E5C0-64F3-417C-8B8A-E4BE3293F0C7}"/>
    <cellStyle name="Moneda 56 2 3" xfId="1976" xr:uid="{9F730ECA-7D78-421A-B918-E7442CF75495}"/>
    <cellStyle name="Moneda 56 2 3 2" xfId="4312" xr:uid="{4EF3CCDF-2DDA-4E3A-B8C0-13CC5D3CBC9B}"/>
    <cellStyle name="Moneda 56 2 3 2 2" xfId="14714" xr:uid="{42EFF75E-3028-4B34-B3B8-67B7FBD6CCC8}"/>
    <cellStyle name="Moneda 56 2 3 3" xfId="6739" xr:uid="{B4BF3075-CCA0-4BA0-9299-37649772B18A}"/>
    <cellStyle name="Moneda 56 2 3 3 2" xfId="16991" xr:uid="{4C09625B-FA84-465E-A398-94F6A130F154}"/>
    <cellStyle name="Moneda 56 2 3 4" xfId="10018" xr:uid="{F23C6A39-9F84-4D04-A72D-EB713CF74CA7}"/>
    <cellStyle name="Moneda 56 2 3 4 2" xfId="19284" xr:uid="{329B78ED-DD7D-4313-AD00-CBDB2222B0C2}"/>
    <cellStyle name="Moneda 56 2 3 5" xfId="12438" xr:uid="{730357A6-6AE8-49FF-9275-85AD86AFF584}"/>
    <cellStyle name="Moneda 56 2 4" xfId="3144" xr:uid="{4ECA5C5E-8D29-4DA8-9347-3E2FF1F6306E}"/>
    <cellStyle name="Moneda 56 2 4 2" xfId="13576" xr:uid="{C4243627-3CDC-4FDE-9F66-7D161D8B34CB}"/>
    <cellStyle name="Moneda 56 2 5" xfId="5571" xr:uid="{DEB4A6E8-AD30-410F-A48E-ACABE7B2A340}"/>
    <cellStyle name="Moneda 56 2 5 2" xfId="15853" xr:uid="{DC119D3E-47C6-4983-B9E0-16FD0D65706D}"/>
    <cellStyle name="Moneda 56 2 6" xfId="8850" xr:uid="{FF413223-39B3-4A72-9343-92A9563A3644}"/>
    <cellStyle name="Moneda 56 2 6 2" xfId="18146" xr:uid="{66A18C7C-3335-49C6-AFDE-E0AAF2C50C4F}"/>
    <cellStyle name="Moneda 56 2 7" xfId="11300" xr:uid="{885FF601-00D1-4EB8-8478-8A5ADFBD0608}"/>
    <cellStyle name="Moneda 56 3" xfId="1103" xr:uid="{7A178753-46D2-448B-82CC-1F11A9E04198}"/>
    <cellStyle name="Moneda 56 3 2" xfId="2271" xr:uid="{2735DF67-5B8F-4F3C-A567-95367FF2DD6D}"/>
    <cellStyle name="Moneda 56 3 2 2" xfId="4607" xr:uid="{07B88874-EFE7-45C7-9254-264083665188}"/>
    <cellStyle name="Moneda 56 3 2 2 2" xfId="14999" xr:uid="{CC0D67B1-5B40-4788-9ABE-7BD55A60F91F}"/>
    <cellStyle name="Moneda 56 3 2 3" xfId="7034" xr:uid="{E0BAC9E4-604A-4673-ACD4-D784FF6D93C7}"/>
    <cellStyle name="Moneda 56 3 2 3 2" xfId="17276" xr:uid="{C4FDAA27-806E-438F-B10A-068ED115B56D}"/>
    <cellStyle name="Moneda 56 3 2 4" xfId="10313" xr:uid="{E0D49BBE-A77D-4588-A0DF-FEF8956DCE14}"/>
    <cellStyle name="Moneda 56 3 2 4 2" xfId="19570" xr:uid="{2F5E7504-4A91-4E10-BD9E-4F7D631A7358}"/>
    <cellStyle name="Moneda 56 3 2 5" xfId="12723" xr:uid="{4D14D4EE-C11A-4578-A03B-7B2C1D5A4D04}"/>
    <cellStyle name="Moneda 56 3 3" xfId="3439" xr:uid="{0A8ED9FF-027D-43BA-A8FE-876A376CB2F9}"/>
    <cellStyle name="Moneda 56 3 3 2" xfId="13861" xr:uid="{E518050C-CCB3-4A9C-8C75-AE3B691469C9}"/>
    <cellStyle name="Moneda 56 3 4" xfId="5866" xr:uid="{DCE89B8C-00E9-476C-871A-F48AAA2F9E7C}"/>
    <cellStyle name="Moneda 56 3 4 2" xfId="16138" xr:uid="{C6F2E4D6-B3FE-40FA-BDF8-93A3005C1262}"/>
    <cellStyle name="Moneda 56 3 5" xfId="9145" xr:uid="{809838B0-5728-439E-BE17-322C0C5E8DB3}"/>
    <cellStyle name="Moneda 56 3 5 2" xfId="18431" xr:uid="{C683B60F-C63F-4031-8CB6-D644CF5526F2}"/>
    <cellStyle name="Moneda 56 3 6" xfId="11585" xr:uid="{64F2FEA7-F956-4AAF-9839-96108E5C5833}"/>
    <cellStyle name="Moneda 56 4" xfId="1682" xr:uid="{630815CC-9ADF-4C27-AE57-5228405B5A22}"/>
    <cellStyle name="Moneda 56 4 2" xfId="4018" xr:uid="{CFAD550E-6E69-4C6E-BA86-9C5CF527DCFB}"/>
    <cellStyle name="Moneda 56 4 2 2" xfId="14430" xr:uid="{FCC273E2-2743-4AA3-A614-150566DD80DF}"/>
    <cellStyle name="Moneda 56 4 3" xfId="6445" xr:uid="{AA68381E-C49D-4CB4-BECF-CD1E98B43F70}"/>
    <cellStyle name="Moneda 56 4 3 2" xfId="16707" xr:uid="{C8E74220-0661-4BE5-A66B-780F2B528505}"/>
    <cellStyle name="Moneda 56 4 4" xfId="9724" xr:uid="{261DFDFB-0D02-415E-82B8-81B23FB85F04}"/>
    <cellStyle name="Moneda 56 4 4 2" xfId="19000" xr:uid="{1ABF13AA-C5DC-41F6-90C8-11103D82B588}"/>
    <cellStyle name="Moneda 56 4 5" xfId="12154" xr:uid="{0E969303-DA85-42FA-87DF-F03FCBDE649E}"/>
    <cellStyle name="Moneda 56 5" xfId="2850" xr:uid="{287C4A12-4D00-4BC9-AE56-831E55B28222}"/>
    <cellStyle name="Moneda 56 5 2" xfId="13292" xr:uid="{3F1B8C6B-9E23-4DDD-BABF-0AF26F17A8D6}"/>
    <cellStyle name="Moneda 56 6" xfId="5261" xr:uid="{2F15AB82-76D7-4D3F-B145-51BBEDC49CC5}"/>
    <cellStyle name="Moneda 56 6 2" xfId="15569" xr:uid="{7EED3932-2CF9-4302-89E6-26A349AAE0A7}"/>
    <cellStyle name="Moneda 56 7" xfId="8556" xr:uid="{3803E528-1E90-40C3-B356-E107ED9D7B8A}"/>
    <cellStyle name="Moneda 56 7 2" xfId="17862" xr:uid="{7B6E6500-2CDA-4824-A6E0-39BCFC338B77}"/>
    <cellStyle name="Moneda 56 8" xfId="10947" xr:uid="{48A66845-26AE-4106-9DF6-CCFB815E0D55}"/>
    <cellStyle name="Moneda 57" xfId="450" xr:uid="{9293C1C0-7AF4-447D-9D7F-EE9C9E46B7C6}"/>
    <cellStyle name="Moneda 57 2" xfId="824" xr:uid="{DB89D486-9D69-4C67-800D-C9180DAE8F63}"/>
    <cellStyle name="Moneda 57 2 2" xfId="1406" xr:uid="{BED3C090-7ED0-4313-97C1-DFB47EEBF9CD}"/>
    <cellStyle name="Moneda 57 2 2 2" xfId="2574" xr:uid="{2E6705C0-6B31-404F-8CA9-BFAECDF0F047}"/>
    <cellStyle name="Moneda 57 2 2 2 2" xfId="4910" xr:uid="{CDAE429A-AEC1-4A1E-B699-B3B881EA62AC}"/>
    <cellStyle name="Moneda 57 2 2 2 2 2" xfId="15299" xr:uid="{AF3AAF36-3CEC-4F6B-8280-A0AC855B36BB}"/>
    <cellStyle name="Moneda 57 2 2 2 3" xfId="7337" xr:uid="{F2F9A1AE-95FD-43EB-B5FB-74A69A55CE41}"/>
    <cellStyle name="Moneda 57 2 2 2 3 2" xfId="17576" xr:uid="{F8310722-D950-439F-B2D4-FFC17CEE8725}"/>
    <cellStyle name="Moneda 57 2 2 2 4" xfId="10616" xr:uid="{4819DFBD-E98A-4969-9190-3F42CDF3CE00}"/>
    <cellStyle name="Moneda 57 2 2 2 4 2" xfId="19870" xr:uid="{5D9E9565-C636-4A9A-B4BE-9030A4478426}"/>
    <cellStyle name="Moneda 57 2 2 2 5" xfId="13023" xr:uid="{14975E3A-E8DD-442A-8746-3795AA73334B}"/>
    <cellStyle name="Moneda 57 2 2 3" xfId="3742" xr:uid="{0954CCAC-C38F-44BA-887A-01A78A6EB3F9}"/>
    <cellStyle name="Moneda 57 2 2 3 2" xfId="14161" xr:uid="{C8F9FA2B-7885-487D-B793-8ED97E688759}"/>
    <cellStyle name="Moneda 57 2 2 4" xfId="6169" xr:uid="{8C7419B6-9800-4397-8AE0-2F6B4D0A7380}"/>
    <cellStyle name="Moneda 57 2 2 4 2" xfId="16438" xr:uid="{1A168E9B-7371-46CE-B7B2-81531A1F4954}"/>
    <cellStyle name="Moneda 57 2 2 5" xfId="9448" xr:uid="{152C389A-ABE3-4C42-A626-81635EDF3D20}"/>
    <cellStyle name="Moneda 57 2 2 5 2" xfId="18731" xr:uid="{70EA38B1-3CFA-4200-AC1E-02FF7BABDCD5}"/>
    <cellStyle name="Moneda 57 2 2 6" xfId="11885" xr:uid="{BE3DA04A-1A1D-4000-912B-C88986DB6A31}"/>
    <cellStyle name="Moneda 57 2 3" xfId="1992" xr:uid="{03FB4F84-BE40-4311-99F3-DD0A40E5D167}"/>
    <cellStyle name="Moneda 57 2 3 2" xfId="4328" xr:uid="{43DF187C-5D6C-4F80-A567-CCB703FD5EEA}"/>
    <cellStyle name="Moneda 57 2 3 2 2" xfId="14730" xr:uid="{974863C1-3852-4942-A818-704E0C8BED5D}"/>
    <cellStyle name="Moneda 57 2 3 3" xfId="6755" xr:uid="{A0FB2A38-A6B0-4E7A-B7FB-731E55CD9E3E}"/>
    <cellStyle name="Moneda 57 2 3 3 2" xfId="17007" xr:uid="{42759DB1-8915-458F-B224-4F1EB7978DDF}"/>
    <cellStyle name="Moneda 57 2 3 4" xfId="10034" xr:uid="{21EC4BE7-64F0-49A4-AA06-D19F6E40A44B}"/>
    <cellStyle name="Moneda 57 2 3 4 2" xfId="19300" xr:uid="{8CA48CFB-B5DA-4A2A-A16F-0F8549F57DFF}"/>
    <cellStyle name="Moneda 57 2 3 5" xfId="12454" xr:uid="{920A08F4-6047-44F3-8997-47A4957AA258}"/>
    <cellStyle name="Moneda 57 2 4" xfId="3160" xr:uid="{883DDD93-DC42-4628-AEA6-26CA6035D869}"/>
    <cellStyle name="Moneda 57 2 4 2" xfId="13592" xr:uid="{FBD766B9-D30A-422D-9F0D-C6FFAF5AD1DF}"/>
    <cellStyle name="Moneda 57 2 5" xfId="5587" xr:uid="{D81F027A-C0CB-4BB5-B1C7-C3A8819FB221}"/>
    <cellStyle name="Moneda 57 2 5 2" xfId="15869" xr:uid="{CFD0CE04-E53F-413A-B5E7-21CC9BB12CA3}"/>
    <cellStyle name="Moneda 57 2 6" xfId="8866" xr:uid="{AB50F77B-6A9D-4AAC-9DB1-6669B646F5E9}"/>
    <cellStyle name="Moneda 57 2 6 2" xfId="18162" xr:uid="{55924D3F-07B4-4FDA-BECD-5FA811E50ACA}"/>
    <cellStyle name="Moneda 57 2 7" xfId="11316" xr:uid="{B0B682BA-E493-4367-A4CF-802EBDAFDD5C}"/>
    <cellStyle name="Moneda 57 3" xfId="1119" xr:uid="{E8783A2E-3502-4C4B-891C-9A7C0A5E9DEF}"/>
    <cellStyle name="Moneda 57 3 2" xfId="2287" xr:uid="{ACE37189-2388-4283-AC5F-A405459A02F8}"/>
    <cellStyle name="Moneda 57 3 2 2" xfId="4623" xr:uid="{AD5610C6-994B-4CD9-84BB-3E59FE558D19}"/>
    <cellStyle name="Moneda 57 3 2 2 2" xfId="15015" xr:uid="{BA49B1F0-503D-4BC1-8F09-840D0624D969}"/>
    <cellStyle name="Moneda 57 3 2 3" xfId="7050" xr:uid="{CB0FB535-AF1F-4CFB-BB2E-C1DAEA142AE0}"/>
    <cellStyle name="Moneda 57 3 2 3 2" xfId="17292" xr:uid="{8485AC87-9D86-4A13-A7E0-973F25C82322}"/>
    <cellStyle name="Moneda 57 3 2 4" xfId="10329" xr:uid="{155F10FD-BF63-4969-8576-2B2C8971AF76}"/>
    <cellStyle name="Moneda 57 3 2 4 2" xfId="19586" xr:uid="{0C546668-D4AC-4F09-BF95-3DD880F2283A}"/>
    <cellStyle name="Moneda 57 3 2 5" xfId="12739" xr:uid="{2EC6F8DD-55E1-4376-8EB8-110C1E0EE1A4}"/>
    <cellStyle name="Moneda 57 3 3" xfId="3455" xr:uid="{7A11FF2B-2A15-494C-850E-8389211ABD8A}"/>
    <cellStyle name="Moneda 57 3 3 2" xfId="13877" xr:uid="{0EBA24D8-48A5-4B44-A677-C48D536AA5B6}"/>
    <cellStyle name="Moneda 57 3 4" xfId="5882" xr:uid="{E54DEE27-5CB7-498D-A22D-9EDE5E2B515B}"/>
    <cellStyle name="Moneda 57 3 4 2" xfId="16154" xr:uid="{C25F349C-6A3B-4F85-8B02-4BA017D36B6C}"/>
    <cellStyle name="Moneda 57 3 5" xfId="9161" xr:uid="{ED7D9563-CA6A-4E23-9A10-94E412E997D3}"/>
    <cellStyle name="Moneda 57 3 5 2" xfId="18447" xr:uid="{D2B47FFD-86E0-4AC8-8B91-D1AC599A9B99}"/>
    <cellStyle name="Moneda 57 3 6" xfId="11601" xr:uid="{8BF0BB3C-D42B-4985-87B1-49EE4619D428}"/>
    <cellStyle name="Moneda 57 4" xfId="1698" xr:uid="{6AE567B8-FFB9-40E1-B108-29C031466CA4}"/>
    <cellStyle name="Moneda 57 4 2" xfId="4034" xr:uid="{8F0CD2BB-BD3A-40D3-99C2-086D97583EF9}"/>
    <cellStyle name="Moneda 57 4 2 2" xfId="14446" xr:uid="{180924F4-6399-47AE-B0AE-384E9C79712E}"/>
    <cellStyle name="Moneda 57 4 3" xfId="6461" xr:uid="{0DE13778-6ED5-444A-AED2-59371D122B91}"/>
    <cellStyle name="Moneda 57 4 3 2" xfId="16723" xr:uid="{06C6CEBC-5EDD-4EF3-812B-BDD20783464D}"/>
    <cellStyle name="Moneda 57 4 4" xfId="9740" xr:uid="{23EACC45-5594-4472-8BBF-014FD76ECA6D}"/>
    <cellStyle name="Moneda 57 4 4 2" xfId="19016" xr:uid="{AE3A30BF-583A-4EB7-BC12-08B67156B3EC}"/>
    <cellStyle name="Moneda 57 4 5" xfId="12170" xr:uid="{F86C14A1-2533-48F9-A87B-3AA0F537EECB}"/>
    <cellStyle name="Moneda 57 5" xfId="2866" xr:uid="{9DE14CB0-EC9E-480B-B9DF-42668F74878C}"/>
    <cellStyle name="Moneda 57 5 2" xfId="13308" xr:uid="{678A610E-8E22-4587-AD67-554F014E7964}"/>
    <cellStyle name="Moneda 57 6" xfId="5277" xr:uid="{F8095540-2A1B-4493-AD49-C1AF0B267231}"/>
    <cellStyle name="Moneda 57 6 2" xfId="15585" xr:uid="{8ACBBFED-2F1B-4843-86B3-533897D60255}"/>
    <cellStyle name="Moneda 57 7" xfId="8572" xr:uid="{F4AD581B-FDFB-49DE-910D-F199EC2A3C2E}"/>
    <cellStyle name="Moneda 57 7 2" xfId="17878" xr:uid="{7E99B62F-5862-4C87-9108-9881D74D2B1C}"/>
    <cellStyle name="Moneda 57 8" xfId="10963" xr:uid="{6A84D26A-6E14-412F-8ADA-73A68B58C6C7}"/>
    <cellStyle name="Moneda 58" xfId="431" xr:uid="{03C333E1-B691-4FAB-B5C0-C4E42E988812}"/>
    <cellStyle name="Moneda 58 2" xfId="805" xr:uid="{15EB9C00-613F-4DFE-B10B-1FA3FC78A3BB}"/>
    <cellStyle name="Moneda 58 2 2" xfId="1387" xr:uid="{355173DF-9B8E-4B36-A3A7-78FD2388A5CA}"/>
    <cellStyle name="Moneda 58 2 2 2" xfId="2555" xr:uid="{C5AB5D39-CD1A-452B-94E9-51A75C00C607}"/>
    <cellStyle name="Moneda 58 2 2 2 2" xfId="4891" xr:uid="{D1802FE5-EC3F-4928-8A7C-654E08892190}"/>
    <cellStyle name="Moneda 58 2 2 2 2 2" xfId="15280" xr:uid="{096A45E4-EB50-4403-A068-C483A36845E7}"/>
    <cellStyle name="Moneda 58 2 2 2 3" xfId="7318" xr:uid="{7048BC77-5827-4A2B-AA05-2AADA52D04FE}"/>
    <cellStyle name="Moneda 58 2 2 2 3 2" xfId="17557" xr:uid="{5E57005F-CD0D-4F35-BAEE-416BB045335B}"/>
    <cellStyle name="Moneda 58 2 2 2 4" xfId="10597" xr:uid="{8C2B12EC-6813-42FC-8C7B-182E40CA91E8}"/>
    <cellStyle name="Moneda 58 2 2 2 4 2" xfId="19851" xr:uid="{CEFF468A-5A4A-4C85-A1E0-690371E25FD3}"/>
    <cellStyle name="Moneda 58 2 2 2 5" xfId="13004" xr:uid="{DC6C863F-B05F-4381-BF65-8439A1E4D939}"/>
    <cellStyle name="Moneda 58 2 2 3" xfId="3723" xr:uid="{0BC18872-F00C-4C7C-905D-2A35A6D1636B}"/>
    <cellStyle name="Moneda 58 2 2 3 2" xfId="14142" xr:uid="{B2367912-66AF-497D-9783-CF06BAC35925}"/>
    <cellStyle name="Moneda 58 2 2 4" xfId="6150" xr:uid="{AE64267C-141A-4A3D-A463-52AB37E6B7B5}"/>
    <cellStyle name="Moneda 58 2 2 4 2" xfId="16419" xr:uid="{6395746E-DEBE-4414-B057-EBB480BAC8CB}"/>
    <cellStyle name="Moneda 58 2 2 5" xfId="9429" xr:uid="{D38EE14B-5E8A-4E60-B39F-52D6A6131AC0}"/>
    <cellStyle name="Moneda 58 2 2 5 2" xfId="18712" xr:uid="{25C96298-31C9-4F3D-9097-165F9DBC0061}"/>
    <cellStyle name="Moneda 58 2 2 6" xfId="11866" xr:uid="{E0665FCE-7CD5-4DDF-99FF-1994E58937B8}"/>
    <cellStyle name="Moneda 58 2 3" xfId="1973" xr:uid="{A58B0176-1133-4102-B4F0-EE9EE63A4AF5}"/>
    <cellStyle name="Moneda 58 2 3 2" xfId="4309" xr:uid="{B6931561-4FF0-422B-8108-1969EBE7905C}"/>
    <cellStyle name="Moneda 58 2 3 2 2" xfId="14711" xr:uid="{43971EF4-2679-473E-BA64-9DEA3A9BF198}"/>
    <cellStyle name="Moneda 58 2 3 3" xfId="6736" xr:uid="{0F98DAE0-2B8E-4171-A989-15C6A2D209CD}"/>
    <cellStyle name="Moneda 58 2 3 3 2" xfId="16988" xr:uid="{02D778A4-F3C1-4846-AC5F-8A9A1DC35461}"/>
    <cellStyle name="Moneda 58 2 3 4" xfId="10015" xr:uid="{AE069B5E-E5AF-4A6D-82FA-470A7604DFC5}"/>
    <cellStyle name="Moneda 58 2 3 4 2" xfId="19281" xr:uid="{B7845CB9-536B-484C-B5F1-FDEEB479B6FC}"/>
    <cellStyle name="Moneda 58 2 3 5" xfId="12435" xr:uid="{EC77B621-D852-4F33-8A53-731030E44E36}"/>
    <cellStyle name="Moneda 58 2 4" xfId="3141" xr:uid="{398DFDBE-1923-43D8-B214-02056C35B8D4}"/>
    <cellStyle name="Moneda 58 2 4 2" xfId="13573" xr:uid="{1CC068BB-4AA8-4820-9760-5D0DFAC3E4A8}"/>
    <cellStyle name="Moneda 58 2 5" xfId="5568" xr:uid="{6C64B6D6-DFB0-496B-8C1E-6B5CF82A0F32}"/>
    <cellStyle name="Moneda 58 2 5 2" xfId="15850" xr:uid="{A8A6CDD0-2A1D-4FB0-9C1A-37243A3C2F6B}"/>
    <cellStyle name="Moneda 58 2 6" xfId="8847" xr:uid="{C610077A-377F-4FA7-A6A4-C40EAF75BAC0}"/>
    <cellStyle name="Moneda 58 2 6 2" xfId="18143" xr:uid="{EB84EE72-9352-4BD0-9184-51A560300DFD}"/>
    <cellStyle name="Moneda 58 2 7" xfId="11297" xr:uid="{4CFA7149-CED6-4D79-8472-25716133B8A6}"/>
    <cellStyle name="Moneda 58 3" xfId="1100" xr:uid="{5DEAD93A-B0AC-4C8C-A089-1EE009120236}"/>
    <cellStyle name="Moneda 58 3 2" xfId="2268" xr:uid="{8DC0EEBB-357E-46E4-B87F-6A44F1CBF9FB}"/>
    <cellStyle name="Moneda 58 3 2 2" xfId="4604" xr:uid="{2F297F4D-818E-483A-922A-936C60D1A7F8}"/>
    <cellStyle name="Moneda 58 3 2 2 2" xfId="14996" xr:uid="{678C254A-AE4D-4458-B6A3-A2F596400457}"/>
    <cellStyle name="Moneda 58 3 2 3" xfId="7031" xr:uid="{C694D659-3670-4C05-9A68-762820B6A43B}"/>
    <cellStyle name="Moneda 58 3 2 3 2" xfId="17273" xr:uid="{9CCF5081-4D0E-4B8B-A8F0-8E6328469E89}"/>
    <cellStyle name="Moneda 58 3 2 4" xfId="10310" xr:uid="{B5C92D85-C6A4-49F9-9371-05E1901786BD}"/>
    <cellStyle name="Moneda 58 3 2 4 2" xfId="19567" xr:uid="{4244C59B-6CC0-4469-8246-75BADEB143F2}"/>
    <cellStyle name="Moneda 58 3 2 5" xfId="12720" xr:uid="{13AB8933-CF90-4C05-9486-1708375AA15E}"/>
    <cellStyle name="Moneda 58 3 3" xfId="3436" xr:uid="{ECCFE9BE-B779-4721-9080-AC7B6ED3D213}"/>
    <cellStyle name="Moneda 58 3 3 2" xfId="13858" xr:uid="{182671AE-59B7-4D7A-BD7E-B1F6642F6E0C}"/>
    <cellStyle name="Moneda 58 3 4" xfId="5863" xr:uid="{2CF65300-CEE8-4F4D-BAC4-8AC60F362F5D}"/>
    <cellStyle name="Moneda 58 3 4 2" xfId="16135" xr:uid="{8FD29C91-D1C1-4C53-A671-A35D7CB3EA39}"/>
    <cellStyle name="Moneda 58 3 5" xfId="9142" xr:uid="{CD0C5D34-A33E-41EB-B5E8-2D3C0EA2ED99}"/>
    <cellStyle name="Moneda 58 3 5 2" xfId="18428" xr:uid="{46B9BC52-C28A-4992-841F-65700D547D6C}"/>
    <cellStyle name="Moneda 58 3 6" xfId="11582" xr:uid="{E26D8CCE-5DB8-420F-AF4F-DE3A27E46090}"/>
    <cellStyle name="Moneda 58 4" xfId="1679" xr:uid="{55657273-05C5-4525-8347-C55AE4AFEB73}"/>
    <cellStyle name="Moneda 58 4 2" xfId="4015" xr:uid="{7669C156-5957-470E-884D-6F54BF6423D6}"/>
    <cellStyle name="Moneda 58 4 2 2" xfId="14427" xr:uid="{AD4BAB8D-18FB-48BA-9AC3-99EBB8E6C59F}"/>
    <cellStyle name="Moneda 58 4 3" xfId="6442" xr:uid="{F9D056F3-3B50-4967-9067-3E324B8B8F01}"/>
    <cellStyle name="Moneda 58 4 3 2" xfId="16704" xr:uid="{942652CA-8D39-4E89-91D5-743BC2D3E516}"/>
    <cellStyle name="Moneda 58 4 4" xfId="9721" xr:uid="{C1D3058A-94DA-4BC4-A8E3-BAFC2D93C200}"/>
    <cellStyle name="Moneda 58 4 4 2" xfId="18997" xr:uid="{993F7BF4-76D0-457C-9D68-0F23A13162EA}"/>
    <cellStyle name="Moneda 58 4 5" xfId="12151" xr:uid="{7C8EBEC7-95D5-43BB-BBA9-F52A0340442B}"/>
    <cellStyle name="Moneda 58 5" xfId="2847" xr:uid="{DF6DD588-1D23-448E-8ABD-66E790C49367}"/>
    <cellStyle name="Moneda 58 5 2" xfId="13289" xr:uid="{65B2852A-AE03-48D5-9749-D19182D0CD7E}"/>
    <cellStyle name="Moneda 58 6" xfId="5258" xr:uid="{79492C4A-78F4-4B26-80DE-02DE6792395F}"/>
    <cellStyle name="Moneda 58 6 2" xfId="15566" xr:uid="{536E1E6B-594A-4A48-AF48-A421FB70ED60}"/>
    <cellStyle name="Moneda 58 7" xfId="8553" xr:uid="{4895F54F-873A-49C6-877B-9E0E1B3F6291}"/>
    <cellStyle name="Moneda 58 7 2" xfId="17859" xr:uid="{46DDF50A-1A9A-49DB-8DA3-A8A2910FC52C}"/>
    <cellStyle name="Moneda 58 8" xfId="10944" xr:uid="{E7F5BD3B-DDE8-4FFF-9CA1-11396C9CF907}"/>
    <cellStyle name="Moneda 59" xfId="430" xr:uid="{3E808A72-3135-4492-B776-20F3C936373C}"/>
    <cellStyle name="Moneda 59 2" xfId="804" xr:uid="{650191FF-50AC-4711-A836-568A4D129967}"/>
    <cellStyle name="Moneda 59 2 2" xfId="1386" xr:uid="{B9A8C82F-D8F9-4EDD-951B-3B6F2EEEA964}"/>
    <cellStyle name="Moneda 59 2 2 2" xfId="2554" xr:uid="{BAF9F515-1E25-49D2-863C-3A2C15FDFA80}"/>
    <cellStyle name="Moneda 59 2 2 2 2" xfId="4890" xr:uid="{11B308BD-6FAE-479A-A1AC-D768711161C3}"/>
    <cellStyle name="Moneda 59 2 2 2 2 2" xfId="15279" xr:uid="{EA29BD3A-FE82-4D58-BAAA-88948CCB7149}"/>
    <cellStyle name="Moneda 59 2 2 2 3" xfId="7317" xr:uid="{45B13AD5-1FFC-4455-A27B-F428BD7C1F4F}"/>
    <cellStyle name="Moneda 59 2 2 2 3 2" xfId="17556" xr:uid="{7CD3836E-5881-4C36-9DF3-BD9B1131F4CC}"/>
    <cellStyle name="Moneda 59 2 2 2 4" xfId="10596" xr:uid="{17EA33E1-B17C-48C1-87FB-3381A919AF1A}"/>
    <cellStyle name="Moneda 59 2 2 2 4 2" xfId="19850" xr:uid="{F3FD4ACB-847D-41FB-81E2-330F02C14A9B}"/>
    <cellStyle name="Moneda 59 2 2 2 5" xfId="13003" xr:uid="{C2367357-652C-4C0F-A85E-F660E910EB65}"/>
    <cellStyle name="Moneda 59 2 2 3" xfId="3722" xr:uid="{B7BD9370-F959-49CF-90BE-1EC51A4CDE54}"/>
    <cellStyle name="Moneda 59 2 2 3 2" xfId="14141" xr:uid="{B79FB556-5E6F-44CD-8067-9E638C855260}"/>
    <cellStyle name="Moneda 59 2 2 4" xfId="6149" xr:uid="{68BFF7E7-414E-4218-BB71-E20C5DFA7A3A}"/>
    <cellStyle name="Moneda 59 2 2 4 2" xfId="16418" xr:uid="{3CCFF001-20D5-4D9A-912F-3F3BA8C8E51E}"/>
    <cellStyle name="Moneda 59 2 2 5" xfId="9428" xr:uid="{63AA3FB0-598E-4DD5-89FE-1EAA4DE2C513}"/>
    <cellStyle name="Moneda 59 2 2 5 2" xfId="18711" xr:uid="{BE550EB3-D0F7-41C0-BDF4-9118D4A12C89}"/>
    <cellStyle name="Moneda 59 2 2 6" xfId="11865" xr:uid="{522F30C5-8041-412E-818B-300F321A7533}"/>
    <cellStyle name="Moneda 59 2 3" xfId="1972" xr:uid="{D6E8ED4D-38FB-4143-B215-BE1272CC7696}"/>
    <cellStyle name="Moneda 59 2 3 2" xfId="4308" xr:uid="{2E0486CE-5CFF-46DB-87E6-2227CFAB7516}"/>
    <cellStyle name="Moneda 59 2 3 2 2" xfId="14710" xr:uid="{E7EC26A0-5CFC-46E3-A56A-8F50E9F6EC0B}"/>
    <cellStyle name="Moneda 59 2 3 3" xfId="6735" xr:uid="{2E5766D6-3473-4443-8400-6E587975CE16}"/>
    <cellStyle name="Moneda 59 2 3 3 2" xfId="16987" xr:uid="{98751D4C-BB47-41FF-8C4B-7A4538E4A902}"/>
    <cellStyle name="Moneda 59 2 3 4" xfId="10014" xr:uid="{C6B6D142-AE44-425C-9A67-0086C5F741D5}"/>
    <cellStyle name="Moneda 59 2 3 4 2" xfId="19280" xr:uid="{FC3003C1-DC94-420D-B7C3-07D6650C2DE0}"/>
    <cellStyle name="Moneda 59 2 3 5" xfId="12434" xr:uid="{B52FFBC9-04C4-493E-90A5-8FE3312A59B6}"/>
    <cellStyle name="Moneda 59 2 4" xfId="3140" xr:uid="{989CDF5A-1ADA-417C-B74C-ABDB9A71C092}"/>
    <cellStyle name="Moneda 59 2 4 2" xfId="13572" xr:uid="{D7E8137A-5094-4830-9EEE-E70BDE956D8D}"/>
    <cellStyle name="Moneda 59 2 5" xfId="5567" xr:uid="{E3859AE5-4E5F-49D0-808C-4FA94367D55A}"/>
    <cellStyle name="Moneda 59 2 5 2" xfId="15849" xr:uid="{731D5BA2-F98F-445E-BC2D-67D55265551C}"/>
    <cellStyle name="Moneda 59 2 6" xfId="8846" xr:uid="{58ACCEFF-D8E3-46D5-B8F6-FDC828EE2827}"/>
    <cellStyle name="Moneda 59 2 6 2" xfId="18142" xr:uid="{F8C991E8-380B-42ED-8304-473712EC27A8}"/>
    <cellStyle name="Moneda 59 2 7" xfId="11296" xr:uid="{619623FA-0677-4C1E-8146-663933C1AF82}"/>
    <cellStyle name="Moneda 59 3" xfId="1099" xr:uid="{71722910-4167-44D0-830B-FFEED4A4C24D}"/>
    <cellStyle name="Moneda 59 3 2" xfId="2267" xr:uid="{BA87D3B6-899C-4C86-9347-D6454FF583FF}"/>
    <cellStyle name="Moneda 59 3 2 2" xfId="4603" xr:uid="{C31C2802-4D8C-413B-9A7B-2021D2069215}"/>
    <cellStyle name="Moneda 59 3 2 2 2" xfId="14995" xr:uid="{CA6A42B6-B4A6-441F-AF23-6C1A87C9A567}"/>
    <cellStyle name="Moneda 59 3 2 3" xfId="7030" xr:uid="{9D6AB14D-0F10-4233-975F-124602268788}"/>
    <cellStyle name="Moneda 59 3 2 3 2" xfId="17272" xr:uid="{4BE6CEEE-50E5-4D24-BF88-B6D388A84D36}"/>
    <cellStyle name="Moneda 59 3 2 4" xfId="10309" xr:uid="{65986EF8-A8F5-4459-983B-F45335780712}"/>
    <cellStyle name="Moneda 59 3 2 4 2" xfId="19566" xr:uid="{C11D4A0B-2BD7-491A-83CE-D24BE4B32BB5}"/>
    <cellStyle name="Moneda 59 3 2 5" xfId="12719" xr:uid="{4A661734-8A50-4D2D-9687-3F179D9B169F}"/>
    <cellStyle name="Moneda 59 3 3" xfId="3435" xr:uid="{5DBA9F13-FFE6-4850-96F5-D38AED32A8ED}"/>
    <cellStyle name="Moneda 59 3 3 2" xfId="13857" xr:uid="{AD9F3277-0132-4EDF-AC8E-29DFA06715DC}"/>
    <cellStyle name="Moneda 59 3 4" xfId="5862" xr:uid="{317DC447-3F08-45C8-9AD0-97F953DEE787}"/>
    <cellStyle name="Moneda 59 3 4 2" xfId="16134" xr:uid="{126844D5-9614-49D3-B08A-FC6A52B55B2D}"/>
    <cellStyle name="Moneda 59 3 5" xfId="9141" xr:uid="{89B7A92B-2E5A-417E-A0E6-382BB1B82B50}"/>
    <cellStyle name="Moneda 59 3 5 2" xfId="18427" xr:uid="{508AEC58-8CBF-4D83-BFA4-4015B8D5C960}"/>
    <cellStyle name="Moneda 59 3 6" xfId="11581" xr:uid="{C6DB9956-FC62-432C-B134-7B54B6A9E5F9}"/>
    <cellStyle name="Moneda 59 4" xfId="1678" xr:uid="{0210570A-CF77-4580-A9A1-3608DFD2566A}"/>
    <cellStyle name="Moneda 59 4 2" xfId="4014" xr:uid="{64B3B775-4ECC-445D-99C4-708D0B3C6625}"/>
    <cellStyle name="Moneda 59 4 2 2" xfId="14426" xr:uid="{5ADFFE44-8C43-43C9-A6FA-1ACCD9731D10}"/>
    <cellStyle name="Moneda 59 4 3" xfId="6441" xr:uid="{7507AE5B-18E8-46AF-916B-AB71A481729B}"/>
    <cellStyle name="Moneda 59 4 3 2" xfId="16703" xr:uid="{4041BBE5-9674-4642-908E-BDADBFDBB636}"/>
    <cellStyle name="Moneda 59 4 4" xfId="9720" xr:uid="{AD803803-42DB-4F83-B717-9B2B2509014D}"/>
    <cellStyle name="Moneda 59 4 4 2" xfId="18996" xr:uid="{CB3F66D9-8E3A-4E34-BB77-A5EFA73A72DD}"/>
    <cellStyle name="Moneda 59 4 5" xfId="12150" xr:uid="{AE8C9EBE-6FC2-40D3-976A-10B53AAF862A}"/>
    <cellStyle name="Moneda 59 5" xfId="2846" xr:uid="{4B937F30-0AB8-491D-A603-2F39E6A09095}"/>
    <cellStyle name="Moneda 59 5 2" xfId="13288" xr:uid="{4C7A3E04-D9EA-4210-81B7-791BAABEBD83}"/>
    <cellStyle name="Moneda 59 6" xfId="5257" xr:uid="{3E3C41CB-A6BD-49D3-9D09-46DBD7F67EC1}"/>
    <cellStyle name="Moneda 59 6 2" xfId="15565" xr:uid="{1F72DCBF-2AEC-407F-B880-1E0BBE43C18B}"/>
    <cellStyle name="Moneda 59 7" xfId="8552" xr:uid="{83BF3D28-5405-459D-AB6B-B345B0627D94}"/>
    <cellStyle name="Moneda 59 7 2" xfId="17858" xr:uid="{C5DA117C-790C-443B-862A-2BE0905B7629}"/>
    <cellStyle name="Moneda 59 8" xfId="10943" xr:uid="{4ECE8E14-05EB-4986-BDDB-E454C23DB493}"/>
    <cellStyle name="Moneda 6" xfId="321" xr:uid="{1E1E5381-7898-47FD-82B0-C7B38DCA64E2}"/>
    <cellStyle name="Moneda 6 10" xfId="10834" xr:uid="{F1260455-FA0C-4D77-BCF2-57446F72CB16}"/>
    <cellStyle name="Moneda 6 2" xfId="529" xr:uid="{751854AF-EDE9-45C9-8B0F-0DE11D508F3F}"/>
    <cellStyle name="Moneda 6 2 2" xfId="878" xr:uid="{2ABFE500-EBC9-42BB-96D6-03400484582C}"/>
    <cellStyle name="Moneda 6 2 2 2" xfId="1460" xr:uid="{60AE4155-52E5-4062-BB6A-9BC6D042E934}"/>
    <cellStyle name="Moneda 6 2 2 2 2" xfId="2628" xr:uid="{B0AA382A-7DC7-4FAF-9DA3-CA6B91179BD5}"/>
    <cellStyle name="Moneda 6 2 2 2 2 2" xfId="4964" xr:uid="{943A896D-49E2-4C24-BE67-2165F0314FFA}"/>
    <cellStyle name="Moneda 6 2 2 2 2 2 2" xfId="15353" xr:uid="{40CB51BC-FD04-401A-80CD-02E1A54BCE89}"/>
    <cellStyle name="Moneda 6 2 2 2 2 3" xfId="7391" xr:uid="{4E700F81-5A22-4720-B962-22269BB607BE}"/>
    <cellStyle name="Moneda 6 2 2 2 2 3 2" xfId="17630" xr:uid="{B24803B4-CC92-4708-A354-265A842E21AD}"/>
    <cellStyle name="Moneda 6 2 2 2 2 4" xfId="10670" xr:uid="{04D90639-93D2-45FB-A345-7B90A9FE2A51}"/>
    <cellStyle name="Moneda 6 2 2 2 2 4 2" xfId="19924" xr:uid="{95B46046-08CA-455B-A577-B9007355DF8F}"/>
    <cellStyle name="Moneda 6 2 2 2 2 5" xfId="13077" xr:uid="{0B04809F-0DA3-417D-B4C5-98E9D996660D}"/>
    <cellStyle name="Moneda 6 2 2 2 3" xfId="3796" xr:uid="{A558ADBC-8AA3-449B-896A-3EF8922EE850}"/>
    <cellStyle name="Moneda 6 2 2 2 3 2" xfId="14215" xr:uid="{28095CC1-22C7-4D5B-9C0B-49344DC7B28B}"/>
    <cellStyle name="Moneda 6 2 2 2 4" xfId="6223" xr:uid="{A3591337-2437-4EE5-BF2E-FF0A58027D48}"/>
    <cellStyle name="Moneda 6 2 2 2 4 2" xfId="16492" xr:uid="{BF6E21FD-B1D1-43DF-8615-B0751D50BA08}"/>
    <cellStyle name="Moneda 6 2 2 2 5" xfId="9502" xr:uid="{DD5D8D40-CC2C-4507-B674-54A94F566755}"/>
    <cellStyle name="Moneda 6 2 2 2 5 2" xfId="18785" xr:uid="{A660FF76-16DE-4063-841D-3F95C80CE0C1}"/>
    <cellStyle name="Moneda 6 2 2 2 6" xfId="11939" xr:uid="{D2CB9DE1-259D-41EB-B040-ABBF2FBEEEB3}"/>
    <cellStyle name="Moneda 6 2 2 3" xfId="2046" xr:uid="{19DC26CE-7BFA-40AE-B13C-4F32A0A03BBA}"/>
    <cellStyle name="Moneda 6 2 2 3 2" xfId="4382" xr:uid="{26FE8550-7430-4586-B5B3-1F4309E1D72B}"/>
    <cellStyle name="Moneda 6 2 2 3 2 2" xfId="14784" xr:uid="{69F77487-301A-428F-94E8-FA03250922F2}"/>
    <cellStyle name="Moneda 6 2 2 3 3" xfId="6809" xr:uid="{A8CA84CD-25AE-47A7-B376-C5C106861EE6}"/>
    <cellStyle name="Moneda 6 2 2 3 3 2" xfId="17061" xr:uid="{8C598C00-AD14-4EF8-9A40-066DC00F1211}"/>
    <cellStyle name="Moneda 6 2 2 3 4" xfId="10088" xr:uid="{D4B0981A-82AC-485C-BA13-BDDC0C773DCE}"/>
    <cellStyle name="Moneda 6 2 2 3 4 2" xfId="19354" xr:uid="{8889B1AB-D0CB-4944-A47D-AFD4FF70E9A3}"/>
    <cellStyle name="Moneda 6 2 2 3 5" xfId="12508" xr:uid="{3A466951-BF85-45F2-8DDC-0C60E5409220}"/>
    <cellStyle name="Moneda 6 2 2 4" xfId="3214" xr:uid="{EAA5BBD0-CA9D-4174-9A8A-ADEE5A800DEC}"/>
    <cellStyle name="Moneda 6 2 2 4 2" xfId="13646" xr:uid="{E4EE2952-6297-444C-928B-B40D92DEA911}"/>
    <cellStyle name="Moneda 6 2 2 5" xfId="5641" xr:uid="{E8BAC063-A5C4-476E-A581-203A3FCB7BE0}"/>
    <cellStyle name="Moneda 6 2 2 5 2" xfId="15923" xr:uid="{BA806935-1DAB-4989-BC4E-39ECD27C739A}"/>
    <cellStyle name="Moneda 6 2 2 6" xfId="8920" xr:uid="{DB5648FD-21A9-4822-861C-05061BBB452B}"/>
    <cellStyle name="Moneda 6 2 2 6 2" xfId="18216" xr:uid="{E2D68048-3C11-47B0-B3E3-D334DF9993DD}"/>
    <cellStyle name="Moneda 6 2 2 7" xfId="11370" xr:uid="{172C8F7E-9B22-4B63-AC4D-7EA109690E27}"/>
    <cellStyle name="Moneda 6 2 3" xfId="1173" xr:uid="{5254BCB3-03E3-48E2-976A-292B3020B4E2}"/>
    <cellStyle name="Moneda 6 2 3 2" xfId="2341" xr:uid="{ACDC7FEA-567C-46B1-950A-C102B23748E9}"/>
    <cellStyle name="Moneda 6 2 3 2 2" xfId="4677" xr:uid="{1D4D00B4-D6F1-4A7A-9CBF-F2105C40AF05}"/>
    <cellStyle name="Moneda 6 2 3 2 2 2" xfId="15069" xr:uid="{CAE48222-CEFD-48F2-9235-E7E3A49A7396}"/>
    <cellStyle name="Moneda 6 2 3 2 3" xfId="7104" xr:uid="{170CF772-7421-4FB5-8C63-6A1E17C8A4E4}"/>
    <cellStyle name="Moneda 6 2 3 2 3 2" xfId="17346" xr:uid="{6EBB209E-82CF-42AB-B483-68E7E9A4E846}"/>
    <cellStyle name="Moneda 6 2 3 2 4" xfId="10383" xr:uid="{4FC082D9-9E32-40B5-AC65-0B205D314098}"/>
    <cellStyle name="Moneda 6 2 3 2 4 2" xfId="19640" xr:uid="{A2987A65-7940-4924-BAFA-16AF18E09D95}"/>
    <cellStyle name="Moneda 6 2 3 2 5" xfId="12793" xr:uid="{EFADA801-485F-4705-A8D9-0CA22E564B26}"/>
    <cellStyle name="Moneda 6 2 3 3" xfId="3509" xr:uid="{761AADAC-9CE4-40D1-B712-9EDE2F6E2DCA}"/>
    <cellStyle name="Moneda 6 2 3 3 2" xfId="13931" xr:uid="{2BE3B40F-5DBD-4C90-9AE8-988C7E899EA7}"/>
    <cellStyle name="Moneda 6 2 3 4" xfId="5936" xr:uid="{7D09520A-F740-4B3B-881B-2CDF541E5777}"/>
    <cellStyle name="Moneda 6 2 3 4 2" xfId="16208" xr:uid="{C736E2AF-A761-4DF2-BF9A-BE9A8C198AA8}"/>
    <cellStyle name="Moneda 6 2 3 5" xfId="9215" xr:uid="{6A7378B4-4DF1-4424-8016-A4C10DB562DF}"/>
    <cellStyle name="Moneda 6 2 3 5 2" xfId="18501" xr:uid="{A52A1A3E-2535-48A1-A12D-FB702D902E64}"/>
    <cellStyle name="Moneda 6 2 3 6" xfId="11655" xr:uid="{C649E9B6-EF2A-4951-8881-CFF0D880CF69}"/>
    <cellStyle name="Moneda 6 2 4" xfId="1752" xr:uid="{814AB2EA-E8F3-412A-9F97-A53765DE1DC7}"/>
    <cellStyle name="Moneda 6 2 4 2" xfId="4088" xr:uid="{AB1C72C9-95A1-47F0-B4FD-655901B06CA9}"/>
    <cellStyle name="Moneda 6 2 4 2 2" xfId="14500" xr:uid="{30DDADDD-44C8-4F54-944B-C6171B6E7BB4}"/>
    <cellStyle name="Moneda 6 2 4 3" xfId="6515" xr:uid="{230FDDEC-947A-4FD6-BBFC-9ABB01C669C5}"/>
    <cellStyle name="Moneda 6 2 4 3 2" xfId="16777" xr:uid="{686F0B19-4729-4190-AE37-E913F9AED1CB}"/>
    <cellStyle name="Moneda 6 2 4 4" xfId="9794" xr:uid="{FC64047C-B765-4541-AE85-5F86BB8E21D2}"/>
    <cellStyle name="Moneda 6 2 4 4 2" xfId="19070" xr:uid="{3999A1BB-38C7-4540-ADF3-6E3D07462B9F}"/>
    <cellStyle name="Moneda 6 2 4 5" xfId="12224" xr:uid="{FB56D700-43F2-4230-8337-91AD17D51755}"/>
    <cellStyle name="Moneda 6 2 5" xfId="2920" xr:uid="{550521D7-A5C3-4EA4-88A7-1F212091F9A7}"/>
    <cellStyle name="Moneda 6 2 5 2" xfId="13362" xr:uid="{DC054462-4482-4876-97A4-8BB2F731CD68}"/>
    <cellStyle name="Moneda 6 2 6" xfId="5337" xr:uid="{77FB45ED-A466-41A6-B385-58B968A91517}"/>
    <cellStyle name="Moneda 6 2 6 2" xfId="15639" xr:uid="{89F92499-C56F-45EC-AE60-BD7AD621B19D}"/>
    <cellStyle name="Moneda 6 2 7" xfId="8626" xr:uid="{E1BF00CD-8CAD-4246-ABB9-C7BF41BFB422}"/>
    <cellStyle name="Moneda 6 2 7 2" xfId="17932" xr:uid="{1ECE3D6F-8CDC-4B3B-8721-5DEEFBAB4AB5}"/>
    <cellStyle name="Moneda 6 2 8" xfId="11042" xr:uid="{9F93F85B-63EB-4D13-9A36-D713433602D8}"/>
    <cellStyle name="Moneda 6 3" xfId="634" xr:uid="{2ABEE6DB-D5C2-45D7-8E9C-FB3D999605B7}"/>
    <cellStyle name="Moneda 6 3 2" xfId="948" xr:uid="{4F19C73D-55ED-4576-8D58-E431FAED4B82}"/>
    <cellStyle name="Moneda 6 3 2 2" xfId="1528" xr:uid="{CAC6C741-0082-483E-BDDD-84E9CCFBE25A}"/>
    <cellStyle name="Moneda 6 3 2 2 2" xfId="2696" xr:uid="{E8FBE9DC-DCCC-4D7F-9D0B-CC53CA8F611C}"/>
    <cellStyle name="Moneda 6 3 2 2 2 2" xfId="5032" xr:uid="{8D267928-C43B-4D04-A88F-A522934D4296}"/>
    <cellStyle name="Moneda 6 3 2 2 2 2 2" xfId="15421" xr:uid="{8DC9A272-FBAB-470B-A854-C056E03D0C04}"/>
    <cellStyle name="Moneda 6 3 2 2 2 3" xfId="7459" xr:uid="{1B82005E-29AD-428F-8D29-8C52ED329E7C}"/>
    <cellStyle name="Moneda 6 3 2 2 2 3 2" xfId="17698" xr:uid="{09DCE803-0F94-4537-90A7-089B39235ADC}"/>
    <cellStyle name="Moneda 6 3 2 2 2 4" xfId="10738" xr:uid="{21C611EB-EA27-47B8-9C9E-AF6A8A23C7B6}"/>
    <cellStyle name="Moneda 6 3 2 2 2 4 2" xfId="19992" xr:uid="{C645E10D-A0EE-429D-AA18-B353660CD6B7}"/>
    <cellStyle name="Moneda 6 3 2 2 2 5" xfId="13145" xr:uid="{D6CABFCB-56A9-4607-8E96-C16C06143246}"/>
    <cellStyle name="Moneda 6 3 2 2 3" xfId="3864" xr:uid="{C07401AC-6DAC-43FB-8C7C-59877C4BD089}"/>
    <cellStyle name="Moneda 6 3 2 2 3 2" xfId="14283" xr:uid="{E8DDE0FA-AAD0-4B57-AB83-87D1B90DD9F3}"/>
    <cellStyle name="Moneda 6 3 2 2 4" xfId="6291" xr:uid="{E729668A-F2FE-4DEC-B512-DBA4A95B37BB}"/>
    <cellStyle name="Moneda 6 3 2 2 4 2" xfId="16560" xr:uid="{A1581995-E058-48C1-AFD1-7BADF87971DC}"/>
    <cellStyle name="Moneda 6 3 2 2 5" xfId="9570" xr:uid="{AAB62F60-BD0D-43A7-B3F4-E421DE55EB25}"/>
    <cellStyle name="Moneda 6 3 2 2 5 2" xfId="18853" xr:uid="{D400C130-6B09-49FE-8E81-2E7FD9A19ED2}"/>
    <cellStyle name="Moneda 6 3 2 2 6" xfId="12007" xr:uid="{D8176A87-9DB3-42B9-AB34-7EDD6D1FEE51}"/>
    <cellStyle name="Moneda 6 3 2 3" xfId="2116" xr:uid="{31B67F47-6C22-40AB-A4EE-BCB3E1DAF091}"/>
    <cellStyle name="Moneda 6 3 2 3 2" xfId="4452" xr:uid="{AF00B490-D8D0-4057-9581-8BD5B0686BC9}"/>
    <cellStyle name="Moneda 6 3 2 3 2 2" xfId="14852" xr:uid="{0A817953-4C36-4620-B21C-9E1FE27DCCA3}"/>
    <cellStyle name="Moneda 6 3 2 3 3" xfId="6879" xr:uid="{32AFEDE4-D67F-40B7-A62A-007DC8A2C3D8}"/>
    <cellStyle name="Moneda 6 3 2 3 3 2" xfId="17129" xr:uid="{C230AE17-D689-4454-87CB-81B8971E0F23}"/>
    <cellStyle name="Moneda 6 3 2 3 4" xfId="10158" xr:uid="{26C23D36-EAC0-4D74-907B-03FF040AC295}"/>
    <cellStyle name="Moneda 6 3 2 3 4 2" xfId="19423" xr:uid="{0011E15D-71E0-4403-A786-7FC8CD68055D}"/>
    <cellStyle name="Moneda 6 3 2 3 5" xfId="12576" xr:uid="{B60FB27F-AB5C-4D86-BFB6-C354068E840C}"/>
    <cellStyle name="Moneda 6 3 2 4" xfId="3284" xr:uid="{B588DDA6-F180-4E36-BC7B-C8549BF70A8F}"/>
    <cellStyle name="Moneda 6 3 2 4 2" xfId="13714" xr:uid="{4BC87DE5-EC28-4474-BFE7-C5D80B8C9C4F}"/>
    <cellStyle name="Moneda 6 3 2 5" xfId="5711" xr:uid="{D8852BA8-1D76-4D15-A999-5DFE8D91D25B}"/>
    <cellStyle name="Moneda 6 3 2 5 2" xfId="15991" xr:uid="{5EEDB7E1-E1D4-42E8-83FE-A6EDEBD84B0A}"/>
    <cellStyle name="Moneda 6 3 2 6" xfId="8990" xr:uid="{09114520-C586-4F59-9787-CB9DFD65DD8D}"/>
    <cellStyle name="Moneda 6 3 2 6 2" xfId="18284" xr:uid="{14D6532F-40EA-436F-942A-E2FFC9DE4788}"/>
    <cellStyle name="Moneda 6 3 2 7" xfId="11438" xr:uid="{B24B4222-8EB6-46B8-8B76-2086B9330C0E}"/>
    <cellStyle name="Moneda 6 3 3" xfId="1241" xr:uid="{A1118923-C8A0-4576-B0C4-19D9CCBB4CFE}"/>
    <cellStyle name="Moneda 6 3 3 2" xfId="2409" xr:uid="{3EC63293-3E81-4C33-A59B-B19AA2321ACE}"/>
    <cellStyle name="Moneda 6 3 3 2 2" xfId="4745" xr:uid="{030A888C-47AF-49FB-A030-EF6DF7DE5D52}"/>
    <cellStyle name="Moneda 6 3 3 2 2 2" xfId="15137" xr:uid="{3A0DAEB2-9AF1-4E0F-9127-E009ADCD7F9D}"/>
    <cellStyle name="Moneda 6 3 3 2 3" xfId="7172" xr:uid="{5FD43DDA-A48B-444F-8F96-55E596CDEAB7}"/>
    <cellStyle name="Moneda 6 3 3 2 3 2" xfId="17414" xr:uid="{E5F328F0-5A6C-4E4B-A859-404765FD284C}"/>
    <cellStyle name="Moneda 6 3 3 2 4" xfId="10451" xr:uid="{831ED53E-608D-4507-9B48-AB00D704EF40}"/>
    <cellStyle name="Moneda 6 3 3 2 4 2" xfId="19708" xr:uid="{CDC7C902-883D-4086-A574-0FD2F7D52678}"/>
    <cellStyle name="Moneda 6 3 3 2 5" xfId="12861" xr:uid="{ACCE2C2F-7460-45EE-A637-98EA0C14C6FA}"/>
    <cellStyle name="Moneda 6 3 3 3" xfId="3577" xr:uid="{7D0CCCDB-703E-46E2-AFCF-C79BA63C3787}"/>
    <cellStyle name="Moneda 6 3 3 3 2" xfId="13999" xr:uid="{2BEEC962-DD1D-4B1B-A5CF-6F514F0464A5}"/>
    <cellStyle name="Moneda 6 3 3 4" xfId="6004" xr:uid="{98CB1926-815C-4FD1-B720-F3E7E86FA295}"/>
    <cellStyle name="Moneda 6 3 3 4 2" xfId="16276" xr:uid="{E696A20E-CB6F-447D-87B7-CC56FF4F9217}"/>
    <cellStyle name="Moneda 6 3 3 5" xfId="9283" xr:uid="{45C3C3AE-ED84-47BD-A90D-1EBBEF771A08}"/>
    <cellStyle name="Moneda 6 3 3 5 2" xfId="18569" xr:uid="{B69043C4-B02B-4089-8E5B-F26D020A870F}"/>
    <cellStyle name="Moneda 6 3 3 6" xfId="11723" xr:uid="{730F28DA-9181-48D7-8A8F-A9AE9116A95C}"/>
    <cellStyle name="Moneda 6 3 4" xfId="1820" xr:uid="{AAF4AE31-9F16-4686-8556-411C56B07BE9}"/>
    <cellStyle name="Moneda 6 3 4 2" xfId="4156" xr:uid="{3B31D8B2-A030-4C96-9D94-9FC8DB4BD1D9}"/>
    <cellStyle name="Moneda 6 3 4 2 2" xfId="14568" xr:uid="{8326D404-5386-458F-8C6D-3979DE14DF43}"/>
    <cellStyle name="Moneda 6 3 4 3" xfId="6583" xr:uid="{A9F5F957-CCCF-46C4-8B84-7FCA6E57B99D}"/>
    <cellStyle name="Moneda 6 3 4 3 2" xfId="16845" xr:uid="{FCF56B0F-6AAA-4C5C-AA1E-B80DC8CFF31C}"/>
    <cellStyle name="Moneda 6 3 4 4" xfId="9862" xr:uid="{7BBDDC6F-B610-4AED-BDB5-836DE3ED48DD}"/>
    <cellStyle name="Moneda 6 3 4 4 2" xfId="19138" xr:uid="{E2948790-5367-4473-9F03-3760FA5A7376}"/>
    <cellStyle name="Moneda 6 3 4 5" xfId="12292" xr:uid="{05EAF89C-CDC1-4884-ACE6-9C49D11F5652}"/>
    <cellStyle name="Moneda 6 3 5" xfId="2988" xr:uid="{CAC482ED-06C7-4F00-820F-4953E0E594C0}"/>
    <cellStyle name="Moneda 6 3 5 2" xfId="13430" xr:uid="{345DED36-DA41-415D-88FD-A65C37BAAA8A}"/>
    <cellStyle name="Moneda 6 3 6" xfId="5412" xr:uid="{4BC6C1B5-2836-4889-9595-AC2909929685}"/>
    <cellStyle name="Moneda 6 3 6 2" xfId="15707" xr:uid="{CDE8C852-BBB2-4610-B372-E7E34D3F7EAF}"/>
    <cellStyle name="Moneda 6 3 7" xfId="8694" xr:uid="{BE5D5CAF-5B3C-4017-8AE7-8D4241D63DEA}"/>
    <cellStyle name="Moneda 6 3 7 2" xfId="18000" xr:uid="{B534F600-5560-4D03-8258-30AED15CFB73}"/>
    <cellStyle name="Moneda 6 3 8" xfId="11142" xr:uid="{91D7C89C-8139-4D2E-A46C-11E0FBEEEDB9}"/>
    <cellStyle name="Moneda 6 4" xfId="695" xr:uid="{B4A26490-6685-4A30-9258-5D6DECCB10F3}"/>
    <cellStyle name="Moneda 6 4 2" xfId="1277" xr:uid="{A278A51E-A662-4F75-9AD7-273C5B1D3C33}"/>
    <cellStyle name="Moneda 6 4 2 2" xfId="2445" xr:uid="{73BBC1E2-1077-4509-9DD7-B409A8FF6D2F}"/>
    <cellStyle name="Moneda 6 4 2 2 2" xfId="4781" xr:uid="{62BF5554-5700-41F5-983D-4D75357036CB}"/>
    <cellStyle name="Moneda 6 4 2 2 2 2" xfId="15170" xr:uid="{7BAC0981-C449-448A-B8B4-08D391770613}"/>
    <cellStyle name="Moneda 6 4 2 2 3" xfId="7208" xr:uid="{22F22195-BE59-4C19-AB57-E3D61A904A36}"/>
    <cellStyle name="Moneda 6 4 2 2 3 2" xfId="17447" xr:uid="{8D682DC4-CD1E-4E75-91FF-EAB3AE005B7E}"/>
    <cellStyle name="Moneda 6 4 2 2 4" xfId="10487" xr:uid="{EB1DCB6D-299E-4D46-8C93-A520BA0C4DE8}"/>
    <cellStyle name="Moneda 6 4 2 2 4 2" xfId="19741" xr:uid="{871E299D-070C-4FAF-A10E-B426B62F97DE}"/>
    <cellStyle name="Moneda 6 4 2 2 5" xfId="12894" xr:uid="{B3C82863-CDF5-45B9-A9CE-B6F9D4E0DCC2}"/>
    <cellStyle name="Moneda 6 4 2 3" xfId="3613" xr:uid="{9195B36D-E4C6-4949-9CEB-6EF313546102}"/>
    <cellStyle name="Moneda 6 4 2 3 2" xfId="14032" xr:uid="{4DF99C2C-BB5A-4FC7-8B33-FB2D92B09161}"/>
    <cellStyle name="Moneda 6 4 2 4" xfId="6040" xr:uid="{440BFFB2-91C1-4959-A785-2B01428B6A69}"/>
    <cellStyle name="Moneda 6 4 2 4 2" xfId="16309" xr:uid="{924AB8DA-177D-415E-807F-2001DC715E58}"/>
    <cellStyle name="Moneda 6 4 2 5" xfId="9319" xr:uid="{D8933882-49C2-477D-AAAF-98EC32A9AD28}"/>
    <cellStyle name="Moneda 6 4 2 5 2" xfId="18602" xr:uid="{FD897B29-E9DC-4502-BCE2-C77A45AACD40}"/>
    <cellStyle name="Moneda 6 4 2 6" xfId="11756" xr:uid="{F7DEB78C-4852-4DD0-B566-DB81FC7313D4}"/>
    <cellStyle name="Moneda 6 4 3" xfId="1863" xr:uid="{9AA8033B-9FD8-4863-9A9B-516DD22CF2F6}"/>
    <cellStyle name="Moneda 6 4 3 2" xfId="4199" xr:uid="{08BCB93E-22DA-48D7-A014-C6940C960EC4}"/>
    <cellStyle name="Moneda 6 4 3 2 2" xfId="14601" xr:uid="{C19CEF15-F957-4E30-83E9-B1E70E33434E}"/>
    <cellStyle name="Moneda 6 4 3 3" xfId="6626" xr:uid="{A9BC3F2A-28BD-4607-9223-D16DDB63AD8C}"/>
    <cellStyle name="Moneda 6 4 3 3 2" xfId="16878" xr:uid="{88A166A9-17FD-4BDB-8ED9-A23476C478EA}"/>
    <cellStyle name="Moneda 6 4 3 4" xfId="9905" xr:uid="{10E3E8B3-9DEB-432F-B016-1291783ACE8F}"/>
    <cellStyle name="Moneda 6 4 3 4 2" xfId="19171" xr:uid="{6B3D092E-1FE8-4EEB-92AB-A1EBB1008503}"/>
    <cellStyle name="Moneda 6 4 3 5" xfId="12325" xr:uid="{C2094A22-6A3C-4695-82BD-CFD9D151115A}"/>
    <cellStyle name="Moneda 6 4 4" xfId="3031" xr:uid="{99EA9F32-F7CC-473E-8EB8-6BEA2CA6D76C}"/>
    <cellStyle name="Moneda 6 4 4 2" xfId="13463" xr:uid="{52CB72EA-8BA8-4F3F-ADB9-C0721EA9E3A5}"/>
    <cellStyle name="Moneda 6 4 5" xfId="5458" xr:uid="{5736468D-0F89-47A2-9AD3-197BE92A5CAD}"/>
    <cellStyle name="Moneda 6 4 5 2" xfId="15740" xr:uid="{C190E64F-5C64-43BA-AAD6-9970715A0C3D}"/>
    <cellStyle name="Moneda 6 4 6" xfId="8737" xr:uid="{D0A0A189-2C39-4969-B064-E4FA04CD2DB1}"/>
    <cellStyle name="Moneda 6 4 6 2" xfId="18033" xr:uid="{1D650A09-9B6B-4E0D-A943-A613DEE5348B}"/>
    <cellStyle name="Moneda 6 4 7" xfId="11187" xr:uid="{1D5C9DFA-D30E-4394-9043-A453F1876EEC}"/>
    <cellStyle name="Moneda 6 5" xfId="990" xr:uid="{CF962B06-BD2A-40BF-B1DB-CCD7F5B64BB2}"/>
    <cellStyle name="Moneda 6 5 2" xfId="2158" xr:uid="{D2EC5A54-2826-4671-AEED-4D0810BE677E}"/>
    <cellStyle name="Moneda 6 5 2 2" xfId="4494" xr:uid="{9F152CDE-7851-43A6-9EF3-01143D971D63}"/>
    <cellStyle name="Moneda 6 5 2 2 2" xfId="14886" xr:uid="{411B6295-62FD-4402-9F35-2D2DF236B42E}"/>
    <cellStyle name="Moneda 6 5 2 3" xfId="6921" xr:uid="{757A6FC3-A49C-4D6C-AB42-A693A1DCBF71}"/>
    <cellStyle name="Moneda 6 5 2 3 2" xfId="17163" xr:uid="{F2FFC10D-36E7-4A62-BEED-E4AC1E44E957}"/>
    <cellStyle name="Moneda 6 5 2 4" xfId="10200" xr:uid="{DD17F86E-A764-4830-A841-A769B6D0E594}"/>
    <cellStyle name="Moneda 6 5 2 4 2" xfId="19457" xr:uid="{FF84A435-688C-49DC-AA21-19D502DD59DF}"/>
    <cellStyle name="Moneda 6 5 2 5" xfId="12610" xr:uid="{A8AD3E45-92BA-411E-8598-3D20ED9C8F5B}"/>
    <cellStyle name="Moneda 6 5 3" xfId="3326" xr:uid="{9053E27A-2F84-4BB2-852D-8126F1139A94}"/>
    <cellStyle name="Moneda 6 5 3 2" xfId="13748" xr:uid="{EACB4ABB-78BB-458F-9346-1B9037C54036}"/>
    <cellStyle name="Moneda 6 5 4" xfId="5753" xr:uid="{507064B3-D5D5-4869-B47E-E69229E456CE}"/>
    <cellStyle name="Moneda 6 5 4 2" xfId="16025" xr:uid="{C50C4142-E6FF-43B1-AB7E-F414B2C11576}"/>
    <cellStyle name="Moneda 6 5 5" xfId="9032" xr:uid="{8CE805DD-2058-4514-ACC7-59E05BBDAF00}"/>
    <cellStyle name="Moneda 6 5 5 2" xfId="18318" xr:uid="{A8E04487-5F82-4A18-BB6D-B809990A8ADF}"/>
    <cellStyle name="Moneda 6 5 6" xfId="11472" xr:uid="{7F430BAA-E2E0-448A-8E8B-602CF9D18679}"/>
    <cellStyle name="Moneda 6 6" xfId="1569" xr:uid="{86A435C9-8FAF-416F-B4C7-AA938E644442}"/>
    <cellStyle name="Moneda 6 6 2" xfId="3905" xr:uid="{BD98454C-1D15-4947-906A-031856E58263}"/>
    <cellStyle name="Moneda 6 6 2 2" xfId="14317" xr:uid="{47FBC701-6867-447E-ACA8-55CDBAEAA1DC}"/>
    <cellStyle name="Moneda 6 6 3" xfId="6332" xr:uid="{C2D56AC1-AA85-40F5-BD4D-F1AC9EA7185A}"/>
    <cellStyle name="Moneda 6 6 3 2" xfId="16594" xr:uid="{C56EA342-1442-4C0B-BDFB-F0C37679958A}"/>
    <cellStyle name="Moneda 6 6 4" xfId="9611" xr:uid="{CCDAECA4-09B1-41A9-B2C0-44D0AFC1716C}"/>
    <cellStyle name="Moneda 6 6 4 2" xfId="18887" xr:uid="{9E7127F8-54E0-4645-9897-7462C014015F}"/>
    <cellStyle name="Moneda 6 6 5" xfId="12041" xr:uid="{72974C53-199C-40D8-8477-5BDB143B1BC4}"/>
    <cellStyle name="Moneda 6 7" xfId="2737" xr:uid="{813DA8E3-9D0B-4623-A268-AA34CD97AA63}"/>
    <cellStyle name="Moneda 6 7 2" xfId="13179" xr:uid="{8ABC23BF-A1E9-42B1-941E-EE5F52FF1F36}"/>
    <cellStyle name="Moneda 6 8" xfId="5148" xr:uid="{8D31C453-AE10-4D08-9555-B48FAFC45597}"/>
    <cellStyle name="Moneda 6 8 2" xfId="15456" xr:uid="{1B1A663A-3A0C-4C42-A53D-3EA8DD93C320}"/>
    <cellStyle name="Moneda 6 9" xfId="8443" xr:uid="{03DE2B39-9EC0-4050-A20E-867AE144E9E5}"/>
    <cellStyle name="Moneda 6 9 2" xfId="17749" xr:uid="{ECDD943B-F962-4064-8A26-B2E72D0FC420}"/>
    <cellStyle name="Moneda 60" xfId="399" xr:uid="{A2CC4F30-9B67-42B3-8A42-3B89E4407A24}"/>
    <cellStyle name="Moneda 60 2" xfId="773" xr:uid="{152FC85B-7F1B-4C55-947D-30B6E3C6E2AD}"/>
    <cellStyle name="Moneda 60 2 2" xfId="1355" xr:uid="{4CF2C71B-9C81-43F1-93DC-68130CD444E9}"/>
    <cellStyle name="Moneda 60 2 2 2" xfId="2523" xr:uid="{82B5D966-AB93-4422-A953-79370EEF869A}"/>
    <cellStyle name="Moneda 60 2 2 2 2" xfId="4859" xr:uid="{49208014-0DE2-4A75-8073-65C54E7084B7}"/>
    <cellStyle name="Moneda 60 2 2 2 2 2" xfId="15248" xr:uid="{C11E4790-6012-46F2-BA69-6E1417597792}"/>
    <cellStyle name="Moneda 60 2 2 2 3" xfId="7286" xr:uid="{4D2D8793-44BB-425A-9AF3-80B6960DA258}"/>
    <cellStyle name="Moneda 60 2 2 2 3 2" xfId="17525" xr:uid="{0A89E385-C3CD-4F0F-95EE-E36954676160}"/>
    <cellStyle name="Moneda 60 2 2 2 4" xfId="10565" xr:uid="{E2BE2B2D-E21B-470A-BF27-320C399A61A9}"/>
    <cellStyle name="Moneda 60 2 2 2 4 2" xfId="19819" xr:uid="{68C8BDE1-ADF1-414C-BE5C-9C10F7794776}"/>
    <cellStyle name="Moneda 60 2 2 2 5" xfId="12972" xr:uid="{E21BBF44-5B84-4B9F-A79E-06AD202564B9}"/>
    <cellStyle name="Moneda 60 2 2 3" xfId="3691" xr:uid="{861EBF14-D918-4CF7-BCE8-735AD6069CDA}"/>
    <cellStyle name="Moneda 60 2 2 3 2" xfId="14110" xr:uid="{89AF4A8F-CED7-4BEF-AE4D-F893F84E6C53}"/>
    <cellStyle name="Moneda 60 2 2 4" xfId="6118" xr:uid="{16C55F52-236E-49FC-BF7B-C3A38305F331}"/>
    <cellStyle name="Moneda 60 2 2 4 2" xfId="16387" xr:uid="{59030451-A29B-4ECC-A5D9-8ECCCF947FC9}"/>
    <cellStyle name="Moneda 60 2 2 5" xfId="9397" xr:uid="{8A9C3974-5A5A-4C6A-A109-EE5AC95E48EF}"/>
    <cellStyle name="Moneda 60 2 2 5 2" xfId="18680" xr:uid="{AF44612C-3C8F-48C9-A237-376EC2A7276F}"/>
    <cellStyle name="Moneda 60 2 2 6" xfId="11834" xr:uid="{08A57487-E016-41B3-BE53-FBBBEE1017FD}"/>
    <cellStyle name="Moneda 60 2 3" xfId="1941" xr:uid="{FF6449E7-2FF3-4827-931E-AAF3B2C854BA}"/>
    <cellStyle name="Moneda 60 2 3 2" xfId="4277" xr:uid="{E154FC5E-CF11-4931-B522-BAF4D6CF192A}"/>
    <cellStyle name="Moneda 60 2 3 2 2" xfId="14679" xr:uid="{466DA590-C9F3-481B-8244-A63A6967EF58}"/>
    <cellStyle name="Moneda 60 2 3 3" xfId="6704" xr:uid="{59181F4E-E386-4C63-B027-3D8DC3B01E12}"/>
    <cellStyle name="Moneda 60 2 3 3 2" xfId="16956" xr:uid="{4D64F223-EC03-4FA2-85D3-BD8E7A3C1B3B}"/>
    <cellStyle name="Moneda 60 2 3 4" xfId="9983" xr:uid="{5F172C48-DEFA-4A93-B087-7775C4E4A9C6}"/>
    <cellStyle name="Moneda 60 2 3 4 2" xfId="19249" xr:uid="{27FE9B95-00DF-42A4-A8C7-15FC0412100C}"/>
    <cellStyle name="Moneda 60 2 3 5" xfId="12403" xr:uid="{4772DB17-A5F6-496D-940C-E25521291031}"/>
    <cellStyle name="Moneda 60 2 4" xfId="3109" xr:uid="{6E7E5E59-AC13-42BB-BC2C-5FDAA2161E90}"/>
    <cellStyle name="Moneda 60 2 4 2" xfId="13541" xr:uid="{82AE50EB-9DC8-4C31-96A7-8BFFBD411EFB}"/>
    <cellStyle name="Moneda 60 2 5" xfId="5536" xr:uid="{3781777F-F8AE-48A3-BD35-8FCB9915802F}"/>
    <cellStyle name="Moneda 60 2 5 2" xfId="15818" xr:uid="{6CF75B1A-5377-4ECD-9FCD-0E109FA5B827}"/>
    <cellStyle name="Moneda 60 2 6" xfId="8815" xr:uid="{FE49A4A3-9BF9-4BF4-B127-02722F53F1A0}"/>
    <cellStyle name="Moneda 60 2 6 2" xfId="18111" xr:uid="{32F81BFD-E77F-4122-B22F-D2AFF7ACA0EA}"/>
    <cellStyle name="Moneda 60 2 7" xfId="11265" xr:uid="{C7A3E2DB-A8BB-4ADB-9798-6C31FBD4184A}"/>
    <cellStyle name="Moneda 60 3" xfId="1068" xr:uid="{C4F861CE-D7C4-4523-A1AB-C8C79DA08BEB}"/>
    <cellStyle name="Moneda 60 3 2" xfId="2236" xr:uid="{35E35BF0-F85B-4293-BE22-1BBBA6D397D9}"/>
    <cellStyle name="Moneda 60 3 2 2" xfId="4572" xr:uid="{4E87224C-EFB4-4442-9E9E-8F125A999D00}"/>
    <cellStyle name="Moneda 60 3 2 2 2" xfId="14964" xr:uid="{73A2D64B-A155-4A0A-B3B2-671ABE8F09C0}"/>
    <cellStyle name="Moneda 60 3 2 3" xfId="6999" xr:uid="{09884321-AE2B-4B8A-B993-D25A10486548}"/>
    <cellStyle name="Moneda 60 3 2 3 2" xfId="17241" xr:uid="{CC21AA5B-99BA-48FD-9FF8-38E57721D05E}"/>
    <cellStyle name="Moneda 60 3 2 4" xfId="10278" xr:uid="{56DF2AEB-6CD3-4328-BA6D-50AC0248B2D0}"/>
    <cellStyle name="Moneda 60 3 2 4 2" xfId="19535" xr:uid="{117D2504-0F2B-4602-937A-4E1F0CDCF773}"/>
    <cellStyle name="Moneda 60 3 2 5" xfId="12688" xr:uid="{480BB6A7-6D59-4130-950C-993B7857251C}"/>
    <cellStyle name="Moneda 60 3 3" xfId="3404" xr:uid="{EB28295D-9C1A-4E19-B98C-414485E41FF7}"/>
    <cellStyle name="Moneda 60 3 3 2" xfId="13826" xr:uid="{CA44971F-5513-45CF-B396-0CC602D88A8C}"/>
    <cellStyle name="Moneda 60 3 4" xfId="5831" xr:uid="{6C9196A7-6788-406B-A378-C7FCB8AB3A64}"/>
    <cellStyle name="Moneda 60 3 4 2" xfId="16103" xr:uid="{DA8D7C24-2DE7-47A0-B8BE-64BEA614EAC2}"/>
    <cellStyle name="Moneda 60 3 5" xfId="9110" xr:uid="{6A3FCE96-1922-40A5-A6A0-8ECED1C6C2B0}"/>
    <cellStyle name="Moneda 60 3 5 2" xfId="18396" xr:uid="{D11CC3DD-89EE-4DD5-97C4-0B69A55C5692}"/>
    <cellStyle name="Moneda 60 3 6" xfId="11550" xr:uid="{D4CB898D-7366-4A9B-B65C-9413884FFED3}"/>
    <cellStyle name="Moneda 60 4" xfId="1647" xr:uid="{3BDDE54F-C94A-463D-80E1-AC7CB83748F6}"/>
    <cellStyle name="Moneda 60 4 2" xfId="3983" xr:uid="{1F390DD4-6B66-4F5B-82BF-9622F292144F}"/>
    <cellStyle name="Moneda 60 4 2 2" xfId="14395" xr:uid="{8CCF9CB5-57E6-4D1A-9B47-939C7D83C025}"/>
    <cellStyle name="Moneda 60 4 3" xfId="6410" xr:uid="{F833B744-16DF-4422-8F9B-72C9668B3ADE}"/>
    <cellStyle name="Moneda 60 4 3 2" xfId="16672" xr:uid="{FE3668FF-6D2C-4F47-8E00-3EAF2183D7E2}"/>
    <cellStyle name="Moneda 60 4 4" xfId="9689" xr:uid="{7EE23EEA-D31E-4FDD-BC26-E07708C63ECA}"/>
    <cellStyle name="Moneda 60 4 4 2" xfId="18965" xr:uid="{E376605B-EBA9-4936-A256-3BEBA468C4B5}"/>
    <cellStyle name="Moneda 60 4 5" xfId="12119" xr:uid="{73A26995-17A5-4EF3-B3E4-4D788FB60A84}"/>
    <cellStyle name="Moneda 60 5" xfId="2815" xr:uid="{83116D2D-0802-462D-9624-C12694F7BB8F}"/>
    <cellStyle name="Moneda 60 5 2" xfId="13257" xr:uid="{A85C4E55-CBD2-418E-A7CB-A46350CB28DF}"/>
    <cellStyle name="Moneda 60 6" xfId="5226" xr:uid="{00E5C858-AF62-4126-8EA0-1497DD311B71}"/>
    <cellStyle name="Moneda 60 6 2" xfId="15534" xr:uid="{3853F0A6-E144-4D35-877C-CEE951CCF4A2}"/>
    <cellStyle name="Moneda 60 7" xfId="8521" xr:uid="{2D204377-A52C-4E2D-BCFD-02EB23E75B3A}"/>
    <cellStyle name="Moneda 60 7 2" xfId="17827" xr:uid="{76E41A58-B42E-4D4D-B89D-A6E3BD0B8A71}"/>
    <cellStyle name="Moneda 60 8" xfId="10912" xr:uid="{15E5B291-50FC-459E-A628-7579D83839D3}"/>
    <cellStyle name="Moneda 61" xfId="374" xr:uid="{D2047D28-9A46-4FBC-9801-100EBE71A0A7}"/>
    <cellStyle name="Moneda 61 2" xfId="748" xr:uid="{F850F52C-42CF-447B-A8C7-F3C79D37EDCD}"/>
    <cellStyle name="Moneda 61 2 2" xfId="1330" xr:uid="{B82C2FD6-D289-4522-84CE-594D348F011C}"/>
    <cellStyle name="Moneda 61 2 2 2" xfId="2498" xr:uid="{65236D39-4760-45DB-A35C-1E31B29BAAB0}"/>
    <cellStyle name="Moneda 61 2 2 2 2" xfId="4834" xr:uid="{454FC30D-4068-4E63-9D2F-9506763284A9}"/>
    <cellStyle name="Moneda 61 2 2 2 2 2" xfId="15223" xr:uid="{2481A453-43B0-4565-BC93-80B36ACF58F2}"/>
    <cellStyle name="Moneda 61 2 2 2 3" xfId="7261" xr:uid="{DA25E830-CDCE-499A-B3B9-C6B7ECE8909C}"/>
    <cellStyle name="Moneda 61 2 2 2 3 2" xfId="17500" xr:uid="{458A24D4-7A39-4FDF-B002-83D7580CA686}"/>
    <cellStyle name="Moneda 61 2 2 2 4" xfId="10540" xr:uid="{E71CF286-7027-4D7E-8D63-E4627573FBB0}"/>
    <cellStyle name="Moneda 61 2 2 2 4 2" xfId="19794" xr:uid="{1D42BEB5-F992-41A7-A21C-0EF5405247C1}"/>
    <cellStyle name="Moneda 61 2 2 2 5" xfId="12947" xr:uid="{5E6CD632-98B4-4F63-8A82-3ABF535A58C2}"/>
    <cellStyle name="Moneda 61 2 2 3" xfId="3666" xr:uid="{633E7B89-A653-441C-A8EF-2B46A1622D03}"/>
    <cellStyle name="Moneda 61 2 2 3 2" xfId="14085" xr:uid="{D0C044F3-3CFA-4615-A28C-9D90A79A6F58}"/>
    <cellStyle name="Moneda 61 2 2 4" xfId="6093" xr:uid="{EE46B864-3F15-47EE-8BBA-3AC15EB14C2B}"/>
    <cellStyle name="Moneda 61 2 2 4 2" xfId="16362" xr:uid="{06AD6F5A-833B-4553-BBFC-0CD2E7083B04}"/>
    <cellStyle name="Moneda 61 2 2 5" xfId="9372" xr:uid="{F08D67B0-F25B-4484-8116-2EB7AAE239D5}"/>
    <cellStyle name="Moneda 61 2 2 5 2" xfId="18655" xr:uid="{F434D05B-C5BE-458F-A44E-D963AED7FE66}"/>
    <cellStyle name="Moneda 61 2 2 6" xfId="11809" xr:uid="{4A55DA4C-9265-4163-8498-CE8322C9A744}"/>
    <cellStyle name="Moneda 61 2 3" xfId="1916" xr:uid="{B9C8E55E-E689-4887-A8CC-F31A896516A6}"/>
    <cellStyle name="Moneda 61 2 3 2" xfId="4252" xr:uid="{54A40F62-D4F5-4D95-A20E-82082B98F86D}"/>
    <cellStyle name="Moneda 61 2 3 2 2" xfId="14654" xr:uid="{731FC6EE-C3C7-4A9C-9C32-AC8D9E079DDF}"/>
    <cellStyle name="Moneda 61 2 3 3" xfId="6679" xr:uid="{D6B3A252-2B8E-40C8-B6F5-B1EA1FE021AC}"/>
    <cellStyle name="Moneda 61 2 3 3 2" xfId="16931" xr:uid="{A3142009-67B2-4032-9D60-8CD8F29D10F8}"/>
    <cellStyle name="Moneda 61 2 3 4" xfId="9958" xr:uid="{5C2C0025-D090-4CDC-8E15-1781C5DEBDE5}"/>
    <cellStyle name="Moneda 61 2 3 4 2" xfId="19224" xr:uid="{0C3033D4-E55D-4FB3-A0F5-136639E9F710}"/>
    <cellStyle name="Moneda 61 2 3 5" xfId="12378" xr:uid="{7B30B61D-4ED5-47E6-9E77-B2C0BA651EDB}"/>
    <cellStyle name="Moneda 61 2 4" xfId="3084" xr:uid="{C8DF280B-7428-43C0-9863-C9BA257A47D6}"/>
    <cellStyle name="Moneda 61 2 4 2" xfId="13516" xr:uid="{9ACD54C2-DBE2-4282-AF0B-57012D1B215D}"/>
    <cellStyle name="Moneda 61 2 5" xfId="5511" xr:uid="{F4AE9F4E-7772-43A6-AECC-85DE4FC6F5B6}"/>
    <cellStyle name="Moneda 61 2 5 2" xfId="15793" xr:uid="{5D2DFF83-6357-4C1B-9D27-54AE0FFE747C}"/>
    <cellStyle name="Moneda 61 2 6" xfId="8790" xr:uid="{9A09224B-59A4-4F95-9833-975A02B23FDA}"/>
    <cellStyle name="Moneda 61 2 6 2" xfId="18086" xr:uid="{1792A9DB-8D76-42B5-B5CF-F8D683FE70CC}"/>
    <cellStyle name="Moneda 61 2 7" xfId="11240" xr:uid="{F95CCC7D-65AB-4E5F-A838-7F6015061275}"/>
    <cellStyle name="Moneda 61 3" xfId="1043" xr:uid="{55A34619-6E7E-4B2F-9B50-4E25FC2F1646}"/>
    <cellStyle name="Moneda 61 3 2" xfId="2211" xr:uid="{46E280F8-42B0-4FF6-808D-749BADC0CE31}"/>
    <cellStyle name="Moneda 61 3 2 2" xfId="4547" xr:uid="{5F33C254-9B0B-432D-B55C-8A745A855C50}"/>
    <cellStyle name="Moneda 61 3 2 2 2" xfId="14939" xr:uid="{E3484546-039C-4ACD-83C5-F295BB7B12A7}"/>
    <cellStyle name="Moneda 61 3 2 3" xfId="6974" xr:uid="{895625D9-E803-4956-883C-A323524AA225}"/>
    <cellStyle name="Moneda 61 3 2 3 2" xfId="17216" xr:uid="{C2901C81-9C7E-43C4-AA27-E2E85910A857}"/>
    <cellStyle name="Moneda 61 3 2 4" xfId="10253" xr:uid="{D7813689-DF38-4C71-9451-9CEB42FA30B7}"/>
    <cellStyle name="Moneda 61 3 2 4 2" xfId="19510" xr:uid="{1F0FC92C-1FE9-4B52-A460-83D0568B78E2}"/>
    <cellStyle name="Moneda 61 3 2 5" xfId="12663" xr:uid="{6EDDD327-46FC-489D-AFAC-66B44A5C2150}"/>
    <cellStyle name="Moneda 61 3 3" xfId="3379" xr:uid="{99BEFCB1-6F7F-43FB-9B80-AFA211708BC8}"/>
    <cellStyle name="Moneda 61 3 3 2" xfId="13801" xr:uid="{24A84D4F-1658-467D-906F-20F87CE4E6A8}"/>
    <cellStyle name="Moneda 61 3 4" xfId="5806" xr:uid="{526F90CF-CA2B-4250-B88E-E2A6533A4F80}"/>
    <cellStyle name="Moneda 61 3 4 2" xfId="16078" xr:uid="{9F24F028-8D00-4DD5-BDD1-A9A5702A9838}"/>
    <cellStyle name="Moneda 61 3 5" xfId="9085" xr:uid="{00CFD83C-3E46-4DC7-A15C-46D75688D5EA}"/>
    <cellStyle name="Moneda 61 3 5 2" xfId="18371" xr:uid="{CEC9E362-93EB-469F-9ED8-FA81BECC3947}"/>
    <cellStyle name="Moneda 61 3 6" xfId="11525" xr:uid="{BC955314-86F8-425B-B4B1-7C2DF699B164}"/>
    <cellStyle name="Moneda 61 4" xfId="1622" xr:uid="{253881D9-2982-48B7-8080-1430A4131860}"/>
    <cellStyle name="Moneda 61 4 2" xfId="3958" xr:uid="{E36CE9C9-0B84-4865-B6FC-587E8D0170DE}"/>
    <cellStyle name="Moneda 61 4 2 2" xfId="14370" xr:uid="{D6D3F6C8-6F62-40ED-B963-922731D14A41}"/>
    <cellStyle name="Moneda 61 4 3" xfId="6385" xr:uid="{FF6E6C21-5529-421B-B98D-D32D5493BCAE}"/>
    <cellStyle name="Moneda 61 4 3 2" xfId="16647" xr:uid="{8035B1C5-71FF-4F76-BD05-67A36DECC8D9}"/>
    <cellStyle name="Moneda 61 4 4" xfId="9664" xr:uid="{4F68BAEA-36FB-4C53-8F63-C6F9519C1A13}"/>
    <cellStyle name="Moneda 61 4 4 2" xfId="18940" xr:uid="{3D5D4D08-934B-4A94-B31B-00810187A3EF}"/>
    <cellStyle name="Moneda 61 4 5" xfId="12094" xr:uid="{92EC7A65-43E0-4DE9-8856-529F1BD003C4}"/>
    <cellStyle name="Moneda 61 5" xfId="2790" xr:uid="{B0B860FB-1CBA-4C60-927D-D122CC875825}"/>
    <cellStyle name="Moneda 61 5 2" xfId="13232" xr:uid="{53BEBE41-8356-430E-92A7-84AE1D1080D0}"/>
    <cellStyle name="Moneda 61 6" xfId="5201" xr:uid="{FCAF09BB-5DD7-4756-9A15-5EF2D9FB81B7}"/>
    <cellStyle name="Moneda 61 6 2" xfId="15509" xr:uid="{8BAA1267-0A68-4D16-8437-F662A5B263F0}"/>
    <cellStyle name="Moneda 61 7" xfId="8496" xr:uid="{855B0FFC-0183-4155-AAB5-38A3A5AE2410}"/>
    <cellStyle name="Moneda 61 7 2" xfId="17802" xr:uid="{74ABA9EC-E4E0-46A9-85D0-B93D0BBA955D}"/>
    <cellStyle name="Moneda 61 8" xfId="10887" xr:uid="{922577E3-9472-4F95-9CE9-D3BA83EBA729}"/>
    <cellStyle name="Moneda 62" xfId="364" xr:uid="{267AC427-4EE2-4C41-9B99-742A9FC04291}"/>
    <cellStyle name="Moneda 62 2" xfId="738" xr:uid="{56FF6EF7-0D5F-4129-A833-06682359EC40}"/>
    <cellStyle name="Moneda 62 2 2" xfId="1320" xr:uid="{7257FBC5-FE72-4CF1-A965-EE09DA1ED2A4}"/>
    <cellStyle name="Moneda 62 2 2 2" xfId="2488" xr:uid="{DA4CD933-3057-4E0B-B4C2-BEA795924E1F}"/>
    <cellStyle name="Moneda 62 2 2 2 2" xfId="4824" xr:uid="{9C0D1DC3-E033-4DAD-8A41-E65A7A320204}"/>
    <cellStyle name="Moneda 62 2 2 2 2 2" xfId="15213" xr:uid="{EB2783BE-D99F-45CA-AC55-28D7BF35E837}"/>
    <cellStyle name="Moneda 62 2 2 2 3" xfId="7251" xr:uid="{AE48E0D9-21DE-4B07-AF1F-DEC6E63FC4C9}"/>
    <cellStyle name="Moneda 62 2 2 2 3 2" xfId="17490" xr:uid="{C68C9EB2-A65D-4F66-9D84-D144A191ED18}"/>
    <cellStyle name="Moneda 62 2 2 2 4" xfId="10530" xr:uid="{6EBACEAA-8F7D-4014-A1FB-9D61B278977B}"/>
    <cellStyle name="Moneda 62 2 2 2 4 2" xfId="19784" xr:uid="{5512853A-36F8-44F5-9B07-23565482FB8D}"/>
    <cellStyle name="Moneda 62 2 2 2 5" xfId="12937" xr:uid="{0F1C3A35-923F-4E4D-9E03-0301452A5989}"/>
    <cellStyle name="Moneda 62 2 2 3" xfId="3656" xr:uid="{CE13B2EA-F446-4DDF-80EC-E7FBFF846E74}"/>
    <cellStyle name="Moneda 62 2 2 3 2" xfId="14075" xr:uid="{6EC1D1F8-E739-4953-8007-14A196C75E8F}"/>
    <cellStyle name="Moneda 62 2 2 4" xfId="6083" xr:uid="{58988BF0-0CA2-45B5-B95B-52BE732B4AFB}"/>
    <cellStyle name="Moneda 62 2 2 4 2" xfId="16352" xr:uid="{A0618D39-C106-4683-84F1-9CEF67014D2A}"/>
    <cellStyle name="Moneda 62 2 2 5" xfId="9362" xr:uid="{423A37A9-7B84-4586-97F2-4CEEC84A1CD3}"/>
    <cellStyle name="Moneda 62 2 2 5 2" xfId="18645" xr:uid="{A97BC6DB-4283-402A-9DC0-68C0D2827046}"/>
    <cellStyle name="Moneda 62 2 2 6" xfId="11799" xr:uid="{57A8B241-1E4A-42BE-95FC-92032F6122F6}"/>
    <cellStyle name="Moneda 62 2 3" xfId="1906" xr:uid="{F3C6A804-C5BF-474C-86BE-2205FCFE7B73}"/>
    <cellStyle name="Moneda 62 2 3 2" xfId="4242" xr:uid="{5FA110AE-9E2A-4F9D-AE39-BBD717457110}"/>
    <cellStyle name="Moneda 62 2 3 2 2" xfId="14644" xr:uid="{D023BC24-C036-40DB-B157-378558212569}"/>
    <cellStyle name="Moneda 62 2 3 3" xfId="6669" xr:uid="{FBD5CEF0-8B1C-4EAD-A3EC-5DA0ACBEA36E}"/>
    <cellStyle name="Moneda 62 2 3 3 2" xfId="16921" xr:uid="{C021E0C6-CE1F-4FC1-9347-E6459FC105F9}"/>
    <cellStyle name="Moneda 62 2 3 4" xfId="9948" xr:uid="{397840E2-2C8A-4598-9E30-C550DF1A7C9B}"/>
    <cellStyle name="Moneda 62 2 3 4 2" xfId="19214" xr:uid="{B2EF8346-F45B-4695-BEA9-A4BBD28026CB}"/>
    <cellStyle name="Moneda 62 2 3 5" xfId="12368" xr:uid="{39BF3562-FCDF-4888-9B29-AB8FD74E47AD}"/>
    <cellStyle name="Moneda 62 2 4" xfId="3074" xr:uid="{CCABD8E6-ABC7-4D17-A24C-2D051072849E}"/>
    <cellStyle name="Moneda 62 2 4 2" xfId="13506" xr:uid="{4DBD18D7-8D8F-47DD-B510-CFF53AFF5EDE}"/>
    <cellStyle name="Moneda 62 2 5" xfId="5501" xr:uid="{97A4E1FE-8462-4BF5-9974-20A31907ACA7}"/>
    <cellStyle name="Moneda 62 2 5 2" xfId="15783" xr:uid="{AF0E8CD2-48FC-4D39-BF62-5D1AEABF0DF8}"/>
    <cellStyle name="Moneda 62 2 6" xfId="8780" xr:uid="{945D674F-0DB0-4ED5-91AD-0AEA81BBB4A1}"/>
    <cellStyle name="Moneda 62 2 6 2" xfId="18076" xr:uid="{A658B320-2ECF-43FD-A2BA-2A987F4B9031}"/>
    <cellStyle name="Moneda 62 2 7" xfId="11230" xr:uid="{2D404FC9-7089-4872-903F-2E9ABE33AA17}"/>
    <cellStyle name="Moneda 62 3" xfId="1033" xr:uid="{AA863E3F-FFAB-454D-8FC3-1E20055B86DF}"/>
    <cellStyle name="Moneda 62 3 2" xfId="2201" xr:uid="{06138961-DDF6-4C65-9A2E-7AB5138AC388}"/>
    <cellStyle name="Moneda 62 3 2 2" xfId="4537" xr:uid="{30A73E86-4889-4626-8781-032275F273B2}"/>
    <cellStyle name="Moneda 62 3 2 2 2" xfId="14929" xr:uid="{B8C438DE-A8D3-41A3-BAEF-3DDA9D48808C}"/>
    <cellStyle name="Moneda 62 3 2 3" xfId="6964" xr:uid="{F3C37076-2463-40D0-BB2E-A02B71C629F0}"/>
    <cellStyle name="Moneda 62 3 2 3 2" xfId="17206" xr:uid="{31E7C717-4231-4517-953E-E66E950F75D2}"/>
    <cellStyle name="Moneda 62 3 2 4" xfId="10243" xr:uid="{39346605-F2C8-4F50-9D8A-5EC72568DD11}"/>
    <cellStyle name="Moneda 62 3 2 4 2" xfId="19500" xr:uid="{98F02240-0710-4611-A0A9-27C1F1A7DCB5}"/>
    <cellStyle name="Moneda 62 3 2 5" xfId="12653" xr:uid="{E740AF60-72B0-427A-AF76-16D434CB3D69}"/>
    <cellStyle name="Moneda 62 3 3" xfId="3369" xr:uid="{989BCC49-5E72-405D-9C37-1290DDFB4578}"/>
    <cellStyle name="Moneda 62 3 3 2" xfId="13791" xr:uid="{FF172F18-4D05-4CFF-9420-263E75442998}"/>
    <cellStyle name="Moneda 62 3 4" xfId="5796" xr:uid="{B86440F7-977B-43CB-AA22-F54DD4F173D0}"/>
    <cellStyle name="Moneda 62 3 4 2" xfId="16068" xr:uid="{A03E88B0-19BF-4F65-A4D9-2B92FECD9401}"/>
    <cellStyle name="Moneda 62 3 5" xfId="9075" xr:uid="{B7D43E6E-A115-4C8B-B5E8-21AB2C6FB8EF}"/>
    <cellStyle name="Moneda 62 3 5 2" xfId="18361" xr:uid="{3C160C93-7822-4F97-87EC-DD52FC44D9DE}"/>
    <cellStyle name="Moneda 62 3 6" xfId="11515" xr:uid="{9D8B0788-5800-41B7-A5FE-B8BE37FBC7E8}"/>
    <cellStyle name="Moneda 62 4" xfId="1612" xr:uid="{7F627BB3-26FC-4EFB-8F59-D1EFA9750F51}"/>
    <cellStyle name="Moneda 62 4 2" xfId="3948" xr:uid="{F4F49E04-B3BB-41B6-B7E7-C6FAC3D4AD39}"/>
    <cellStyle name="Moneda 62 4 2 2" xfId="14360" xr:uid="{68AE29A3-54E0-4B09-83E9-1EB6755B94D9}"/>
    <cellStyle name="Moneda 62 4 3" xfId="6375" xr:uid="{66AAE7E8-4780-47E1-8740-B6C28C6C1320}"/>
    <cellStyle name="Moneda 62 4 3 2" xfId="16637" xr:uid="{90E2B66D-F9D5-463D-8D0C-65E754F1AC3D}"/>
    <cellStyle name="Moneda 62 4 4" xfId="9654" xr:uid="{CC6A07A7-EA5D-4493-951F-B856C6170DCA}"/>
    <cellStyle name="Moneda 62 4 4 2" xfId="18930" xr:uid="{E19C6841-B78E-462A-A392-7AC9ED06677F}"/>
    <cellStyle name="Moneda 62 4 5" xfId="12084" xr:uid="{8B9F7A31-16CA-4C0C-9257-6FCFB1513A19}"/>
    <cellStyle name="Moneda 62 5" xfId="2780" xr:uid="{8DEA3E28-8CB7-4378-A6B3-91BCF66AB517}"/>
    <cellStyle name="Moneda 62 5 2" xfId="13222" xr:uid="{4E120012-08E6-426B-A085-FB2B7C80A896}"/>
    <cellStyle name="Moneda 62 6" xfId="5191" xr:uid="{16C59450-D6EF-4CE9-BC99-FD7217596174}"/>
    <cellStyle name="Moneda 62 6 2" xfId="15499" xr:uid="{B0E56D35-DFDC-4C43-AF99-96FC9609B3CC}"/>
    <cellStyle name="Moneda 62 7" xfId="8486" xr:uid="{EC9A4ED6-6866-4B16-990D-28FF514F1EAD}"/>
    <cellStyle name="Moneda 62 7 2" xfId="17792" xr:uid="{77DA4CAF-9012-4544-BDC8-A89958B8402F}"/>
    <cellStyle name="Moneda 62 8" xfId="10877" xr:uid="{6BDF7AFC-258B-4A8C-95CC-8F8CA28A737F}"/>
    <cellStyle name="Moneda 63" xfId="448" xr:uid="{DCCB261C-2443-473A-9016-DE65F74D82CF}"/>
    <cellStyle name="Moneda 63 2" xfId="822" xr:uid="{A4508085-D76F-4DB6-A44B-37B624791E30}"/>
    <cellStyle name="Moneda 63 2 2" xfId="1404" xr:uid="{BA76B2E3-AE48-48E3-9DFC-F36B2687BFB6}"/>
    <cellStyle name="Moneda 63 2 2 2" xfId="2572" xr:uid="{FD705F23-4346-490C-BCDC-2AFD959C6C5E}"/>
    <cellStyle name="Moneda 63 2 2 2 2" xfId="4908" xr:uid="{1CAC2588-CA76-457D-92CE-30CD250479CF}"/>
    <cellStyle name="Moneda 63 2 2 2 2 2" xfId="15297" xr:uid="{4E662CF9-2F64-4FB6-9815-165CA0AD94BF}"/>
    <cellStyle name="Moneda 63 2 2 2 3" xfId="7335" xr:uid="{BBE418BE-EFED-4B24-8C24-4DD398334B56}"/>
    <cellStyle name="Moneda 63 2 2 2 3 2" xfId="17574" xr:uid="{5D68A23B-3B3F-4BA3-8BFC-D53724678524}"/>
    <cellStyle name="Moneda 63 2 2 2 4" xfId="10614" xr:uid="{065393AC-4E09-47AD-8DCB-826041F5675C}"/>
    <cellStyle name="Moneda 63 2 2 2 4 2" xfId="19868" xr:uid="{1913E445-1B10-48D3-B613-8F64A0536728}"/>
    <cellStyle name="Moneda 63 2 2 2 5" xfId="13021" xr:uid="{03DCE878-C3F6-4BFA-A229-1BCB69ECFC7F}"/>
    <cellStyle name="Moneda 63 2 2 3" xfId="3740" xr:uid="{284E9EE2-0466-4073-AA29-A485FA9A102A}"/>
    <cellStyle name="Moneda 63 2 2 3 2" xfId="14159" xr:uid="{4DE8F255-E45A-421A-8812-C1DEEF240980}"/>
    <cellStyle name="Moneda 63 2 2 4" xfId="6167" xr:uid="{560AD2A6-4A04-4302-80D6-81BA2FF77D29}"/>
    <cellStyle name="Moneda 63 2 2 4 2" xfId="16436" xr:uid="{7DD93A5C-26FC-484D-AB76-AB19F1D6F8CB}"/>
    <cellStyle name="Moneda 63 2 2 5" xfId="9446" xr:uid="{3B9E7175-2529-4940-96BD-CE1FC92114C5}"/>
    <cellStyle name="Moneda 63 2 2 5 2" xfId="18729" xr:uid="{7E142F00-FF04-4346-A192-97CACE5E6581}"/>
    <cellStyle name="Moneda 63 2 2 6" xfId="11883" xr:uid="{7A0E7B1F-AC23-4F99-9B33-E6A9B6475EDC}"/>
    <cellStyle name="Moneda 63 2 3" xfId="1990" xr:uid="{88A9A7EF-B447-4808-9647-3BB28115B793}"/>
    <cellStyle name="Moneda 63 2 3 2" xfId="4326" xr:uid="{A1C38C41-6246-47D1-8FED-8BFE2B95B5F5}"/>
    <cellStyle name="Moneda 63 2 3 2 2" xfId="14728" xr:uid="{EA23C506-33E0-4C4D-A3FA-1E5D46EF2E0E}"/>
    <cellStyle name="Moneda 63 2 3 3" xfId="6753" xr:uid="{38C4BE59-9DE2-4CAA-94B6-ED26620D7DDD}"/>
    <cellStyle name="Moneda 63 2 3 3 2" xfId="17005" xr:uid="{92993B1C-629A-4394-A2FE-24DE07209CDD}"/>
    <cellStyle name="Moneda 63 2 3 4" xfId="10032" xr:uid="{BC94B2EF-787F-4D49-8FA3-9C67721B59E3}"/>
    <cellStyle name="Moneda 63 2 3 4 2" xfId="19298" xr:uid="{69802B68-5D84-4431-B1AF-C454259222D6}"/>
    <cellStyle name="Moneda 63 2 3 5" xfId="12452" xr:uid="{F00D056E-60AD-450B-8DAC-2520232D8EEC}"/>
    <cellStyle name="Moneda 63 2 4" xfId="3158" xr:uid="{503937CA-58A4-43CD-AE82-773CF673242A}"/>
    <cellStyle name="Moneda 63 2 4 2" xfId="13590" xr:uid="{170C8F40-EAFD-4F25-8CAA-937E0F1786A0}"/>
    <cellStyle name="Moneda 63 2 5" xfId="5585" xr:uid="{014B0C97-FFD6-4192-810E-6F3DEF8337FD}"/>
    <cellStyle name="Moneda 63 2 5 2" xfId="15867" xr:uid="{62F8B28F-EACD-40B5-951A-C6FFCB4F21D1}"/>
    <cellStyle name="Moneda 63 2 6" xfId="8864" xr:uid="{67DC0046-E915-490B-9739-9E3EC1A580D6}"/>
    <cellStyle name="Moneda 63 2 6 2" xfId="18160" xr:uid="{D45D54CB-4CB5-49A6-B70A-1A16ED396044}"/>
    <cellStyle name="Moneda 63 2 7" xfId="11314" xr:uid="{0CC342C2-38F3-4953-BBC4-CA6280C949E0}"/>
    <cellStyle name="Moneda 63 3" xfId="1117" xr:uid="{BE4EF2C7-83E7-4AF4-AF10-C832BD77BA1B}"/>
    <cellStyle name="Moneda 63 3 2" xfId="2285" xr:uid="{091C9583-1394-4ADB-ACC2-36AE027A0400}"/>
    <cellStyle name="Moneda 63 3 2 2" xfId="4621" xr:uid="{8E33FE6F-FAFB-407A-BE4A-9BF17AA43924}"/>
    <cellStyle name="Moneda 63 3 2 2 2" xfId="15013" xr:uid="{4A14F223-A6EC-4CC2-AFAC-1824599B01FF}"/>
    <cellStyle name="Moneda 63 3 2 3" xfId="7048" xr:uid="{FDB96986-EA14-4FDF-9DE0-CC263DCEDE86}"/>
    <cellStyle name="Moneda 63 3 2 3 2" xfId="17290" xr:uid="{9C5136DD-BCFA-4993-A179-C4DCBADE534C}"/>
    <cellStyle name="Moneda 63 3 2 4" xfId="10327" xr:uid="{DF7DE459-8124-4A15-A69C-C99C17803166}"/>
    <cellStyle name="Moneda 63 3 2 4 2" xfId="19584" xr:uid="{FB0A3867-7F18-4943-B11D-C2806FA7800F}"/>
    <cellStyle name="Moneda 63 3 2 5" xfId="12737" xr:uid="{FF3D7E79-8B82-4B9E-8CE3-F9EFBEF6ECB0}"/>
    <cellStyle name="Moneda 63 3 3" xfId="3453" xr:uid="{197F4BDD-2224-414B-928E-3944D5DC720E}"/>
    <cellStyle name="Moneda 63 3 3 2" xfId="13875" xr:uid="{FF7B3F4F-2EFE-4B81-BC59-BACF8B7FAA31}"/>
    <cellStyle name="Moneda 63 3 4" xfId="5880" xr:uid="{5AB6424A-AFA4-429E-8D15-E3C318FCFE6B}"/>
    <cellStyle name="Moneda 63 3 4 2" xfId="16152" xr:uid="{A7DC55A5-66A5-431E-B5A0-1255648C6AA3}"/>
    <cellStyle name="Moneda 63 3 5" xfId="9159" xr:uid="{0283CF9B-E315-4B2D-B8BF-0263182905B6}"/>
    <cellStyle name="Moneda 63 3 5 2" xfId="18445" xr:uid="{88B7D7F5-6D2E-4B20-9CE6-B9A5A25FAD03}"/>
    <cellStyle name="Moneda 63 3 6" xfId="11599" xr:uid="{6302E3DF-7189-47A1-A91C-EFB0C207BF0A}"/>
    <cellStyle name="Moneda 63 4" xfId="1696" xr:uid="{ECD1F40F-8C83-47E9-B07B-C0CB9CC5FD11}"/>
    <cellStyle name="Moneda 63 4 2" xfId="4032" xr:uid="{1D3A8A47-958B-4957-A1AA-30163E182509}"/>
    <cellStyle name="Moneda 63 4 2 2" xfId="14444" xr:uid="{57E31333-F6A1-46F5-BB47-D1A70D253BDA}"/>
    <cellStyle name="Moneda 63 4 3" xfId="6459" xr:uid="{7EE11D08-52F4-46B0-931E-116AA7495DBD}"/>
    <cellStyle name="Moneda 63 4 3 2" xfId="16721" xr:uid="{76B33D45-5888-45A0-9624-F6C547D2D675}"/>
    <cellStyle name="Moneda 63 4 4" xfId="9738" xr:uid="{ABD43C96-0278-4813-BB88-6482676C74A9}"/>
    <cellStyle name="Moneda 63 4 4 2" xfId="19014" xr:uid="{85001F06-45C6-4150-89B0-8C440FEC126B}"/>
    <cellStyle name="Moneda 63 4 5" xfId="12168" xr:uid="{17FA4A27-E453-4E65-BDA1-CD18596357AD}"/>
    <cellStyle name="Moneda 63 5" xfId="2864" xr:uid="{64BCED90-A020-4D50-9DC2-A808C5706D3C}"/>
    <cellStyle name="Moneda 63 5 2" xfId="13306" xr:uid="{2E3D190A-5D4D-4B35-B197-E17EA3077A01}"/>
    <cellStyle name="Moneda 63 6" xfId="5275" xr:uid="{72291763-8B48-414F-9A9C-CF1DB4382BB2}"/>
    <cellStyle name="Moneda 63 6 2" xfId="15583" xr:uid="{BF46DAF2-23A5-4F68-AA75-D62689404DE5}"/>
    <cellStyle name="Moneda 63 7" xfId="8570" xr:uid="{50E85A23-4AD8-4308-857C-C14224BE689D}"/>
    <cellStyle name="Moneda 63 7 2" xfId="17876" xr:uid="{257903B6-F20B-4530-98ED-11DB28CC9206}"/>
    <cellStyle name="Moneda 63 8" xfId="10961" xr:uid="{2D8BBC4B-AFBC-46F9-B06F-3F70A9DB7A29}"/>
    <cellStyle name="Moneda 64" xfId="379" xr:uid="{FC9CE601-5CA4-4B46-A7F1-40758A7134C8}"/>
    <cellStyle name="Moneda 64 2" xfId="753" xr:uid="{5FFD18EF-889F-4280-B324-76796CDAD6B8}"/>
    <cellStyle name="Moneda 64 2 2" xfId="1335" xr:uid="{DF835C8C-B057-4A40-8A91-DEFA213EA222}"/>
    <cellStyle name="Moneda 64 2 2 2" xfId="2503" xr:uid="{4AA8AC83-97D2-4CAE-AF77-7BFDAF4DA61F}"/>
    <cellStyle name="Moneda 64 2 2 2 2" xfId="4839" xr:uid="{44C4EDC0-3716-41E8-92FD-F86E0C6426A2}"/>
    <cellStyle name="Moneda 64 2 2 2 2 2" xfId="15228" xr:uid="{6D971241-A838-4EA4-89F1-96C191791772}"/>
    <cellStyle name="Moneda 64 2 2 2 3" xfId="7266" xr:uid="{4644317A-B32C-43E0-9907-BB0ADF485D33}"/>
    <cellStyle name="Moneda 64 2 2 2 3 2" xfId="17505" xr:uid="{5FCFA01A-BAA7-4127-A385-7084F015910E}"/>
    <cellStyle name="Moneda 64 2 2 2 4" xfId="10545" xr:uid="{981198B4-1F91-4A61-9420-5004D498B5B3}"/>
    <cellStyle name="Moneda 64 2 2 2 4 2" xfId="19799" xr:uid="{6BB5359D-F628-4E94-A74F-97524FE9C40C}"/>
    <cellStyle name="Moneda 64 2 2 2 5" xfId="12952" xr:uid="{D13C4871-7D24-4509-927B-921201FDFB5E}"/>
    <cellStyle name="Moneda 64 2 2 3" xfId="3671" xr:uid="{AC7C7B5E-D552-4105-B294-B058437B5835}"/>
    <cellStyle name="Moneda 64 2 2 3 2" xfId="14090" xr:uid="{FE246527-A9D0-4BC4-89EC-4C5B269A183A}"/>
    <cellStyle name="Moneda 64 2 2 4" xfId="6098" xr:uid="{5526DEA2-4A76-437A-8AD0-F6A84ABC9B34}"/>
    <cellStyle name="Moneda 64 2 2 4 2" xfId="16367" xr:uid="{EAB2E1CB-62DC-4081-B33B-02CDF54521AC}"/>
    <cellStyle name="Moneda 64 2 2 5" xfId="9377" xr:uid="{ACD402AB-3BEC-48F3-A557-8882901C109D}"/>
    <cellStyle name="Moneda 64 2 2 5 2" xfId="18660" xr:uid="{CF77558B-2755-4B1B-8C60-8D397861F037}"/>
    <cellStyle name="Moneda 64 2 2 6" xfId="11814" xr:uid="{065A8E51-74D1-47D0-887B-7D7555DAA6C1}"/>
    <cellStyle name="Moneda 64 2 3" xfId="1921" xr:uid="{F88B6A87-54CB-4A07-9818-7ECBCF823C47}"/>
    <cellStyle name="Moneda 64 2 3 2" xfId="4257" xr:uid="{2C188DB1-2FFE-4238-A92C-CE735826C240}"/>
    <cellStyle name="Moneda 64 2 3 2 2" xfId="14659" xr:uid="{66CF5704-A88E-42DA-8F42-1E91474AA30C}"/>
    <cellStyle name="Moneda 64 2 3 3" xfId="6684" xr:uid="{63DD94E1-FDD3-47E3-B692-0F151BE4A9BB}"/>
    <cellStyle name="Moneda 64 2 3 3 2" xfId="16936" xr:uid="{E152C392-C046-4A37-9D1C-1CB1F43D4280}"/>
    <cellStyle name="Moneda 64 2 3 4" xfId="9963" xr:uid="{EE892524-4903-4AAF-8CF0-76195E3A5E83}"/>
    <cellStyle name="Moneda 64 2 3 4 2" xfId="19229" xr:uid="{01D74BD7-A272-4F4F-88A1-FE8D73B53AC5}"/>
    <cellStyle name="Moneda 64 2 3 5" xfId="12383" xr:uid="{F2AE4A59-4BB8-43D8-A9E5-3DACD483231C}"/>
    <cellStyle name="Moneda 64 2 4" xfId="3089" xr:uid="{479FEE33-E3CB-47D8-ACD6-D877826746BF}"/>
    <cellStyle name="Moneda 64 2 4 2" xfId="13521" xr:uid="{67DE398A-42DD-45D9-8745-400E4621490D}"/>
    <cellStyle name="Moneda 64 2 5" xfId="5516" xr:uid="{6F328F21-92BD-42DB-B33C-FAA24FD18DD1}"/>
    <cellStyle name="Moneda 64 2 5 2" xfId="15798" xr:uid="{BC443E67-7A0B-48FD-91DB-7EF417F520D1}"/>
    <cellStyle name="Moneda 64 2 6" xfId="8795" xr:uid="{5AB480A4-8007-4B01-9EEF-D01AEECD9403}"/>
    <cellStyle name="Moneda 64 2 6 2" xfId="18091" xr:uid="{2A8670E3-7D68-4052-9E49-4FF6382FE95E}"/>
    <cellStyle name="Moneda 64 2 7" xfId="11245" xr:uid="{9F0B47B1-CB47-436B-9493-85D8C7368E1D}"/>
    <cellStyle name="Moneda 64 3" xfId="1048" xr:uid="{CC9D6E74-78B1-43EB-B7ED-80A4D64FBB07}"/>
    <cellStyle name="Moneda 64 3 2" xfId="2216" xr:uid="{B520C300-4628-44DA-A380-B279D03A9376}"/>
    <cellStyle name="Moneda 64 3 2 2" xfId="4552" xr:uid="{5DE4FA97-517C-437D-AF07-79F87B7BF3C2}"/>
    <cellStyle name="Moneda 64 3 2 2 2" xfId="14944" xr:uid="{FE1D746E-C0F2-498D-8B75-393A17214519}"/>
    <cellStyle name="Moneda 64 3 2 3" xfId="6979" xr:uid="{F5BC10EA-92D7-4F18-BB7A-F88E23C4FA48}"/>
    <cellStyle name="Moneda 64 3 2 3 2" xfId="17221" xr:uid="{280A06DC-AFB5-4ACA-874D-BFD42EC05452}"/>
    <cellStyle name="Moneda 64 3 2 4" xfId="10258" xr:uid="{4B301D97-7E99-4893-8814-8C03FE327393}"/>
    <cellStyle name="Moneda 64 3 2 4 2" xfId="19515" xr:uid="{0B037700-072D-4C16-9BCB-ABFCDA89A9A5}"/>
    <cellStyle name="Moneda 64 3 2 5" xfId="12668" xr:uid="{F4B239D3-9EA3-4C8D-BB3D-6C1A354A6BC3}"/>
    <cellStyle name="Moneda 64 3 3" xfId="3384" xr:uid="{3B534117-7C37-4485-9893-6D77814642BA}"/>
    <cellStyle name="Moneda 64 3 3 2" xfId="13806" xr:uid="{A1E31D4E-292B-44C8-AD74-91341C186AFE}"/>
    <cellStyle name="Moneda 64 3 4" xfId="5811" xr:uid="{9F706B7F-3703-4E6E-9FF0-8ED93E3AE3D1}"/>
    <cellStyle name="Moneda 64 3 4 2" xfId="16083" xr:uid="{F0DA0F6A-7CEC-47BB-863A-809D694CB69A}"/>
    <cellStyle name="Moneda 64 3 5" xfId="9090" xr:uid="{2EA94904-ECAD-4ABB-831B-30F388AAD601}"/>
    <cellStyle name="Moneda 64 3 5 2" xfId="18376" xr:uid="{DD14A6F2-505D-434A-B8EC-051C922D3634}"/>
    <cellStyle name="Moneda 64 3 6" xfId="11530" xr:uid="{D1A246EB-BACE-4387-90DD-0FB2FBCBFCDA}"/>
    <cellStyle name="Moneda 64 4" xfId="1627" xr:uid="{1C8337AD-6E22-4C07-A7EF-9B7E85C54A38}"/>
    <cellStyle name="Moneda 64 4 2" xfId="3963" xr:uid="{7552C663-4573-4BD1-97B4-3679613E0D57}"/>
    <cellStyle name="Moneda 64 4 2 2" xfId="14375" xr:uid="{4F503D29-8790-4D81-8AE2-34ED6D846672}"/>
    <cellStyle name="Moneda 64 4 3" xfId="6390" xr:uid="{FFA064C2-8868-4A4A-8C37-739607F7B577}"/>
    <cellStyle name="Moneda 64 4 3 2" xfId="16652" xr:uid="{3B4E6039-C4A6-4176-B23F-6D5FDA68C7E2}"/>
    <cellStyle name="Moneda 64 4 4" xfId="9669" xr:uid="{7262214D-BCC1-4E75-B72B-569F0226290B}"/>
    <cellStyle name="Moneda 64 4 4 2" xfId="18945" xr:uid="{78AD2EFB-52B7-4429-BF2B-A5650AF7232D}"/>
    <cellStyle name="Moneda 64 4 5" xfId="12099" xr:uid="{8046514B-7286-4B48-8ECB-BEF68EBCE1F5}"/>
    <cellStyle name="Moneda 64 5" xfId="2795" xr:uid="{CB341F87-26B9-4576-B4BB-1943DE2A80BF}"/>
    <cellStyle name="Moneda 64 5 2" xfId="13237" xr:uid="{F576C3E0-922E-4375-8B95-F1342C9C6E84}"/>
    <cellStyle name="Moneda 64 6" xfId="5206" xr:uid="{8BE06376-BC09-4F77-9D5B-2089186DFE91}"/>
    <cellStyle name="Moneda 64 6 2" xfId="15514" xr:uid="{BC503E5C-C414-4028-A570-4FDF9D1010F3}"/>
    <cellStyle name="Moneda 64 7" xfId="8501" xr:uid="{CCED9A99-26AA-44D8-893D-63690D413126}"/>
    <cellStyle name="Moneda 64 7 2" xfId="17807" xr:uid="{D5E8C9C3-080B-4ED5-82B5-6BC651E66275}"/>
    <cellStyle name="Moneda 64 8" xfId="10892" xr:uid="{33A5BC8F-9C16-4265-9513-0B3DFAE3F593}"/>
    <cellStyle name="Moneda 65" xfId="457" xr:uid="{519571D3-2451-4550-BA90-B606B2C77073}"/>
    <cellStyle name="Moneda 65 2" xfId="831" xr:uid="{35B78798-B049-4FEA-98F7-C1E9912C38D7}"/>
    <cellStyle name="Moneda 65 2 2" xfId="1413" xr:uid="{C6323F99-A4AC-4640-9E56-4A051A5EA5E8}"/>
    <cellStyle name="Moneda 65 2 2 2" xfId="2581" xr:uid="{4545904C-5424-4E39-812A-60217C3DE8C1}"/>
    <cellStyle name="Moneda 65 2 2 2 2" xfId="4917" xr:uid="{258DE574-E7B6-4799-8439-6A5BC609DCD2}"/>
    <cellStyle name="Moneda 65 2 2 2 2 2" xfId="15306" xr:uid="{E16B4BBD-D24B-41A8-A2D8-7BE81307A82E}"/>
    <cellStyle name="Moneda 65 2 2 2 3" xfId="7344" xr:uid="{BB649313-1E7A-4943-B3D1-03128FE8168E}"/>
    <cellStyle name="Moneda 65 2 2 2 3 2" xfId="17583" xr:uid="{CA6A49D7-DB5C-4F32-A42E-9E57E52216DF}"/>
    <cellStyle name="Moneda 65 2 2 2 4" xfId="10623" xr:uid="{143B6E97-2DCF-49BF-A900-AD7402D72F29}"/>
    <cellStyle name="Moneda 65 2 2 2 4 2" xfId="19877" xr:uid="{85F4B51D-72F5-4996-BDC6-48131E1C2919}"/>
    <cellStyle name="Moneda 65 2 2 2 5" xfId="13030" xr:uid="{3515FA2C-3082-4300-AEF3-FD30CA251F34}"/>
    <cellStyle name="Moneda 65 2 2 3" xfId="3749" xr:uid="{352BE434-F80B-4385-B52D-699ADAD76F18}"/>
    <cellStyle name="Moneda 65 2 2 3 2" xfId="14168" xr:uid="{D1B0E157-5201-4443-A191-0614FE1E3F3D}"/>
    <cellStyle name="Moneda 65 2 2 4" xfId="6176" xr:uid="{1F89AFD7-5A4A-4582-9F15-4AEB089AE23B}"/>
    <cellStyle name="Moneda 65 2 2 4 2" xfId="16445" xr:uid="{808981E9-91E3-4FC9-82D1-CD76B2B53CAA}"/>
    <cellStyle name="Moneda 65 2 2 5" xfId="9455" xr:uid="{002399AC-1F98-47D9-9541-5696C68715D8}"/>
    <cellStyle name="Moneda 65 2 2 5 2" xfId="18738" xr:uid="{6C218C63-6CD9-4CC5-89AD-8832B7D8CEE9}"/>
    <cellStyle name="Moneda 65 2 2 6" xfId="11892" xr:uid="{C9EF4A2B-6BE8-4A27-B16C-13FA06EDDD60}"/>
    <cellStyle name="Moneda 65 2 3" xfId="1999" xr:uid="{B0A54819-C096-4743-A905-21C029F12D2A}"/>
    <cellStyle name="Moneda 65 2 3 2" xfId="4335" xr:uid="{56D03D18-1579-4B63-B8D7-650AFB20D0EE}"/>
    <cellStyle name="Moneda 65 2 3 2 2" xfId="14737" xr:uid="{D9A8952B-3AE9-44FE-BDDA-DD4542941198}"/>
    <cellStyle name="Moneda 65 2 3 3" xfId="6762" xr:uid="{0F5D3AC5-745B-45CC-A1BD-1CFCDD1B07E7}"/>
    <cellStyle name="Moneda 65 2 3 3 2" xfId="17014" xr:uid="{53375BE8-643F-4CDC-9562-7AB56C7C5C12}"/>
    <cellStyle name="Moneda 65 2 3 4" xfId="10041" xr:uid="{B4835F4F-7A36-4579-B367-F25A446CE5FE}"/>
    <cellStyle name="Moneda 65 2 3 4 2" xfId="19307" xr:uid="{8D1E9DA7-013E-4B04-90BC-F5F1AEA4EBC0}"/>
    <cellStyle name="Moneda 65 2 3 5" xfId="12461" xr:uid="{81AEFD6D-30EC-4498-92A6-0323D5F260BA}"/>
    <cellStyle name="Moneda 65 2 4" xfId="3167" xr:uid="{153BE574-8E08-46F5-9041-26E37957CC01}"/>
    <cellStyle name="Moneda 65 2 4 2" xfId="13599" xr:uid="{07F68B3C-7672-44D1-B325-F5BEA0E1EAA4}"/>
    <cellStyle name="Moneda 65 2 5" xfId="5594" xr:uid="{452C3F44-3323-45A1-9151-BB66A6A13579}"/>
    <cellStyle name="Moneda 65 2 5 2" xfId="15876" xr:uid="{38713043-3472-4C60-8DF8-36DD439F1C98}"/>
    <cellStyle name="Moneda 65 2 6" xfId="8873" xr:uid="{359AEE6A-EEA1-4DFF-9590-18DC68F3EB79}"/>
    <cellStyle name="Moneda 65 2 6 2" xfId="18169" xr:uid="{53C877EC-3CCF-42D3-B6C1-3BE3F3923A19}"/>
    <cellStyle name="Moneda 65 2 7" xfId="11323" xr:uid="{B000F519-EB60-4A31-AA41-2438CDA965B1}"/>
    <cellStyle name="Moneda 65 3" xfId="1126" xr:uid="{4C51A711-758E-4D0B-B968-F5F7A049C9B3}"/>
    <cellStyle name="Moneda 65 3 2" xfId="2294" xr:uid="{4A4E4BB3-98A9-43D2-BBB3-598257B5B57E}"/>
    <cellStyle name="Moneda 65 3 2 2" xfId="4630" xr:uid="{5931E00E-EB6E-4A31-8ADA-D1185966B359}"/>
    <cellStyle name="Moneda 65 3 2 2 2" xfId="15022" xr:uid="{290C87EE-A4E7-4BF0-BBF2-8E64B12EB18C}"/>
    <cellStyle name="Moneda 65 3 2 3" xfId="7057" xr:uid="{F2B44E1F-D3B7-4393-B16D-922A196167CA}"/>
    <cellStyle name="Moneda 65 3 2 3 2" xfId="17299" xr:uid="{108D3083-EB13-4E0F-8DF0-69DEA34EADF5}"/>
    <cellStyle name="Moneda 65 3 2 4" xfId="10336" xr:uid="{EA48B2A2-6B76-4354-AD89-1B7969339C52}"/>
    <cellStyle name="Moneda 65 3 2 4 2" xfId="19593" xr:uid="{2ACAE4FA-A2CF-4840-80D3-528C5DF9C693}"/>
    <cellStyle name="Moneda 65 3 2 5" xfId="12746" xr:uid="{19AC109C-805E-49AF-AF1E-1A44D6BE257F}"/>
    <cellStyle name="Moneda 65 3 3" xfId="3462" xr:uid="{C56CB7D6-58E0-46AD-964C-E9B5162C75DF}"/>
    <cellStyle name="Moneda 65 3 3 2" xfId="13884" xr:uid="{FA958500-C9FC-4127-B7B9-1F2500F424A0}"/>
    <cellStyle name="Moneda 65 3 4" xfId="5889" xr:uid="{33F5E91B-1166-410B-A16B-34AD58A58BDA}"/>
    <cellStyle name="Moneda 65 3 4 2" xfId="16161" xr:uid="{9B6E054C-04C9-4CFD-825E-77ECFB05B7C8}"/>
    <cellStyle name="Moneda 65 3 5" xfId="9168" xr:uid="{2977A82D-1731-4632-AE38-1733E148D11A}"/>
    <cellStyle name="Moneda 65 3 5 2" xfId="18454" xr:uid="{7DCD9F1D-C4A8-419F-9350-B05F52F36BCF}"/>
    <cellStyle name="Moneda 65 3 6" xfId="11608" xr:uid="{ADA294DF-0A76-404F-A70A-B59A139D19BE}"/>
    <cellStyle name="Moneda 65 4" xfId="1705" xr:uid="{A9720CA6-58BE-4AAE-B375-494DBDE90355}"/>
    <cellStyle name="Moneda 65 4 2" xfId="4041" xr:uid="{2007F600-FADE-4DD6-AD1E-E95442238F34}"/>
    <cellStyle name="Moneda 65 4 2 2" xfId="14453" xr:uid="{18871961-37EC-4269-B761-E3A556DCD738}"/>
    <cellStyle name="Moneda 65 4 3" xfId="6468" xr:uid="{9C138350-8274-41A2-ACDC-AD941F6AEF23}"/>
    <cellStyle name="Moneda 65 4 3 2" xfId="16730" xr:uid="{34B7A857-4DE2-40C4-918B-7D90DE1AC806}"/>
    <cellStyle name="Moneda 65 4 4" xfId="9747" xr:uid="{019A071E-0251-40CE-AF38-726065891815}"/>
    <cellStyle name="Moneda 65 4 4 2" xfId="19023" xr:uid="{D169B5FE-936B-4257-9103-0BD10D134112}"/>
    <cellStyle name="Moneda 65 4 5" xfId="12177" xr:uid="{83662B7C-65EB-4FE4-90BF-77A539EA0D33}"/>
    <cellStyle name="Moneda 65 5" xfId="2873" xr:uid="{1A3DC9A4-B52D-4B61-831D-F65C0E8B729F}"/>
    <cellStyle name="Moneda 65 5 2" xfId="13315" xr:uid="{1C5FEF5F-7171-4A4F-AD30-2AF0C604D90C}"/>
    <cellStyle name="Moneda 65 6" xfId="5284" xr:uid="{B5702228-209A-4B51-A533-CB857ADDC2C4}"/>
    <cellStyle name="Moneda 65 6 2" xfId="15592" xr:uid="{5EDC9EF5-76FF-4445-AEE1-A920FF888125}"/>
    <cellStyle name="Moneda 65 7" xfId="8579" xr:uid="{72396EFB-30EB-4342-B3CF-D755D74CD452}"/>
    <cellStyle name="Moneda 65 7 2" xfId="17885" xr:uid="{4E59EAB4-2559-4EA4-A779-423C940F1DE2}"/>
    <cellStyle name="Moneda 65 8" xfId="10970" xr:uid="{567498B8-E901-4935-9378-5F8E5F237836}"/>
    <cellStyle name="Moneda 66" xfId="456" xr:uid="{C8385E24-1ADF-4762-8336-67384089F8D6}"/>
    <cellStyle name="Moneda 66 2" xfId="830" xr:uid="{5494844D-CCB4-4166-BAB4-C6233D0E476B}"/>
    <cellStyle name="Moneda 66 2 2" xfId="1412" xr:uid="{9CB73B43-4BD3-4128-9A61-D459A80C3DA4}"/>
    <cellStyle name="Moneda 66 2 2 2" xfId="2580" xr:uid="{37D05CC9-7496-45FB-9671-AD212DE95904}"/>
    <cellStyle name="Moneda 66 2 2 2 2" xfId="4916" xr:uid="{3362616D-C331-46EF-A8FA-FAB1C56638C4}"/>
    <cellStyle name="Moneda 66 2 2 2 2 2" xfId="15305" xr:uid="{4C07FBA0-C378-4A43-A66E-513E875275C6}"/>
    <cellStyle name="Moneda 66 2 2 2 3" xfId="7343" xr:uid="{DA4E878B-25B3-4C5B-B92C-A1E838E5C6F6}"/>
    <cellStyle name="Moneda 66 2 2 2 3 2" xfId="17582" xr:uid="{4D91E558-38EB-48AF-9215-260C001280A8}"/>
    <cellStyle name="Moneda 66 2 2 2 4" xfId="10622" xr:uid="{D37C635E-AD41-4064-BE7E-B0B72B538506}"/>
    <cellStyle name="Moneda 66 2 2 2 4 2" xfId="19876" xr:uid="{A83B6994-BAC6-4AA1-9167-9C1623133B72}"/>
    <cellStyle name="Moneda 66 2 2 2 5" xfId="13029" xr:uid="{1FE58344-45BC-45B4-8379-51DF59BA4C5B}"/>
    <cellStyle name="Moneda 66 2 2 3" xfId="3748" xr:uid="{95B6BE7E-3C16-48F6-BFC8-9D11BB9CD0DA}"/>
    <cellStyle name="Moneda 66 2 2 3 2" xfId="14167" xr:uid="{81FCDB2C-D59D-445E-906B-5ADE0C9A6DB3}"/>
    <cellStyle name="Moneda 66 2 2 4" xfId="6175" xr:uid="{626DD8AA-2626-40B1-8A9F-5482A8FA1C30}"/>
    <cellStyle name="Moneda 66 2 2 4 2" xfId="16444" xr:uid="{7C6E1FE1-261A-496B-A115-F2EDE93EEE28}"/>
    <cellStyle name="Moneda 66 2 2 5" xfId="9454" xr:uid="{1E3C6A44-B87C-4F9E-955A-2CB83BDB06EF}"/>
    <cellStyle name="Moneda 66 2 2 5 2" xfId="18737" xr:uid="{7283BAF9-81E1-4A99-8537-BE112B343DC6}"/>
    <cellStyle name="Moneda 66 2 2 6" xfId="11891" xr:uid="{3CAF1D01-FF5B-4BE3-AFC1-C41416FEF598}"/>
    <cellStyle name="Moneda 66 2 3" xfId="1998" xr:uid="{E82F61D3-D91C-458B-A1E9-30EA36330583}"/>
    <cellStyle name="Moneda 66 2 3 2" xfId="4334" xr:uid="{D50FCA80-71E1-497D-A42B-CBB3ECBB6AE4}"/>
    <cellStyle name="Moneda 66 2 3 2 2" xfId="14736" xr:uid="{9BB43DE2-A2BA-4A78-83F1-E8D433C6EC6A}"/>
    <cellStyle name="Moneda 66 2 3 3" xfId="6761" xr:uid="{04279374-9524-46E3-ACFB-DA6FE11E2B4B}"/>
    <cellStyle name="Moneda 66 2 3 3 2" xfId="17013" xr:uid="{6C7EB8FE-5F56-4D77-B0A7-4B423FC26165}"/>
    <cellStyle name="Moneda 66 2 3 4" xfId="10040" xr:uid="{8703A48C-A6CF-4A55-8827-C1125E01F97A}"/>
    <cellStyle name="Moneda 66 2 3 4 2" xfId="19306" xr:uid="{B676B6FF-DEF9-49CF-83F3-4559479C4438}"/>
    <cellStyle name="Moneda 66 2 3 5" xfId="12460" xr:uid="{92848A5D-98E8-4141-97C8-3E715B796B80}"/>
    <cellStyle name="Moneda 66 2 4" xfId="3166" xr:uid="{80D0D31C-1F38-46F6-AAA0-4D0F2E4AD7F0}"/>
    <cellStyle name="Moneda 66 2 4 2" xfId="13598" xr:uid="{5EDADFFD-A703-4DA2-B0C1-B2B5801A6771}"/>
    <cellStyle name="Moneda 66 2 5" xfId="5593" xr:uid="{C366BBB6-4E91-4BE7-B9BC-4106AD8B7836}"/>
    <cellStyle name="Moneda 66 2 5 2" xfId="15875" xr:uid="{9EED88C6-5C52-49DB-A09F-DF045917605E}"/>
    <cellStyle name="Moneda 66 2 6" xfId="8872" xr:uid="{4E0BDBE2-9413-4AB4-A8AA-8E9DA8DE0672}"/>
    <cellStyle name="Moneda 66 2 6 2" xfId="18168" xr:uid="{18B5094E-B54F-423C-BBC4-600CC49EF5B4}"/>
    <cellStyle name="Moneda 66 2 7" xfId="11322" xr:uid="{5F511859-47BF-41D8-B707-8A3FBDF8826B}"/>
    <cellStyle name="Moneda 66 3" xfId="1125" xr:uid="{9E3F6C70-ACFB-4111-8A31-41E009619632}"/>
    <cellStyle name="Moneda 66 3 2" xfId="2293" xr:uid="{76489DE3-57AD-4302-AFF4-E91540B23E24}"/>
    <cellStyle name="Moneda 66 3 2 2" xfId="4629" xr:uid="{FA95F2DC-9F83-4198-9DF3-1EA3773724BC}"/>
    <cellStyle name="Moneda 66 3 2 2 2" xfId="15021" xr:uid="{006D1443-9402-4C47-8D6C-124669549F12}"/>
    <cellStyle name="Moneda 66 3 2 3" xfId="7056" xr:uid="{93E8FB15-B6B5-4D39-9ACA-93730FFE0DFA}"/>
    <cellStyle name="Moneda 66 3 2 3 2" xfId="17298" xr:uid="{AEDD6AC8-4CCA-4390-B770-A1B27B19EC66}"/>
    <cellStyle name="Moneda 66 3 2 4" xfId="10335" xr:uid="{578535C2-E9E8-49A3-A922-255BF5F65943}"/>
    <cellStyle name="Moneda 66 3 2 4 2" xfId="19592" xr:uid="{428EC616-D204-47FA-8AFB-CEA1018D2447}"/>
    <cellStyle name="Moneda 66 3 2 5" xfId="12745" xr:uid="{3847AC22-AD1B-4EFE-A858-10BDEBFCB884}"/>
    <cellStyle name="Moneda 66 3 3" xfId="3461" xr:uid="{5D40FECE-AD38-49A7-B1D1-64092C0DBC37}"/>
    <cellStyle name="Moneda 66 3 3 2" xfId="13883" xr:uid="{21DCF64A-970E-46EF-BB57-CFC40B2688A6}"/>
    <cellStyle name="Moneda 66 3 4" xfId="5888" xr:uid="{465BBD18-29C4-4837-954C-CC3FFA7D4E22}"/>
    <cellStyle name="Moneda 66 3 4 2" xfId="16160" xr:uid="{75292217-4909-429C-B94A-AD33B1007C4D}"/>
    <cellStyle name="Moneda 66 3 5" xfId="9167" xr:uid="{436BBC9F-BC96-4D73-BA63-2A7C738E3BA2}"/>
    <cellStyle name="Moneda 66 3 5 2" xfId="18453" xr:uid="{67921779-6291-41E1-A167-9ECE9B2B6456}"/>
    <cellStyle name="Moneda 66 3 6" xfId="11607" xr:uid="{484B125D-7CCB-4652-9B05-E80E00E2450A}"/>
    <cellStyle name="Moneda 66 4" xfId="1704" xr:uid="{325F14FF-6D59-413A-829E-1BFF8AEE1B40}"/>
    <cellStyle name="Moneda 66 4 2" xfId="4040" xr:uid="{7D46F4ED-F2B4-4BB4-8847-5EC81F44266A}"/>
    <cellStyle name="Moneda 66 4 2 2" xfId="14452" xr:uid="{2FA1198C-E22E-42FA-B1A5-77EC550FD4A9}"/>
    <cellStyle name="Moneda 66 4 3" xfId="6467" xr:uid="{ED04A6DE-D806-4EEC-9A97-239B4128CF29}"/>
    <cellStyle name="Moneda 66 4 3 2" xfId="16729" xr:uid="{57EA76EA-1CD4-4250-B0B9-ADDE7482DF16}"/>
    <cellStyle name="Moneda 66 4 4" xfId="9746" xr:uid="{C2F46CD1-5FB5-460F-B55C-26317F2E5B07}"/>
    <cellStyle name="Moneda 66 4 4 2" xfId="19022" xr:uid="{BE4D05FC-FB3B-42DC-B4EB-76E8543DEBC2}"/>
    <cellStyle name="Moneda 66 4 5" xfId="12176" xr:uid="{8E4C6D7F-DC72-4F43-A247-E407AAFEC56A}"/>
    <cellStyle name="Moneda 66 5" xfId="2872" xr:uid="{FB9DC183-F659-474E-A66C-AEA0AC508FBB}"/>
    <cellStyle name="Moneda 66 5 2" xfId="13314" xr:uid="{B53A3A69-A842-4C1C-BC90-F4D60BB9103E}"/>
    <cellStyle name="Moneda 66 6" xfId="5283" xr:uid="{A9775655-7EC8-4FF2-927D-2D3F75DAF6AF}"/>
    <cellStyle name="Moneda 66 6 2" xfId="15591" xr:uid="{BF587800-CCF0-417D-8753-4A3398CC6FEA}"/>
    <cellStyle name="Moneda 66 7" xfId="8578" xr:uid="{C3F61ED5-AD09-4027-8D9E-68EC9FE8A46A}"/>
    <cellStyle name="Moneda 66 7 2" xfId="17884" xr:uid="{2A33E353-77B1-47CF-8445-8C76A764060F}"/>
    <cellStyle name="Moneda 66 8" xfId="10969" xr:uid="{3D541A1D-4DFD-4607-AEB2-353A67E247C3}"/>
    <cellStyle name="Moneda 67" xfId="427" xr:uid="{FDAA5E9C-93D4-466E-A9B7-2DC7BEBBBD93}"/>
    <cellStyle name="Moneda 67 2" xfId="801" xr:uid="{A81C7447-6F4F-46C8-82FC-FC1966409A16}"/>
    <cellStyle name="Moneda 67 2 2" xfId="1383" xr:uid="{8FABBF0E-4EC0-4E02-9B7A-72700B805AAE}"/>
    <cellStyle name="Moneda 67 2 2 2" xfId="2551" xr:uid="{D20685D1-03FB-4961-89B8-6F66F1F29FDA}"/>
    <cellStyle name="Moneda 67 2 2 2 2" xfId="4887" xr:uid="{713DE362-E009-4A9B-B80A-D7BF7B91461F}"/>
    <cellStyle name="Moneda 67 2 2 2 2 2" xfId="15276" xr:uid="{79C0A0A7-38AC-4F94-8AA5-9ADD9235F3C0}"/>
    <cellStyle name="Moneda 67 2 2 2 3" xfId="7314" xr:uid="{C2E8523B-3F14-456A-B548-0AEE4A3276C7}"/>
    <cellStyle name="Moneda 67 2 2 2 3 2" xfId="17553" xr:uid="{9A1CA01E-2846-4119-93C3-67C81B5C2C49}"/>
    <cellStyle name="Moneda 67 2 2 2 4" xfId="10593" xr:uid="{315CBEA5-9415-4191-8B12-4F25E25E276B}"/>
    <cellStyle name="Moneda 67 2 2 2 4 2" xfId="19847" xr:uid="{9F8CDA15-91AD-4AD9-84B5-D0618EB833F8}"/>
    <cellStyle name="Moneda 67 2 2 2 5" xfId="13000" xr:uid="{E20B2261-DBD6-481A-87A1-553F00E5991C}"/>
    <cellStyle name="Moneda 67 2 2 3" xfId="3719" xr:uid="{6B36EEAB-D6BE-45C4-9867-79B8D8D89434}"/>
    <cellStyle name="Moneda 67 2 2 3 2" xfId="14138" xr:uid="{9413DDEA-526E-4DA0-9252-F9AB6868F184}"/>
    <cellStyle name="Moneda 67 2 2 4" xfId="6146" xr:uid="{C6B0D5EF-C6B5-465C-8347-1516D9B610AE}"/>
    <cellStyle name="Moneda 67 2 2 4 2" xfId="16415" xr:uid="{78FEBBB0-F91A-44A6-A0D5-A10864CBF3D8}"/>
    <cellStyle name="Moneda 67 2 2 5" xfId="9425" xr:uid="{7A93F184-377A-4423-8CA4-F982C44AD8F0}"/>
    <cellStyle name="Moneda 67 2 2 5 2" xfId="18708" xr:uid="{EB842609-BD88-4A4B-82B5-36B383DE7735}"/>
    <cellStyle name="Moneda 67 2 2 6" xfId="11862" xr:uid="{F01BD0A8-5C63-4EC7-A828-9A530113D611}"/>
    <cellStyle name="Moneda 67 2 3" xfId="1969" xr:uid="{BB4A074C-3515-41A4-82BD-29221D602446}"/>
    <cellStyle name="Moneda 67 2 3 2" xfId="4305" xr:uid="{A9ED1E32-114D-460A-8ADC-F576972E2520}"/>
    <cellStyle name="Moneda 67 2 3 2 2" xfId="14707" xr:uid="{DDF62E3F-F06D-40A7-94F5-AA8B6D569C7C}"/>
    <cellStyle name="Moneda 67 2 3 3" xfId="6732" xr:uid="{6AAC4CDF-ABCD-4544-9C6A-18CCC896AE15}"/>
    <cellStyle name="Moneda 67 2 3 3 2" xfId="16984" xr:uid="{C46222F1-A6B7-42D0-9527-8C318BBC9385}"/>
    <cellStyle name="Moneda 67 2 3 4" xfId="10011" xr:uid="{7CBC29A0-84D9-4975-826C-67F743223396}"/>
    <cellStyle name="Moneda 67 2 3 4 2" xfId="19277" xr:uid="{59A15038-F32C-4557-9C74-75E161A88292}"/>
    <cellStyle name="Moneda 67 2 3 5" xfId="12431" xr:uid="{4DC1BD80-B6C0-45E1-A01C-A94CF20FECE3}"/>
    <cellStyle name="Moneda 67 2 4" xfId="3137" xr:uid="{A805C5BB-DF92-4099-A89D-66ECB3DAB622}"/>
    <cellStyle name="Moneda 67 2 4 2" xfId="13569" xr:uid="{3309034A-5578-461C-A851-8F9AE8A0D427}"/>
    <cellStyle name="Moneda 67 2 5" xfId="5564" xr:uid="{B6021306-6E60-45A0-B9A5-D0CAE806A284}"/>
    <cellStyle name="Moneda 67 2 5 2" xfId="15846" xr:uid="{BCF97BEC-0A4E-4C03-BD36-175639C5860D}"/>
    <cellStyle name="Moneda 67 2 6" xfId="8843" xr:uid="{A29E3B41-D664-41F2-9108-6BC7A6A6E1F0}"/>
    <cellStyle name="Moneda 67 2 6 2" xfId="18139" xr:uid="{585718AC-D5D4-4909-9810-89300261FC38}"/>
    <cellStyle name="Moneda 67 2 7" xfId="11293" xr:uid="{D0F54E66-DEA5-4619-887A-EF49FBF030A0}"/>
    <cellStyle name="Moneda 67 3" xfId="1096" xr:uid="{5FB18840-BBD1-4810-AF8E-25E6165714CF}"/>
    <cellStyle name="Moneda 67 3 2" xfId="2264" xr:uid="{221C6F52-15EB-41B2-985E-258B339A521F}"/>
    <cellStyle name="Moneda 67 3 2 2" xfId="4600" xr:uid="{8D71ADC6-DBFE-47C7-9D90-2906FA0B4E6D}"/>
    <cellStyle name="Moneda 67 3 2 2 2" xfId="14992" xr:uid="{73E35B84-8AB5-4DB1-9AB7-C241961647E1}"/>
    <cellStyle name="Moneda 67 3 2 3" xfId="7027" xr:uid="{A542B7DD-6E79-4714-A22A-568EE69C736C}"/>
    <cellStyle name="Moneda 67 3 2 3 2" xfId="17269" xr:uid="{5095D5FE-A48A-4F4A-9B00-3D97B1A1B2F8}"/>
    <cellStyle name="Moneda 67 3 2 4" xfId="10306" xr:uid="{7C7FD3D0-E3F9-4E0B-A464-338A56CFC920}"/>
    <cellStyle name="Moneda 67 3 2 4 2" xfId="19563" xr:uid="{905AA258-3999-45A2-9D3F-C35133A2E037}"/>
    <cellStyle name="Moneda 67 3 2 5" xfId="12716" xr:uid="{F8752C76-F484-4FDD-A0DC-F6373DD5D0FB}"/>
    <cellStyle name="Moneda 67 3 3" xfId="3432" xr:uid="{25FA552A-3A6D-4B25-9634-C5278FE44BA5}"/>
    <cellStyle name="Moneda 67 3 3 2" xfId="13854" xr:uid="{A2930750-8A72-4C41-9049-8410C1DCF359}"/>
    <cellStyle name="Moneda 67 3 4" xfId="5859" xr:uid="{22EA7229-89F3-4F58-8E64-790A34CD4B47}"/>
    <cellStyle name="Moneda 67 3 4 2" xfId="16131" xr:uid="{7C48F825-0E50-4715-9600-96C7EF339EBB}"/>
    <cellStyle name="Moneda 67 3 5" xfId="9138" xr:uid="{E6B8B886-A467-4481-81C5-DABF562123B4}"/>
    <cellStyle name="Moneda 67 3 5 2" xfId="18424" xr:uid="{EF2FC249-2B06-4CBC-AD8E-970DE0CDC690}"/>
    <cellStyle name="Moneda 67 3 6" xfId="11578" xr:uid="{D8C9A587-F210-48C8-81B7-2C8282499B5F}"/>
    <cellStyle name="Moneda 67 4" xfId="1675" xr:uid="{DD415719-BF61-4B35-A71E-94672119E684}"/>
    <cellStyle name="Moneda 67 4 2" xfId="4011" xr:uid="{7FED7B0E-BAB5-4612-AE0A-01EC14EAD389}"/>
    <cellStyle name="Moneda 67 4 2 2" xfId="14423" xr:uid="{6D824D75-BFC6-45C8-97A2-6B1F236F09D4}"/>
    <cellStyle name="Moneda 67 4 3" xfId="6438" xr:uid="{28E87595-C148-4D2F-A820-A7AEA71B3BD6}"/>
    <cellStyle name="Moneda 67 4 3 2" xfId="16700" xr:uid="{E01C2758-0150-44A1-B6A6-7134D870F93B}"/>
    <cellStyle name="Moneda 67 4 4" xfId="9717" xr:uid="{EE032528-B093-4B8E-ABFB-616BC82DB6C6}"/>
    <cellStyle name="Moneda 67 4 4 2" xfId="18993" xr:uid="{DAC1FBC9-8004-49BB-B119-806C9ABCDC1F}"/>
    <cellStyle name="Moneda 67 4 5" xfId="12147" xr:uid="{79F1FD03-56F5-4AD4-9A82-F02A5E956EF2}"/>
    <cellStyle name="Moneda 67 5" xfId="2843" xr:uid="{F2C49949-804A-47F1-9D07-DD897ECB71C2}"/>
    <cellStyle name="Moneda 67 5 2" xfId="13285" xr:uid="{301B2968-A6AC-4436-90CC-5AF5E976CD82}"/>
    <cellStyle name="Moneda 67 6" xfId="5254" xr:uid="{B12FD732-D3E4-4399-910E-9BF5F93C40C7}"/>
    <cellStyle name="Moneda 67 6 2" xfId="15562" xr:uid="{E6824A76-ED98-426F-AB66-C358FAE220B7}"/>
    <cellStyle name="Moneda 67 7" xfId="8549" xr:uid="{EAD0EF23-4351-4B56-A0F2-FD00DAB61D1F}"/>
    <cellStyle name="Moneda 67 7 2" xfId="17855" xr:uid="{C51F15B6-7F89-4D7E-9198-ABB94E52D034}"/>
    <cellStyle name="Moneda 67 8" xfId="10940" xr:uid="{8F5261E9-2CD4-40DB-8CD4-7E46243B97CA}"/>
    <cellStyle name="Moneda 68" xfId="419" xr:uid="{BC73CB57-49E9-4053-BE5B-63DA4AAE1253}"/>
    <cellStyle name="Moneda 68 2" xfId="793" xr:uid="{3D1924C8-5F55-490C-ACF8-42A597E7E54B}"/>
    <cellStyle name="Moneda 68 2 2" xfId="1375" xr:uid="{6A6D37AD-45C8-408F-AD6E-64257B422D5D}"/>
    <cellStyle name="Moneda 68 2 2 2" xfId="2543" xr:uid="{FC220E41-9113-44C8-BF80-7DAAAEDD7272}"/>
    <cellStyle name="Moneda 68 2 2 2 2" xfId="4879" xr:uid="{1141400E-746A-4866-9B29-2900DF50366D}"/>
    <cellStyle name="Moneda 68 2 2 2 2 2" xfId="15268" xr:uid="{F1763C37-BCCD-4332-B581-304FEB3C1EB8}"/>
    <cellStyle name="Moneda 68 2 2 2 3" xfId="7306" xr:uid="{E2809CA7-1B89-4717-9B90-ED1034B010B5}"/>
    <cellStyle name="Moneda 68 2 2 2 3 2" xfId="17545" xr:uid="{F3DC6F1C-BE79-4E7B-AFBD-F97F1A3F73AE}"/>
    <cellStyle name="Moneda 68 2 2 2 4" xfId="10585" xr:uid="{BBC8111B-DE54-423D-B57B-D5626DC3B224}"/>
    <cellStyle name="Moneda 68 2 2 2 4 2" xfId="19839" xr:uid="{6AE8BFE8-FA03-4E82-A8BF-1877A04FF4BF}"/>
    <cellStyle name="Moneda 68 2 2 2 5" xfId="12992" xr:uid="{C51560BC-6136-41EE-9C1C-E3F0310F1C82}"/>
    <cellStyle name="Moneda 68 2 2 3" xfId="3711" xr:uid="{A0E4422F-A91D-4B93-8BC7-184944A2AAAE}"/>
    <cellStyle name="Moneda 68 2 2 3 2" xfId="14130" xr:uid="{E0054388-524F-4A41-BF35-1DFC790D7FB5}"/>
    <cellStyle name="Moneda 68 2 2 4" xfId="6138" xr:uid="{2E396940-5166-4224-8FD6-ACD65643F799}"/>
    <cellStyle name="Moneda 68 2 2 4 2" xfId="16407" xr:uid="{3A870542-17DC-4D1C-9E9F-87F1C7A3AF54}"/>
    <cellStyle name="Moneda 68 2 2 5" xfId="9417" xr:uid="{9B1B7F84-56BC-4C86-A760-9542DD601D89}"/>
    <cellStyle name="Moneda 68 2 2 5 2" xfId="18700" xr:uid="{432D40FD-1C45-4A99-8C0D-A8FA013B7FF4}"/>
    <cellStyle name="Moneda 68 2 2 6" xfId="11854" xr:uid="{1E3C5E99-6775-4215-AEC5-6752F055384B}"/>
    <cellStyle name="Moneda 68 2 3" xfId="1961" xr:uid="{E7EEF48B-7E39-480F-8066-7E73F2FF6F7B}"/>
    <cellStyle name="Moneda 68 2 3 2" xfId="4297" xr:uid="{C63DE380-0C2E-409D-9E35-58C99BE86F2E}"/>
    <cellStyle name="Moneda 68 2 3 2 2" xfId="14699" xr:uid="{B60ECBFE-AC06-44FD-A001-88F78B43DA33}"/>
    <cellStyle name="Moneda 68 2 3 3" xfId="6724" xr:uid="{3652CB64-0EDD-42D1-8BBD-84779E3D3AE6}"/>
    <cellStyle name="Moneda 68 2 3 3 2" xfId="16976" xr:uid="{9DF39270-EEE1-475C-846E-B333A012B07B}"/>
    <cellStyle name="Moneda 68 2 3 4" xfId="10003" xr:uid="{E00F6E57-F9F2-4371-983E-58076775882B}"/>
    <cellStyle name="Moneda 68 2 3 4 2" xfId="19269" xr:uid="{CE8999A4-C545-4280-B86A-EB110FB69B60}"/>
    <cellStyle name="Moneda 68 2 3 5" xfId="12423" xr:uid="{8822DCE7-0016-4763-BE6D-90C94B79F2ED}"/>
    <cellStyle name="Moneda 68 2 4" xfId="3129" xr:uid="{38785370-4BCA-481A-9782-BDEBD3065E74}"/>
    <cellStyle name="Moneda 68 2 4 2" xfId="13561" xr:uid="{42A4C414-4F43-4EE7-BD16-11F1E27D3A34}"/>
    <cellStyle name="Moneda 68 2 5" xfId="5556" xr:uid="{59BE9234-53DE-495E-8166-4EC421AFF640}"/>
    <cellStyle name="Moneda 68 2 5 2" xfId="15838" xr:uid="{21E2F2A9-0B4C-4B98-A64B-2393AF794482}"/>
    <cellStyle name="Moneda 68 2 6" xfId="8835" xr:uid="{B2A1C20C-339A-4FBF-84D0-F1A6605A633C}"/>
    <cellStyle name="Moneda 68 2 6 2" xfId="18131" xr:uid="{752F815F-D3B2-4262-9AD6-246AE8A83FD6}"/>
    <cellStyle name="Moneda 68 2 7" xfId="11285" xr:uid="{93C69C6E-B3C6-4C22-B703-C49FDCE26F31}"/>
    <cellStyle name="Moneda 68 3" xfId="1088" xr:uid="{4709C274-645C-4BE0-8CC3-2566E4073C34}"/>
    <cellStyle name="Moneda 68 3 2" xfId="2256" xr:uid="{F7BFD58A-BC28-47A1-B391-2B10CF94719D}"/>
    <cellStyle name="Moneda 68 3 2 2" xfId="4592" xr:uid="{110CC6AD-C1FA-4C8C-8503-5F43D23F3C28}"/>
    <cellStyle name="Moneda 68 3 2 2 2" xfId="14984" xr:uid="{AA5D77C7-9FC4-4E7A-B132-0225494889FB}"/>
    <cellStyle name="Moneda 68 3 2 3" xfId="7019" xr:uid="{1EACA6F7-4B2E-4DB4-821D-B96E09BC9092}"/>
    <cellStyle name="Moneda 68 3 2 3 2" xfId="17261" xr:uid="{5A482633-06B9-4CC5-A381-1AA38B56D3CE}"/>
    <cellStyle name="Moneda 68 3 2 4" xfId="10298" xr:uid="{B2A471F7-EB1C-4055-B981-2B9598C076C2}"/>
    <cellStyle name="Moneda 68 3 2 4 2" xfId="19555" xr:uid="{E5B67426-6408-4372-86EA-0F6AC55B614A}"/>
    <cellStyle name="Moneda 68 3 2 5" xfId="12708" xr:uid="{F39C2B21-C4A9-47D1-8C98-7C55663D9DE1}"/>
    <cellStyle name="Moneda 68 3 3" xfId="3424" xr:uid="{5659A7BB-1FD7-481E-8636-3F66355E7B57}"/>
    <cellStyle name="Moneda 68 3 3 2" xfId="13846" xr:uid="{32C3794C-99F8-4B86-BDBA-72215ED8CEA0}"/>
    <cellStyle name="Moneda 68 3 4" xfId="5851" xr:uid="{3F0B4113-D354-45D8-A20F-061B38EDCCF0}"/>
    <cellStyle name="Moneda 68 3 4 2" xfId="16123" xr:uid="{8F8FBDEA-3640-4D83-A690-088E169E4AC9}"/>
    <cellStyle name="Moneda 68 3 5" xfId="9130" xr:uid="{208767A9-A2CE-471D-B7B3-C9FA19BC9258}"/>
    <cellStyle name="Moneda 68 3 5 2" xfId="18416" xr:uid="{D321BB93-28F7-4210-824F-9C92DEB6EE8F}"/>
    <cellStyle name="Moneda 68 3 6" xfId="11570" xr:uid="{CFE3A9BD-8151-48A9-BE1B-D42107A967FE}"/>
    <cellStyle name="Moneda 68 4" xfId="1667" xr:uid="{A84B26A8-041F-4CEE-B674-EF56605C78F9}"/>
    <cellStyle name="Moneda 68 4 2" xfId="4003" xr:uid="{12C421F6-F580-48CC-8B6B-59B2C46FF39D}"/>
    <cellStyle name="Moneda 68 4 2 2" xfId="14415" xr:uid="{561FE19E-9165-4936-8615-77813C2059C4}"/>
    <cellStyle name="Moneda 68 4 3" xfId="6430" xr:uid="{4147780D-EF0C-46F1-A098-C66A2D93CF3E}"/>
    <cellStyle name="Moneda 68 4 3 2" xfId="16692" xr:uid="{4376CD97-3308-4332-870D-AC623B4C2406}"/>
    <cellStyle name="Moneda 68 4 4" xfId="9709" xr:uid="{7DABF695-14F0-4E52-8DE2-A0AB306BDEFD}"/>
    <cellStyle name="Moneda 68 4 4 2" xfId="18985" xr:uid="{0BF80E48-74BB-465E-B5B6-D00FB6797BDB}"/>
    <cellStyle name="Moneda 68 4 5" xfId="12139" xr:uid="{AF103635-87AF-44CB-8F02-BF96732BBAD2}"/>
    <cellStyle name="Moneda 68 5" xfId="2835" xr:uid="{97181F85-4CEE-41A5-A9D0-2A5C639BED21}"/>
    <cellStyle name="Moneda 68 5 2" xfId="13277" xr:uid="{188C82C7-A721-471D-A82F-C4D981F8F6D2}"/>
    <cellStyle name="Moneda 68 6" xfId="5246" xr:uid="{0521CF56-82C5-4B02-9DE5-0EBC2B1C13EC}"/>
    <cellStyle name="Moneda 68 6 2" xfId="15554" xr:uid="{D599EF81-2DA1-4DD4-BC9E-265AB68CED09}"/>
    <cellStyle name="Moneda 68 7" xfId="8541" xr:uid="{C55ACD84-A962-49F4-AEEE-D746CA592B5B}"/>
    <cellStyle name="Moneda 68 7 2" xfId="17847" xr:uid="{66C2CE02-2AB5-46A5-A8BA-535D8D6E8778}"/>
    <cellStyle name="Moneda 68 8" xfId="10932" xr:uid="{ED2F140F-86D1-4D4D-BB91-BB096A15A642}"/>
    <cellStyle name="Moneda 69" xfId="382" xr:uid="{17B85EA2-34DE-4405-A3FF-6D245BCF64CA}"/>
    <cellStyle name="Moneda 69 2" xfId="756" xr:uid="{2CF3A1B0-E85F-4B06-A677-716AFD2AECBD}"/>
    <cellStyle name="Moneda 69 2 2" xfId="1338" xr:uid="{034D0A71-FA2A-4007-9926-403550C36FB2}"/>
    <cellStyle name="Moneda 69 2 2 2" xfId="2506" xr:uid="{C2510BF4-79F3-4185-846D-938DD1FF0A21}"/>
    <cellStyle name="Moneda 69 2 2 2 2" xfId="4842" xr:uid="{E2061202-6F9A-4D10-8277-8E49F019D9E7}"/>
    <cellStyle name="Moneda 69 2 2 2 2 2" xfId="15231" xr:uid="{C84B229E-658D-443C-91FA-257F99A5E22B}"/>
    <cellStyle name="Moneda 69 2 2 2 3" xfId="7269" xr:uid="{3AE1F98C-625E-47ED-AA7B-29741C7A52CB}"/>
    <cellStyle name="Moneda 69 2 2 2 3 2" xfId="17508" xr:uid="{7929481E-E52D-4303-9438-A33E215F5F53}"/>
    <cellStyle name="Moneda 69 2 2 2 4" xfId="10548" xr:uid="{14A56F06-84FF-43F3-9AB7-88F9395D05EE}"/>
    <cellStyle name="Moneda 69 2 2 2 4 2" xfId="19802" xr:uid="{B28F321F-17EC-476C-8CB0-43AC11EA0F68}"/>
    <cellStyle name="Moneda 69 2 2 2 5" xfId="12955" xr:uid="{09E1BCAF-044F-4EA6-A23E-5766022E429D}"/>
    <cellStyle name="Moneda 69 2 2 3" xfId="3674" xr:uid="{DC564764-DE79-4AC5-80D0-A91778FAB4C8}"/>
    <cellStyle name="Moneda 69 2 2 3 2" xfId="14093" xr:uid="{BADAB0E4-3200-4F46-9073-80DE0E089558}"/>
    <cellStyle name="Moneda 69 2 2 4" xfId="6101" xr:uid="{C8657904-B8C3-4C10-87FE-54E0B8D349B2}"/>
    <cellStyle name="Moneda 69 2 2 4 2" xfId="16370" xr:uid="{92AC863B-03EC-4C18-9955-625373D17A41}"/>
    <cellStyle name="Moneda 69 2 2 5" xfId="9380" xr:uid="{E2F9C596-B0E5-4B0E-BA1A-5CCA68EC0EC0}"/>
    <cellStyle name="Moneda 69 2 2 5 2" xfId="18663" xr:uid="{E2654672-38E4-4597-AD95-BD9C787F41A9}"/>
    <cellStyle name="Moneda 69 2 2 6" xfId="11817" xr:uid="{8BFC66D6-7A8E-44C1-A736-408CEBE4715D}"/>
    <cellStyle name="Moneda 69 2 3" xfId="1924" xr:uid="{8536F142-40C9-47A1-B488-A64DBD6E2CFE}"/>
    <cellStyle name="Moneda 69 2 3 2" xfId="4260" xr:uid="{D5105D45-D19D-499B-9052-F87FE7B3EBAA}"/>
    <cellStyle name="Moneda 69 2 3 2 2" xfId="14662" xr:uid="{9000EFD6-6E0E-4002-9640-4CBBF8DACE0A}"/>
    <cellStyle name="Moneda 69 2 3 3" xfId="6687" xr:uid="{A966ADFD-52FF-44DC-8ADF-09B615A7644D}"/>
    <cellStyle name="Moneda 69 2 3 3 2" xfId="16939" xr:uid="{4789793C-3815-4C1D-860E-64B0343B918A}"/>
    <cellStyle name="Moneda 69 2 3 4" xfId="9966" xr:uid="{EC909760-9BF4-40BD-B06B-34D4E4C6EF62}"/>
    <cellStyle name="Moneda 69 2 3 4 2" xfId="19232" xr:uid="{34AACDEC-BC15-45E8-9DF2-E33E9CE1152B}"/>
    <cellStyle name="Moneda 69 2 3 5" xfId="12386" xr:uid="{BBC606D4-848C-4D41-B5B0-46402102C345}"/>
    <cellStyle name="Moneda 69 2 4" xfId="3092" xr:uid="{A4BE4BED-9A81-40B7-9172-2A3BFD0F449E}"/>
    <cellStyle name="Moneda 69 2 4 2" xfId="13524" xr:uid="{46CBA46C-D056-4A60-AFCA-2BB84C01E7CA}"/>
    <cellStyle name="Moneda 69 2 5" xfId="5519" xr:uid="{CB21E2D4-2315-438C-8F1C-0D99E33DAC5C}"/>
    <cellStyle name="Moneda 69 2 5 2" xfId="15801" xr:uid="{317B6F2B-E3D6-415D-9422-D3D11D916833}"/>
    <cellStyle name="Moneda 69 2 6" xfId="8798" xr:uid="{90B47339-954A-45D4-A0B2-0E0283744375}"/>
    <cellStyle name="Moneda 69 2 6 2" xfId="18094" xr:uid="{091BD41D-1036-43E0-BD58-517B58FC675A}"/>
    <cellStyle name="Moneda 69 2 7" xfId="11248" xr:uid="{585EAAC6-8424-4659-B43F-E3FF38F52D89}"/>
    <cellStyle name="Moneda 69 3" xfId="1051" xr:uid="{27A5D5C4-E841-434C-849C-08E1FB3E13A8}"/>
    <cellStyle name="Moneda 69 3 2" xfId="2219" xr:uid="{66217F25-E8C3-4B1E-95FB-14330E233034}"/>
    <cellStyle name="Moneda 69 3 2 2" xfId="4555" xr:uid="{ADECFCF3-FC0C-42FC-AFB9-37DF48401438}"/>
    <cellStyle name="Moneda 69 3 2 2 2" xfId="14947" xr:uid="{AA106AA9-95E9-4DD5-A4EE-70A089D80426}"/>
    <cellStyle name="Moneda 69 3 2 3" xfId="6982" xr:uid="{C369B209-F0D0-4F4A-B72F-742285FB818B}"/>
    <cellStyle name="Moneda 69 3 2 3 2" xfId="17224" xr:uid="{D3D634FD-2E05-4547-8DEC-D036DC7B231F}"/>
    <cellStyle name="Moneda 69 3 2 4" xfId="10261" xr:uid="{BE918600-B232-4FC4-A6F2-48ED938C391F}"/>
    <cellStyle name="Moneda 69 3 2 4 2" xfId="19518" xr:uid="{F1708007-AFCC-4D83-A594-A193F8A6C6FB}"/>
    <cellStyle name="Moneda 69 3 2 5" xfId="12671" xr:uid="{1840AEC2-C639-42DD-A8C1-508D8BB8A98B}"/>
    <cellStyle name="Moneda 69 3 3" xfId="3387" xr:uid="{A9AFF99A-1EE4-4C77-8A8E-157135E8B769}"/>
    <cellStyle name="Moneda 69 3 3 2" xfId="13809" xr:uid="{31AC1363-FDB5-4680-8CD0-6C97F2FF6A13}"/>
    <cellStyle name="Moneda 69 3 4" xfId="5814" xr:uid="{086B9D55-0773-4532-8AE3-19C08044148C}"/>
    <cellStyle name="Moneda 69 3 4 2" xfId="16086" xr:uid="{996BF5DC-4F79-4C35-A11E-CB6DBA106CE4}"/>
    <cellStyle name="Moneda 69 3 5" xfId="9093" xr:uid="{73E324FF-362F-4805-8A8D-CD8365D3C7A6}"/>
    <cellStyle name="Moneda 69 3 5 2" xfId="18379" xr:uid="{6EDC8AAD-9231-424C-BC27-682F998DB769}"/>
    <cellStyle name="Moneda 69 3 6" xfId="11533" xr:uid="{06E5603E-A158-4EFF-AA41-7589F7919681}"/>
    <cellStyle name="Moneda 69 4" xfId="1630" xr:uid="{F2587B3F-07D8-48EE-95B9-9B186DEBEA5A}"/>
    <cellStyle name="Moneda 69 4 2" xfId="3966" xr:uid="{A758A832-C6E0-47E9-94EC-FA582A2AA515}"/>
    <cellStyle name="Moneda 69 4 2 2" xfId="14378" xr:uid="{61C9C2EF-CD90-4445-BAA6-BEFCCF893BDF}"/>
    <cellStyle name="Moneda 69 4 3" xfId="6393" xr:uid="{225FF751-8209-4864-BBD1-65F1FD7C3A69}"/>
    <cellStyle name="Moneda 69 4 3 2" xfId="16655" xr:uid="{A10E7184-ED11-424E-9FE3-EF4D485A8D5C}"/>
    <cellStyle name="Moneda 69 4 4" xfId="9672" xr:uid="{7702858B-6F8C-4570-8009-9F691B987335}"/>
    <cellStyle name="Moneda 69 4 4 2" xfId="18948" xr:uid="{7409DB5A-7900-4F55-884C-53E164EB5161}"/>
    <cellStyle name="Moneda 69 4 5" xfId="12102" xr:uid="{CB2C02E9-9967-4F2D-837F-53C5F46DE0DE}"/>
    <cellStyle name="Moneda 69 5" xfId="2798" xr:uid="{448228A0-B40E-4CC5-8366-56825AEFED0B}"/>
    <cellStyle name="Moneda 69 5 2" xfId="13240" xr:uid="{43B90321-C104-4296-BA51-245A23E4E449}"/>
    <cellStyle name="Moneda 69 6" xfId="5209" xr:uid="{067FFAF7-2E07-41AD-875D-12CF4A6928BF}"/>
    <cellStyle name="Moneda 69 6 2" xfId="15517" xr:uid="{0862E1C0-9454-4BB3-AD50-BBFD5D4E01BE}"/>
    <cellStyle name="Moneda 69 7" xfId="8504" xr:uid="{4700B66D-2689-4F7B-9746-F9E075047F9D}"/>
    <cellStyle name="Moneda 69 7 2" xfId="17810" xr:uid="{3F105944-0559-429D-B655-0DC53D9EDB7A}"/>
    <cellStyle name="Moneda 69 8" xfId="10895" xr:uid="{E67069CE-C1B0-4A44-8E6F-8AC110263B84}"/>
    <cellStyle name="Moneda 7" xfId="323" xr:uid="{CC17DEEC-3DBD-4347-90F5-C155AAD644C0}"/>
    <cellStyle name="Moneda 7 2" xfId="531" xr:uid="{47D0C602-7B10-47D1-83DD-ABECE7739A41}"/>
    <cellStyle name="Moneda 7 2 2" xfId="880" xr:uid="{08538629-43F2-4AFA-A1A4-3E7C08AEAF8E}"/>
    <cellStyle name="Moneda 7 2 2 2" xfId="1462" xr:uid="{E866E2DA-7E21-4730-AA7F-B998F393E85A}"/>
    <cellStyle name="Moneda 7 2 2 2 2" xfId="2630" xr:uid="{D6ED42FE-199A-4035-BBD5-C73912481FA5}"/>
    <cellStyle name="Moneda 7 2 2 2 2 2" xfId="4966" xr:uid="{1FA2D0A6-DD81-4D06-BCD4-8299A55DAFD3}"/>
    <cellStyle name="Moneda 7 2 2 2 2 2 2" xfId="15355" xr:uid="{9DD5A1FC-4AF4-4E0C-8ECC-AE138D486A99}"/>
    <cellStyle name="Moneda 7 2 2 2 2 3" xfId="7393" xr:uid="{00C97020-867B-4B16-B653-D0DF19CF8B2A}"/>
    <cellStyle name="Moneda 7 2 2 2 2 3 2" xfId="17632" xr:uid="{29BEB337-881C-41C3-8CB9-1B08472F158A}"/>
    <cellStyle name="Moneda 7 2 2 2 2 4" xfId="10672" xr:uid="{A35AF438-E154-4B39-8936-D21AB364F889}"/>
    <cellStyle name="Moneda 7 2 2 2 2 4 2" xfId="19926" xr:uid="{61DA1D17-969F-4F6E-853D-C416D977C8AB}"/>
    <cellStyle name="Moneda 7 2 2 2 2 5" xfId="13079" xr:uid="{9D0542CF-15F5-41B9-9A4E-2628A8FD07F8}"/>
    <cellStyle name="Moneda 7 2 2 2 3" xfId="3798" xr:uid="{2F9462D6-1A28-4003-AB97-22A9348C0D89}"/>
    <cellStyle name="Moneda 7 2 2 2 3 2" xfId="14217" xr:uid="{2DFB1D5D-0ADF-4339-9AE1-1713F1DA4DD5}"/>
    <cellStyle name="Moneda 7 2 2 2 4" xfId="6225" xr:uid="{68B3DCC8-627E-4C03-8F19-6105B8C52C1B}"/>
    <cellStyle name="Moneda 7 2 2 2 4 2" xfId="16494" xr:uid="{55221B46-3214-4C9F-9026-AC2D963808A1}"/>
    <cellStyle name="Moneda 7 2 2 2 5" xfId="9504" xr:uid="{DABAE478-7BDC-4547-94D8-569FB7DE9206}"/>
    <cellStyle name="Moneda 7 2 2 2 5 2" xfId="18787" xr:uid="{BB4FFDD5-14A7-41AA-B2DE-2BFBCABA7EAC}"/>
    <cellStyle name="Moneda 7 2 2 2 6" xfId="11941" xr:uid="{52D1CD0D-500B-41E9-ADB1-8768274B6AC1}"/>
    <cellStyle name="Moneda 7 2 2 3" xfId="2048" xr:uid="{A46BC418-650B-4835-97C6-E2293F0A90E4}"/>
    <cellStyle name="Moneda 7 2 2 3 2" xfId="4384" xr:uid="{9A6B74C0-AE65-47B6-94D7-E9EB7CA1FF8E}"/>
    <cellStyle name="Moneda 7 2 2 3 2 2" xfId="14786" xr:uid="{F4D86708-EEF0-40BB-A2FA-C18CE4943FD7}"/>
    <cellStyle name="Moneda 7 2 2 3 3" xfId="6811" xr:uid="{9713BDC8-E856-4102-AD1F-959A11DB2758}"/>
    <cellStyle name="Moneda 7 2 2 3 3 2" xfId="17063" xr:uid="{C51BFE09-5676-4883-B16B-DE1D42C35E5C}"/>
    <cellStyle name="Moneda 7 2 2 3 4" xfId="10090" xr:uid="{3CB7CBCD-78EB-4B85-A714-5B49C8562273}"/>
    <cellStyle name="Moneda 7 2 2 3 4 2" xfId="19356" xr:uid="{C7B4616F-D962-490D-9629-72D58C15D075}"/>
    <cellStyle name="Moneda 7 2 2 3 5" xfId="12510" xr:uid="{30525D0F-DC75-48A4-8D0E-FE83507B3CE0}"/>
    <cellStyle name="Moneda 7 2 2 4" xfId="3216" xr:uid="{7C7A147B-C5D3-4124-B253-DD72229558FD}"/>
    <cellStyle name="Moneda 7 2 2 4 2" xfId="13648" xr:uid="{1512C867-0991-426A-8602-128C894FBB0C}"/>
    <cellStyle name="Moneda 7 2 2 5" xfId="5643" xr:uid="{DD72BAB6-CE4C-4E06-B8E5-0017211999DF}"/>
    <cellStyle name="Moneda 7 2 2 5 2" xfId="15925" xr:uid="{90F83E3F-7B8C-4F08-9067-D21AEE27F280}"/>
    <cellStyle name="Moneda 7 2 2 6" xfId="8922" xr:uid="{12BF8932-4687-4A4D-928C-12653C04957E}"/>
    <cellStyle name="Moneda 7 2 2 6 2" xfId="18218" xr:uid="{5E24190F-899E-428C-9591-C26CF08C1767}"/>
    <cellStyle name="Moneda 7 2 2 7" xfId="11372" xr:uid="{0C265F8A-6BAA-4E23-BACE-102F246B66C0}"/>
    <cellStyle name="Moneda 7 2 3" xfId="1175" xr:uid="{0C026D3E-3297-41D9-9311-6A9735D1DE2C}"/>
    <cellStyle name="Moneda 7 2 3 2" xfId="2343" xr:uid="{156F4AE9-962B-4227-8E9E-A2155F85FCC4}"/>
    <cellStyle name="Moneda 7 2 3 2 2" xfId="4679" xr:uid="{D2D8164D-9BA7-43EA-BA8C-2A37E62277C6}"/>
    <cellStyle name="Moneda 7 2 3 2 2 2" xfId="15071" xr:uid="{352E1C62-D1AB-46FA-9CDE-02AAA6A76051}"/>
    <cellStyle name="Moneda 7 2 3 2 3" xfId="7106" xr:uid="{6C97D5BB-4651-4675-A622-E4E7F934E02D}"/>
    <cellStyle name="Moneda 7 2 3 2 3 2" xfId="17348" xr:uid="{38CFD429-A554-4854-9893-E527CF32F2A8}"/>
    <cellStyle name="Moneda 7 2 3 2 4" xfId="10385" xr:uid="{29969BE4-2177-42EF-AFE3-C351B0B5785F}"/>
    <cellStyle name="Moneda 7 2 3 2 4 2" xfId="19642" xr:uid="{002E754B-09E5-4A43-8612-C1965D0C473B}"/>
    <cellStyle name="Moneda 7 2 3 2 5" xfId="12795" xr:uid="{9DE29665-5608-4919-AE6A-5AAE4B2B49E2}"/>
    <cellStyle name="Moneda 7 2 3 3" xfId="3511" xr:uid="{C29E5B61-4D23-4360-A904-F2AB62337EF8}"/>
    <cellStyle name="Moneda 7 2 3 3 2" xfId="13933" xr:uid="{CB946F64-88FD-412C-86C9-581FC1A12DD7}"/>
    <cellStyle name="Moneda 7 2 3 4" xfId="5938" xr:uid="{9137A6F5-5E33-4A76-844E-C27D17B93D29}"/>
    <cellStyle name="Moneda 7 2 3 4 2" xfId="16210" xr:uid="{DB52645E-EC51-4D79-A888-5F583505C6FE}"/>
    <cellStyle name="Moneda 7 2 3 5" xfId="9217" xr:uid="{9E0B9EE1-F147-4218-8610-973C322835CD}"/>
    <cellStyle name="Moneda 7 2 3 5 2" xfId="18503" xr:uid="{5006EC02-5399-4EE9-A38C-D7CF48771C43}"/>
    <cellStyle name="Moneda 7 2 3 6" xfId="11657" xr:uid="{BAEA1D44-9950-4AB1-A375-B5A0D21DA211}"/>
    <cellStyle name="Moneda 7 2 4" xfId="1754" xr:uid="{11895012-7E65-46D2-AEE8-71353DFAF678}"/>
    <cellStyle name="Moneda 7 2 4 2" xfId="4090" xr:uid="{B2920B4B-1FC9-4A10-A521-74637E86872C}"/>
    <cellStyle name="Moneda 7 2 4 2 2" xfId="14502" xr:uid="{75E190C2-F6C1-4E8C-B3E0-6C2A3B7EBED2}"/>
    <cellStyle name="Moneda 7 2 4 3" xfId="6517" xr:uid="{577255AD-CC3E-484A-8FAF-78FEEA0459A4}"/>
    <cellStyle name="Moneda 7 2 4 3 2" xfId="16779" xr:uid="{568E1F01-4BCA-47D4-8A0F-D71C9FA31571}"/>
    <cellStyle name="Moneda 7 2 4 4" xfId="9796" xr:uid="{CC1D275C-5D52-44CA-8CAD-450D2C57E499}"/>
    <cellStyle name="Moneda 7 2 4 4 2" xfId="19072" xr:uid="{873012DC-1BAA-4385-B032-BF27DB016915}"/>
    <cellStyle name="Moneda 7 2 4 5" xfId="12226" xr:uid="{11E9CDA8-23B7-4503-B9D8-749385E023F3}"/>
    <cellStyle name="Moneda 7 2 5" xfId="2922" xr:uid="{0FCD8B01-3720-4108-B985-790DC8DEA58F}"/>
    <cellStyle name="Moneda 7 2 5 2" xfId="13364" xr:uid="{C7B1FFFE-0376-433C-8EE1-ABDBDD8DB869}"/>
    <cellStyle name="Moneda 7 2 6" xfId="5339" xr:uid="{6BC6879E-1445-4039-9DBD-A142068A0ED0}"/>
    <cellStyle name="Moneda 7 2 6 2" xfId="15641" xr:uid="{FF67AC6C-66AC-4C79-8193-7F0949E44E1D}"/>
    <cellStyle name="Moneda 7 2 7" xfId="8628" xr:uid="{23115487-66CC-4F73-ADEF-6C4A5373E0E3}"/>
    <cellStyle name="Moneda 7 2 7 2" xfId="17934" xr:uid="{740517D8-1AB0-4BBC-A7F3-7F7FDB17BD88}"/>
    <cellStyle name="Moneda 7 2 8" xfId="11044" xr:uid="{F3EEF811-162C-46C4-98AC-9F4B3D9A3C3F}"/>
    <cellStyle name="Moneda 7 3" xfId="697" xr:uid="{AB3846D5-0BA6-47B1-83BC-20F915F5FFB0}"/>
    <cellStyle name="Moneda 7 3 2" xfId="1279" xr:uid="{0515DFA1-34EC-4F59-8D1E-89F9AD802882}"/>
    <cellStyle name="Moneda 7 3 2 2" xfId="2447" xr:uid="{667F9BA7-0FCB-42E9-94E9-8E6FBA2F34FF}"/>
    <cellStyle name="Moneda 7 3 2 2 2" xfId="4783" xr:uid="{234B07D5-A1C9-4212-B070-3B00F22D18C0}"/>
    <cellStyle name="Moneda 7 3 2 2 2 2" xfId="15172" xr:uid="{D06D4F27-2C6E-4ACF-AC65-6ABBE52EAE0F}"/>
    <cellStyle name="Moneda 7 3 2 2 3" xfId="7210" xr:uid="{D4C62CEA-148E-4C2B-ABC8-2C997DDC07D4}"/>
    <cellStyle name="Moneda 7 3 2 2 3 2" xfId="17449" xr:uid="{2C925478-3E6B-4B2C-8E72-5DABA8918D09}"/>
    <cellStyle name="Moneda 7 3 2 2 4" xfId="10489" xr:uid="{A485A060-C72C-4B2A-A784-507201274233}"/>
    <cellStyle name="Moneda 7 3 2 2 4 2" xfId="19743" xr:uid="{A13A2E48-D3B8-4AC0-8141-276C9AE09B43}"/>
    <cellStyle name="Moneda 7 3 2 2 5" xfId="12896" xr:uid="{5E1BE240-1FBC-42A2-ACF1-68023ED7C8FF}"/>
    <cellStyle name="Moneda 7 3 2 3" xfId="3615" xr:uid="{9E9EE483-C12A-4CF2-A57D-77011BEBF94C}"/>
    <cellStyle name="Moneda 7 3 2 3 2" xfId="14034" xr:uid="{DD3E034E-E2A3-4E1B-A0D1-801069BBB248}"/>
    <cellStyle name="Moneda 7 3 2 4" xfId="6042" xr:uid="{1FC9FE42-7180-493A-9C5E-29BF57E547F4}"/>
    <cellStyle name="Moneda 7 3 2 4 2" xfId="16311" xr:uid="{3A488510-34C0-45C5-B86E-DCF92A85B042}"/>
    <cellStyle name="Moneda 7 3 2 5" xfId="9321" xr:uid="{90A43A38-2C3C-4F7D-A94B-510F3BACBF24}"/>
    <cellStyle name="Moneda 7 3 2 5 2" xfId="18604" xr:uid="{DA2112DE-EE9E-46F1-AF7A-041D0EBF1AC3}"/>
    <cellStyle name="Moneda 7 3 2 6" xfId="11758" xr:uid="{9A0AC90A-9B5D-4694-9F9D-59E6F8BFF38D}"/>
    <cellStyle name="Moneda 7 3 3" xfId="1865" xr:uid="{B397200F-0164-4ECB-8CAA-7682D44997DB}"/>
    <cellStyle name="Moneda 7 3 3 2" xfId="4201" xr:uid="{2C5F3F65-8D06-4B46-887B-02029B32D22E}"/>
    <cellStyle name="Moneda 7 3 3 2 2" xfId="14603" xr:uid="{CFA085E8-3663-47A0-A567-F7BD7F4E323C}"/>
    <cellStyle name="Moneda 7 3 3 3" xfId="6628" xr:uid="{17C3B1EA-7E78-4DC9-B443-A480D05F882A}"/>
    <cellStyle name="Moneda 7 3 3 3 2" xfId="16880" xr:uid="{C303E4BA-C7AC-47FB-91EB-F20BBEFD99BA}"/>
    <cellStyle name="Moneda 7 3 3 4" xfId="9907" xr:uid="{67E64106-61D4-48C6-8532-46600DC56018}"/>
    <cellStyle name="Moneda 7 3 3 4 2" xfId="19173" xr:uid="{6147B0B9-F223-4D8A-BCE4-7A00FC925D65}"/>
    <cellStyle name="Moneda 7 3 3 5" xfId="12327" xr:uid="{B4939C1F-3AAD-4F8C-9575-72F2983AD364}"/>
    <cellStyle name="Moneda 7 3 4" xfId="3033" xr:uid="{6601DDD1-E933-43AF-BA54-083FB629EE5A}"/>
    <cellStyle name="Moneda 7 3 4 2" xfId="13465" xr:uid="{CEADDE04-DE7A-4A73-BE71-F11692D4C0C1}"/>
    <cellStyle name="Moneda 7 3 5" xfId="5460" xr:uid="{5CEBFC01-0077-4B6B-83DC-3AF87D6B6B17}"/>
    <cellStyle name="Moneda 7 3 5 2" xfId="15742" xr:uid="{5B69C70A-925F-4E0A-9919-53DB6802DFE7}"/>
    <cellStyle name="Moneda 7 3 6" xfId="8739" xr:uid="{5385A9E6-0657-463C-8224-3E0CC78B40AF}"/>
    <cellStyle name="Moneda 7 3 6 2" xfId="18035" xr:uid="{B8BAF503-624B-4F0C-ADD8-DEFAE0A1A26B}"/>
    <cellStyle name="Moneda 7 3 7" xfId="11189" xr:uid="{8E9C87B7-E35A-4AD0-AF93-8321E55616BE}"/>
    <cellStyle name="Moneda 7 4" xfId="992" xr:uid="{738585F2-6DEC-44AC-9DE0-EEAC0C772BCF}"/>
    <cellStyle name="Moneda 7 4 2" xfId="2160" xr:uid="{1DF18D64-61EB-463F-A8FC-3C6BF777C1E7}"/>
    <cellStyle name="Moneda 7 4 2 2" xfId="4496" xr:uid="{0C2EA7E2-25FD-4DF9-A0E1-97826301C731}"/>
    <cellStyle name="Moneda 7 4 2 2 2" xfId="14888" xr:uid="{B605A0A8-EF7B-4DC5-949E-971EBD0EACCE}"/>
    <cellStyle name="Moneda 7 4 2 3" xfId="6923" xr:uid="{DC42B219-11BF-4C65-A70C-FD85769D16F2}"/>
    <cellStyle name="Moneda 7 4 2 3 2" xfId="17165" xr:uid="{8C7F086B-8F86-4DAE-9B49-EB5B5FEC3C73}"/>
    <cellStyle name="Moneda 7 4 2 4" xfId="10202" xr:uid="{C972EB5D-83A7-4A1D-BBC0-383B455079FF}"/>
    <cellStyle name="Moneda 7 4 2 4 2" xfId="19459" xr:uid="{F426FD77-0988-42C7-BA5C-2CBF49C473D3}"/>
    <cellStyle name="Moneda 7 4 2 5" xfId="12612" xr:uid="{5F9BB479-1476-42EE-A767-F9FFB64DE00C}"/>
    <cellStyle name="Moneda 7 4 3" xfId="3328" xr:uid="{E8F437BB-68E3-4107-B625-6BF96800AB32}"/>
    <cellStyle name="Moneda 7 4 3 2" xfId="13750" xr:uid="{49B723CA-B600-49CC-BACE-40B5928F4FCC}"/>
    <cellStyle name="Moneda 7 4 4" xfId="5755" xr:uid="{7896B6B8-3513-4655-9E45-4CBCE771DAD2}"/>
    <cellStyle name="Moneda 7 4 4 2" xfId="16027" xr:uid="{A41E8576-DF81-436E-8ED9-7B221A8B491D}"/>
    <cellStyle name="Moneda 7 4 5" xfId="9034" xr:uid="{F01D726D-731A-405C-A360-C8FECC6E14DD}"/>
    <cellStyle name="Moneda 7 4 5 2" xfId="18320" xr:uid="{AB5451FA-18EE-4E18-8B67-1BF48120351F}"/>
    <cellStyle name="Moneda 7 4 6" xfId="11474" xr:uid="{1F65ADA4-C3E3-4AAB-890F-EFF00D1154F9}"/>
    <cellStyle name="Moneda 7 5" xfId="1571" xr:uid="{600CD192-1AE2-4EE3-8650-E5B890BF3840}"/>
    <cellStyle name="Moneda 7 5 2" xfId="3907" xr:uid="{9B70D246-783D-4E86-9A3B-37FD9292D1F2}"/>
    <cellStyle name="Moneda 7 5 2 2" xfId="14319" xr:uid="{64CCF9DA-00B5-422E-A3CB-289068169B13}"/>
    <cellStyle name="Moneda 7 5 3" xfId="6334" xr:uid="{74F73D69-8D85-458C-8778-0DAB1066BDDA}"/>
    <cellStyle name="Moneda 7 5 3 2" xfId="16596" xr:uid="{CEC6721F-EA3D-40B6-A859-F2BD6C3B7EB3}"/>
    <cellStyle name="Moneda 7 5 4" xfId="9613" xr:uid="{34551872-7EBA-4AA8-8695-8458FB19227D}"/>
    <cellStyle name="Moneda 7 5 4 2" xfId="18889" xr:uid="{95AE4467-4F95-45D7-9D2D-694E3C6D0EAB}"/>
    <cellStyle name="Moneda 7 5 5" xfId="12043" xr:uid="{13DC4008-F438-4D47-A1EB-68BD7142B52B}"/>
    <cellStyle name="Moneda 7 6" xfId="2739" xr:uid="{F717C6FC-AE7C-417A-B714-45B853C63E2F}"/>
    <cellStyle name="Moneda 7 6 2" xfId="13181" xr:uid="{FE4980B2-229D-4A43-A271-20D1D949684E}"/>
    <cellStyle name="Moneda 7 7" xfId="5150" xr:uid="{77C78E18-684C-47E5-880A-5E60B1B8CEC3}"/>
    <cellStyle name="Moneda 7 7 2" xfId="15458" xr:uid="{98F9F6BF-273F-4EBC-94CC-DE0A99EE71E5}"/>
    <cellStyle name="Moneda 7 8" xfId="8445" xr:uid="{B9D4413E-45F0-4C77-AA2F-7AE2422B4A06}"/>
    <cellStyle name="Moneda 7 8 2" xfId="17751" xr:uid="{99D43742-15E2-4407-85A9-0B25CAA03577}"/>
    <cellStyle name="Moneda 7 9" xfId="10836" xr:uid="{1FAB5FD2-4B31-4FE4-9F32-4167842A4006}"/>
    <cellStyle name="Moneda 70" xfId="420" xr:uid="{F8F75BC1-5B17-443F-85BE-0CB2C60E9280}"/>
    <cellStyle name="Moneda 70 2" xfId="794" xr:uid="{946C905D-A5C0-4C44-A9B5-3721F8DACFB4}"/>
    <cellStyle name="Moneda 70 2 2" xfId="1376" xr:uid="{3B01EA9A-2227-4516-BAD5-0DD330DC1237}"/>
    <cellStyle name="Moneda 70 2 2 2" xfId="2544" xr:uid="{00D3FB90-8A3A-460F-8B09-743FD4017FE1}"/>
    <cellStyle name="Moneda 70 2 2 2 2" xfId="4880" xr:uid="{711D14A9-C6A1-480B-87A5-A1D8B480991E}"/>
    <cellStyle name="Moneda 70 2 2 2 2 2" xfId="15269" xr:uid="{B5C28613-B8DF-4B6E-A46F-200D7EA7AC4C}"/>
    <cellStyle name="Moneda 70 2 2 2 3" xfId="7307" xr:uid="{AE0066EE-34FD-4C5E-AB99-2F18199CF4EA}"/>
    <cellStyle name="Moneda 70 2 2 2 3 2" xfId="17546" xr:uid="{6D242CAB-5695-467C-9FDC-37A01A6AD8F0}"/>
    <cellStyle name="Moneda 70 2 2 2 4" xfId="10586" xr:uid="{2C9C9EBB-3BC9-4546-AD2D-D46E7111CEB0}"/>
    <cellStyle name="Moneda 70 2 2 2 4 2" xfId="19840" xr:uid="{98763F0F-CD8F-4727-B362-99F29AF9A187}"/>
    <cellStyle name="Moneda 70 2 2 2 5" xfId="12993" xr:uid="{5A4EF99B-129D-4A3B-A11C-12C8A8367612}"/>
    <cellStyle name="Moneda 70 2 2 3" xfId="3712" xr:uid="{05D713A1-A7A2-4201-AE46-8531A4273013}"/>
    <cellStyle name="Moneda 70 2 2 3 2" xfId="14131" xr:uid="{DE178FD9-E9B8-491A-84C4-E76EBE531546}"/>
    <cellStyle name="Moneda 70 2 2 4" xfId="6139" xr:uid="{FC8B3D3C-7037-42EB-B36C-29FDCD437787}"/>
    <cellStyle name="Moneda 70 2 2 4 2" xfId="16408" xr:uid="{CD3203EA-874D-4ABC-B3D9-379F316A7A31}"/>
    <cellStyle name="Moneda 70 2 2 5" xfId="9418" xr:uid="{3B3C034D-16F7-4F05-99D5-162D661BDEF8}"/>
    <cellStyle name="Moneda 70 2 2 5 2" xfId="18701" xr:uid="{68763797-6E19-4A41-834E-01663D9498DF}"/>
    <cellStyle name="Moneda 70 2 2 6" xfId="11855" xr:uid="{00963C6D-22AF-4EBA-A2D0-1E47C54096CC}"/>
    <cellStyle name="Moneda 70 2 3" xfId="1962" xr:uid="{11E2D274-11BB-41C9-BA42-F317629E3ABA}"/>
    <cellStyle name="Moneda 70 2 3 2" xfId="4298" xr:uid="{CDEA5B1C-F6F1-44A4-ADE4-66D77CFC8D83}"/>
    <cellStyle name="Moneda 70 2 3 2 2" xfId="14700" xr:uid="{A52CF29A-2011-4C4D-8787-E1582252EEE8}"/>
    <cellStyle name="Moneda 70 2 3 3" xfId="6725" xr:uid="{F5D05855-7C95-4DC6-B38D-9374E59BD217}"/>
    <cellStyle name="Moneda 70 2 3 3 2" xfId="16977" xr:uid="{34CD29E3-692B-4418-A964-89F41E93F86A}"/>
    <cellStyle name="Moneda 70 2 3 4" xfId="10004" xr:uid="{C6B97409-212C-4919-B8C9-A70A7407BAB2}"/>
    <cellStyle name="Moneda 70 2 3 4 2" xfId="19270" xr:uid="{0BEC9AC2-236B-4021-BCE1-707EC03A9027}"/>
    <cellStyle name="Moneda 70 2 3 5" xfId="12424" xr:uid="{E9E16C4B-2327-4B3B-8698-12CDB0650E92}"/>
    <cellStyle name="Moneda 70 2 4" xfId="3130" xr:uid="{DBC0ED31-ACF5-44DF-BD61-FBD4ACF9C538}"/>
    <cellStyle name="Moneda 70 2 4 2" xfId="13562" xr:uid="{6674EC3D-5A23-46E9-A7A9-2798FD9F03AB}"/>
    <cellStyle name="Moneda 70 2 5" xfId="5557" xr:uid="{8F0507DB-C1E6-4D17-BED7-292AD57E62E8}"/>
    <cellStyle name="Moneda 70 2 5 2" xfId="15839" xr:uid="{CE3FDE2C-CE90-411C-9B70-8BD784807DFD}"/>
    <cellStyle name="Moneda 70 2 6" xfId="8836" xr:uid="{72F5C9E5-995D-4527-B43B-1E0222503840}"/>
    <cellStyle name="Moneda 70 2 6 2" xfId="18132" xr:uid="{D1FFC774-E0F6-4848-B802-F48597136B5F}"/>
    <cellStyle name="Moneda 70 2 7" xfId="11286" xr:uid="{5B539C3B-0E02-4A91-AD7A-7F9A6821A667}"/>
    <cellStyle name="Moneda 70 3" xfId="1089" xr:uid="{17BBF672-9E0D-4409-92E9-4DAB0B95C4C9}"/>
    <cellStyle name="Moneda 70 3 2" xfId="2257" xr:uid="{1A5BFA80-02B6-47CE-BF86-FCB1E1E6E647}"/>
    <cellStyle name="Moneda 70 3 2 2" xfId="4593" xr:uid="{002CA1AA-D6EB-4A56-A0E2-8FE39DB1726F}"/>
    <cellStyle name="Moneda 70 3 2 2 2" xfId="14985" xr:uid="{C2C1B193-3C37-44DA-8CCE-B3BAE00D26FB}"/>
    <cellStyle name="Moneda 70 3 2 3" xfId="7020" xr:uid="{7711596B-0380-4D56-B3E2-07CBE4AFC6EA}"/>
    <cellStyle name="Moneda 70 3 2 3 2" xfId="17262" xr:uid="{3168F398-E8C7-4242-8477-072A2432B9EF}"/>
    <cellStyle name="Moneda 70 3 2 4" xfId="10299" xr:uid="{20E50252-2D62-4EC3-A3FA-63ADFB7C2C4C}"/>
    <cellStyle name="Moneda 70 3 2 4 2" xfId="19556" xr:uid="{F820250E-F271-4BD9-8A13-40C7651477F5}"/>
    <cellStyle name="Moneda 70 3 2 5" xfId="12709" xr:uid="{7668C90D-0C5C-480D-87C7-09B25922770A}"/>
    <cellStyle name="Moneda 70 3 3" xfId="3425" xr:uid="{F4FE443C-7CEA-4C36-AD74-A5C7402A6B12}"/>
    <cellStyle name="Moneda 70 3 3 2" xfId="13847" xr:uid="{A4054F51-02AC-494D-8242-7E96DB02945E}"/>
    <cellStyle name="Moneda 70 3 4" xfId="5852" xr:uid="{729EA79F-7504-4843-BE99-267F3653AED7}"/>
    <cellStyle name="Moneda 70 3 4 2" xfId="16124" xr:uid="{09930EB5-0DF0-4CE4-88FD-E6BFCE16E6E3}"/>
    <cellStyle name="Moneda 70 3 5" xfId="9131" xr:uid="{99C0D32B-7A89-4B27-AB0B-B4152F3E24C3}"/>
    <cellStyle name="Moneda 70 3 5 2" xfId="18417" xr:uid="{94F7950C-FBE7-4BE1-8821-93E87BCC4692}"/>
    <cellStyle name="Moneda 70 3 6" xfId="11571" xr:uid="{A11D5CC4-5780-4F1B-B748-9725EBFBA7CF}"/>
    <cellStyle name="Moneda 70 4" xfId="1668" xr:uid="{FD8D4A41-2078-4739-AD15-ED14737E5CAE}"/>
    <cellStyle name="Moneda 70 4 2" xfId="4004" xr:uid="{6B10538E-B1D2-440F-934C-8F5410681ED2}"/>
    <cellStyle name="Moneda 70 4 2 2" xfId="14416" xr:uid="{FCB159F2-95FC-49B9-8AF0-BE8DD087B554}"/>
    <cellStyle name="Moneda 70 4 3" xfId="6431" xr:uid="{6C4158C3-3B9C-4707-B0E2-6AE71ADF6B7A}"/>
    <cellStyle name="Moneda 70 4 3 2" xfId="16693" xr:uid="{79A9C3E9-6A9F-43FE-BE6D-AC69010BD760}"/>
    <cellStyle name="Moneda 70 4 4" xfId="9710" xr:uid="{BCD7B26B-3446-4CA7-9011-DD7F88CD5A4B}"/>
    <cellStyle name="Moneda 70 4 4 2" xfId="18986" xr:uid="{8161AD0E-A549-462E-B121-BA97B6C7E7A3}"/>
    <cellStyle name="Moneda 70 4 5" xfId="12140" xr:uid="{DDD2993B-EEAD-4D2C-9488-CE4DE37A2F5D}"/>
    <cellStyle name="Moneda 70 5" xfId="2836" xr:uid="{95550ED5-2A62-4526-8A52-7AA6078FC50B}"/>
    <cellStyle name="Moneda 70 5 2" xfId="13278" xr:uid="{FC34EE7C-42E2-443A-B49E-411E36D97972}"/>
    <cellStyle name="Moneda 70 6" xfId="5247" xr:uid="{DB0C5F20-7983-4FBE-A550-FE76BB2E2936}"/>
    <cellStyle name="Moneda 70 6 2" xfId="15555" xr:uid="{18B06473-251C-4BF0-85A5-254FFFF0CD4E}"/>
    <cellStyle name="Moneda 70 7" xfId="8542" xr:uid="{8424A020-FBDF-432D-99C5-155405FB83A9}"/>
    <cellStyle name="Moneda 70 7 2" xfId="17848" xr:uid="{4B523454-6271-4D7F-9983-D6ABB901F6F6}"/>
    <cellStyle name="Moneda 70 8" xfId="10933" xr:uid="{4055AF8F-BEE2-4EE4-AE9E-003C8CF64451}"/>
    <cellStyle name="Moneda 71" xfId="433" xr:uid="{97C8737C-3141-4D0A-B569-37E09F614B17}"/>
    <cellStyle name="Moneda 71 2" xfId="807" xr:uid="{D6F320CD-C5D9-41AD-B7EF-B38D4B9614B9}"/>
    <cellStyle name="Moneda 71 2 2" xfId="1389" xr:uid="{D8B91C1B-FE64-45D5-8639-55FFC8C06FCC}"/>
    <cellStyle name="Moneda 71 2 2 2" xfId="2557" xr:uid="{76FA185B-C82F-48A3-8A9C-466C9FE41F03}"/>
    <cellStyle name="Moneda 71 2 2 2 2" xfId="4893" xr:uid="{45B079A7-0556-4D36-9ED3-6CB64E785602}"/>
    <cellStyle name="Moneda 71 2 2 2 2 2" xfId="15282" xr:uid="{13E25F4D-458F-4DDE-B56C-B0B66016011F}"/>
    <cellStyle name="Moneda 71 2 2 2 3" xfId="7320" xr:uid="{D5E279CA-E6A8-4336-BB80-ABC371CD4F0D}"/>
    <cellStyle name="Moneda 71 2 2 2 3 2" xfId="17559" xr:uid="{54038D49-7117-4520-807D-9B1A9586FC4C}"/>
    <cellStyle name="Moneda 71 2 2 2 4" xfId="10599" xr:uid="{EC342BB3-D17A-4CA6-8868-622E90CCE821}"/>
    <cellStyle name="Moneda 71 2 2 2 4 2" xfId="19853" xr:uid="{E163018A-3FC9-4DAC-A8CB-6B89078A1AF4}"/>
    <cellStyle name="Moneda 71 2 2 2 5" xfId="13006" xr:uid="{061C8F68-5197-4B88-8C5C-A6F71D230713}"/>
    <cellStyle name="Moneda 71 2 2 3" xfId="3725" xr:uid="{790180D2-7A43-4E87-A921-D06ED8F1E76B}"/>
    <cellStyle name="Moneda 71 2 2 3 2" xfId="14144" xr:uid="{CE090BA3-8CC2-4509-B3C1-AE7AD4AD30C7}"/>
    <cellStyle name="Moneda 71 2 2 4" xfId="6152" xr:uid="{13DDDEEE-6021-462D-A656-AECDAA7F4045}"/>
    <cellStyle name="Moneda 71 2 2 4 2" xfId="16421" xr:uid="{B8A31F49-3531-44ED-AF14-2C1D6E237653}"/>
    <cellStyle name="Moneda 71 2 2 5" xfId="9431" xr:uid="{11AD4DA5-56ED-479E-A60C-E76830A7D485}"/>
    <cellStyle name="Moneda 71 2 2 5 2" xfId="18714" xr:uid="{90885979-ED28-4B40-A65B-6787216D780C}"/>
    <cellStyle name="Moneda 71 2 2 6" xfId="11868" xr:uid="{D9D6F1F9-3AA8-4294-9EB6-11BC757A29B8}"/>
    <cellStyle name="Moneda 71 2 3" xfId="1975" xr:uid="{B07EBD7A-5E87-4211-9950-018AE8E53AC2}"/>
    <cellStyle name="Moneda 71 2 3 2" xfId="4311" xr:uid="{8ACD944B-4572-4573-AD30-B28FD403495C}"/>
    <cellStyle name="Moneda 71 2 3 2 2" xfId="14713" xr:uid="{BAE9A4AF-955A-40F7-9C48-CC83C66D74B8}"/>
    <cellStyle name="Moneda 71 2 3 3" xfId="6738" xr:uid="{4391BDCA-268A-46EB-B86B-31EB344052FB}"/>
    <cellStyle name="Moneda 71 2 3 3 2" xfId="16990" xr:uid="{1DB2614F-018A-4F51-A9A9-36BD3F31B143}"/>
    <cellStyle name="Moneda 71 2 3 4" xfId="10017" xr:uid="{372D8528-741B-4901-8E7F-9D4DBEC59C7F}"/>
    <cellStyle name="Moneda 71 2 3 4 2" xfId="19283" xr:uid="{84B6EDEA-A042-46F9-AD5D-8ACE95D96232}"/>
    <cellStyle name="Moneda 71 2 3 5" xfId="12437" xr:uid="{20D8E7B9-5059-45DB-87C8-9BA670FAF04A}"/>
    <cellStyle name="Moneda 71 2 4" xfId="3143" xr:uid="{D283EB82-9592-48A6-A87A-17554DBA2CDA}"/>
    <cellStyle name="Moneda 71 2 4 2" xfId="13575" xr:uid="{7DD9E5E3-8376-4042-BBDA-5D97FBDC3E03}"/>
    <cellStyle name="Moneda 71 2 5" xfId="5570" xr:uid="{C9BB7976-FED6-4338-82F5-4FF710FA1056}"/>
    <cellStyle name="Moneda 71 2 5 2" xfId="15852" xr:uid="{AB65F3B4-CD0D-46A0-8CA9-087DEE2CDAAB}"/>
    <cellStyle name="Moneda 71 2 6" xfId="8849" xr:uid="{0091345B-B387-494C-99AD-34483AAF8A5B}"/>
    <cellStyle name="Moneda 71 2 6 2" xfId="18145" xr:uid="{0874C044-F51A-4918-9927-EAEEDD2574B1}"/>
    <cellStyle name="Moneda 71 2 7" xfId="11299" xr:uid="{40CBBC54-E199-4C27-9CBB-8CDABD18430A}"/>
    <cellStyle name="Moneda 71 3" xfId="1102" xr:uid="{0785BC37-B895-472F-8AFD-D7028A105E0D}"/>
    <cellStyle name="Moneda 71 3 2" xfId="2270" xr:uid="{B33FBACA-5379-46E4-B933-F52EA0501055}"/>
    <cellStyle name="Moneda 71 3 2 2" xfId="4606" xr:uid="{A3E161E7-18EE-40F1-B4D8-B753530CE169}"/>
    <cellStyle name="Moneda 71 3 2 2 2" xfId="14998" xr:uid="{8DD5697D-9875-4BD8-AB49-B5943A9532FA}"/>
    <cellStyle name="Moneda 71 3 2 3" xfId="7033" xr:uid="{704F1A9E-C1CC-4C1F-B42B-91E95662145F}"/>
    <cellStyle name="Moneda 71 3 2 3 2" xfId="17275" xr:uid="{9AA87D8E-1D37-4B99-BCC5-DF08B9B290E9}"/>
    <cellStyle name="Moneda 71 3 2 4" xfId="10312" xr:uid="{B36FA407-6E72-4B40-BF64-D67C6FEB9754}"/>
    <cellStyle name="Moneda 71 3 2 4 2" xfId="19569" xr:uid="{04EA153B-C531-4C48-A0AF-91E13DAC475D}"/>
    <cellStyle name="Moneda 71 3 2 5" xfId="12722" xr:uid="{E22515BD-C596-4D6A-886C-E5752EB312BC}"/>
    <cellStyle name="Moneda 71 3 3" xfId="3438" xr:uid="{CF86970E-2344-4EA2-93C9-DD0D7FD1D974}"/>
    <cellStyle name="Moneda 71 3 3 2" xfId="13860" xr:uid="{319D5EE7-4144-44B2-9048-E3A1A39ABAC2}"/>
    <cellStyle name="Moneda 71 3 4" xfId="5865" xr:uid="{496174AD-B77B-4402-B802-D29C5C19A9D3}"/>
    <cellStyle name="Moneda 71 3 4 2" xfId="16137" xr:uid="{9FDDD61B-B113-442D-935C-60B7BCBF4291}"/>
    <cellStyle name="Moneda 71 3 5" xfId="9144" xr:uid="{05299EAC-73AE-4CFD-8748-761304ED3E0D}"/>
    <cellStyle name="Moneda 71 3 5 2" xfId="18430" xr:uid="{7B8AC72F-B50B-4932-94AD-996D15D926DA}"/>
    <cellStyle name="Moneda 71 3 6" xfId="11584" xr:uid="{0688B7D0-DD84-4F81-9AE8-D7EB488C7AA0}"/>
    <cellStyle name="Moneda 71 4" xfId="1681" xr:uid="{6A81169C-C1C0-4B69-B5C3-DC7D27777F43}"/>
    <cellStyle name="Moneda 71 4 2" xfId="4017" xr:uid="{19D6A85C-2142-412A-BB1B-113C099065B1}"/>
    <cellStyle name="Moneda 71 4 2 2" xfId="14429" xr:uid="{6C6F89A8-48BE-4139-927F-3153065EA092}"/>
    <cellStyle name="Moneda 71 4 3" xfId="6444" xr:uid="{2AB7D276-C1DA-43C6-8D0C-B0AA33F3F3E3}"/>
    <cellStyle name="Moneda 71 4 3 2" xfId="16706" xr:uid="{7E863910-90B8-43C2-AD96-FAA0397F1BC6}"/>
    <cellStyle name="Moneda 71 4 4" xfId="9723" xr:uid="{A6CA71C3-F5AB-4235-9476-4D8E45145DB9}"/>
    <cellStyle name="Moneda 71 4 4 2" xfId="18999" xr:uid="{DB581EEE-0BF6-4A4D-9732-0EE41CD056D4}"/>
    <cellStyle name="Moneda 71 4 5" xfId="12153" xr:uid="{D09E64B2-AC80-4FE0-8F77-EBC57AA82BCD}"/>
    <cellStyle name="Moneda 71 5" xfId="2849" xr:uid="{6FAE8A50-4173-462E-829B-155A3C9E1451}"/>
    <cellStyle name="Moneda 71 5 2" xfId="13291" xr:uid="{2C7AEC56-D61E-4BE7-B58C-1F127CD7EF7E}"/>
    <cellStyle name="Moneda 71 6" xfId="5260" xr:uid="{5AC5D1C3-0DFD-48CB-83E9-3514EF2952D8}"/>
    <cellStyle name="Moneda 71 6 2" xfId="15568" xr:uid="{0F4272BB-410F-4556-93F2-E1F7D9193563}"/>
    <cellStyle name="Moneda 71 7" xfId="8555" xr:uid="{A28DC492-BBE2-4001-8675-E70A3579EC9C}"/>
    <cellStyle name="Moneda 71 7 2" xfId="17861" xr:uid="{7DD3E427-83AF-40A8-AAF7-01D63491EB59}"/>
    <cellStyle name="Moneda 71 8" xfId="10946" xr:uid="{B174D34B-E5F9-4103-98A2-AEECCADFD337}"/>
    <cellStyle name="Moneda 72" xfId="451" xr:uid="{40820DD1-2D7D-4552-ADAA-923AFE111EB9}"/>
    <cellStyle name="Moneda 72 2" xfId="825" xr:uid="{A2FE170F-3BAF-4807-BCBA-139DBA62DFF5}"/>
    <cellStyle name="Moneda 72 2 2" xfId="1407" xr:uid="{71002D05-C25E-4DAE-AF34-8F8795DD9CCD}"/>
    <cellStyle name="Moneda 72 2 2 2" xfId="2575" xr:uid="{080E3EAB-9AEF-4C50-A7DE-BB92E4F712BB}"/>
    <cellStyle name="Moneda 72 2 2 2 2" xfId="4911" xr:uid="{D4CA6FED-F608-4645-9265-0C8C3E9C27BE}"/>
    <cellStyle name="Moneda 72 2 2 2 2 2" xfId="15300" xr:uid="{54E52408-376B-4BA2-8703-9C1BA166B926}"/>
    <cellStyle name="Moneda 72 2 2 2 3" xfId="7338" xr:uid="{D896799B-B943-4F2F-8C1F-353F595D1324}"/>
    <cellStyle name="Moneda 72 2 2 2 3 2" xfId="17577" xr:uid="{25EB3136-DFE6-4CD9-B4B7-47E902E4758A}"/>
    <cellStyle name="Moneda 72 2 2 2 4" xfId="10617" xr:uid="{11B8EF4D-28E2-4423-9E4B-12DE03038272}"/>
    <cellStyle name="Moneda 72 2 2 2 4 2" xfId="19871" xr:uid="{5FA6788C-6722-4952-B345-05076183D390}"/>
    <cellStyle name="Moneda 72 2 2 2 5" xfId="13024" xr:uid="{91107ADA-D441-4438-8E2F-E4635626B44F}"/>
    <cellStyle name="Moneda 72 2 2 3" xfId="3743" xr:uid="{11471523-CDF5-430B-BDCB-E6D0D3B9251B}"/>
    <cellStyle name="Moneda 72 2 2 3 2" xfId="14162" xr:uid="{66E3F166-CF1F-4FEE-A711-246D98B227FC}"/>
    <cellStyle name="Moneda 72 2 2 4" xfId="6170" xr:uid="{AF35B3B9-2207-4398-B1E2-E82279B0E073}"/>
    <cellStyle name="Moneda 72 2 2 4 2" xfId="16439" xr:uid="{5E68A1B1-3284-4C57-9D18-1ED85C4AFB6D}"/>
    <cellStyle name="Moneda 72 2 2 5" xfId="9449" xr:uid="{69C45162-651B-4266-9894-59B244672485}"/>
    <cellStyle name="Moneda 72 2 2 5 2" xfId="18732" xr:uid="{01BAECA2-51DF-4AB2-B99B-1BFFF2B3D1DE}"/>
    <cellStyle name="Moneda 72 2 2 6" xfId="11886" xr:uid="{2D5C63C7-D9BA-4B78-963E-9F1607252948}"/>
    <cellStyle name="Moneda 72 2 3" xfId="1993" xr:uid="{F3BB3A0F-B920-46B6-B8FC-0A4D25B3640D}"/>
    <cellStyle name="Moneda 72 2 3 2" xfId="4329" xr:uid="{668779AE-C976-4B70-9D3D-A9800BE5C2BF}"/>
    <cellStyle name="Moneda 72 2 3 2 2" xfId="14731" xr:uid="{949CD542-0D55-43E0-AFD8-2F225A59E575}"/>
    <cellStyle name="Moneda 72 2 3 3" xfId="6756" xr:uid="{73CABBE9-39CA-48CF-962C-3370DB0E151A}"/>
    <cellStyle name="Moneda 72 2 3 3 2" xfId="17008" xr:uid="{4EA0CF64-BA8D-4763-88E0-5AA7FC821DF7}"/>
    <cellStyle name="Moneda 72 2 3 4" xfId="10035" xr:uid="{0FE79AE0-5C4F-4ED9-84B4-FE89BEB1A8B8}"/>
    <cellStyle name="Moneda 72 2 3 4 2" xfId="19301" xr:uid="{A26EB6B5-9D05-42E8-9B72-C3DCE8C05D50}"/>
    <cellStyle name="Moneda 72 2 3 5" xfId="12455" xr:uid="{68C1CF4C-8675-4353-80DC-2E69F69DFF6B}"/>
    <cellStyle name="Moneda 72 2 4" xfId="3161" xr:uid="{6C7E0836-E846-4D37-AAA4-1D140CEC14AF}"/>
    <cellStyle name="Moneda 72 2 4 2" xfId="13593" xr:uid="{6A3598CF-A38D-4FC8-9645-693E844DCD54}"/>
    <cellStyle name="Moneda 72 2 5" xfId="5588" xr:uid="{1B71C888-1AEB-420C-AE31-D06E0CD58226}"/>
    <cellStyle name="Moneda 72 2 5 2" xfId="15870" xr:uid="{9B306EFE-CC1B-4BEB-9766-50F2C9CFCB61}"/>
    <cellStyle name="Moneda 72 2 6" xfId="8867" xr:uid="{1F240C2C-4519-4D9F-9FAE-FC7157DF939F}"/>
    <cellStyle name="Moneda 72 2 6 2" xfId="18163" xr:uid="{1199A3B4-1B83-4465-B695-FC0511DF801E}"/>
    <cellStyle name="Moneda 72 2 7" xfId="11317" xr:uid="{43227B43-4C1A-489B-BF70-0BEA5C362900}"/>
    <cellStyle name="Moneda 72 3" xfId="1120" xr:uid="{B500ED02-14DA-4A50-B516-09A78E5E70BC}"/>
    <cellStyle name="Moneda 72 3 2" xfId="2288" xr:uid="{ABB667FB-ED72-45F8-8A07-4F0CA472A5EC}"/>
    <cellStyle name="Moneda 72 3 2 2" xfId="4624" xr:uid="{9E0FBF45-F15E-43E5-B9B8-95A9DAF89FF0}"/>
    <cellStyle name="Moneda 72 3 2 2 2" xfId="15016" xr:uid="{E29656FA-A339-46B0-9C1A-F388B3AF9C2E}"/>
    <cellStyle name="Moneda 72 3 2 3" xfId="7051" xr:uid="{FE943B0E-4AE1-4C20-A95E-2484A73AA037}"/>
    <cellStyle name="Moneda 72 3 2 3 2" xfId="17293" xr:uid="{59CF962E-ED54-47EF-9D39-DAD31BFDDB4C}"/>
    <cellStyle name="Moneda 72 3 2 4" xfId="10330" xr:uid="{E5708A98-7F94-4AF8-A40E-8EBCA80CFDEC}"/>
    <cellStyle name="Moneda 72 3 2 4 2" xfId="19587" xr:uid="{24594E16-1AFF-48DE-8CDB-BD7CED9A08BB}"/>
    <cellStyle name="Moneda 72 3 2 5" xfId="12740" xr:uid="{BBF63076-30E9-440D-AE5C-441DA10A5F2C}"/>
    <cellStyle name="Moneda 72 3 3" xfId="3456" xr:uid="{0712C82F-D16B-48FB-BEC7-CA806EAAB325}"/>
    <cellStyle name="Moneda 72 3 3 2" xfId="13878" xr:uid="{560F0B41-0DF6-40D4-8804-5820A505BEAD}"/>
    <cellStyle name="Moneda 72 3 4" xfId="5883" xr:uid="{2950DA77-9FF0-4D14-88B3-38A8BFD61FE3}"/>
    <cellStyle name="Moneda 72 3 4 2" xfId="16155" xr:uid="{A30BA096-E5F3-4BC4-A3E1-E13D34FC1D2A}"/>
    <cellStyle name="Moneda 72 3 5" xfId="9162" xr:uid="{CE992DBE-3C58-4516-AE4A-344AA031D734}"/>
    <cellStyle name="Moneda 72 3 5 2" xfId="18448" xr:uid="{2A40E5E6-0DD3-49C0-8B88-F0C2BAAC68C5}"/>
    <cellStyle name="Moneda 72 3 6" xfId="11602" xr:uid="{86BE0EAD-6AB2-4067-B8D2-CC4554D17D2E}"/>
    <cellStyle name="Moneda 72 4" xfId="1699" xr:uid="{1FE68D10-9792-476C-A774-95D2908424CF}"/>
    <cellStyle name="Moneda 72 4 2" xfId="4035" xr:uid="{AFDD6F63-9077-4A8F-A7F2-189910433C7D}"/>
    <cellStyle name="Moneda 72 4 2 2" xfId="14447" xr:uid="{19E43257-BD86-49A4-99DD-D3B267C7F3AD}"/>
    <cellStyle name="Moneda 72 4 3" xfId="6462" xr:uid="{CAA7A17F-EAE4-4702-BE8F-0A6467072F84}"/>
    <cellStyle name="Moneda 72 4 3 2" xfId="16724" xr:uid="{C742EED4-A280-4862-A8CE-0C31DD99862C}"/>
    <cellStyle name="Moneda 72 4 4" xfId="9741" xr:uid="{7BF74C46-A1C9-4DBC-846F-2AF9653E11AE}"/>
    <cellStyle name="Moneda 72 4 4 2" xfId="19017" xr:uid="{8DA146F2-C9E2-4086-B5A6-ABFD14FCCFE3}"/>
    <cellStyle name="Moneda 72 4 5" xfId="12171" xr:uid="{72C2CF6F-B5C0-49DD-ABD1-2B7CC3FE2276}"/>
    <cellStyle name="Moneda 72 5" xfId="2867" xr:uid="{99D1F1F6-8A78-4A7D-98DF-3266A745279C}"/>
    <cellStyle name="Moneda 72 5 2" xfId="13309" xr:uid="{1856FD4C-6821-441E-AD0F-0EF1D70F1DFD}"/>
    <cellStyle name="Moneda 72 6" xfId="5278" xr:uid="{ECFD5756-E502-42B5-857C-80CAECE9C4A6}"/>
    <cellStyle name="Moneda 72 6 2" xfId="15586" xr:uid="{04ACAC6E-5EC6-42E9-9C8A-8F7AED22F6DB}"/>
    <cellStyle name="Moneda 72 7" xfId="8573" xr:uid="{AEB8A904-0DF4-4948-8452-F763787090FB}"/>
    <cellStyle name="Moneda 72 7 2" xfId="17879" xr:uid="{3A1610B6-B206-42E2-997A-47F4765DD9C2}"/>
    <cellStyle name="Moneda 72 8" xfId="10964" xr:uid="{08D52E3B-1893-4E58-9EAE-E644A322412C}"/>
    <cellStyle name="Moneda 73" xfId="423" xr:uid="{97CEEAA9-9F5D-4253-A599-5E41747E163B}"/>
    <cellStyle name="Moneda 73 2" xfId="797" xr:uid="{3F2A0A98-0672-4119-BEFD-9523FB4F9930}"/>
    <cellStyle name="Moneda 73 2 2" xfId="1379" xr:uid="{29DDE81F-4E0C-4B0E-A354-0522459ACB42}"/>
    <cellStyle name="Moneda 73 2 2 2" xfId="2547" xr:uid="{882973BA-E172-4DED-B0CE-EC9AC30DABC7}"/>
    <cellStyle name="Moneda 73 2 2 2 2" xfId="4883" xr:uid="{491673F6-073D-42AF-B7CD-A587DBFFA02F}"/>
    <cellStyle name="Moneda 73 2 2 2 2 2" xfId="15272" xr:uid="{8CA39529-AA4D-47B0-8781-509C21BCDAB7}"/>
    <cellStyle name="Moneda 73 2 2 2 3" xfId="7310" xr:uid="{5E64219C-7180-4C29-B97A-B5F06B9C1984}"/>
    <cellStyle name="Moneda 73 2 2 2 3 2" xfId="17549" xr:uid="{E2C317CC-6B5A-453D-8C38-D50A73AD77E2}"/>
    <cellStyle name="Moneda 73 2 2 2 4" xfId="10589" xr:uid="{76A9DD97-7382-4050-B969-B59610495C19}"/>
    <cellStyle name="Moneda 73 2 2 2 4 2" xfId="19843" xr:uid="{8536DC37-2998-4003-B9FA-33B028951457}"/>
    <cellStyle name="Moneda 73 2 2 2 5" xfId="12996" xr:uid="{50D728D9-EB26-4C63-8FFE-028D8B4242BF}"/>
    <cellStyle name="Moneda 73 2 2 3" xfId="3715" xr:uid="{43287D08-9667-4A56-9D26-5E80DB31055D}"/>
    <cellStyle name="Moneda 73 2 2 3 2" xfId="14134" xr:uid="{0A94B959-AEE8-4ABC-A2BE-988F7FC70978}"/>
    <cellStyle name="Moneda 73 2 2 4" xfId="6142" xr:uid="{20B24E6A-E47C-4756-994C-704E8EBBF9EC}"/>
    <cellStyle name="Moneda 73 2 2 4 2" xfId="16411" xr:uid="{D3A0B7E3-E211-4289-891A-3A6EE1DB5ACB}"/>
    <cellStyle name="Moneda 73 2 2 5" xfId="9421" xr:uid="{ED03C4AE-BD06-4705-B620-9AC2D3CF4FBD}"/>
    <cellStyle name="Moneda 73 2 2 5 2" xfId="18704" xr:uid="{6A6C1C7D-6621-4E95-B5A2-E11DCC29A277}"/>
    <cellStyle name="Moneda 73 2 2 6" xfId="11858" xr:uid="{B5E25C83-8FE2-4416-B382-494FF78E3586}"/>
    <cellStyle name="Moneda 73 2 3" xfId="1965" xr:uid="{0F082228-9789-49E7-9E36-F6B2253E60B2}"/>
    <cellStyle name="Moneda 73 2 3 2" xfId="4301" xr:uid="{24C8B569-E820-46F9-AB4A-C654E96B455B}"/>
    <cellStyle name="Moneda 73 2 3 2 2" xfId="14703" xr:uid="{D7A59D08-800C-434D-B726-B17EE19F630F}"/>
    <cellStyle name="Moneda 73 2 3 3" xfId="6728" xr:uid="{813A752F-BE46-4EA6-ADCB-004A97413F36}"/>
    <cellStyle name="Moneda 73 2 3 3 2" xfId="16980" xr:uid="{8CAEFE15-4F52-498B-B827-51E6036A7B02}"/>
    <cellStyle name="Moneda 73 2 3 4" xfId="10007" xr:uid="{BFC76EBC-3405-4D68-86FA-F87E9B381DA5}"/>
    <cellStyle name="Moneda 73 2 3 4 2" xfId="19273" xr:uid="{5216A34E-7BE8-4A1A-8613-47D0BE474C15}"/>
    <cellStyle name="Moneda 73 2 3 5" xfId="12427" xr:uid="{09DDED47-22B0-46E1-B0FA-EE1C3CFAB674}"/>
    <cellStyle name="Moneda 73 2 4" xfId="3133" xr:uid="{FEB9E59B-29B9-4B26-94D8-B0E17A32AA6E}"/>
    <cellStyle name="Moneda 73 2 4 2" xfId="13565" xr:uid="{CFB5A5AC-94CE-491D-94B4-3110E6E5C816}"/>
    <cellStyle name="Moneda 73 2 5" xfId="5560" xr:uid="{6B4683C4-60E3-4321-9FFB-0EF026EAD020}"/>
    <cellStyle name="Moneda 73 2 5 2" xfId="15842" xr:uid="{7780132B-570D-464D-AC86-03B912C62558}"/>
    <cellStyle name="Moneda 73 2 6" xfId="8839" xr:uid="{6B1B2CA9-879D-4D74-B1B5-7BB162D1627F}"/>
    <cellStyle name="Moneda 73 2 6 2" xfId="18135" xr:uid="{02111FE9-A7AA-4341-ADD1-989C76772B77}"/>
    <cellStyle name="Moneda 73 2 7" xfId="11289" xr:uid="{2A09DDE7-F755-4582-AAE6-8EE35791B56B}"/>
    <cellStyle name="Moneda 73 3" xfId="1092" xr:uid="{1A1D8DC1-3470-45AC-AFE7-4C3B3D7C3042}"/>
    <cellStyle name="Moneda 73 3 2" xfId="2260" xr:uid="{43125448-47C5-4976-8712-B394C204AFAC}"/>
    <cellStyle name="Moneda 73 3 2 2" xfId="4596" xr:uid="{8009FEAE-F7D8-4DC3-8819-828860BEB29B}"/>
    <cellStyle name="Moneda 73 3 2 2 2" xfId="14988" xr:uid="{1CA0F93F-5D2C-41D5-8710-58BF3853A145}"/>
    <cellStyle name="Moneda 73 3 2 3" xfId="7023" xr:uid="{7B2FC1CB-68A3-496A-83BA-A20DE25F536B}"/>
    <cellStyle name="Moneda 73 3 2 3 2" xfId="17265" xr:uid="{C3042A1D-0651-41D5-803B-F9D12757AB18}"/>
    <cellStyle name="Moneda 73 3 2 4" xfId="10302" xr:uid="{5CBC462F-42BC-4133-BFB2-A28C56EE3A64}"/>
    <cellStyle name="Moneda 73 3 2 4 2" xfId="19559" xr:uid="{6F90C7B1-C504-4D6E-86AB-1DF14B0E5123}"/>
    <cellStyle name="Moneda 73 3 2 5" xfId="12712" xr:uid="{74B5472E-3727-4EA1-91AA-E44A398E0064}"/>
    <cellStyle name="Moneda 73 3 3" xfId="3428" xr:uid="{C8073AC4-287B-4449-9F2C-1D33D32B0AA0}"/>
    <cellStyle name="Moneda 73 3 3 2" xfId="13850" xr:uid="{7155D07D-AEB5-493E-A233-5A2978CBA936}"/>
    <cellStyle name="Moneda 73 3 4" xfId="5855" xr:uid="{DA738229-5297-46B0-9160-DC65F3B5F1D4}"/>
    <cellStyle name="Moneda 73 3 4 2" xfId="16127" xr:uid="{AED0F14F-E4A8-4D5E-A763-5193FDD34CDC}"/>
    <cellStyle name="Moneda 73 3 5" xfId="9134" xr:uid="{1D2E5B6C-A051-41DD-AEC9-8A6710039FA6}"/>
    <cellStyle name="Moneda 73 3 5 2" xfId="18420" xr:uid="{4DB55EDE-3CC2-4737-9FAD-BB9658A51409}"/>
    <cellStyle name="Moneda 73 3 6" xfId="11574" xr:uid="{21582B98-020B-4F73-8EC9-5E9FCECA5B05}"/>
    <cellStyle name="Moneda 73 4" xfId="1671" xr:uid="{D72BB88C-C26B-4028-9B60-53B61D741FFB}"/>
    <cellStyle name="Moneda 73 4 2" xfId="4007" xr:uid="{E3505F90-32D8-48BA-B077-330B0EFBF2C8}"/>
    <cellStyle name="Moneda 73 4 2 2" xfId="14419" xr:uid="{CCB6A2D6-BB41-48CB-B8DD-3B66827A5BF0}"/>
    <cellStyle name="Moneda 73 4 3" xfId="6434" xr:uid="{689C88C3-55F5-47EC-8C7A-4B0B51706234}"/>
    <cellStyle name="Moneda 73 4 3 2" xfId="16696" xr:uid="{EC6319BF-082F-4BD8-BCE1-F2E46BF2A7FF}"/>
    <cellStyle name="Moneda 73 4 4" xfId="9713" xr:uid="{B4FAF1A6-4B8D-49B8-B3F7-C26D20497A0B}"/>
    <cellStyle name="Moneda 73 4 4 2" xfId="18989" xr:uid="{2535639E-8576-4C65-AE02-87C8FC079D6B}"/>
    <cellStyle name="Moneda 73 4 5" xfId="12143" xr:uid="{43AB13BF-C1D8-49D3-A6D7-0F358F2AF23D}"/>
    <cellStyle name="Moneda 73 5" xfId="2839" xr:uid="{E676C033-FE32-4F43-B38B-035663A3CB6E}"/>
    <cellStyle name="Moneda 73 5 2" xfId="13281" xr:uid="{D2EE5102-D18B-4C96-BF85-13FF9D035E81}"/>
    <cellStyle name="Moneda 73 6" xfId="5250" xr:uid="{B70D34FB-C775-4D94-8274-64882C8DFA98}"/>
    <cellStyle name="Moneda 73 6 2" xfId="15558" xr:uid="{0D3D5A18-C1FE-4661-9873-9D7A8431E939}"/>
    <cellStyle name="Moneda 73 7" xfId="8545" xr:uid="{0D141DFD-6210-45C6-8B90-94DC54E9CD1E}"/>
    <cellStyle name="Moneda 73 7 2" xfId="17851" xr:uid="{65835E05-C5D5-4BDA-B99A-93827EF33346}"/>
    <cellStyle name="Moneda 73 8" xfId="10936" xr:uid="{AF580ACC-E6AE-4B72-854E-EC04C02A6ABB}"/>
    <cellStyle name="Moneda 74" xfId="380" xr:uid="{C24F1088-5AFA-4163-BDC0-8D8D0FD86DDC}"/>
    <cellStyle name="Moneda 74 2" xfId="754" xr:uid="{4573DF80-6128-4709-B2D4-10D49A5613B3}"/>
    <cellStyle name="Moneda 74 2 2" xfId="1336" xr:uid="{253A4BBE-E09C-412B-BA7C-F6DCD4D250E9}"/>
    <cellStyle name="Moneda 74 2 2 2" xfId="2504" xr:uid="{063F5A47-30DF-4E40-9DE1-034E8DBCD38D}"/>
    <cellStyle name="Moneda 74 2 2 2 2" xfId="4840" xr:uid="{00496327-469C-4233-A4B0-BBB7BFB64AD4}"/>
    <cellStyle name="Moneda 74 2 2 2 2 2" xfId="15229" xr:uid="{69DC4061-EA58-42AA-BC7E-8C0FEB238411}"/>
    <cellStyle name="Moneda 74 2 2 2 3" xfId="7267" xr:uid="{EF35C8AF-E421-4C0C-8E09-D587E2F32496}"/>
    <cellStyle name="Moneda 74 2 2 2 3 2" xfId="17506" xr:uid="{597E945D-47BC-4D46-8719-60AE47EA1841}"/>
    <cellStyle name="Moneda 74 2 2 2 4" xfId="10546" xr:uid="{7B2A410B-6E7F-4CD1-90B3-C8EE7EC327BB}"/>
    <cellStyle name="Moneda 74 2 2 2 4 2" xfId="19800" xr:uid="{BCAB408E-3120-4CEA-B25F-8AAF94EE4AA8}"/>
    <cellStyle name="Moneda 74 2 2 2 5" xfId="12953" xr:uid="{8F5CDADA-37B6-436E-93B3-3EF2C22DEA73}"/>
    <cellStyle name="Moneda 74 2 2 3" xfId="3672" xr:uid="{07580067-C2CA-4FB1-90BE-1A48DD749236}"/>
    <cellStyle name="Moneda 74 2 2 3 2" xfId="14091" xr:uid="{1034DB31-A7C5-415E-BFE6-1EE1F6C3ABFD}"/>
    <cellStyle name="Moneda 74 2 2 4" xfId="6099" xr:uid="{AC6EC7BA-6082-47CF-B2DA-9521538BCCC2}"/>
    <cellStyle name="Moneda 74 2 2 4 2" xfId="16368" xr:uid="{69520F81-E6EC-43A5-94DE-9C0D90FDC846}"/>
    <cellStyle name="Moneda 74 2 2 5" xfId="9378" xr:uid="{B7454D72-05FE-4D67-9DA0-319F0D53966F}"/>
    <cellStyle name="Moneda 74 2 2 5 2" xfId="18661" xr:uid="{06182653-0C16-47CE-BA58-DD8B291254EE}"/>
    <cellStyle name="Moneda 74 2 2 6" xfId="11815" xr:uid="{0698A382-F577-4990-A105-84BDC22756F6}"/>
    <cellStyle name="Moneda 74 2 3" xfId="1922" xr:uid="{72F65C64-315B-4FDE-B1CC-C7E5AA2D24EC}"/>
    <cellStyle name="Moneda 74 2 3 2" xfId="4258" xr:uid="{41D439C4-053D-4F86-B105-348DC2F34D1C}"/>
    <cellStyle name="Moneda 74 2 3 2 2" xfId="14660" xr:uid="{FE8AD341-3753-4E70-BDF7-EB3400C97EED}"/>
    <cellStyle name="Moneda 74 2 3 3" xfId="6685" xr:uid="{88DC4CF3-9A47-4574-BE83-079E7B7BFF5B}"/>
    <cellStyle name="Moneda 74 2 3 3 2" xfId="16937" xr:uid="{636EE6D4-414D-4DF6-A62D-BA6FB02C62D8}"/>
    <cellStyle name="Moneda 74 2 3 4" xfId="9964" xr:uid="{404CF4F5-BE28-45ED-8CC9-6B380C5E34E3}"/>
    <cellStyle name="Moneda 74 2 3 4 2" xfId="19230" xr:uid="{0DE9D73A-663F-400E-9131-1FDAF79BD0C4}"/>
    <cellStyle name="Moneda 74 2 3 5" xfId="12384" xr:uid="{243AE750-9C1D-4B71-862E-89C081A9C16D}"/>
    <cellStyle name="Moneda 74 2 4" xfId="3090" xr:uid="{B741E541-E013-4FBE-98D9-0E06B6BDC41C}"/>
    <cellStyle name="Moneda 74 2 4 2" xfId="13522" xr:uid="{4E1653F5-234A-45FB-9EBE-F2FB419ECCA2}"/>
    <cellStyle name="Moneda 74 2 5" xfId="5517" xr:uid="{5E2DFA14-A9FF-4A22-AB60-0A4A191AE43B}"/>
    <cellStyle name="Moneda 74 2 5 2" xfId="15799" xr:uid="{C3984D47-4BBE-491E-900A-B92501901005}"/>
    <cellStyle name="Moneda 74 2 6" xfId="8796" xr:uid="{1B766416-0742-480F-9AB5-BFEC4CCF0AE9}"/>
    <cellStyle name="Moneda 74 2 6 2" xfId="18092" xr:uid="{D011ADD5-9BEF-45FE-B837-0FA56DFA5E12}"/>
    <cellStyle name="Moneda 74 2 7" xfId="11246" xr:uid="{96451AA6-A6AF-4839-B943-686C75C5E506}"/>
    <cellStyle name="Moneda 74 3" xfId="1049" xr:uid="{9CBEFBFE-23A1-4FFB-B07D-BB4DCFA004CF}"/>
    <cellStyle name="Moneda 74 3 2" xfId="2217" xr:uid="{C6A2047F-5A3E-4595-B580-5F3A429705C5}"/>
    <cellStyle name="Moneda 74 3 2 2" xfId="4553" xr:uid="{916A440C-1CAB-4915-B49A-2AC057DC6946}"/>
    <cellStyle name="Moneda 74 3 2 2 2" xfId="14945" xr:uid="{13F1A87B-56B6-4665-B84C-FB38DFF53728}"/>
    <cellStyle name="Moneda 74 3 2 3" xfId="6980" xr:uid="{D1D7BBD8-BD40-4662-A690-C3C677F58B84}"/>
    <cellStyle name="Moneda 74 3 2 3 2" xfId="17222" xr:uid="{E9ED0135-9A31-4989-A79C-9A4B834F729F}"/>
    <cellStyle name="Moneda 74 3 2 4" xfId="10259" xr:uid="{D89DAD6D-2499-421C-ABA2-DA3CF60F9271}"/>
    <cellStyle name="Moneda 74 3 2 4 2" xfId="19516" xr:uid="{51FC94F4-E821-4E33-AD65-B188A5F41382}"/>
    <cellStyle name="Moneda 74 3 2 5" xfId="12669" xr:uid="{952DCFD0-1645-4492-B32E-23E7C419C9ED}"/>
    <cellStyle name="Moneda 74 3 3" xfId="3385" xr:uid="{BBC06447-C284-4DBD-9007-38845A8A2C35}"/>
    <cellStyle name="Moneda 74 3 3 2" xfId="13807" xr:uid="{FB0E7C77-AEDA-4C7D-9D92-7F6D63ABA33B}"/>
    <cellStyle name="Moneda 74 3 4" xfId="5812" xr:uid="{7E4938E0-D94A-4966-9DCD-7B4F7D8D6760}"/>
    <cellStyle name="Moneda 74 3 4 2" xfId="16084" xr:uid="{2B221A1D-14E2-4771-9EE5-89DDFCE30587}"/>
    <cellStyle name="Moneda 74 3 5" xfId="9091" xr:uid="{4EF705FB-D89E-4D06-AD30-E96E1055FC08}"/>
    <cellStyle name="Moneda 74 3 5 2" xfId="18377" xr:uid="{A7A3FB1A-8931-4585-90A2-DF019F64B868}"/>
    <cellStyle name="Moneda 74 3 6" xfId="11531" xr:uid="{41F28208-BD18-4F0B-9F15-50F061D0FC03}"/>
    <cellStyle name="Moneda 74 4" xfId="1628" xr:uid="{B7DF8404-478A-45D5-890C-AAA55D0BA85C}"/>
    <cellStyle name="Moneda 74 4 2" xfId="3964" xr:uid="{5ADB5CCC-2238-4F94-9ED0-42BA11B26DBE}"/>
    <cellStyle name="Moneda 74 4 2 2" xfId="14376" xr:uid="{94C80933-58D3-4AA9-9386-6EF96D76C209}"/>
    <cellStyle name="Moneda 74 4 3" xfId="6391" xr:uid="{0DBD4251-312C-43C5-8C81-85813A608B1D}"/>
    <cellStyle name="Moneda 74 4 3 2" xfId="16653" xr:uid="{E13A7656-8280-45AB-91AE-3D5BA232C319}"/>
    <cellStyle name="Moneda 74 4 4" xfId="9670" xr:uid="{374160F7-29C0-4F9A-9317-A316B8FA9163}"/>
    <cellStyle name="Moneda 74 4 4 2" xfId="18946" xr:uid="{D52EDB4F-DC39-43FC-8C75-097D101F057A}"/>
    <cellStyle name="Moneda 74 4 5" xfId="12100" xr:uid="{AB3F5D78-5866-45FF-BCB1-2DD84D13CAC0}"/>
    <cellStyle name="Moneda 74 5" xfId="2796" xr:uid="{CF5865BB-EA60-47DD-BCB8-C268ABB2E1A8}"/>
    <cellStyle name="Moneda 74 5 2" xfId="13238" xr:uid="{BC204C6E-733B-402D-BC76-217F33088893}"/>
    <cellStyle name="Moneda 74 6" xfId="5207" xr:uid="{62A0A0F2-4ABB-40DB-9C09-DF4335D7763D}"/>
    <cellStyle name="Moneda 74 6 2" xfId="15515" xr:uid="{599E2611-A89F-464E-9407-CC7940F21B53}"/>
    <cellStyle name="Moneda 74 7" xfId="8502" xr:uid="{F18DB3C1-C578-4CA6-9653-2003FFA367EC}"/>
    <cellStyle name="Moneda 74 7 2" xfId="17808" xr:uid="{C354C2FA-BA35-40BD-80B5-6FD3CB8651CF}"/>
    <cellStyle name="Moneda 74 8" xfId="10893" xr:uid="{031BDA4A-0FFE-4B8F-BE4F-B8AE468A0221}"/>
    <cellStyle name="Moneda 75" xfId="371" xr:uid="{16321963-7A96-43EF-9B6F-1A389E491E75}"/>
    <cellStyle name="Moneda 75 2" xfId="745" xr:uid="{1C7D189B-CC27-46EC-BBA4-AB64C1C5B0B2}"/>
    <cellStyle name="Moneda 75 2 2" xfId="1327" xr:uid="{ADF81AD2-0889-4D83-AE68-15A9BC7227A3}"/>
    <cellStyle name="Moneda 75 2 2 2" xfId="2495" xr:uid="{27D5EEED-62A8-4646-A648-C2B18DA49904}"/>
    <cellStyle name="Moneda 75 2 2 2 2" xfId="4831" xr:uid="{86133A52-51C0-4143-BECD-D152E96F46BF}"/>
    <cellStyle name="Moneda 75 2 2 2 2 2" xfId="15220" xr:uid="{FCD9DE76-6004-4E1E-9895-A88B3B47F0EE}"/>
    <cellStyle name="Moneda 75 2 2 2 3" xfId="7258" xr:uid="{C68DDCFC-4578-4C3F-9C61-621CD63778E3}"/>
    <cellStyle name="Moneda 75 2 2 2 3 2" xfId="17497" xr:uid="{827D2D85-AB9D-4668-A086-F381A1B4EA82}"/>
    <cellStyle name="Moneda 75 2 2 2 4" xfId="10537" xr:uid="{6D355008-2584-46BA-BE5C-281FC565FF0A}"/>
    <cellStyle name="Moneda 75 2 2 2 4 2" xfId="19791" xr:uid="{75A2FFC3-0C71-4C1C-BCBB-DC1814841186}"/>
    <cellStyle name="Moneda 75 2 2 2 5" xfId="12944" xr:uid="{1C8B6A6B-E110-4E38-A44E-6C4C97B05984}"/>
    <cellStyle name="Moneda 75 2 2 3" xfId="3663" xr:uid="{133F5B3C-3C83-4C0A-85BB-F5C987FFF0A8}"/>
    <cellStyle name="Moneda 75 2 2 3 2" xfId="14082" xr:uid="{1C34B78E-C3DC-41E6-8E7F-B50C3B72DFF0}"/>
    <cellStyle name="Moneda 75 2 2 4" xfId="6090" xr:uid="{29158A98-1688-4775-B653-38AD8EDE5870}"/>
    <cellStyle name="Moneda 75 2 2 4 2" xfId="16359" xr:uid="{E4F99996-3D5D-4B54-88B1-155F6D131A64}"/>
    <cellStyle name="Moneda 75 2 2 5" xfId="9369" xr:uid="{71876102-8E34-482C-87DF-E2D5FB4A8677}"/>
    <cellStyle name="Moneda 75 2 2 5 2" xfId="18652" xr:uid="{53C3FC6F-EB64-4545-89B6-D7EA41C45B9E}"/>
    <cellStyle name="Moneda 75 2 2 6" xfId="11806" xr:uid="{BFDFBBA6-B892-4484-85F8-77B92413EC3A}"/>
    <cellStyle name="Moneda 75 2 3" xfId="1913" xr:uid="{A1B91D4B-6417-49CE-A035-8B795DD21756}"/>
    <cellStyle name="Moneda 75 2 3 2" xfId="4249" xr:uid="{ADA5F10C-F4FC-471C-B0C9-96DBC46DBE15}"/>
    <cellStyle name="Moneda 75 2 3 2 2" xfId="14651" xr:uid="{F1D156EF-39AF-4F1D-9158-2E5D8CFE9B3F}"/>
    <cellStyle name="Moneda 75 2 3 3" xfId="6676" xr:uid="{A72867F4-0938-4D30-A93F-36CA03DE9F6B}"/>
    <cellStyle name="Moneda 75 2 3 3 2" xfId="16928" xr:uid="{46FC51C0-ECD5-46EE-946E-8C32748AA15B}"/>
    <cellStyle name="Moneda 75 2 3 4" xfId="9955" xr:uid="{2A90CA32-59E6-493A-9F7F-0E98C7E33E8D}"/>
    <cellStyle name="Moneda 75 2 3 4 2" xfId="19221" xr:uid="{E5310093-6AD9-42BE-A380-9C294127C2A1}"/>
    <cellStyle name="Moneda 75 2 3 5" xfId="12375" xr:uid="{18D2DFF5-B013-43C2-ADE1-57D9A5423F04}"/>
    <cellStyle name="Moneda 75 2 4" xfId="3081" xr:uid="{3CFC3816-6C48-4F7F-AA76-703F375ADD55}"/>
    <cellStyle name="Moneda 75 2 4 2" xfId="13513" xr:uid="{6E209519-3791-43B3-8250-DBD113369A75}"/>
    <cellStyle name="Moneda 75 2 5" xfId="5508" xr:uid="{D93F0E67-0462-4AE4-918D-74BAD0ABD7CE}"/>
    <cellStyle name="Moneda 75 2 5 2" xfId="15790" xr:uid="{510E772C-F79B-4546-81BC-075FB676CC3C}"/>
    <cellStyle name="Moneda 75 2 6" xfId="8787" xr:uid="{B1F5F7AA-ABD6-4215-AA50-E6788A465EC1}"/>
    <cellStyle name="Moneda 75 2 6 2" xfId="18083" xr:uid="{3AC1733B-4BC5-4EBE-AF42-B211BFBEBBB7}"/>
    <cellStyle name="Moneda 75 2 7" xfId="11237" xr:uid="{E86F0AE6-14BA-49FF-BEDF-FEEFE189E8D6}"/>
    <cellStyle name="Moneda 75 3" xfId="1040" xr:uid="{62F9EE7E-7A21-49B4-9E3F-11FBC7251AAD}"/>
    <cellStyle name="Moneda 75 3 2" xfId="2208" xr:uid="{D66ED38A-201E-4CB8-BAB6-C240319FB142}"/>
    <cellStyle name="Moneda 75 3 2 2" xfId="4544" xr:uid="{72AA8EAA-1D37-4C8D-B9BE-CCE7D936C6E5}"/>
    <cellStyle name="Moneda 75 3 2 2 2" xfId="14936" xr:uid="{A8CC8F40-E44F-4B99-B5D5-1F640DE18E21}"/>
    <cellStyle name="Moneda 75 3 2 3" xfId="6971" xr:uid="{E6FD402D-E14C-4BED-B9A3-64B217D95892}"/>
    <cellStyle name="Moneda 75 3 2 3 2" xfId="17213" xr:uid="{4BCA0503-67DE-4031-BD56-96AA7E41FD76}"/>
    <cellStyle name="Moneda 75 3 2 4" xfId="10250" xr:uid="{2617AD8A-61D1-4ECE-9057-85FE21766164}"/>
    <cellStyle name="Moneda 75 3 2 4 2" xfId="19507" xr:uid="{EDF46854-0935-45DD-B652-437F17576F8A}"/>
    <cellStyle name="Moneda 75 3 2 5" xfId="12660" xr:uid="{53056EBB-8577-4D2D-BACF-F01574242897}"/>
    <cellStyle name="Moneda 75 3 3" xfId="3376" xr:uid="{8D965004-A228-4DE6-BEC7-3F428AEB07AA}"/>
    <cellStyle name="Moneda 75 3 3 2" xfId="13798" xr:uid="{5C778ADB-C815-422E-9482-9A9C01D130B1}"/>
    <cellStyle name="Moneda 75 3 4" xfId="5803" xr:uid="{866D4F99-1994-4158-A3E5-48C3104192F7}"/>
    <cellStyle name="Moneda 75 3 4 2" xfId="16075" xr:uid="{9394321C-57FD-416B-9076-606C2F063953}"/>
    <cellStyle name="Moneda 75 3 5" xfId="9082" xr:uid="{3A818F7F-D736-4A3A-B98F-E901DD5962A2}"/>
    <cellStyle name="Moneda 75 3 5 2" xfId="18368" xr:uid="{D632A099-BA87-4BE5-8147-F085631F7454}"/>
    <cellStyle name="Moneda 75 3 6" xfId="11522" xr:uid="{D535763E-ABCC-4D73-8CDC-63D991F19183}"/>
    <cellStyle name="Moneda 75 4" xfId="1619" xr:uid="{01243582-01E1-4F01-BA71-6F19EC85FE31}"/>
    <cellStyle name="Moneda 75 4 2" xfId="3955" xr:uid="{729AC61D-D6E2-42A3-BADA-D6BF8A322CA1}"/>
    <cellStyle name="Moneda 75 4 2 2" xfId="14367" xr:uid="{39ABACBF-DDAE-4C8D-8EBC-A835854EC668}"/>
    <cellStyle name="Moneda 75 4 3" xfId="6382" xr:uid="{6FDF800F-D590-4947-A0BA-F7A6D19B2918}"/>
    <cellStyle name="Moneda 75 4 3 2" xfId="16644" xr:uid="{C02A4F69-889A-4D7A-92A7-C1325BC5C2A1}"/>
    <cellStyle name="Moneda 75 4 4" xfId="9661" xr:uid="{9EEE3415-7112-4EA5-83EC-DDF5009272BB}"/>
    <cellStyle name="Moneda 75 4 4 2" xfId="18937" xr:uid="{183EA13D-2386-4615-9875-A053A25A66F1}"/>
    <cellStyle name="Moneda 75 4 5" xfId="12091" xr:uid="{A005BE7D-6349-4BED-8824-72145EBAA4D9}"/>
    <cellStyle name="Moneda 75 5" xfId="2787" xr:uid="{F3B728BC-D65D-43EC-8F3A-83BA3ACE4326}"/>
    <cellStyle name="Moneda 75 5 2" xfId="13229" xr:uid="{CBA1C9A5-7CEC-4434-ADF5-4046F47CD724}"/>
    <cellStyle name="Moneda 75 6" xfId="5198" xr:uid="{E5FC3B5A-EA23-484C-8C57-7CF0DA668A78}"/>
    <cellStyle name="Moneda 75 6 2" xfId="15506" xr:uid="{5EC5BAA8-7CB3-44DC-AA0C-AD875F630815}"/>
    <cellStyle name="Moneda 75 7" xfId="8493" xr:uid="{8E038D87-7467-4FB4-A8A7-C544024EF68F}"/>
    <cellStyle name="Moneda 75 7 2" xfId="17799" xr:uid="{4CBB639C-71B5-43C2-B1B2-565529E2164B}"/>
    <cellStyle name="Moneda 75 8" xfId="10884" xr:uid="{EB5390CE-E140-43F8-971A-61D42A38547B}"/>
    <cellStyle name="Moneda 76" xfId="367" xr:uid="{9335AF41-5DCA-4A75-B50B-4D41189BDD27}"/>
    <cellStyle name="Moneda 76 2" xfId="741" xr:uid="{D19DF10D-FF43-4799-B179-8FC44E2DDD32}"/>
    <cellStyle name="Moneda 76 2 2" xfId="1323" xr:uid="{CB7180E7-1C65-4585-9F9A-D7021B6EDA5C}"/>
    <cellStyle name="Moneda 76 2 2 2" xfId="2491" xr:uid="{59FF1D40-39A8-479E-A1FC-BC9E70E6A1B1}"/>
    <cellStyle name="Moneda 76 2 2 2 2" xfId="4827" xr:uid="{CD7DEFDA-1BC9-4DF5-B689-75A5E9E1D15A}"/>
    <cellStyle name="Moneda 76 2 2 2 2 2" xfId="15216" xr:uid="{5F2B41EC-CCEC-45BC-B9E3-202672E7EBC5}"/>
    <cellStyle name="Moneda 76 2 2 2 3" xfId="7254" xr:uid="{6CDDC99A-BBBB-4D59-9D21-F458D42FE895}"/>
    <cellStyle name="Moneda 76 2 2 2 3 2" xfId="17493" xr:uid="{2E35D1C7-7BE3-495C-95B2-7417CCCAFE26}"/>
    <cellStyle name="Moneda 76 2 2 2 4" xfId="10533" xr:uid="{D73B28E2-F512-4CA8-AF14-BCF7937EBED9}"/>
    <cellStyle name="Moneda 76 2 2 2 4 2" xfId="19787" xr:uid="{ABD50B80-9EF0-45D8-937E-D6B7F1588E85}"/>
    <cellStyle name="Moneda 76 2 2 2 5" xfId="12940" xr:uid="{6DE6C00B-FCD7-4319-A7E6-A10DC83FB214}"/>
    <cellStyle name="Moneda 76 2 2 3" xfId="3659" xr:uid="{C3BFEB16-3D58-41A6-9801-5617DEA415F5}"/>
    <cellStyle name="Moneda 76 2 2 3 2" xfId="14078" xr:uid="{AC03E08D-E955-4690-B1D3-E9DEDB27699D}"/>
    <cellStyle name="Moneda 76 2 2 4" xfId="6086" xr:uid="{45CF27A3-F984-4577-82CC-07F7EB6153E8}"/>
    <cellStyle name="Moneda 76 2 2 4 2" xfId="16355" xr:uid="{3F0A271F-4EA6-40AC-A8DF-D72B21EDD9E7}"/>
    <cellStyle name="Moneda 76 2 2 5" xfId="9365" xr:uid="{72BF459B-54DE-4DC7-AB7F-49770E10D900}"/>
    <cellStyle name="Moneda 76 2 2 5 2" xfId="18648" xr:uid="{0BB3E5EC-12D5-42C4-B214-83AB374FDC08}"/>
    <cellStyle name="Moneda 76 2 2 6" xfId="11802" xr:uid="{C67BE26F-7089-4269-B0A5-95EEB31BD9C2}"/>
    <cellStyle name="Moneda 76 2 3" xfId="1909" xr:uid="{DD395CD7-8839-4523-9672-54D541BB7301}"/>
    <cellStyle name="Moneda 76 2 3 2" xfId="4245" xr:uid="{ED70FCA9-5D89-4851-9E13-623EEEC1604D}"/>
    <cellStyle name="Moneda 76 2 3 2 2" xfId="14647" xr:uid="{073ACC85-D8F2-46A3-8FEB-16C421C85F03}"/>
    <cellStyle name="Moneda 76 2 3 3" xfId="6672" xr:uid="{7DFDABEB-5FC2-40A5-9C81-7B56CFB0205C}"/>
    <cellStyle name="Moneda 76 2 3 3 2" xfId="16924" xr:uid="{3E54179D-6D18-4726-A383-2D01D2639FF1}"/>
    <cellStyle name="Moneda 76 2 3 4" xfId="9951" xr:uid="{CABA364A-EA05-487B-BC57-1B6CF456B49F}"/>
    <cellStyle name="Moneda 76 2 3 4 2" xfId="19217" xr:uid="{59349314-3412-4571-98E5-57AC22133147}"/>
    <cellStyle name="Moneda 76 2 3 5" xfId="12371" xr:uid="{5534D09C-D457-4AEC-A7CF-C58C3A8FF11F}"/>
    <cellStyle name="Moneda 76 2 4" xfId="3077" xr:uid="{9D306C69-AAF7-4BA2-B6F3-CFFA27FC95D9}"/>
    <cellStyle name="Moneda 76 2 4 2" xfId="13509" xr:uid="{D3720A1E-0777-44D9-85BB-B844EFDE663D}"/>
    <cellStyle name="Moneda 76 2 5" xfId="5504" xr:uid="{D2537828-7C87-49A0-BD89-A8180EA96254}"/>
    <cellStyle name="Moneda 76 2 5 2" xfId="15786" xr:uid="{1057892B-BECC-49CD-AEBF-E8D93D5166A7}"/>
    <cellStyle name="Moneda 76 2 6" xfId="8783" xr:uid="{B0940DBB-ACA9-4B61-A555-B5944CC38D35}"/>
    <cellStyle name="Moneda 76 2 6 2" xfId="18079" xr:uid="{EE93D207-106E-4EE3-970C-57CCC74EC160}"/>
    <cellStyle name="Moneda 76 2 7" xfId="11233" xr:uid="{3F8EDF83-DD47-4705-A9AF-D56BA59F7A53}"/>
    <cellStyle name="Moneda 76 3" xfId="1036" xr:uid="{95DFD9D0-B83A-43DA-B0B2-E4C69B71F39A}"/>
    <cellStyle name="Moneda 76 3 2" xfId="2204" xr:uid="{E887FDBB-2343-443F-A346-26953E08B14D}"/>
    <cellStyle name="Moneda 76 3 2 2" xfId="4540" xr:uid="{D0D569DB-B3FD-419B-9F3E-83441D0D13D7}"/>
    <cellStyle name="Moneda 76 3 2 2 2" xfId="14932" xr:uid="{F2AB6F28-0793-4EE9-A439-D3900283116B}"/>
    <cellStyle name="Moneda 76 3 2 3" xfId="6967" xr:uid="{990F22D7-8574-48A6-93C1-BBAD378144BF}"/>
    <cellStyle name="Moneda 76 3 2 3 2" xfId="17209" xr:uid="{71A183C8-870B-496D-82C3-9FAD7D2ADC09}"/>
    <cellStyle name="Moneda 76 3 2 4" xfId="10246" xr:uid="{431050B4-EDE1-4506-94AB-A0ED5D88F23D}"/>
    <cellStyle name="Moneda 76 3 2 4 2" xfId="19503" xr:uid="{AE523459-CCFD-4AF0-A0DA-60298575AC38}"/>
    <cellStyle name="Moneda 76 3 2 5" xfId="12656" xr:uid="{0707189E-F1AA-49EE-B395-33C4C7CD8B1D}"/>
    <cellStyle name="Moneda 76 3 3" xfId="3372" xr:uid="{DB67BE1D-39CA-47F6-994F-F88DD1A8FAC0}"/>
    <cellStyle name="Moneda 76 3 3 2" xfId="13794" xr:uid="{5108B194-0B75-493A-8302-90D2E78E595D}"/>
    <cellStyle name="Moneda 76 3 4" xfId="5799" xr:uid="{E1E70EBE-B431-4C3F-8D64-51821CA1B807}"/>
    <cellStyle name="Moneda 76 3 4 2" xfId="16071" xr:uid="{96FA4B7A-435E-431B-B9C8-BD5CBC7D8059}"/>
    <cellStyle name="Moneda 76 3 5" xfId="9078" xr:uid="{433B8CB2-3049-42F5-B2D1-30778D0A6487}"/>
    <cellStyle name="Moneda 76 3 5 2" xfId="18364" xr:uid="{7C8646EC-4899-4A2D-8101-5643A43B9801}"/>
    <cellStyle name="Moneda 76 3 6" xfId="11518" xr:uid="{8A11912E-E638-444D-8D1A-0B4950096F7A}"/>
    <cellStyle name="Moneda 76 4" xfId="1615" xr:uid="{22C49917-9B2F-4FE3-9D96-1187881D511B}"/>
    <cellStyle name="Moneda 76 4 2" xfId="3951" xr:uid="{B5795DD5-D2E6-4065-9FAE-45C4344EF7C9}"/>
    <cellStyle name="Moneda 76 4 2 2" xfId="14363" xr:uid="{752652B7-A0CE-4D73-8E39-E6A3996BACBB}"/>
    <cellStyle name="Moneda 76 4 3" xfId="6378" xr:uid="{DAA1F296-2F32-43EF-AD20-888DD6C2B4C0}"/>
    <cellStyle name="Moneda 76 4 3 2" xfId="16640" xr:uid="{081E9EDD-D63D-4FBB-8803-8C938E02A31E}"/>
    <cellStyle name="Moneda 76 4 4" xfId="9657" xr:uid="{F1513132-9BEF-43D2-8A46-5D4D2E8F1E6D}"/>
    <cellStyle name="Moneda 76 4 4 2" xfId="18933" xr:uid="{88B94D9F-88FB-4F66-9329-F42BA29474F9}"/>
    <cellStyle name="Moneda 76 4 5" xfId="12087" xr:uid="{7A926124-9D36-4900-8095-227C4C6002E9}"/>
    <cellStyle name="Moneda 76 5" xfId="2783" xr:uid="{565D0C57-6EFF-4E05-A0F9-DFF5B7DD97E2}"/>
    <cellStyle name="Moneda 76 5 2" xfId="13225" xr:uid="{F429E2AB-26C1-40D3-B095-B98ACD1AD227}"/>
    <cellStyle name="Moneda 76 6" xfId="5194" xr:uid="{FC36F22D-BFF9-4429-A431-09207AF54B71}"/>
    <cellStyle name="Moneda 76 6 2" xfId="15502" xr:uid="{B68B5735-C563-4024-9A3D-88929A31EC1E}"/>
    <cellStyle name="Moneda 76 7" xfId="8489" xr:uid="{9C2DA051-E34C-4658-921D-ABB8E07C2F95}"/>
    <cellStyle name="Moneda 76 7 2" xfId="17795" xr:uid="{2D08093D-B52D-48F0-9713-83F502DC1109}"/>
    <cellStyle name="Moneda 76 8" xfId="10880" xr:uid="{8E68C28C-35E6-4813-8843-ED28F85B6846}"/>
    <cellStyle name="Moneda 77" xfId="421" xr:uid="{66516B04-E00D-4085-9271-9E259CCF20AB}"/>
    <cellStyle name="Moneda 77 2" xfId="795" xr:uid="{8C90A707-D7D0-4223-B024-7E02964FBB44}"/>
    <cellStyle name="Moneda 77 2 2" xfId="1377" xr:uid="{98D785AB-C282-4176-BAE5-0DF5F73EB3F6}"/>
    <cellStyle name="Moneda 77 2 2 2" xfId="2545" xr:uid="{B0AA43F1-AEBF-44A5-AC87-7ED29EAF2B8D}"/>
    <cellStyle name="Moneda 77 2 2 2 2" xfId="4881" xr:uid="{4B96B084-D7CF-43BA-80B0-8500D0537B1D}"/>
    <cellStyle name="Moneda 77 2 2 2 2 2" xfId="15270" xr:uid="{13CD0B7F-CDE6-4153-9DD7-D16BAE575F1F}"/>
    <cellStyle name="Moneda 77 2 2 2 3" xfId="7308" xr:uid="{78077BF2-10D7-4790-AC78-CBAC87C67BB4}"/>
    <cellStyle name="Moneda 77 2 2 2 3 2" xfId="17547" xr:uid="{74B8FB31-D8A5-40AC-887C-C76B60607006}"/>
    <cellStyle name="Moneda 77 2 2 2 4" xfId="10587" xr:uid="{AB7DC8C2-9C82-445D-AED4-FC8B05E9A282}"/>
    <cellStyle name="Moneda 77 2 2 2 4 2" xfId="19841" xr:uid="{BC4B0AC1-2189-4F17-B99B-7B33B4914138}"/>
    <cellStyle name="Moneda 77 2 2 2 5" xfId="12994" xr:uid="{7FF33E04-259A-42DA-8293-B14705767EEE}"/>
    <cellStyle name="Moneda 77 2 2 3" xfId="3713" xr:uid="{53E568A8-1672-4B42-9230-2872DD3DC755}"/>
    <cellStyle name="Moneda 77 2 2 3 2" xfId="14132" xr:uid="{E28AA588-7A3B-4B83-BF59-395CBB1D88E6}"/>
    <cellStyle name="Moneda 77 2 2 4" xfId="6140" xr:uid="{F805491D-1B48-49AD-B40D-F27147933EA5}"/>
    <cellStyle name="Moneda 77 2 2 4 2" xfId="16409" xr:uid="{7DB90485-FB1B-42FC-B700-13CEB1A00ED2}"/>
    <cellStyle name="Moneda 77 2 2 5" xfId="9419" xr:uid="{F58755C9-0569-4A91-A544-2882FBF9FBF9}"/>
    <cellStyle name="Moneda 77 2 2 5 2" xfId="18702" xr:uid="{026C2240-89FF-4D76-8B7C-6529951337F7}"/>
    <cellStyle name="Moneda 77 2 2 6" xfId="11856" xr:uid="{E49CEF1D-7492-4FEB-A252-F8AFE088958E}"/>
    <cellStyle name="Moneda 77 2 3" xfId="1963" xr:uid="{D85CC81F-849A-4147-ADFF-20A10D928714}"/>
    <cellStyle name="Moneda 77 2 3 2" xfId="4299" xr:uid="{3A76A9CE-DAD6-40AF-9DFA-D7A14B5A34E2}"/>
    <cellStyle name="Moneda 77 2 3 2 2" xfId="14701" xr:uid="{90AFC53E-07A1-4759-B73E-37825B541CA4}"/>
    <cellStyle name="Moneda 77 2 3 3" xfId="6726" xr:uid="{AB2C9446-8B0A-41F4-AEA8-E68A936D78CF}"/>
    <cellStyle name="Moneda 77 2 3 3 2" xfId="16978" xr:uid="{AD22DF9D-8A38-4211-B78D-6B23E163A755}"/>
    <cellStyle name="Moneda 77 2 3 4" xfId="10005" xr:uid="{EF8087E1-8891-4B3D-A2A4-35E1F99D7F48}"/>
    <cellStyle name="Moneda 77 2 3 4 2" xfId="19271" xr:uid="{C27ED9EB-13FA-4B2C-873F-510C15BE914D}"/>
    <cellStyle name="Moneda 77 2 3 5" xfId="12425" xr:uid="{83E5A01F-B8F8-4CBC-A2F3-71746C5C7A06}"/>
    <cellStyle name="Moneda 77 2 4" xfId="3131" xr:uid="{8BA77F5A-2F7B-4042-9142-72401C81C10A}"/>
    <cellStyle name="Moneda 77 2 4 2" xfId="13563" xr:uid="{80BE6637-A1D7-4E77-82FC-D018A1FF3085}"/>
    <cellStyle name="Moneda 77 2 5" xfId="5558" xr:uid="{BD51610E-3C30-41AB-8F97-F8EEE956183A}"/>
    <cellStyle name="Moneda 77 2 5 2" xfId="15840" xr:uid="{CC090B1A-7371-47CF-95C9-D2F23468F4FF}"/>
    <cellStyle name="Moneda 77 2 6" xfId="8837" xr:uid="{8470FC3B-71A5-4BFB-9E42-34EF7591BF56}"/>
    <cellStyle name="Moneda 77 2 6 2" xfId="18133" xr:uid="{EDD29589-0B1B-4102-AAFA-F9AE05E24C07}"/>
    <cellStyle name="Moneda 77 2 7" xfId="11287" xr:uid="{D42AEB89-1206-4D8E-BF8D-7D5660A9ED68}"/>
    <cellStyle name="Moneda 77 3" xfId="1090" xr:uid="{09E630CC-0284-408D-A420-64378EB03D77}"/>
    <cellStyle name="Moneda 77 3 2" xfId="2258" xr:uid="{EF51A2C9-AC8E-4671-8A72-602C9862294A}"/>
    <cellStyle name="Moneda 77 3 2 2" xfId="4594" xr:uid="{F92D24CA-2954-436E-992D-1B23F8FB39BD}"/>
    <cellStyle name="Moneda 77 3 2 2 2" xfId="14986" xr:uid="{C44366DA-D6D1-42DF-B69B-119C7A56FC8D}"/>
    <cellStyle name="Moneda 77 3 2 3" xfId="7021" xr:uid="{528DE434-25BB-440B-8E8B-E0DA3C4E360F}"/>
    <cellStyle name="Moneda 77 3 2 3 2" xfId="17263" xr:uid="{DD127F68-6A84-4FCF-BED8-F2FC4B4A7CCE}"/>
    <cellStyle name="Moneda 77 3 2 4" xfId="10300" xr:uid="{9BCDC0EE-259D-47D2-A76F-7CA09F711D33}"/>
    <cellStyle name="Moneda 77 3 2 4 2" xfId="19557" xr:uid="{EEB52CCB-2FAA-4BAB-BB55-8D4D42A61A7D}"/>
    <cellStyle name="Moneda 77 3 2 5" xfId="12710" xr:uid="{88FA5764-2B19-49B5-9CAB-CCDE0FF8943B}"/>
    <cellStyle name="Moneda 77 3 3" xfId="3426" xr:uid="{D112E489-23AC-4489-8EB8-5B556E4B5003}"/>
    <cellStyle name="Moneda 77 3 3 2" xfId="13848" xr:uid="{DA274D4F-0DD3-4D19-8511-54430A2A1B9C}"/>
    <cellStyle name="Moneda 77 3 4" xfId="5853" xr:uid="{665470FD-E764-4B86-9D3F-04DE3873EB5C}"/>
    <cellStyle name="Moneda 77 3 4 2" xfId="16125" xr:uid="{0C1DDE50-3131-4229-855B-F45C5CECB740}"/>
    <cellStyle name="Moneda 77 3 5" xfId="9132" xr:uid="{44DDCA0E-014E-475C-8B92-01216FE420D0}"/>
    <cellStyle name="Moneda 77 3 5 2" xfId="18418" xr:uid="{E5E0A6EB-242D-4853-A972-F866B6DA3F2D}"/>
    <cellStyle name="Moneda 77 3 6" xfId="11572" xr:uid="{E29B7EE6-02FB-4553-A87C-22F5DEABE802}"/>
    <cellStyle name="Moneda 77 4" xfId="1669" xr:uid="{E51A54CB-D2EA-4021-AB37-77B17E9F3699}"/>
    <cellStyle name="Moneda 77 4 2" xfId="4005" xr:uid="{56413833-695A-4A0F-91E4-B30CB1902FC9}"/>
    <cellStyle name="Moneda 77 4 2 2" xfId="14417" xr:uid="{1ABD055A-4E0C-4545-9E7B-2849CED4D566}"/>
    <cellStyle name="Moneda 77 4 3" xfId="6432" xr:uid="{3590CA22-B78D-40DE-9E65-AE3A0E48F112}"/>
    <cellStyle name="Moneda 77 4 3 2" xfId="16694" xr:uid="{3012A474-2E8C-42A9-BF94-0D0E402A4303}"/>
    <cellStyle name="Moneda 77 4 4" xfId="9711" xr:uid="{5776C6CD-F45C-4438-B7B5-BED640F018CF}"/>
    <cellStyle name="Moneda 77 4 4 2" xfId="18987" xr:uid="{1DB01BDD-5BFB-41F1-B279-392639F6C060}"/>
    <cellStyle name="Moneda 77 4 5" xfId="12141" xr:uid="{222FC6F1-3298-4118-BDE2-DE72E69DC2F2}"/>
    <cellStyle name="Moneda 77 5" xfId="2837" xr:uid="{BC915344-2FA7-452C-926E-B9AC3131FE37}"/>
    <cellStyle name="Moneda 77 5 2" xfId="13279" xr:uid="{065D2854-B2C5-4BC2-8C05-9C30A3F63068}"/>
    <cellStyle name="Moneda 77 6" xfId="5248" xr:uid="{C12F7DD4-86BE-4D42-875D-20A24BA0739A}"/>
    <cellStyle name="Moneda 77 6 2" xfId="15556" xr:uid="{B7FB6B73-4A96-4E50-B8AC-60C4A4BFD2D1}"/>
    <cellStyle name="Moneda 77 7" xfId="8543" xr:uid="{AF829FA3-91BE-4522-92E4-22130520C8DA}"/>
    <cellStyle name="Moneda 77 7 2" xfId="17849" xr:uid="{F71B8CE1-B32F-4734-8E1E-2A4B836BE566}"/>
    <cellStyle name="Moneda 77 8" xfId="10934" xr:uid="{BB617BAB-051C-4683-A094-34C7F9208711}"/>
    <cellStyle name="Moneda 78" xfId="452" xr:uid="{B88E4B39-5357-4129-9102-9DB3E68C2DA3}"/>
    <cellStyle name="Moneda 78 2" xfId="826" xr:uid="{7DA24358-E6B6-4193-9710-9223AD865FC3}"/>
    <cellStyle name="Moneda 78 2 2" xfId="1408" xr:uid="{95761E25-8CB8-4598-993D-3DEDD4967246}"/>
    <cellStyle name="Moneda 78 2 2 2" xfId="2576" xr:uid="{F088A960-BF46-4F2C-AF1D-A48A244392BA}"/>
    <cellStyle name="Moneda 78 2 2 2 2" xfId="4912" xr:uid="{D0E204C3-F64B-425A-9CB5-DD03A2260EEF}"/>
    <cellStyle name="Moneda 78 2 2 2 2 2" xfId="15301" xr:uid="{DD4C026D-EFC7-46F4-9F9B-EC82F8C7DC55}"/>
    <cellStyle name="Moneda 78 2 2 2 3" xfId="7339" xr:uid="{8CDA437B-B8E4-4728-8DE0-96BB9A057524}"/>
    <cellStyle name="Moneda 78 2 2 2 3 2" xfId="17578" xr:uid="{BAF7DED1-C01D-4DE5-995B-4374E12DC3DA}"/>
    <cellStyle name="Moneda 78 2 2 2 4" xfId="10618" xr:uid="{34A7C7B6-E7CE-4D9F-B5CE-A9ABD252EF25}"/>
    <cellStyle name="Moneda 78 2 2 2 4 2" xfId="19872" xr:uid="{35A6A1EA-DC62-4FAD-ADE8-9D24FC217FA3}"/>
    <cellStyle name="Moneda 78 2 2 2 5" xfId="13025" xr:uid="{FE0D1925-0717-4D42-BB9E-980628DC7A0E}"/>
    <cellStyle name="Moneda 78 2 2 3" xfId="3744" xr:uid="{8DCF9C3E-7FC3-4A48-879D-6350A32F1079}"/>
    <cellStyle name="Moneda 78 2 2 3 2" xfId="14163" xr:uid="{BCB7B3BF-8B61-4303-9B3F-6D0B8DD0351D}"/>
    <cellStyle name="Moneda 78 2 2 4" xfId="6171" xr:uid="{E9EB4BB1-5D13-41E9-BD99-815468CC0172}"/>
    <cellStyle name="Moneda 78 2 2 4 2" xfId="16440" xr:uid="{7A0EAA89-29D5-4DB9-A9D6-0DBDDFB10E61}"/>
    <cellStyle name="Moneda 78 2 2 5" xfId="9450" xr:uid="{136C6541-386F-4E0F-B90D-BCA0DE4049E9}"/>
    <cellStyle name="Moneda 78 2 2 5 2" xfId="18733" xr:uid="{7D82987D-0505-492B-AF8B-8A1FC5E72102}"/>
    <cellStyle name="Moneda 78 2 2 6" xfId="11887" xr:uid="{94795F9D-6AA3-4649-92F9-6BB76020B641}"/>
    <cellStyle name="Moneda 78 2 3" xfId="1994" xr:uid="{38979F74-07D7-48B4-BAB5-7F887EDCD023}"/>
    <cellStyle name="Moneda 78 2 3 2" xfId="4330" xr:uid="{33F0D8A0-0849-4252-B6FF-BC482C515C2C}"/>
    <cellStyle name="Moneda 78 2 3 2 2" xfId="14732" xr:uid="{132AE6F8-9A28-42A2-8895-699CA99D1E57}"/>
    <cellStyle name="Moneda 78 2 3 3" xfId="6757" xr:uid="{E53C5FA8-5F94-4DF4-8FCC-3B4A453F7977}"/>
    <cellStyle name="Moneda 78 2 3 3 2" xfId="17009" xr:uid="{2066EDCC-4096-4E66-A5C4-AE50F9EE0877}"/>
    <cellStyle name="Moneda 78 2 3 4" xfId="10036" xr:uid="{D9B890EF-8CA0-4F4D-98D3-7EC6F9275116}"/>
    <cellStyle name="Moneda 78 2 3 4 2" xfId="19302" xr:uid="{FAD65C3E-8747-4444-A09E-B70F756F7EF7}"/>
    <cellStyle name="Moneda 78 2 3 5" xfId="12456" xr:uid="{6EB922E0-0826-4315-88E5-856B8E5DCB95}"/>
    <cellStyle name="Moneda 78 2 4" xfId="3162" xr:uid="{7AE79E7E-3EFD-4F0C-98D3-854284C5848E}"/>
    <cellStyle name="Moneda 78 2 4 2" xfId="13594" xr:uid="{45CAD6BC-B96F-4EF1-9FD7-E067D90F2C61}"/>
    <cellStyle name="Moneda 78 2 5" xfId="5589" xr:uid="{757636C4-71F1-43A1-8FC2-B24208A2A492}"/>
    <cellStyle name="Moneda 78 2 5 2" xfId="15871" xr:uid="{10FF6F63-EE96-44BB-807B-8A0D06982721}"/>
    <cellStyle name="Moneda 78 2 6" xfId="8868" xr:uid="{5A3A1FA1-19B5-4BAA-828A-8A17C18EE9DA}"/>
    <cellStyle name="Moneda 78 2 6 2" xfId="18164" xr:uid="{2BC5C226-27FE-4422-AE7C-0DF4538A9CB7}"/>
    <cellStyle name="Moneda 78 2 7" xfId="11318" xr:uid="{1AA3A121-58E7-4247-8434-A411393CA820}"/>
    <cellStyle name="Moneda 78 3" xfId="1121" xr:uid="{8D6ACC17-2B25-44A3-934D-9036A4D566ED}"/>
    <cellStyle name="Moneda 78 3 2" xfId="2289" xr:uid="{3F15D5E0-05D0-476B-BBE9-9E26D1D7B6B4}"/>
    <cellStyle name="Moneda 78 3 2 2" xfId="4625" xr:uid="{07487EA2-B0D2-446C-A1C2-DEA2ED4A6932}"/>
    <cellStyle name="Moneda 78 3 2 2 2" xfId="15017" xr:uid="{56CA7262-70D8-4F7E-AB10-942B401FB6E4}"/>
    <cellStyle name="Moneda 78 3 2 3" xfId="7052" xr:uid="{B487D282-70F9-46EF-8AA1-4644D234986F}"/>
    <cellStyle name="Moneda 78 3 2 3 2" xfId="17294" xr:uid="{B1471971-E0A0-4FA9-A7C2-BA545CCC77D6}"/>
    <cellStyle name="Moneda 78 3 2 4" xfId="10331" xr:uid="{8529941E-A553-459E-B560-EFA785555FC5}"/>
    <cellStyle name="Moneda 78 3 2 4 2" xfId="19588" xr:uid="{720F5DAD-2FDC-499C-BBE7-06F03E0ABAC5}"/>
    <cellStyle name="Moneda 78 3 2 5" xfId="12741" xr:uid="{FD55840D-5E0C-480D-9BC9-919E014AE503}"/>
    <cellStyle name="Moneda 78 3 3" xfId="3457" xr:uid="{CDA10151-EA93-409D-AFC8-F91B315CFADD}"/>
    <cellStyle name="Moneda 78 3 3 2" xfId="13879" xr:uid="{9353EF02-56BA-4277-B834-331DAD5E7013}"/>
    <cellStyle name="Moneda 78 3 4" xfId="5884" xr:uid="{5791BDFF-ECB0-4D73-8FDC-DB190414FD40}"/>
    <cellStyle name="Moneda 78 3 4 2" xfId="16156" xr:uid="{2F263F64-B32E-4133-B552-17E9EF4756AD}"/>
    <cellStyle name="Moneda 78 3 5" xfId="9163" xr:uid="{8D6C03BB-979E-4EEB-8497-AAB97544EA4A}"/>
    <cellStyle name="Moneda 78 3 5 2" xfId="18449" xr:uid="{8588D619-B292-43DE-9857-1A5795D71935}"/>
    <cellStyle name="Moneda 78 3 6" xfId="11603" xr:uid="{6E4A6D45-A0EE-4100-ADF4-F2F3E6D1E89D}"/>
    <cellStyle name="Moneda 78 4" xfId="1700" xr:uid="{6EE03525-0AB1-44BB-99CB-414EAA39E343}"/>
    <cellStyle name="Moneda 78 4 2" xfId="4036" xr:uid="{19D099FF-B7EF-42DB-94A3-376386F75784}"/>
    <cellStyle name="Moneda 78 4 2 2" xfId="14448" xr:uid="{086A4D92-5457-4DB1-AD01-E7B5F02624DF}"/>
    <cellStyle name="Moneda 78 4 3" xfId="6463" xr:uid="{BB8289C1-6339-4DF8-8AD4-6500F2A9286E}"/>
    <cellStyle name="Moneda 78 4 3 2" xfId="16725" xr:uid="{57B4DBEE-F5C5-4CB6-9E4D-6C422813F58F}"/>
    <cellStyle name="Moneda 78 4 4" xfId="9742" xr:uid="{0AE00068-FAC4-49DC-A0BC-470AB7F1C90C}"/>
    <cellStyle name="Moneda 78 4 4 2" xfId="19018" xr:uid="{55D37826-8DE9-4E09-9E1A-CE4EF86B3D43}"/>
    <cellStyle name="Moneda 78 4 5" xfId="12172" xr:uid="{1944DFA2-2D49-4979-8278-E7B07D1D0432}"/>
    <cellStyle name="Moneda 78 5" xfId="2868" xr:uid="{50C5B4B6-8161-41D1-AB6D-77FDCCFEED89}"/>
    <cellStyle name="Moneda 78 5 2" xfId="13310" xr:uid="{2AA30506-F820-4E4E-8732-74F2D54A52DA}"/>
    <cellStyle name="Moneda 78 6" xfId="5279" xr:uid="{C4713520-73B3-4CAA-A233-0D2A578D68FE}"/>
    <cellStyle name="Moneda 78 6 2" xfId="15587" xr:uid="{CF54D20F-C020-4E59-A864-EDF76AE9FB67}"/>
    <cellStyle name="Moneda 78 7" xfId="8574" xr:uid="{45C6E322-ADFE-490F-B64B-F087D48911E0}"/>
    <cellStyle name="Moneda 78 7 2" xfId="17880" xr:uid="{7D460BC5-D0AD-4B8C-B3B8-D64B27403985}"/>
    <cellStyle name="Moneda 78 8" xfId="10965" xr:uid="{AF0FE174-5620-4B7B-8925-014E9EFBCEAB}"/>
    <cellStyle name="Moneda 79" xfId="388" xr:uid="{6F2AB69E-08A1-4F96-892F-DFF622CC192A}"/>
    <cellStyle name="Moneda 79 2" xfId="762" xr:uid="{FD03E194-8D70-45E7-8D91-D168D1CDFDDE}"/>
    <cellStyle name="Moneda 79 2 2" xfId="1344" xr:uid="{3037C680-D98B-4F36-8DC3-69DBBA257F98}"/>
    <cellStyle name="Moneda 79 2 2 2" xfId="2512" xr:uid="{8668B0AA-E18C-4671-B9AC-C71329F8E6AD}"/>
    <cellStyle name="Moneda 79 2 2 2 2" xfId="4848" xr:uid="{0A2803B8-3A5E-4B57-B68B-EB5AB9DD01DB}"/>
    <cellStyle name="Moneda 79 2 2 2 2 2" xfId="15237" xr:uid="{55190E31-AA0E-4E29-9430-261FF6888EAC}"/>
    <cellStyle name="Moneda 79 2 2 2 3" xfId="7275" xr:uid="{010B3C67-21E9-4A50-A0E7-DD9F20AE8200}"/>
    <cellStyle name="Moneda 79 2 2 2 3 2" xfId="17514" xr:uid="{C45CBD63-96A6-413B-A51F-BC58DF83E583}"/>
    <cellStyle name="Moneda 79 2 2 2 4" xfId="10554" xr:uid="{21A429D4-EDC4-4112-87B6-57C61FB0A462}"/>
    <cellStyle name="Moneda 79 2 2 2 4 2" xfId="19808" xr:uid="{02E11422-9CFF-41EA-8914-D6192AC4E0E4}"/>
    <cellStyle name="Moneda 79 2 2 2 5" xfId="12961" xr:uid="{B42228CE-5BBD-4AFF-A6AC-C8F2EC195D81}"/>
    <cellStyle name="Moneda 79 2 2 3" xfId="3680" xr:uid="{BC7BEBD7-5E55-43B9-A028-EC6949B57C00}"/>
    <cellStyle name="Moneda 79 2 2 3 2" xfId="14099" xr:uid="{A6328993-E3B5-4781-A22A-EA11AB20A033}"/>
    <cellStyle name="Moneda 79 2 2 4" xfId="6107" xr:uid="{F776BB1B-4B7C-4FC5-AE7C-B4E653C127FE}"/>
    <cellStyle name="Moneda 79 2 2 4 2" xfId="16376" xr:uid="{BB984AD6-8898-4D62-BE09-8825DD0790F2}"/>
    <cellStyle name="Moneda 79 2 2 5" xfId="9386" xr:uid="{84FD5074-0EA9-4C87-B263-AF53F12DF5FB}"/>
    <cellStyle name="Moneda 79 2 2 5 2" xfId="18669" xr:uid="{2266833B-66F0-4544-A406-B0201588C0BD}"/>
    <cellStyle name="Moneda 79 2 2 6" xfId="11823" xr:uid="{F5440D8F-AB1E-4FB2-8A84-CCA7E8A82BFD}"/>
    <cellStyle name="Moneda 79 2 3" xfId="1930" xr:uid="{08AFC9D3-9A2D-4F87-B97D-46078F1C5A08}"/>
    <cellStyle name="Moneda 79 2 3 2" xfId="4266" xr:uid="{51F32228-18D0-4504-973A-8789CB27BD23}"/>
    <cellStyle name="Moneda 79 2 3 2 2" xfId="14668" xr:uid="{6D57E174-48DA-4AAA-A268-299E2F04EAE5}"/>
    <cellStyle name="Moneda 79 2 3 3" xfId="6693" xr:uid="{CBFC7C21-A99D-4EA4-8EA0-2970C755FCD5}"/>
    <cellStyle name="Moneda 79 2 3 3 2" xfId="16945" xr:uid="{FCEE1F55-2E35-4BB4-B6CD-7CE1D12BDD57}"/>
    <cellStyle name="Moneda 79 2 3 4" xfId="9972" xr:uid="{B70785B8-5207-4BEA-BAE3-5B3CC566ECCA}"/>
    <cellStyle name="Moneda 79 2 3 4 2" xfId="19238" xr:uid="{03010FEC-4091-4D2D-B3AA-D9128CFD6763}"/>
    <cellStyle name="Moneda 79 2 3 5" xfId="12392" xr:uid="{6969B804-F7FB-4C99-8FAA-F41FC6813759}"/>
    <cellStyle name="Moneda 79 2 4" xfId="3098" xr:uid="{2C17C72B-BF53-40D0-B1AD-3526FF98FDEC}"/>
    <cellStyle name="Moneda 79 2 4 2" xfId="13530" xr:uid="{DBB2D807-0DD6-46B8-A7D2-675F43C2402D}"/>
    <cellStyle name="Moneda 79 2 5" xfId="5525" xr:uid="{EAF8103B-6A26-4702-B900-ACA6F63CED7A}"/>
    <cellStyle name="Moneda 79 2 5 2" xfId="15807" xr:uid="{76145F4C-D6F3-4AFE-9134-39F8689F0A50}"/>
    <cellStyle name="Moneda 79 2 6" xfId="8804" xr:uid="{5071F97E-39FA-44F9-BCCE-BAA410EA653D}"/>
    <cellStyle name="Moneda 79 2 6 2" xfId="18100" xr:uid="{02A6FE3F-63D8-4A4B-AF5D-8C1ABF50717F}"/>
    <cellStyle name="Moneda 79 2 7" xfId="11254" xr:uid="{432F4CBB-F9E4-43E3-B9DE-B8B223492D7D}"/>
    <cellStyle name="Moneda 79 3" xfId="1057" xr:uid="{4B6726EE-07A8-4D9E-A79B-CF03A6A4D1EE}"/>
    <cellStyle name="Moneda 79 3 2" xfId="2225" xr:uid="{B61147E5-DDF6-4978-9D58-ACCD966CC7D6}"/>
    <cellStyle name="Moneda 79 3 2 2" xfId="4561" xr:uid="{34782C27-87F1-4CE2-BEDE-979246E1FC3B}"/>
    <cellStyle name="Moneda 79 3 2 2 2" xfId="14953" xr:uid="{04F85B90-9E2D-40D7-A30D-5DD699C74FED}"/>
    <cellStyle name="Moneda 79 3 2 3" xfId="6988" xr:uid="{F6EF339B-0FC6-47EC-9993-C69EEB2FAED0}"/>
    <cellStyle name="Moneda 79 3 2 3 2" xfId="17230" xr:uid="{E598D4B2-A52E-4FC8-B555-A265AFEE87B9}"/>
    <cellStyle name="Moneda 79 3 2 4" xfId="10267" xr:uid="{499A8EC7-DEE3-4742-BC64-18010F705023}"/>
    <cellStyle name="Moneda 79 3 2 4 2" xfId="19524" xr:uid="{4EB7FEF6-B4DB-419A-922E-BA2222DB07DE}"/>
    <cellStyle name="Moneda 79 3 2 5" xfId="12677" xr:uid="{D184E85F-BA69-49A0-A65D-E70BF0555829}"/>
    <cellStyle name="Moneda 79 3 3" xfId="3393" xr:uid="{9ED6EE32-1C8A-4B86-ACDD-D538D3689B34}"/>
    <cellStyle name="Moneda 79 3 3 2" xfId="13815" xr:uid="{2623AD97-7EF5-4126-9B8C-910120C67833}"/>
    <cellStyle name="Moneda 79 3 4" xfId="5820" xr:uid="{EB426A28-83DD-4144-A29F-DCD4981F0D08}"/>
    <cellStyle name="Moneda 79 3 4 2" xfId="16092" xr:uid="{746B63F2-27AA-4AEE-9A39-5AE23DFBAA51}"/>
    <cellStyle name="Moneda 79 3 5" xfId="9099" xr:uid="{C0F2E136-0AE3-416C-AD44-A231B4607907}"/>
    <cellStyle name="Moneda 79 3 5 2" xfId="18385" xr:uid="{E844FD30-8703-4066-A362-07DD0BDE4FD0}"/>
    <cellStyle name="Moneda 79 3 6" xfId="11539" xr:uid="{E80B4AB2-6C1C-45A3-9BD2-F2D47136A351}"/>
    <cellStyle name="Moneda 79 4" xfId="1636" xr:uid="{3AF57190-3F0B-4157-AC91-472EDE4261EC}"/>
    <cellStyle name="Moneda 79 4 2" xfId="3972" xr:uid="{BD55E8E5-52F9-4487-9D9B-100030930667}"/>
    <cellStyle name="Moneda 79 4 2 2" xfId="14384" xr:uid="{84135701-5F29-4E75-81D3-3CF6FDF40C8A}"/>
    <cellStyle name="Moneda 79 4 3" xfId="6399" xr:uid="{622D41EA-D424-4EE0-93A3-E6D288515870}"/>
    <cellStyle name="Moneda 79 4 3 2" xfId="16661" xr:uid="{DA01C2AA-6086-467D-8F87-D8FA00EF0815}"/>
    <cellStyle name="Moneda 79 4 4" xfId="9678" xr:uid="{A3543B1E-3963-4EDC-8FFD-05740AF35AB7}"/>
    <cellStyle name="Moneda 79 4 4 2" xfId="18954" xr:uid="{4B18EF3A-104E-4EB2-91C5-AF50E6F7CD91}"/>
    <cellStyle name="Moneda 79 4 5" xfId="12108" xr:uid="{47243B47-29C6-40E1-A81D-32A079B9E8AC}"/>
    <cellStyle name="Moneda 79 5" xfId="2804" xr:uid="{B5383DAF-DF43-483B-8DD4-1F81080682B3}"/>
    <cellStyle name="Moneda 79 5 2" xfId="13246" xr:uid="{9E932E2D-7AD9-47B9-BAEA-8D1AA348176F}"/>
    <cellStyle name="Moneda 79 6" xfId="5215" xr:uid="{40DEB35F-9DA7-420A-B2A9-1BD04F18098C}"/>
    <cellStyle name="Moneda 79 6 2" xfId="15523" xr:uid="{C83BCC94-604E-43A0-B26C-95D6389B2EA5}"/>
    <cellStyle name="Moneda 79 7" xfId="8510" xr:uid="{69E87DE6-BFD8-4211-9EB5-1BFB693967E9}"/>
    <cellStyle name="Moneda 79 7 2" xfId="17816" xr:uid="{8C796749-A7B5-4F90-8318-517DC3079A8B}"/>
    <cellStyle name="Moneda 79 8" xfId="10901" xr:uid="{A4BC9A44-316A-456D-B857-FA8B54A6E0BB}"/>
    <cellStyle name="Moneda 8" xfId="333" xr:uid="{45440618-C217-4C66-9EE7-710954064B9F}"/>
    <cellStyle name="Moneda 8 2" xfId="541" xr:uid="{BFEA97C7-19DD-47FA-90A7-57B6FCEDFD81}"/>
    <cellStyle name="Moneda 8 2 2" xfId="890" xr:uid="{A8CD685A-FCC0-41A2-9C92-16F202A1C42B}"/>
    <cellStyle name="Moneda 8 2 2 2" xfId="1472" xr:uid="{06730FED-9EDC-454C-AEC9-B0438B17F31C}"/>
    <cellStyle name="Moneda 8 2 2 2 2" xfId="2640" xr:uid="{45AE3FF3-D40B-42D3-AC1F-1F0DA0E5E73D}"/>
    <cellStyle name="Moneda 8 2 2 2 2 2" xfId="4976" xr:uid="{523D5074-FE36-4012-A2F4-D8592C378D41}"/>
    <cellStyle name="Moneda 8 2 2 2 2 2 2" xfId="15365" xr:uid="{308E2D57-20E4-49BD-ADD1-D1A5989AA587}"/>
    <cellStyle name="Moneda 8 2 2 2 2 3" xfId="7403" xr:uid="{E4A3BF86-3210-45A6-A6D7-F2BD17E46CEE}"/>
    <cellStyle name="Moneda 8 2 2 2 2 3 2" xfId="17642" xr:uid="{022E4443-D4AD-4528-8E76-47BB31B8BEF5}"/>
    <cellStyle name="Moneda 8 2 2 2 2 4" xfId="10682" xr:uid="{2388AFB3-F5CB-432D-9D58-02BB9C6BCDB9}"/>
    <cellStyle name="Moneda 8 2 2 2 2 4 2" xfId="19936" xr:uid="{B0575169-9684-4379-8E0A-6B49FB7F7ABD}"/>
    <cellStyle name="Moneda 8 2 2 2 2 5" xfId="13089" xr:uid="{A4C7C815-8D3B-4F35-AB3C-DD4CC0B92AF1}"/>
    <cellStyle name="Moneda 8 2 2 2 3" xfId="3808" xr:uid="{20D1D066-1707-48D5-A22B-E3E471B8994D}"/>
    <cellStyle name="Moneda 8 2 2 2 3 2" xfId="14227" xr:uid="{544351BC-00BD-411A-8279-6B8FEFAE3EE9}"/>
    <cellStyle name="Moneda 8 2 2 2 4" xfId="6235" xr:uid="{6BFFBA4C-17D1-4658-91FC-BF6FF63AF582}"/>
    <cellStyle name="Moneda 8 2 2 2 4 2" xfId="16504" xr:uid="{5ED3B0C6-B235-4629-B612-63E21025F3C0}"/>
    <cellStyle name="Moneda 8 2 2 2 5" xfId="9514" xr:uid="{63CB6F28-5514-4FA4-A073-65D61799EE95}"/>
    <cellStyle name="Moneda 8 2 2 2 5 2" xfId="18797" xr:uid="{5FCC17C0-5908-4B7B-8F9D-027C02B24AEF}"/>
    <cellStyle name="Moneda 8 2 2 2 6" xfId="11951" xr:uid="{A80987B2-CD61-4CCF-AD8E-039EE9E9BD44}"/>
    <cellStyle name="Moneda 8 2 2 3" xfId="2058" xr:uid="{29CC3947-8EE5-4C90-A1B9-7ECF6F1FC5AE}"/>
    <cellStyle name="Moneda 8 2 2 3 2" xfId="4394" xr:uid="{6EF93B22-C85B-4383-9861-B788F98CC1CC}"/>
    <cellStyle name="Moneda 8 2 2 3 2 2" xfId="14796" xr:uid="{64EA5085-466E-4D62-9AA7-20235B9247B5}"/>
    <cellStyle name="Moneda 8 2 2 3 3" xfId="6821" xr:uid="{77E5951A-7B5A-4BCB-BD26-5D13065B3FFC}"/>
    <cellStyle name="Moneda 8 2 2 3 3 2" xfId="17073" xr:uid="{DB56A1B8-F023-46AF-BEE2-49B2ED9163CA}"/>
    <cellStyle name="Moneda 8 2 2 3 4" xfId="10100" xr:uid="{34AB117E-5038-443F-BFF7-2AF8F1DC35B5}"/>
    <cellStyle name="Moneda 8 2 2 3 4 2" xfId="19366" xr:uid="{8EE48C9F-4E00-4BA8-8F61-A6369C1E5A4C}"/>
    <cellStyle name="Moneda 8 2 2 3 5" xfId="12520" xr:uid="{D59DE595-3CEF-4E5D-B922-FCA5C7371B07}"/>
    <cellStyle name="Moneda 8 2 2 4" xfId="3226" xr:uid="{42A3567F-D764-46EC-99EE-6B1983A89414}"/>
    <cellStyle name="Moneda 8 2 2 4 2" xfId="13658" xr:uid="{3DD01994-E3C0-406A-9CC7-88774D4CB231}"/>
    <cellStyle name="Moneda 8 2 2 5" xfId="5653" xr:uid="{A3DBAA96-94FE-4F80-BE09-473ED2A9E158}"/>
    <cellStyle name="Moneda 8 2 2 5 2" xfId="15935" xr:uid="{2E2825C2-FCB8-4BCB-9044-D4EB252A0407}"/>
    <cellStyle name="Moneda 8 2 2 6" xfId="8932" xr:uid="{C7F738CE-1267-4786-9C66-D6D533F479D9}"/>
    <cellStyle name="Moneda 8 2 2 6 2" xfId="18228" xr:uid="{76EE71AF-DCA6-4E94-A7A1-A144D7EF9F39}"/>
    <cellStyle name="Moneda 8 2 2 7" xfId="11382" xr:uid="{30A08B48-04E5-4C24-8065-D98D3E219E0C}"/>
    <cellStyle name="Moneda 8 2 3" xfId="1185" xr:uid="{168632C1-5515-496A-8409-38897C8CEB3F}"/>
    <cellStyle name="Moneda 8 2 3 2" xfId="2353" xr:uid="{3350865E-CF4D-4E20-AF6F-09E10F98DA86}"/>
    <cellStyle name="Moneda 8 2 3 2 2" xfId="4689" xr:uid="{46FE0E12-68D7-48BA-8E8E-A9D1D2EA7852}"/>
    <cellStyle name="Moneda 8 2 3 2 2 2" xfId="15081" xr:uid="{B6826278-A989-4A47-9460-61A1B0B98503}"/>
    <cellStyle name="Moneda 8 2 3 2 3" xfId="7116" xr:uid="{AB2B4529-C84B-4C77-A163-FA1529AE325E}"/>
    <cellStyle name="Moneda 8 2 3 2 3 2" xfId="17358" xr:uid="{70BE6B53-6AC5-40FB-9065-DB51458D8AEE}"/>
    <cellStyle name="Moneda 8 2 3 2 4" xfId="10395" xr:uid="{5E97492D-9576-425B-BEEE-D60556C5F358}"/>
    <cellStyle name="Moneda 8 2 3 2 4 2" xfId="19652" xr:uid="{0043FE49-4941-45F9-AF51-7B7E02E9A124}"/>
    <cellStyle name="Moneda 8 2 3 2 5" xfId="12805" xr:uid="{2113D708-FB8E-4B17-B1E6-02A63ABF4921}"/>
    <cellStyle name="Moneda 8 2 3 3" xfId="3521" xr:uid="{4E282457-0906-428C-9E87-7659A00BBC25}"/>
    <cellStyle name="Moneda 8 2 3 3 2" xfId="13943" xr:uid="{CF8D263B-BC68-4AA3-A4A4-1DA8A6FABBD9}"/>
    <cellStyle name="Moneda 8 2 3 4" xfId="5948" xr:uid="{B0B21D11-01B4-4967-83D4-954119702EA4}"/>
    <cellStyle name="Moneda 8 2 3 4 2" xfId="16220" xr:uid="{EF8C5368-D2E0-4DDC-A413-49F566E0CCE2}"/>
    <cellStyle name="Moneda 8 2 3 5" xfId="9227" xr:uid="{80125D34-EBFD-4E2E-AE7E-99157F4607EF}"/>
    <cellStyle name="Moneda 8 2 3 5 2" xfId="18513" xr:uid="{116D879C-F75B-41AB-8EA9-0CB6467A54FC}"/>
    <cellStyle name="Moneda 8 2 3 6" xfId="11667" xr:uid="{3BFDC40A-E92B-41F8-B9D5-2601664B61A0}"/>
    <cellStyle name="Moneda 8 2 4" xfId="1764" xr:uid="{F2DC45A4-502E-4BA8-8897-892938DA931F}"/>
    <cellStyle name="Moneda 8 2 4 2" xfId="4100" xr:uid="{93815D91-5ECC-4E8B-B814-4C4F027AC6AF}"/>
    <cellStyle name="Moneda 8 2 4 2 2" xfId="14512" xr:uid="{39650B86-6910-42C2-A9B5-640333FA28C5}"/>
    <cellStyle name="Moneda 8 2 4 3" xfId="6527" xr:uid="{5DFA0E8C-BEDB-4357-8551-20FBA22AE6B8}"/>
    <cellStyle name="Moneda 8 2 4 3 2" xfId="16789" xr:uid="{72166A59-D10F-413C-922C-8273CC786EAD}"/>
    <cellStyle name="Moneda 8 2 4 4" xfId="9806" xr:uid="{628516B9-F797-40EC-9707-AEB5D61ABD98}"/>
    <cellStyle name="Moneda 8 2 4 4 2" xfId="19082" xr:uid="{03C3B20C-33A2-4EA7-9042-0CD0E388127A}"/>
    <cellStyle name="Moneda 8 2 4 5" xfId="12236" xr:uid="{9A7DE5E2-F044-40E9-A7F4-95AB4537CAFD}"/>
    <cellStyle name="Moneda 8 2 5" xfId="2932" xr:uid="{A5A2367B-3382-43CC-9AFB-B747BC93BD5D}"/>
    <cellStyle name="Moneda 8 2 5 2" xfId="13374" xr:uid="{5C732C5E-50D5-43F7-B7AA-82FD0E043CD3}"/>
    <cellStyle name="Moneda 8 2 6" xfId="5349" xr:uid="{9FA475DF-C433-4F2F-9ACB-9E168ECAB346}"/>
    <cellStyle name="Moneda 8 2 6 2" xfId="15651" xr:uid="{2EA62105-992F-4442-9790-F1A31A7215F5}"/>
    <cellStyle name="Moneda 8 2 7" xfId="8638" xr:uid="{A23BF6E4-5194-4E29-BB4F-22B169DE1226}"/>
    <cellStyle name="Moneda 8 2 7 2" xfId="17944" xr:uid="{919A535B-5557-4DDB-B3EC-3DED669940FD}"/>
    <cellStyle name="Moneda 8 2 8" xfId="11054" xr:uid="{28F620C2-3EAC-4D0F-B5EF-A66438BF7F8E}"/>
    <cellStyle name="Moneda 8 3" xfId="707" xr:uid="{BB860453-2AEE-4A8E-83AA-D60DF7423699}"/>
    <cellStyle name="Moneda 8 3 2" xfId="1289" xr:uid="{7FE98550-AB2D-45D2-BB13-48893A2F10D6}"/>
    <cellStyle name="Moneda 8 3 2 2" xfId="2457" xr:uid="{811CEA81-729B-4EF0-A671-E10A65ED88A0}"/>
    <cellStyle name="Moneda 8 3 2 2 2" xfId="4793" xr:uid="{B4289B0D-3ADB-4F4F-B47F-705216ED4911}"/>
    <cellStyle name="Moneda 8 3 2 2 2 2" xfId="15182" xr:uid="{FEAA1F52-12FF-4418-9BA5-F9F566FE0DD2}"/>
    <cellStyle name="Moneda 8 3 2 2 3" xfId="7220" xr:uid="{C415EAC2-B010-4239-BA0B-9E186DBF79E0}"/>
    <cellStyle name="Moneda 8 3 2 2 3 2" xfId="17459" xr:uid="{4843098F-ADEC-48DD-B39A-754896D610C5}"/>
    <cellStyle name="Moneda 8 3 2 2 4" xfId="10499" xr:uid="{B1F06BD2-1ECD-4EA9-A916-91ED0F47A732}"/>
    <cellStyle name="Moneda 8 3 2 2 4 2" xfId="19753" xr:uid="{CBEA72FC-A302-40F2-BBE2-4644173A9B32}"/>
    <cellStyle name="Moneda 8 3 2 2 5" xfId="12906" xr:uid="{E1FC44C9-FA6E-4A60-B99C-1C21904713A6}"/>
    <cellStyle name="Moneda 8 3 2 3" xfId="3625" xr:uid="{16608BA4-A1B1-4772-BAD1-21494096FF23}"/>
    <cellStyle name="Moneda 8 3 2 3 2" xfId="14044" xr:uid="{697E8695-79D7-4319-B59C-EB55F307DA6F}"/>
    <cellStyle name="Moneda 8 3 2 4" xfId="6052" xr:uid="{7672973E-9F25-4737-B6F3-01BCF29CC702}"/>
    <cellStyle name="Moneda 8 3 2 4 2" xfId="16321" xr:uid="{88F9BC8E-CA5F-4505-A4C1-4D8C277123CD}"/>
    <cellStyle name="Moneda 8 3 2 5" xfId="9331" xr:uid="{4A54CC3A-EFD4-486E-92F3-0A15BD040934}"/>
    <cellStyle name="Moneda 8 3 2 5 2" xfId="18614" xr:uid="{92E66637-B7F1-4668-9918-1B7AA1DA1607}"/>
    <cellStyle name="Moneda 8 3 2 6" xfId="11768" xr:uid="{67D1D5E5-1646-4387-A9A9-627CF974AC8A}"/>
    <cellStyle name="Moneda 8 3 3" xfId="1875" xr:uid="{B8B1834E-9915-42AE-AAA3-230513BCCEEC}"/>
    <cellStyle name="Moneda 8 3 3 2" xfId="4211" xr:uid="{5D038E54-9256-4260-A952-3A33F4249F75}"/>
    <cellStyle name="Moneda 8 3 3 2 2" xfId="14613" xr:uid="{30BBFC1D-AA67-4A8F-A48D-9FF61D02C29C}"/>
    <cellStyle name="Moneda 8 3 3 3" xfId="6638" xr:uid="{7578D876-161B-4764-A324-B369F1D2B4AF}"/>
    <cellStyle name="Moneda 8 3 3 3 2" xfId="16890" xr:uid="{F1094883-3551-4040-9FDD-B2427DB35B46}"/>
    <cellStyle name="Moneda 8 3 3 4" xfId="9917" xr:uid="{D5922CD3-46A1-464E-A20A-1242E3E23801}"/>
    <cellStyle name="Moneda 8 3 3 4 2" xfId="19183" xr:uid="{F4A44966-AA46-4290-991C-4B82E154EFD0}"/>
    <cellStyle name="Moneda 8 3 3 5" xfId="12337" xr:uid="{8138BC93-A390-4350-A3B5-33011349A135}"/>
    <cellStyle name="Moneda 8 3 4" xfId="3043" xr:uid="{17DBF036-E2BB-429B-BC49-AE3AF6C519E9}"/>
    <cellStyle name="Moneda 8 3 4 2" xfId="13475" xr:uid="{3CC4301B-C7D9-4E39-A18E-54AAFE1120B4}"/>
    <cellStyle name="Moneda 8 3 5" xfId="5470" xr:uid="{DAAD1018-86EC-4E4A-8984-25A76BC5F750}"/>
    <cellStyle name="Moneda 8 3 5 2" xfId="15752" xr:uid="{9A785E7C-56F2-4258-A219-B7320C1A876E}"/>
    <cellStyle name="Moneda 8 3 6" xfId="8749" xr:uid="{A1066D86-A2EA-4F8C-8C77-7887EEF91BF5}"/>
    <cellStyle name="Moneda 8 3 6 2" xfId="18045" xr:uid="{2B3465B9-0888-4F5A-894B-63A5DDE33BE4}"/>
    <cellStyle name="Moneda 8 3 7" xfId="11199" xr:uid="{644F2650-938E-48A7-B029-D63C8C0ED4A1}"/>
    <cellStyle name="Moneda 8 4" xfId="1002" xr:uid="{40400ABF-40A7-428E-AFCE-ED53E487EA3E}"/>
    <cellStyle name="Moneda 8 4 2" xfId="2170" xr:uid="{0A22A082-3A17-49B6-B56C-FE112A8DC97B}"/>
    <cellStyle name="Moneda 8 4 2 2" xfId="4506" xr:uid="{16FCFFC3-4A91-4C7B-9F79-D094A16F7588}"/>
    <cellStyle name="Moneda 8 4 2 2 2" xfId="14898" xr:uid="{4C13D338-A97E-4433-9CB4-BB33DD210EFB}"/>
    <cellStyle name="Moneda 8 4 2 3" xfId="6933" xr:uid="{73D49A60-8CB0-4693-A60C-720E9EF9A3C9}"/>
    <cellStyle name="Moneda 8 4 2 3 2" xfId="17175" xr:uid="{7FC8F873-3866-4584-A8C3-833FE2E286BD}"/>
    <cellStyle name="Moneda 8 4 2 4" xfId="10212" xr:uid="{8F563BA6-09D8-4888-AC35-349A57496564}"/>
    <cellStyle name="Moneda 8 4 2 4 2" xfId="19469" xr:uid="{FF8258D0-8F08-4958-B8B9-294B9D47DAB7}"/>
    <cellStyle name="Moneda 8 4 2 5" xfId="12622" xr:uid="{954C9179-FDD1-44D0-98B2-B20E1520ABF1}"/>
    <cellStyle name="Moneda 8 4 3" xfId="3338" xr:uid="{968DBB48-E292-4811-AD54-654FB2EEC34B}"/>
    <cellStyle name="Moneda 8 4 3 2" xfId="13760" xr:uid="{9BC97733-E46B-4D8A-8CCB-8FAAA637D3BA}"/>
    <cellStyle name="Moneda 8 4 4" xfId="5765" xr:uid="{956D58BD-3B9F-4F90-A582-2F254237B020}"/>
    <cellStyle name="Moneda 8 4 4 2" xfId="16037" xr:uid="{51B4C6CB-2F9C-4DD9-ADDD-CB6E7D70F0B6}"/>
    <cellStyle name="Moneda 8 4 5" xfId="9044" xr:uid="{A5253FD5-846B-4C0F-B22A-E4178551D01A}"/>
    <cellStyle name="Moneda 8 4 5 2" xfId="18330" xr:uid="{B5E98C4F-28C4-4C53-8176-CB2F4CA50432}"/>
    <cellStyle name="Moneda 8 4 6" xfId="11484" xr:uid="{5D44AFB2-1B99-4CD1-9ADB-0E1FE1F2112B}"/>
    <cellStyle name="Moneda 8 5" xfId="1581" xr:uid="{922B7BA2-2A25-45F1-B4DA-CF4565E91F70}"/>
    <cellStyle name="Moneda 8 5 2" xfId="3917" xr:uid="{B0D71B80-1432-409E-A791-D0AD2B347986}"/>
    <cellStyle name="Moneda 8 5 2 2" xfId="14329" xr:uid="{8F53909E-5335-480E-AA64-0CA910B9A22D}"/>
    <cellStyle name="Moneda 8 5 3" xfId="6344" xr:uid="{DAB14DBA-3D0F-4BE7-8CE1-3DC2929E8070}"/>
    <cellStyle name="Moneda 8 5 3 2" xfId="16606" xr:uid="{ED14B290-B326-4848-86F6-BA480DFCDC60}"/>
    <cellStyle name="Moneda 8 5 4" xfId="9623" xr:uid="{D1F47F39-AD38-419F-AB58-C0BC72ABBFD8}"/>
    <cellStyle name="Moneda 8 5 4 2" xfId="18899" xr:uid="{64482899-2965-4E23-8EC1-7FB602584BDC}"/>
    <cellStyle name="Moneda 8 5 5" xfId="12053" xr:uid="{0471C95C-FBC0-47F3-8E43-BEDC3DCE3174}"/>
    <cellStyle name="Moneda 8 6" xfId="2749" xr:uid="{1C62A2B4-27E0-404E-920A-93740CF59006}"/>
    <cellStyle name="Moneda 8 6 2" xfId="13191" xr:uid="{CA77A959-7107-4A2A-A902-BE8076053A06}"/>
    <cellStyle name="Moneda 8 7" xfId="5160" xr:uid="{16869435-4744-418B-B78C-E00EBAB7BAFF}"/>
    <cellStyle name="Moneda 8 7 2" xfId="15468" xr:uid="{82CA1AC5-E1AB-4A53-AD3B-3D1714A34921}"/>
    <cellStyle name="Moneda 8 8" xfId="8455" xr:uid="{8C967176-0279-48B4-8326-BF7415CA5AF7}"/>
    <cellStyle name="Moneda 8 8 2" xfId="17761" xr:uid="{AA3736E1-C0DF-4D9A-8099-C2683A35F5B5}"/>
    <cellStyle name="Moneda 8 9" xfId="10846" xr:uid="{CA8D7E6A-9A83-416A-9DB7-40E621C269B5}"/>
    <cellStyle name="Moneda 80" xfId="397" xr:uid="{603F0C7E-AB6F-4D98-92DB-DA964A5DF56A}"/>
    <cellStyle name="Moneda 80 2" xfId="771" xr:uid="{50F9B1DD-7073-4EC2-8F0B-6FB63E3451FD}"/>
    <cellStyle name="Moneda 80 2 2" xfId="1353" xr:uid="{51837776-DB31-4680-95E0-155AE7341EFC}"/>
    <cellStyle name="Moneda 80 2 2 2" xfId="2521" xr:uid="{EAA8F6CA-06B6-4E79-8DA5-21A037B5DB4B}"/>
    <cellStyle name="Moneda 80 2 2 2 2" xfId="4857" xr:uid="{102B8015-DB22-4890-A6D0-C6E93B4768D6}"/>
    <cellStyle name="Moneda 80 2 2 2 2 2" xfId="15246" xr:uid="{36A5FE36-7CA1-4934-8D53-0EAD63F6F077}"/>
    <cellStyle name="Moneda 80 2 2 2 3" xfId="7284" xr:uid="{CFAC3D55-2F5F-4E27-8745-21E44843921C}"/>
    <cellStyle name="Moneda 80 2 2 2 3 2" xfId="17523" xr:uid="{9635115F-DC7F-499C-B73D-B4ACE1F628BE}"/>
    <cellStyle name="Moneda 80 2 2 2 4" xfId="10563" xr:uid="{6F0D0421-D4CB-47EB-9257-2CF417CA9DDD}"/>
    <cellStyle name="Moneda 80 2 2 2 4 2" xfId="19817" xr:uid="{61354F6D-2D51-4107-AC44-8D6262B4CD4B}"/>
    <cellStyle name="Moneda 80 2 2 2 5" xfId="12970" xr:uid="{E754EF03-9766-43E4-BB0B-91749880B667}"/>
    <cellStyle name="Moneda 80 2 2 3" xfId="3689" xr:uid="{CD22C190-E6E0-410A-AEE4-F0A1CD870A11}"/>
    <cellStyle name="Moneda 80 2 2 3 2" xfId="14108" xr:uid="{B9AF8D6A-09A2-4ECF-A7A2-4EC7F6FB0EA4}"/>
    <cellStyle name="Moneda 80 2 2 4" xfId="6116" xr:uid="{15B0E76D-326D-4996-B6F2-2EBC6143B2CF}"/>
    <cellStyle name="Moneda 80 2 2 4 2" xfId="16385" xr:uid="{139F7142-6001-48E4-9D4B-8E3347448ED1}"/>
    <cellStyle name="Moneda 80 2 2 5" xfId="9395" xr:uid="{73AA1687-0724-47BB-AE34-33367AF00A64}"/>
    <cellStyle name="Moneda 80 2 2 5 2" xfId="18678" xr:uid="{9827FEA9-B6AF-493B-A905-B391A30FEBB5}"/>
    <cellStyle name="Moneda 80 2 2 6" xfId="11832" xr:uid="{D27A26A9-3205-4AE1-9D85-A430AC90C41D}"/>
    <cellStyle name="Moneda 80 2 3" xfId="1939" xr:uid="{42A137E6-AA4F-4B74-9B4A-AFDA50C5C5C5}"/>
    <cellStyle name="Moneda 80 2 3 2" xfId="4275" xr:uid="{00D1F605-44BE-4625-ADCF-68F0791F9EAB}"/>
    <cellStyle name="Moneda 80 2 3 2 2" xfId="14677" xr:uid="{4F73F5B9-F744-4BCF-A7B7-490A1E7556AB}"/>
    <cellStyle name="Moneda 80 2 3 3" xfId="6702" xr:uid="{4205B84A-A3B8-420C-B2C2-B5C3177E698D}"/>
    <cellStyle name="Moneda 80 2 3 3 2" xfId="16954" xr:uid="{BA6A83F4-D165-4509-8B99-82E776A7ABBF}"/>
    <cellStyle name="Moneda 80 2 3 4" xfId="9981" xr:uid="{6FFCF7FD-7B71-4194-8928-F07B51B7D1AB}"/>
    <cellStyle name="Moneda 80 2 3 4 2" xfId="19247" xr:uid="{9F5614DF-D13B-4F7C-B2DC-1AECC6233FF9}"/>
    <cellStyle name="Moneda 80 2 3 5" xfId="12401" xr:uid="{5A171820-5735-48CA-9C1F-750C093D071A}"/>
    <cellStyle name="Moneda 80 2 4" xfId="3107" xr:uid="{808B358E-48B6-4E8B-8F60-528414134CCA}"/>
    <cellStyle name="Moneda 80 2 4 2" xfId="13539" xr:uid="{108099C4-7A2B-47EA-A8C8-91635CE774B6}"/>
    <cellStyle name="Moneda 80 2 5" xfId="5534" xr:uid="{8A3BDD56-08FE-480A-A05E-5E8A14CF00BA}"/>
    <cellStyle name="Moneda 80 2 5 2" xfId="15816" xr:uid="{B2AA9146-E021-4D32-9782-FAD97DB27312}"/>
    <cellStyle name="Moneda 80 2 6" xfId="8813" xr:uid="{398016E4-B3B0-45CE-A2C5-56A1FDDBEBB2}"/>
    <cellStyle name="Moneda 80 2 6 2" xfId="18109" xr:uid="{09D657FE-180A-4EBE-A98A-30F1E964F169}"/>
    <cellStyle name="Moneda 80 2 7" xfId="11263" xr:uid="{E90C4D4F-E4A3-42EF-8C3E-6662F9031D20}"/>
    <cellStyle name="Moneda 80 3" xfId="1066" xr:uid="{52C19D82-8DD3-4F85-9FDD-93F5B1CA6ED5}"/>
    <cellStyle name="Moneda 80 3 2" xfId="2234" xr:uid="{21173CE1-2C1D-413C-BFAF-B0BD0A9EBCD8}"/>
    <cellStyle name="Moneda 80 3 2 2" xfId="4570" xr:uid="{F00EE303-36E6-4294-B248-F61C7EFEAA11}"/>
    <cellStyle name="Moneda 80 3 2 2 2" xfId="14962" xr:uid="{4847FCC3-0666-485B-94BB-F5C8471B1569}"/>
    <cellStyle name="Moneda 80 3 2 3" xfId="6997" xr:uid="{207AABDE-12F0-4967-A32B-8B9F16D8D7AA}"/>
    <cellStyle name="Moneda 80 3 2 3 2" xfId="17239" xr:uid="{62AC9972-65BE-404A-BB11-CE06FB2FBEDF}"/>
    <cellStyle name="Moneda 80 3 2 4" xfId="10276" xr:uid="{EDA03FC2-F462-430C-AB0F-B00237F6D05A}"/>
    <cellStyle name="Moneda 80 3 2 4 2" xfId="19533" xr:uid="{58BCF755-86B4-4A77-8B11-BDED261EC7A8}"/>
    <cellStyle name="Moneda 80 3 2 5" xfId="12686" xr:uid="{4572E27C-AD70-4317-94FF-FEC3FECFB656}"/>
    <cellStyle name="Moneda 80 3 3" xfId="3402" xr:uid="{ACC045FB-2228-4075-BD8D-BB086724ABDF}"/>
    <cellStyle name="Moneda 80 3 3 2" xfId="13824" xr:uid="{2790156C-ECA0-4EB5-A7B5-CE5E818FA391}"/>
    <cellStyle name="Moneda 80 3 4" xfId="5829" xr:uid="{3321DE89-8FDD-4122-BAF0-86F488BCCAF5}"/>
    <cellStyle name="Moneda 80 3 4 2" xfId="16101" xr:uid="{9AA47726-8BC6-4CC9-B5C0-3FE8FC602D49}"/>
    <cellStyle name="Moneda 80 3 5" xfId="9108" xr:uid="{D1750916-0F49-483E-9D4D-3C52E17FCB05}"/>
    <cellStyle name="Moneda 80 3 5 2" xfId="18394" xr:uid="{797E0515-27E4-4490-A53D-B0CC853F218A}"/>
    <cellStyle name="Moneda 80 3 6" xfId="11548" xr:uid="{523D29B2-752B-4938-B42F-D6FC186A8022}"/>
    <cellStyle name="Moneda 80 4" xfId="1645" xr:uid="{48691A6B-C8E3-4079-A66D-A14A65317344}"/>
    <cellStyle name="Moneda 80 4 2" xfId="3981" xr:uid="{A12752F2-1C5A-4B4E-B266-CB15B23F0399}"/>
    <cellStyle name="Moneda 80 4 2 2" xfId="14393" xr:uid="{2A997333-047A-4707-BFE8-9F232B94DCA2}"/>
    <cellStyle name="Moneda 80 4 3" xfId="6408" xr:uid="{F96D7E24-3704-4BEF-97E7-098FA5883755}"/>
    <cellStyle name="Moneda 80 4 3 2" xfId="16670" xr:uid="{C4E2825C-00DE-4786-A062-A98294E7562F}"/>
    <cellStyle name="Moneda 80 4 4" xfId="9687" xr:uid="{EEA3839A-CEB6-4C6B-B2C5-41C639A84F05}"/>
    <cellStyle name="Moneda 80 4 4 2" xfId="18963" xr:uid="{E844ACD0-3531-48AC-A807-D3AF665D0424}"/>
    <cellStyle name="Moneda 80 4 5" xfId="12117" xr:uid="{D8074F10-D1E2-4904-80A0-26965D156300}"/>
    <cellStyle name="Moneda 80 5" xfId="2813" xr:uid="{92875431-FE84-4E35-AE89-1D978AE227D1}"/>
    <cellStyle name="Moneda 80 5 2" xfId="13255" xr:uid="{69EFE415-4C8A-4E6D-90E5-7DF51027DAEF}"/>
    <cellStyle name="Moneda 80 6" xfId="5224" xr:uid="{3E68A73C-921A-45BF-8D49-B66F4FE5C762}"/>
    <cellStyle name="Moneda 80 6 2" xfId="15532" xr:uid="{EC9F50B8-889A-4A54-B2FC-E778498E1571}"/>
    <cellStyle name="Moneda 80 7" xfId="8519" xr:uid="{E07D5BC0-9C8F-4065-8D9E-56ABAD1B26DE}"/>
    <cellStyle name="Moneda 80 7 2" xfId="17825" xr:uid="{861476A3-1162-4C1F-971E-5FE28408D23B}"/>
    <cellStyle name="Moneda 80 8" xfId="10910" xr:uid="{ED7E53E3-D775-406A-9D20-038BC448B8F5}"/>
    <cellStyle name="Moneda 81" xfId="438" xr:uid="{F38B9F28-B3BE-4074-86DD-9BC0BEE8E0BF}"/>
    <cellStyle name="Moneda 81 2" xfId="812" xr:uid="{10E0F2E7-7DCC-42F9-BD47-0E52E150EFF2}"/>
    <cellStyle name="Moneda 81 2 2" xfId="1394" xr:uid="{1108B7E7-AB05-48A6-B77F-9FEC762724E4}"/>
    <cellStyle name="Moneda 81 2 2 2" xfId="2562" xr:uid="{0ABB054A-D073-4F91-A757-66F3047CA966}"/>
    <cellStyle name="Moneda 81 2 2 2 2" xfId="4898" xr:uid="{8773C1C5-7D7B-4B63-90B1-4062B7BF0CFC}"/>
    <cellStyle name="Moneda 81 2 2 2 2 2" xfId="15287" xr:uid="{3E2655E3-5F2F-47FA-8A28-13224B0BB31B}"/>
    <cellStyle name="Moneda 81 2 2 2 3" xfId="7325" xr:uid="{CCA230A6-CFF4-43F8-A88A-ADA3DD45F5EC}"/>
    <cellStyle name="Moneda 81 2 2 2 3 2" xfId="17564" xr:uid="{CC0EC0CA-0AB1-4665-8D23-1127CA0AD897}"/>
    <cellStyle name="Moneda 81 2 2 2 4" xfId="10604" xr:uid="{B61D04B4-EFDF-4E4E-B97C-A3F08DB0949C}"/>
    <cellStyle name="Moneda 81 2 2 2 4 2" xfId="19858" xr:uid="{C84C4680-74CE-4195-B76C-E8123985C5DF}"/>
    <cellStyle name="Moneda 81 2 2 2 5" xfId="13011" xr:uid="{1B75C8C1-90D3-464C-8717-83338E9CF9DF}"/>
    <cellStyle name="Moneda 81 2 2 3" xfId="3730" xr:uid="{FE89CE16-AEE5-4ABF-A420-54656A7BB34D}"/>
    <cellStyle name="Moneda 81 2 2 3 2" xfId="14149" xr:uid="{8CFBF0BD-CA03-4F9A-AC55-6C99E44A82D6}"/>
    <cellStyle name="Moneda 81 2 2 4" xfId="6157" xr:uid="{BEAB65F6-E2CA-4C70-AEF1-F9B9A11A8168}"/>
    <cellStyle name="Moneda 81 2 2 4 2" xfId="16426" xr:uid="{DEC1BCEC-3E62-48B9-9809-48ADA46AD246}"/>
    <cellStyle name="Moneda 81 2 2 5" xfId="9436" xr:uid="{E353E2B1-9D9E-404D-A0A4-E89AD8115F40}"/>
    <cellStyle name="Moneda 81 2 2 5 2" xfId="18719" xr:uid="{F096028A-F8FD-4EF0-A38E-59B2A9B98043}"/>
    <cellStyle name="Moneda 81 2 2 6" xfId="11873" xr:uid="{399B0648-5E3B-4FA8-84E5-78B9E9F024F6}"/>
    <cellStyle name="Moneda 81 2 3" xfId="1980" xr:uid="{E277A713-1909-4042-8F5D-50A984AF29B3}"/>
    <cellStyle name="Moneda 81 2 3 2" xfId="4316" xr:uid="{44B6DC4E-5B65-45D1-B7EF-76245C29D3CC}"/>
    <cellStyle name="Moneda 81 2 3 2 2" xfId="14718" xr:uid="{A0BA00CC-F900-4584-AF73-8AE9EDB61835}"/>
    <cellStyle name="Moneda 81 2 3 3" xfId="6743" xr:uid="{EAFB33C0-7C0B-4196-8889-915B94064F2E}"/>
    <cellStyle name="Moneda 81 2 3 3 2" xfId="16995" xr:uid="{04CA4CDB-7D17-48D4-8549-136798F90941}"/>
    <cellStyle name="Moneda 81 2 3 4" xfId="10022" xr:uid="{C7BF8108-396A-4756-A061-90CD684ADDA5}"/>
    <cellStyle name="Moneda 81 2 3 4 2" xfId="19288" xr:uid="{1AEA9EA1-4DC8-465D-8033-8577D005D1EA}"/>
    <cellStyle name="Moneda 81 2 3 5" xfId="12442" xr:uid="{21C2845A-3EED-4A90-8C00-356B8BF14E69}"/>
    <cellStyle name="Moneda 81 2 4" xfId="3148" xr:uid="{A7CBCA22-F1B5-4290-95DA-0D111A73FFCF}"/>
    <cellStyle name="Moneda 81 2 4 2" xfId="13580" xr:uid="{43D0E0E0-91FE-4750-8FCC-E864FB31E18E}"/>
    <cellStyle name="Moneda 81 2 5" xfId="5575" xr:uid="{0201A198-751B-493E-B56E-767C742D402B}"/>
    <cellStyle name="Moneda 81 2 5 2" xfId="15857" xr:uid="{519B46CE-BC58-47AF-B82B-C6E34695509E}"/>
    <cellStyle name="Moneda 81 2 6" xfId="8854" xr:uid="{1DE39C49-520D-4764-9601-0649D337B54D}"/>
    <cellStyle name="Moneda 81 2 6 2" xfId="18150" xr:uid="{3A6DFE31-9761-4380-A7A7-E9721E7583FB}"/>
    <cellStyle name="Moneda 81 2 7" xfId="11304" xr:uid="{1921ACE2-E9E6-4691-B669-E402492878C5}"/>
    <cellStyle name="Moneda 81 3" xfId="1107" xr:uid="{6543EC8F-4C66-4F6E-8F9F-D666F0819999}"/>
    <cellStyle name="Moneda 81 3 2" xfId="2275" xr:uid="{88278B8A-9F89-4165-994E-7495A1339BA2}"/>
    <cellStyle name="Moneda 81 3 2 2" xfId="4611" xr:uid="{3BB001A9-4DBC-42AE-B446-738230C85A5F}"/>
    <cellStyle name="Moneda 81 3 2 2 2" xfId="15003" xr:uid="{5B69536B-3A83-49B8-9BCB-A4C7FBFFF9F9}"/>
    <cellStyle name="Moneda 81 3 2 3" xfId="7038" xr:uid="{A0B39C33-6E7C-467F-83A8-8FD818EBCC2B}"/>
    <cellStyle name="Moneda 81 3 2 3 2" xfId="17280" xr:uid="{79AA7DB0-76A0-4486-A971-5A4838535AE2}"/>
    <cellStyle name="Moneda 81 3 2 4" xfId="10317" xr:uid="{C788C04D-5C08-4985-AD66-7E6E8BFF918E}"/>
    <cellStyle name="Moneda 81 3 2 4 2" xfId="19574" xr:uid="{B5D5FD03-75C4-422A-8024-AD10E40B6C4A}"/>
    <cellStyle name="Moneda 81 3 2 5" xfId="12727" xr:uid="{5A072C58-820B-4CA7-AAFA-B51892262950}"/>
    <cellStyle name="Moneda 81 3 3" xfId="3443" xr:uid="{9AB9F27B-D700-413F-99CC-5A36EF492679}"/>
    <cellStyle name="Moneda 81 3 3 2" xfId="13865" xr:uid="{3ABC939C-2AB7-41A1-95DE-037A6AD5CFC3}"/>
    <cellStyle name="Moneda 81 3 4" xfId="5870" xr:uid="{BB9A1403-4953-418D-9180-4BF630ADB7F1}"/>
    <cellStyle name="Moneda 81 3 4 2" xfId="16142" xr:uid="{97B8F466-EEB8-45E5-B0B8-434254169292}"/>
    <cellStyle name="Moneda 81 3 5" xfId="9149" xr:uid="{7C6F4EE4-FECA-4DF6-81EA-56187DBA19B9}"/>
    <cellStyle name="Moneda 81 3 5 2" xfId="18435" xr:uid="{E249D172-2D28-4DC4-9FA3-2E676EDCD59F}"/>
    <cellStyle name="Moneda 81 3 6" xfId="11589" xr:uid="{212FD5F4-DA01-46AA-A0D1-D15DC4FFDC30}"/>
    <cellStyle name="Moneda 81 4" xfId="1686" xr:uid="{198ACD2D-91D9-4263-9A07-74722EF16171}"/>
    <cellStyle name="Moneda 81 4 2" xfId="4022" xr:uid="{B9B0DCAE-EAA9-4754-B0B1-EFB4F347A1CA}"/>
    <cellStyle name="Moneda 81 4 2 2" xfId="14434" xr:uid="{74F7023F-5C55-4550-875A-8DE0C67AA3F5}"/>
    <cellStyle name="Moneda 81 4 3" xfId="6449" xr:uid="{9616F7A1-7CA4-49CC-9EF7-393C64034401}"/>
    <cellStyle name="Moneda 81 4 3 2" xfId="16711" xr:uid="{34C5E4EB-9CF5-47AF-8527-53DD567CEBD8}"/>
    <cellStyle name="Moneda 81 4 4" xfId="9728" xr:uid="{E7829438-F0F3-4B28-A5AA-9E5D742BCDC0}"/>
    <cellStyle name="Moneda 81 4 4 2" xfId="19004" xr:uid="{9CD404B9-560A-4F97-B131-35D03D582EBF}"/>
    <cellStyle name="Moneda 81 4 5" xfId="12158" xr:uid="{5A3CA400-F15D-4FEA-A72F-D059D091669F}"/>
    <cellStyle name="Moneda 81 5" xfId="2854" xr:uid="{9DA90ED3-34C2-41D3-9783-B548B8C42A52}"/>
    <cellStyle name="Moneda 81 5 2" xfId="13296" xr:uid="{5AC7DF33-4F52-46DD-96B8-AF16A1D8BEC7}"/>
    <cellStyle name="Moneda 81 6" xfId="5265" xr:uid="{9594B7E1-526E-4E3B-9CEE-2E3E0D3E06CD}"/>
    <cellStyle name="Moneda 81 6 2" xfId="15573" xr:uid="{7BD34C14-E266-449E-B99C-E0E468C83778}"/>
    <cellStyle name="Moneda 81 7" xfId="8560" xr:uid="{5D2BF3D4-9D36-4DAF-A54A-906F0DDA3797}"/>
    <cellStyle name="Moneda 81 7 2" xfId="17866" xr:uid="{2CE859DB-6B83-43D9-AB3F-E28B54C7235C}"/>
    <cellStyle name="Moneda 81 8" xfId="10951" xr:uid="{C733946A-D4B5-4B5F-8A7A-44B47D9AA318}"/>
    <cellStyle name="Moneda 82" xfId="369" xr:uid="{895D35F8-84B4-4174-8C23-7C506FABEB84}"/>
    <cellStyle name="Moneda 82 2" xfId="743" xr:uid="{55C6D36D-AE84-4422-B387-3A1294BECFBE}"/>
    <cellStyle name="Moneda 82 2 2" xfId="1325" xr:uid="{EFBA451E-3F37-4DFB-A767-1C2420CCDFAD}"/>
    <cellStyle name="Moneda 82 2 2 2" xfId="2493" xr:uid="{211D612A-705E-4329-9702-F6BAEFC0D64A}"/>
    <cellStyle name="Moneda 82 2 2 2 2" xfId="4829" xr:uid="{B912B991-4066-4F8B-84D6-BE1A81BC94DB}"/>
    <cellStyle name="Moneda 82 2 2 2 2 2" xfId="15218" xr:uid="{2D84603B-318F-4229-AA1D-B552D6594A61}"/>
    <cellStyle name="Moneda 82 2 2 2 3" xfId="7256" xr:uid="{931963FC-2278-4686-95D6-F0D9870519C0}"/>
    <cellStyle name="Moneda 82 2 2 2 3 2" xfId="17495" xr:uid="{C5524F7D-22FC-4534-BE4F-3D8070EC88C3}"/>
    <cellStyle name="Moneda 82 2 2 2 4" xfId="10535" xr:uid="{2BDCD8D5-DB7E-4232-8409-AEC89043045B}"/>
    <cellStyle name="Moneda 82 2 2 2 4 2" xfId="19789" xr:uid="{0F786768-8002-4A51-93EF-790E113973D2}"/>
    <cellStyle name="Moneda 82 2 2 2 5" xfId="12942" xr:uid="{D914718B-4CB3-4511-9FE3-3FDDF7341D73}"/>
    <cellStyle name="Moneda 82 2 2 3" xfId="3661" xr:uid="{2275A2F5-D484-477F-BD4F-587FEB19176C}"/>
    <cellStyle name="Moneda 82 2 2 3 2" xfId="14080" xr:uid="{4AD15A57-D486-452E-A560-ABC3116EAF10}"/>
    <cellStyle name="Moneda 82 2 2 4" xfId="6088" xr:uid="{4DAEBC5D-9D17-46A6-A771-CF66208063A6}"/>
    <cellStyle name="Moneda 82 2 2 4 2" xfId="16357" xr:uid="{97E320AD-0AF7-4667-8770-49662CCFF0E8}"/>
    <cellStyle name="Moneda 82 2 2 5" xfId="9367" xr:uid="{5EC688F6-47E3-4597-B5A8-0C6FB741C12F}"/>
    <cellStyle name="Moneda 82 2 2 5 2" xfId="18650" xr:uid="{6F679AD4-4C54-49FB-9D07-0F39669BC971}"/>
    <cellStyle name="Moneda 82 2 2 6" xfId="11804" xr:uid="{134BEB40-6307-43D1-BC35-60211A03AE9D}"/>
    <cellStyle name="Moneda 82 2 3" xfId="1911" xr:uid="{A9138A7B-B016-4DB5-A0B9-0BEFE5EC7D44}"/>
    <cellStyle name="Moneda 82 2 3 2" xfId="4247" xr:uid="{27B02E2C-67CD-4FC9-9369-0F1AEA8708F3}"/>
    <cellStyle name="Moneda 82 2 3 2 2" xfId="14649" xr:uid="{7587EE65-263E-4D25-B764-78474103FDEA}"/>
    <cellStyle name="Moneda 82 2 3 3" xfId="6674" xr:uid="{B1762C5C-CFF6-41CA-A605-FEDBB3379D76}"/>
    <cellStyle name="Moneda 82 2 3 3 2" xfId="16926" xr:uid="{F50C77B6-D18F-48EF-A322-EDAD3CAD2FD0}"/>
    <cellStyle name="Moneda 82 2 3 4" xfId="9953" xr:uid="{7906A0EF-BF2C-4665-B55F-78CDDF3BBB93}"/>
    <cellStyle name="Moneda 82 2 3 4 2" xfId="19219" xr:uid="{08453256-C6AF-4647-9BE8-716CC27515EB}"/>
    <cellStyle name="Moneda 82 2 3 5" xfId="12373" xr:uid="{2042DFF8-111C-4CFD-A695-53ED102E3B31}"/>
    <cellStyle name="Moneda 82 2 4" xfId="3079" xr:uid="{AB03EAAD-0F97-480F-B7C1-201D6F539CDE}"/>
    <cellStyle name="Moneda 82 2 4 2" xfId="13511" xr:uid="{D31C2851-5F51-43B1-B66F-A3A119389E7C}"/>
    <cellStyle name="Moneda 82 2 5" xfId="5506" xr:uid="{A94135D6-BC2B-40D8-A812-E02830DB94F1}"/>
    <cellStyle name="Moneda 82 2 5 2" xfId="15788" xr:uid="{5D7CB241-7E28-4578-BE8E-608A003799CD}"/>
    <cellStyle name="Moneda 82 2 6" xfId="8785" xr:uid="{097887F6-AC46-4CA8-94E5-6A7C94F7C30B}"/>
    <cellStyle name="Moneda 82 2 6 2" xfId="18081" xr:uid="{DBEBD0F4-C3FF-445E-AB92-1B5747C03040}"/>
    <cellStyle name="Moneda 82 2 7" xfId="11235" xr:uid="{D4FBA9CE-C8F0-48DF-9133-972977F1FC96}"/>
    <cellStyle name="Moneda 82 3" xfId="1038" xr:uid="{A4A24D3D-ECC4-4DC4-A37D-EEB8F238DE0E}"/>
    <cellStyle name="Moneda 82 3 2" xfId="2206" xr:uid="{AF280386-8D59-4FC4-BCD7-BA93D2FC9FFB}"/>
    <cellStyle name="Moneda 82 3 2 2" xfId="4542" xr:uid="{74F7F8DE-75F3-4653-9281-AB058EF3FB69}"/>
    <cellStyle name="Moneda 82 3 2 2 2" xfId="14934" xr:uid="{02DC9395-7353-4021-A1A2-41D76DACB73A}"/>
    <cellStyle name="Moneda 82 3 2 3" xfId="6969" xr:uid="{0AB7E1F1-1FD3-4D9E-B500-B24F1A9D582F}"/>
    <cellStyle name="Moneda 82 3 2 3 2" xfId="17211" xr:uid="{5A9E71B5-6FC7-4309-93A9-A96FF6F2D2F5}"/>
    <cellStyle name="Moneda 82 3 2 4" xfId="10248" xr:uid="{6BF4A941-CEB6-48BF-93C6-1043FA323808}"/>
    <cellStyle name="Moneda 82 3 2 4 2" xfId="19505" xr:uid="{72B49035-C841-4F7A-A0F7-034C483C6390}"/>
    <cellStyle name="Moneda 82 3 2 5" xfId="12658" xr:uid="{0A02DB96-B85A-451B-B162-38E0A48EC077}"/>
    <cellStyle name="Moneda 82 3 3" xfId="3374" xr:uid="{C300C4EB-757C-4A94-A40D-D904FA1D47D8}"/>
    <cellStyle name="Moneda 82 3 3 2" xfId="13796" xr:uid="{9263A71C-9E2E-40B4-AC7F-DA64A51B1803}"/>
    <cellStyle name="Moneda 82 3 4" xfId="5801" xr:uid="{5D22210F-305E-45A7-AD4D-251DDA01BDDE}"/>
    <cellStyle name="Moneda 82 3 4 2" xfId="16073" xr:uid="{B3863727-0A6C-4D62-A526-6C0A4CDC3EEE}"/>
    <cellStyle name="Moneda 82 3 5" xfId="9080" xr:uid="{274EE2AF-5AED-43C8-BCF9-2859E83F2EBB}"/>
    <cellStyle name="Moneda 82 3 5 2" xfId="18366" xr:uid="{85A1B23A-6280-46B1-A948-8FD27DA006B0}"/>
    <cellStyle name="Moneda 82 3 6" xfId="11520" xr:uid="{7D150164-4F81-4E88-8BDC-E8CE3775B6E6}"/>
    <cellStyle name="Moneda 82 4" xfId="1617" xr:uid="{A80BE196-4C78-461A-83C0-CC16F43D5EB8}"/>
    <cellStyle name="Moneda 82 4 2" xfId="3953" xr:uid="{1D209D23-117E-43B5-BEA5-208E34E565DF}"/>
    <cellStyle name="Moneda 82 4 2 2" xfId="14365" xr:uid="{539A704F-BC19-4CEE-BA60-5E741D668712}"/>
    <cellStyle name="Moneda 82 4 3" xfId="6380" xr:uid="{CAAEE9AD-8CCD-499A-A318-770CB0A7DFE6}"/>
    <cellStyle name="Moneda 82 4 3 2" xfId="16642" xr:uid="{C2FC0A45-9B68-4A6B-9F0C-334896E88D03}"/>
    <cellStyle name="Moneda 82 4 4" xfId="9659" xr:uid="{CFC711ED-9F60-4BDB-BF75-E87EC26ECD95}"/>
    <cellStyle name="Moneda 82 4 4 2" xfId="18935" xr:uid="{AA89CF96-F56F-4C89-8FEC-D8CF94B13C2B}"/>
    <cellStyle name="Moneda 82 4 5" xfId="12089" xr:uid="{A48B14BC-9B8A-4C37-84E5-5537D8768DE6}"/>
    <cellStyle name="Moneda 82 5" xfId="2785" xr:uid="{E41FBF10-B9BA-404F-A94A-4F7D1EDB8AA3}"/>
    <cellStyle name="Moneda 82 5 2" xfId="13227" xr:uid="{E4841D68-03F3-4A87-9FCC-0F914C548BD1}"/>
    <cellStyle name="Moneda 82 6" xfId="5196" xr:uid="{25F103E2-D4CA-40AE-95A4-2FBE4C550412}"/>
    <cellStyle name="Moneda 82 6 2" xfId="15504" xr:uid="{0F87A0AF-ED1D-4269-BA69-A6E098570626}"/>
    <cellStyle name="Moneda 82 7" xfId="8491" xr:uid="{C84F3375-C991-4BF0-991A-B0785BDAA6BE}"/>
    <cellStyle name="Moneda 82 7 2" xfId="17797" xr:uid="{B403B804-70A1-4311-93AA-BA07A9C6E7BD}"/>
    <cellStyle name="Moneda 82 8" xfId="10882" xr:uid="{0562C623-80C9-4181-AF73-AA1A60FB65F6}"/>
    <cellStyle name="Moneda 83" xfId="385" xr:uid="{46F987CF-644A-49BB-9C82-CC5131A7110C}"/>
    <cellStyle name="Moneda 83 2" xfId="759" xr:uid="{DC4B36B4-E4B1-4869-8B1F-73E0075C421B}"/>
    <cellStyle name="Moneda 83 2 2" xfId="1341" xr:uid="{7D96860E-DA64-46D4-8F17-AADBCF541EB0}"/>
    <cellStyle name="Moneda 83 2 2 2" xfId="2509" xr:uid="{F54E8D99-0CDF-403E-9A0D-CBBE81E861B6}"/>
    <cellStyle name="Moneda 83 2 2 2 2" xfId="4845" xr:uid="{5F265DC9-5BFF-460F-BD8F-00E33A4D35DD}"/>
    <cellStyle name="Moneda 83 2 2 2 2 2" xfId="15234" xr:uid="{367C3499-2E18-46C0-9FA0-70D4605910AF}"/>
    <cellStyle name="Moneda 83 2 2 2 3" xfId="7272" xr:uid="{B8222A09-F272-4E69-BE48-CB383FD32805}"/>
    <cellStyle name="Moneda 83 2 2 2 3 2" xfId="17511" xr:uid="{5A37BD98-C8FF-427A-A870-0EC6B9DFED8D}"/>
    <cellStyle name="Moneda 83 2 2 2 4" xfId="10551" xr:uid="{1B6B2A35-DCA5-4EDE-BD57-B04329B9E33B}"/>
    <cellStyle name="Moneda 83 2 2 2 4 2" xfId="19805" xr:uid="{E95FEA03-E1C1-4978-8320-3AB71E3290F4}"/>
    <cellStyle name="Moneda 83 2 2 2 5" xfId="12958" xr:uid="{C0BC33BF-46DA-47C2-B9AA-D504A6FA2479}"/>
    <cellStyle name="Moneda 83 2 2 3" xfId="3677" xr:uid="{B594DCE2-A611-42D0-BAC7-E42BBC549CBD}"/>
    <cellStyle name="Moneda 83 2 2 3 2" xfId="14096" xr:uid="{F9044520-AF3A-4395-A0EA-49EF581EFC35}"/>
    <cellStyle name="Moneda 83 2 2 4" xfId="6104" xr:uid="{08108A1C-6522-41EF-843B-17600480B428}"/>
    <cellStyle name="Moneda 83 2 2 4 2" xfId="16373" xr:uid="{E37536F0-BE1C-46E7-BD74-752CD6904C89}"/>
    <cellStyle name="Moneda 83 2 2 5" xfId="9383" xr:uid="{95B1A659-7899-4637-B975-6F469133C552}"/>
    <cellStyle name="Moneda 83 2 2 5 2" xfId="18666" xr:uid="{525AF272-69B2-473C-B191-1B0D0BEF6387}"/>
    <cellStyle name="Moneda 83 2 2 6" xfId="11820" xr:uid="{534309FD-11D6-4B13-B158-CF56A9DD5DFD}"/>
    <cellStyle name="Moneda 83 2 3" xfId="1927" xr:uid="{6880D0B1-764A-4E09-9455-81C9265C121A}"/>
    <cellStyle name="Moneda 83 2 3 2" xfId="4263" xr:uid="{9064C154-7FBB-4519-9ABE-E112A838E1AC}"/>
    <cellStyle name="Moneda 83 2 3 2 2" xfId="14665" xr:uid="{44A9FB64-ADAB-444F-82B3-6D0CE5F6DC53}"/>
    <cellStyle name="Moneda 83 2 3 3" xfId="6690" xr:uid="{B014B6A0-DE16-4A68-9314-8DF579E336EA}"/>
    <cellStyle name="Moneda 83 2 3 3 2" xfId="16942" xr:uid="{E1EDE3EC-A874-4D73-B5A4-54D3E1C4042E}"/>
    <cellStyle name="Moneda 83 2 3 4" xfId="9969" xr:uid="{BF774BBB-7A52-458C-AC7A-64C433FB993B}"/>
    <cellStyle name="Moneda 83 2 3 4 2" xfId="19235" xr:uid="{1D38B5A8-3318-4EAF-85D3-937EFCE0793E}"/>
    <cellStyle name="Moneda 83 2 3 5" xfId="12389" xr:uid="{A2F97FB6-5C99-4A9E-BD12-13F5A99E5FBE}"/>
    <cellStyle name="Moneda 83 2 4" xfId="3095" xr:uid="{2A4C510E-2940-4A27-B690-320F4857B913}"/>
    <cellStyle name="Moneda 83 2 4 2" xfId="13527" xr:uid="{BC5AFABD-9A6A-4E35-8E52-2A05A3E83F3C}"/>
    <cellStyle name="Moneda 83 2 5" xfId="5522" xr:uid="{C76E843C-8E46-4A73-957D-A73EA7C3A05C}"/>
    <cellStyle name="Moneda 83 2 5 2" xfId="15804" xr:uid="{D943AEE9-4B2F-4137-9299-74727CD60CEE}"/>
    <cellStyle name="Moneda 83 2 6" xfId="8801" xr:uid="{A47D32C4-93EB-47D1-8F8D-028813CB3BDF}"/>
    <cellStyle name="Moneda 83 2 6 2" xfId="18097" xr:uid="{6DA6A4D8-C28E-495D-8508-1D367D6D1684}"/>
    <cellStyle name="Moneda 83 2 7" xfId="11251" xr:uid="{AED1FEEF-5C65-4880-8D79-ED59A3B29213}"/>
    <cellStyle name="Moneda 83 3" xfId="1054" xr:uid="{EED2359E-8380-48B6-A317-7CACC2E267E6}"/>
    <cellStyle name="Moneda 83 3 2" xfId="2222" xr:uid="{136BF5F9-7FC7-43AF-B658-F33B0F56BA8B}"/>
    <cellStyle name="Moneda 83 3 2 2" xfId="4558" xr:uid="{ECEAED36-82FC-44F9-B23F-74B3C404A5F8}"/>
    <cellStyle name="Moneda 83 3 2 2 2" xfId="14950" xr:uid="{5C74EB03-82CB-4C24-8241-BCBFE9583F97}"/>
    <cellStyle name="Moneda 83 3 2 3" xfId="6985" xr:uid="{28E651E1-34D9-4569-B636-353621B0A7B8}"/>
    <cellStyle name="Moneda 83 3 2 3 2" xfId="17227" xr:uid="{3A2F2ED0-52E5-49EC-939E-1D1A829ACFBC}"/>
    <cellStyle name="Moneda 83 3 2 4" xfId="10264" xr:uid="{AA207270-F6DA-4343-8AC6-5B4275E295D7}"/>
    <cellStyle name="Moneda 83 3 2 4 2" xfId="19521" xr:uid="{CC39EE3A-E1A9-4E71-B7B6-AD8EADA11266}"/>
    <cellStyle name="Moneda 83 3 2 5" xfId="12674" xr:uid="{E5E40F37-FEF9-40B6-8655-E0D2444B55AE}"/>
    <cellStyle name="Moneda 83 3 3" xfId="3390" xr:uid="{20A44EA2-E877-4F57-AB45-0ECD0E7ACC08}"/>
    <cellStyle name="Moneda 83 3 3 2" xfId="13812" xr:uid="{2B671822-7091-480F-9AA4-9F7D3D795D17}"/>
    <cellStyle name="Moneda 83 3 4" xfId="5817" xr:uid="{0388B125-DFF5-4696-ADD5-AD4F1F596A70}"/>
    <cellStyle name="Moneda 83 3 4 2" xfId="16089" xr:uid="{6F16882E-692B-42DC-9FBE-4BE731308BE2}"/>
    <cellStyle name="Moneda 83 3 5" xfId="9096" xr:uid="{D904D4B1-946C-4CE2-9463-A20416E1B2DF}"/>
    <cellStyle name="Moneda 83 3 5 2" xfId="18382" xr:uid="{C297B515-718B-401A-A21F-A9EC777F54A6}"/>
    <cellStyle name="Moneda 83 3 6" xfId="11536" xr:uid="{3AC3B049-E442-4400-975F-BF179D2CDEBF}"/>
    <cellStyle name="Moneda 83 4" xfId="1633" xr:uid="{06CC97A7-6A2C-47F5-A8EF-2A5FDDA130FC}"/>
    <cellStyle name="Moneda 83 4 2" xfId="3969" xr:uid="{318A0EB1-2726-4C9F-817F-0E7E80B2563B}"/>
    <cellStyle name="Moneda 83 4 2 2" xfId="14381" xr:uid="{E6030C9B-0244-4603-BCA4-453A41BC66CF}"/>
    <cellStyle name="Moneda 83 4 3" xfId="6396" xr:uid="{A135027B-64E4-4FFC-B933-3292809A74DE}"/>
    <cellStyle name="Moneda 83 4 3 2" xfId="16658" xr:uid="{FBBF93FB-398B-4F48-B5C0-AB1C3AD706D7}"/>
    <cellStyle name="Moneda 83 4 4" xfId="9675" xr:uid="{D33BAB21-7631-4767-A69C-29C5AFE0BB7A}"/>
    <cellStyle name="Moneda 83 4 4 2" xfId="18951" xr:uid="{9E8C2B1B-E976-4B28-B828-9C8AE838C59D}"/>
    <cellStyle name="Moneda 83 4 5" xfId="12105" xr:uid="{4402A51B-2C9D-4E2C-A356-E6BA78C4982A}"/>
    <cellStyle name="Moneda 83 5" xfId="2801" xr:uid="{B955EF4A-857C-4B43-9E57-4C9BA15BAD72}"/>
    <cellStyle name="Moneda 83 5 2" xfId="13243" xr:uid="{CC1CFB5A-575C-4703-AF40-0DEF516D174B}"/>
    <cellStyle name="Moneda 83 6" xfId="5212" xr:uid="{FB233BD5-D4B9-4B31-9AF1-E12CF9A0EAFD}"/>
    <cellStyle name="Moneda 83 6 2" xfId="15520" xr:uid="{27840F1B-D065-4422-8252-4FFA1B600E65}"/>
    <cellStyle name="Moneda 83 7" xfId="8507" xr:uid="{34FF3E3E-E0F6-4F5E-A55C-AE6D0998162D}"/>
    <cellStyle name="Moneda 83 7 2" xfId="17813" xr:uid="{0AD2D134-20F1-4966-B5BF-414A6196C053}"/>
    <cellStyle name="Moneda 83 8" xfId="10898" xr:uid="{070886D6-941D-467F-823C-65C3B4F5AB90}"/>
    <cellStyle name="Moneda 84" xfId="429" xr:uid="{32357F76-FF98-46FF-A8B9-EE989AD33D66}"/>
    <cellStyle name="Moneda 84 2" xfId="803" xr:uid="{9BFA28A7-E1ED-4B25-88F6-2FDA30178406}"/>
    <cellStyle name="Moneda 84 2 2" xfId="1385" xr:uid="{F27E51F7-1CFC-4B36-9314-687A2FC7D9D6}"/>
    <cellStyle name="Moneda 84 2 2 2" xfId="2553" xr:uid="{0BC56F59-49BB-4623-97B6-F3DFF2DFDE5F}"/>
    <cellStyle name="Moneda 84 2 2 2 2" xfId="4889" xr:uid="{DE370567-C9B2-4513-91BC-8F63ED619B6D}"/>
    <cellStyle name="Moneda 84 2 2 2 2 2" xfId="15278" xr:uid="{FE4D161A-3B07-43F0-809D-7A43C91C9DC2}"/>
    <cellStyle name="Moneda 84 2 2 2 3" xfId="7316" xr:uid="{E5F2953D-FECE-4448-BF3E-9C2E2B7D00DB}"/>
    <cellStyle name="Moneda 84 2 2 2 3 2" xfId="17555" xr:uid="{B5CC9BCE-931A-4FA3-9F92-F51584EB79AD}"/>
    <cellStyle name="Moneda 84 2 2 2 4" xfId="10595" xr:uid="{2D43D995-F8A3-4B4A-AAAD-8832D8F867F7}"/>
    <cellStyle name="Moneda 84 2 2 2 4 2" xfId="19849" xr:uid="{920345EF-408D-482D-BB68-DDB268819657}"/>
    <cellStyle name="Moneda 84 2 2 2 5" xfId="13002" xr:uid="{7F8B3AA0-5AB3-437E-A49C-848C2F59D5DC}"/>
    <cellStyle name="Moneda 84 2 2 3" xfId="3721" xr:uid="{826B31EB-98E3-40E3-9A89-DE5192F1ADB6}"/>
    <cellStyle name="Moneda 84 2 2 3 2" xfId="14140" xr:uid="{367F76A4-79BA-4512-AF59-FCF1AFA7DA2E}"/>
    <cellStyle name="Moneda 84 2 2 4" xfId="6148" xr:uid="{016E9218-BFF5-47A5-ABDE-624FB5A498C8}"/>
    <cellStyle name="Moneda 84 2 2 4 2" xfId="16417" xr:uid="{D93C79CA-C0F0-4972-8D41-A69825DBF939}"/>
    <cellStyle name="Moneda 84 2 2 5" xfId="9427" xr:uid="{D8D58E14-6491-4961-94A1-2DD7BCD24AC8}"/>
    <cellStyle name="Moneda 84 2 2 5 2" xfId="18710" xr:uid="{6FDAAC5E-73F4-497A-BB45-50740B61F4C3}"/>
    <cellStyle name="Moneda 84 2 2 6" xfId="11864" xr:uid="{E2047885-BE0A-40FE-99F7-CCAF241D95E8}"/>
    <cellStyle name="Moneda 84 2 3" xfId="1971" xr:uid="{EB2BD259-A7E2-4796-9B79-CE3537335B1B}"/>
    <cellStyle name="Moneda 84 2 3 2" xfId="4307" xr:uid="{CC24A9E2-5350-45C9-88B3-5599F9F6ECB1}"/>
    <cellStyle name="Moneda 84 2 3 2 2" xfId="14709" xr:uid="{358D9F0F-0B90-4FBF-B457-5AA979C4B1AA}"/>
    <cellStyle name="Moneda 84 2 3 3" xfId="6734" xr:uid="{AA5AF862-2A9C-4650-82E3-F6ABE4827EAC}"/>
    <cellStyle name="Moneda 84 2 3 3 2" xfId="16986" xr:uid="{72F5D77C-FBA7-430F-89A2-3E1E25D61B17}"/>
    <cellStyle name="Moneda 84 2 3 4" xfId="10013" xr:uid="{DA85C1A1-C52E-4577-BD81-CF377344F1DB}"/>
    <cellStyle name="Moneda 84 2 3 4 2" xfId="19279" xr:uid="{C242DB4F-A489-41AB-BF87-84990D00E8F7}"/>
    <cellStyle name="Moneda 84 2 3 5" xfId="12433" xr:uid="{69C5994B-D967-4BC0-A9BE-D8046BDCFFF9}"/>
    <cellStyle name="Moneda 84 2 4" xfId="3139" xr:uid="{4B5784AA-875D-499E-9861-14D22676BBC4}"/>
    <cellStyle name="Moneda 84 2 4 2" xfId="13571" xr:uid="{F7FA9D21-3F02-4D2E-892F-455F30658115}"/>
    <cellStyle name="Moneda 84 2 5" xfId="5566" xr:uid="{9CAD4209-5E6A-41CD-9294-D19066192A20}"/>
    <cellStyle name="Moneda 84 2 5 2" xfId="15848" xr:uid="{43326E7E-EEBA-44D8-AEDF-25652369593D}"/>
    <cellStyle name="Moneda 84 2 6" xfId="8845" xr:uid="{0835289F-E678-4734-AADC-66A925FEF827}"/>
    <cellStyle name="Moneda 84 2 6 2" xfId="18141" xr:uid="{236701DE-7008-4037-9C66-EC7D602C268C}"/>
    <cellStyle name="Moneda 84 2 7" xfId="11295" xr:uid="{5849F109-482D-4191-9711-0D4A25EA54C5}"/>
    <cellStyle name="Moneda 84 3" xfId="1098" xr:uid="{BF457B15-28EA-4745-978C-70078C7D8F49}"/>
    <cellStyle name="Moneda 84 3 2" xfId="2266" xr:uid="{E6F8A46C-3659-4D34-8491-549880398A9E}"/>
    <cellStyle name="Moneda 84 3 2 2" xfId="4602" xr:uid="{503C5A25-B97D-4AFD-B513-B14990940470}"/>
    <cellStyle name="Moneda 84 3 2 2 2" xfId="14994" xr:uid="{D54A09FA-4B04-4A9D-8A4A-E46C4B083EC7}"/>
    <cellStyle name="Moneda 84 3 2 3" xfId="7029" xr:uid="{CA3DCB92-EF8E-4DEB-9F0E-4E0954403D10}"/>
    <cellStyle name="Moneda 84 3 2 3 2" xfId="17271" xr:uid="{053272FE-7EB1-40B2-A2B2-A7E57BE04CF6}"/>
    <cellStyle name="Moneda 84 3 2 4" xfId="10308" xr:uid="{D661D927-DD44-4CB2-A5AE-C3863C97E7DF}"/>
    <cellStyle name="Moneda 84 3 2 4 2" xfId="19565" xr:uid="{D0A14601-58E9-4ED9-B347-629CF81CCD38}"/>
    <cellStyle name="Moneda 84 3 2 5" xfId="12718" xr:uid="{CC06E1E8-5928-46DC-9F60-460213655507}"/>
    <cellStyle name="Moneda 84 3 3" xfId="3434" xr:uid="{7F9DDD5A-AA9C-463E-8FF7-ACE1E1FF8BA0}"/>
    <cellStyle name="Moneda 84 3 3 2" xfId="13856" xr:uid="{80CC21E8-503E-4685-9A7D-7BD19A55D2E4}"/>
    <cellStyle name="Moneda 84 3 4" xfId="5861" xr:uid="{B7CAD617-4CA3-42E4-AE63-B4656F58C544}"/>
    <cellStyle name="Moneda 84 3 4 2" xfId="16133" xr:uid="{C94C2F1C-C93B-4F4F-904C-0AF08C917442}"/>
    <cellStyle name="Moneda 84 3 5" xfId="9140" xr:uid="{6740B499-2B1A-40F9-ABFC-14B0024EE9B3}"/>
    <cellStyle name="Moneda 84 3 5 2" xfId="18426" xr:uid="{6CCC4C5C-EFA8-44C4-B965-0E500F927915}"/>
    <cellStyle name="Moneda 84 3 6" xfId="11580" xr:uid="{93EF7FA8-F0DE-4658-9385-13AF95D8C2DE}"/>
    <cellStyle name="Moneda 84 4" xfId="1677" xr:uid="{42DED61D-2839-44E7-95C2-7673857E38E3}"/>
    <cellStyle name="Moneda 84 4 2" xfId="4013" xr:uid="{6A866D71-4AF8-43F6-9D25-F13C9787C28F}"/>
    <cellStyle name="Moneda 84 4 2 2" xfId="14425" xr:uid="{ECD54ED9-22D4-4E83-9017-66CDDAA452AF}"/>
    <cellStyle name="Moneda 84 4 3" xfId="6440" xr:uid="{AFD168E1-EB35-4C91-BEC8-B96C833C4351}"/>
    <cellStyle name="Moneda 84 4 3 2" xfId="16702" xr:uid="{4BECC238-82E4-477B-9F3F-42D8DDB63B27}"/>
    <cellStyle name="Moneda 84 4 4" xfId="9719" xr:uid="{EA8EC7F0-7C75-4C4A-AD53-2575F00842C8}"/>
    <cellStyle name="Moneda 84 4 4 2" xfId="18995" xr:uid="{E06C0203-CFD4-40B7-A9CC-2D7818AFB8F0}"/>
    <cellStyle name="Moneda 84 4 5" xfId="12149" xr:uid="{5DFCEEF3-4CFB-4BA6-B505-30E52B05F3AD}"/>
    <cellStyle name="Moneda 84 5" xfId="2845" xr:uid="{457B98A6-9A16-4C8F-9CBB-A6047E768C24}"/>
    <cellStyle name="Moneda 84 5 2" xfId="13287" xr:uid="{14627127-D51A-48C1-8F6B-06034F013670}"/>
    <cellStyle name="Moneda 84 6" xfId="5256" xr:uid="{D394E688-92B4-4E69-A2C5-ACB75225D174}"/>
    <cellStyle name="Moneda 84 6 2" xfId="15564" xr:uid="{7FCF4BA2-D24E-498E-8791-487F864585A9}"/>
    <cellStyle name="Moneda 84 7" xfId="8551" xr:uid="{2828F50A-46C9-4633-B650-372AF483C6C7}"/>
    <cellStyle name="Moneda 84 7 2" xfId="17857" xr:uid="{C63131E9-C671-4CB8-AB16-F67B4C3D5790}"/>
    <cellStyle name="Moneda 84 8" xfId="10942" xr:uid="{1721F66B-E7F2-478C-9BF0-8B642C9F8FFA}"/>
    <cellStyle name="Moneda 85" xfId="437" xr:uid="{CD39361C-45B5-4051-A978-28BF714FDD41}"/>
    <cellStyle name="Moneda 85 2" xfId="811" xr:uid="{02D2C771-0211-452B-A6DC-C956F04C5A31}"/>
    <cellStyle name="Moneda 85 2 2" xfId="1393" xr:uid="{7D55A1ED-E5AA-4910-AD19-9F2292DDBB2A}"/>
    <cellStyle name="Moneda 85 2 2 2" xfId="2561" xr:uid="{E736C50F-E2F5-4417-8720-B9F0D3FBCCAF}"/>
    <cellStyle name="Moneda 85 2 2 2 2" xfId="4897" xr:uid="{22F1A0A0-C259-474F-8AAA-778CF005E457}"/>
    <cellStyle name="Moneda 85 2 2 2 2 2" xfId="15286" xr:uid="{F2520B67-180E-471F-811C-F0C415C857FB}"/>
    <cellStyle name="Moneda 85 2 2 2 3" xfId="7324" xr:uid="{89FBD64D-6542-4016-8C21-471892C534C3}"/>
    <cellStyle name="Moneda 85 2 2 2 3 2" xfId="17563" xr:uid="{F6A5C4DF-001F-4D82-AE67-96A8C04B09CA}"/>
    <cellStyle name="Moneda 85 2 2 2 4" xfId="10603" xr:uid="{B323D656-B128-4F4A-956F-22A888E807B3}"/>
    <cellStyle name="Moneda 85 2 2 2 4 2" xfId="19857" xr:uid="{747E4D95-356E-481B-A9FF-FCEA7AE86F09}"/>
    <cellStyle name="Moneda 85 2 2 2 5" xfId="13010" xr:uid="{9D017D69-B041-40CB-AAF4-AE7CF443B1E4}"/>
    <cellStyle name="Moneda 85 2 2 3" xfId="3729" xr:uid="{046ADCC6-CC76-4A45-AD04-587FCBE9F84B}"/>
    <cellStyle name="Moneda 85 2 2 3 2" xfId="14148" xr:uid="{8CBEF3A2-FEC5-4748-A3AE-471508DEB1AE}"/>
    <cellStyle name="Moneda 85 2 2 4" xfId="6156" xr:uid="{9225BC88-A472-4C9C-9837-840B26DEC810}"/>
    <cellStyle name="Moneda 85 2 2 4 2" xfId="16425" xr:uid="{34A82768-7864-44A0-81C9-CD07B4A8EA20}"/>
    <cellStyle name="Moneda 85 2 2 5" xfId="9435" xr:uid="{3E23DBC8-1C6F-482D-A400-BDC58A6B456C}"/>
    <cellStyle name="Moneda 85 2 2 5 2" xfId="18718" xr:uid="{EB99B3BB-4801-409C-AFFF-28C61DDB7A45}"/>
    <cellStyle name="Moneda 85 2 2 6" xfId="11872" xr:uid="{AC4B9C67-67E7-4E0E-A795-7E63CA9CE41D}"/>
    <cellStyle name="Moneda 85 2 3" xfId="1979" xr:uid="{8975A915-7082-4F04-B96F-C6EB693BB5A4}"/>
    <cellStyle name="Moneda 85 2 3 2" xfId="4315" xr:uid="{ECDD9DC0-404C-424E-9EC1-1C84726D2F26}"/>
    <cellStyle name="Moneda 85 2 3 2 2" xfId="14717" xr:uid="{59051E4D-F09B-421A-8029-6AADE14CB3DB}"/>
    <cellStyle name="Moneda 85 2 3 3" xfId="6742" xr:uid="{1A394197-8A13-4A80-AD5B-C01E7A330CEF}"/>
    <cellStyle name="Moneda 85 2 3 3 2" xfId="16994" xr:uid="{6135C1D0-06D0-470C-AD71-0B444B08906A}"/>
    <cellStyle name="Moneda 85 2 3 4" xfId="10021" xr:uid="{32BEE842-56E1-47AB-8AFA-B251FE6B59CA}"/>
    <cellStyle name="Moneda 85 2 3 4 2" xfId="19287" xr:uid="{B8176FF1-4139-41C1-B539-019449653EAB}"/>
    <cellStyle name="Moneda 85 2 3 5" xfId="12441" xr:uid="{AE6AB16C-B45E-4FEA-891C-DA9457E5274C}"/>
    <cellStyle name="Moneda 85 2 4" xfId="3147" xr:uid="{7E4068FB-27F0-4ED3-98F6-CF7FF6DFB56D}"/>
    <cellStyle name="Moneda 85 2 4 2" xfId="13579" xr:uid="{B175E261-972D-4239-B29B-5F3AC9E21237}"/>
    <cellStyle name="Moneda 85 2 5" xfId="5574" xr:uid="{2F8CE1C7-D97D-43C1-8ECC-24C80F82C7F2}"/>
    <cellStyle name="Moneda 85 2 5 2" xfId="15856" xr:uid="{9ED20DEC-12E9-4D6C-9868-3EBAE36CE14A}"/>
    <cellStyle name="Moneda 85 2 6" xfId="8853" xr:uid="{538E4CDE-8E59-4087-A0B4-47C374BFD957}"/>
    <cellStyle name="Moneda 85 2 6 2" xfId="18149" xr:uid="{9A02DCEE-F033-41D9-9FBF-EA51A6EE9CE2}"/>
    <cellStyle name="Moneda 85 2 7" xfId="11303" xr:uid="{87D72A93-3F4D-43E1-B37F-4C62BB9E28A3}"/>
    <cellStyle name="Moneda 85 3" xfId="1106" xr:uid="{433F0528-A871-475A-BDA6-BC8107DBE71B}"/>
    <cellStyle name="Moneda 85 3 2" xfId="2274" xr:uid="{358D176F-812B-4770-A658-6F00F31E1831}"/>
    <cellStyle name="Moneda 85 3 2 2" xfId="4610" xr:uid="{B6E86BD4-4E5C-4344-B7B2-A0D92E3301D4}"/>
    <cellStyle name="Moneda 85 3 2 2 2" xfId="15002" xr:uid="{E10CB608-3851-48CE-9D1E-7F322D6BC29D}"/>
    <cellStyle name="Moneda 85 3 2 3" xfId="7037" xr:uid="{389A7912-4E8C-4AC9-AC33-7C19BB3F2FED}"/>
    <cellStyle name="Moneda 85 3 2 3 2" xfId="17279" xr:uid="{B4F8401C-96E4-42DB-AEB0-F2DE228E0EE8}"/>
    <cellStyle name="Moneda 85 3 2 4" xfId="10316" xr:uid="{E09B9598-C4A6-4C0E-9BEE-14313F1FB08B}"/>
    <cellStyle name="Moneda 85 3 2 4 2" xfId="19573" xr:uid="{06590146-CF9F-4DDE-A3C7-491D227B058F}"/>
    <cellStyle name="Moneda 85 3 2 5" xfId="12726" xr:uid="{D55F4B44-A026-491C-B0A8-715CFE35FECB}"/>
    <cellStyle name="Moneda 85 3 3" xfId="3442" xr:uid="{C3DC4578-79DD-48C6-9492-545D811B5AB7}"/>
    <cellStyle name="Moneda 85 3 3 2" xfId="13864" xr:uid="{67E7615C-11E6-43EE-AD92-4B77C41CB945}"/>
    <cellStyle name="Moneda 85 3 4" xfId="5869" xr:uid="{FC049FF1-AEA1-4932-9F3D-3492703E4113}"/>
    <cellStyle name="Moneda 85 3 4 2" xfId="16141" xr:uid="{AE78C11D-51CF-4B9C-8D8C-36E86A97DD3C}"/>
    <cellStyle name="Moneda 85 3 5" xfId="9148" xr:uid="{5F70A7B9-FD58-45C3-B62D-AC4ECC70A7D6}"/>
    <cellStyle name="Moneda 85 3 5 2" xfId="18434" xr:uid="{29F66C32-8CCD-4CEC-A8F3-C5B20E504495}"/>
    <cellStyle name="Moneda 85 3 6" xfId="11588" xr:uid="{ABDDC90D-F2D0-4A2F-BE10-AC49C164E49D}"/>
    <cellStyle name="Moneda 85 4" xfId="1685" xr:uid="{1F2835F1-90E0-47C4-B7CF-05B47122FEED}"/>
    <cellStyle name="Moneda 85 4 2" xfId="4021" xr:uid="{7B2D11FD-E4E1-41FF-8CC7-3DC20F6D9202}"/>
    <cellStyle name="Moneda 85 4 2 2" xfId="14433" xr:uid="{80BFFE46-B6BD-422D-A103-4B73851C8E84}"/>
    <cellStyle name="Moneda 85 4 3" xfId="6448" xr:uid="{10F55844-DA65-4147-B393-5656324DE3F9}"/>
    <cellStyle name="Moneda 85 4 3 2" xfId="16710" xr:uid="{39BEEAE8-AE02-4909-AA96-BABA90EDE8B6}"/>
    <cellStyle name="Moneda 85 4 4" xfId="9727" xr:uid="{975ED1C6-5EBB-4DC3-B0FC-36EF351BC917}"/>
    <cellStyle name="Moneda 85 4 4 2" xfId="19003" xr:uid="{0E767088-1C40-449D-B599-825CA3A42AF3}"/>
    <cellStyle name="Moneda 85 4 5" xfId="12157" xr:uid="{9AFDA29C-8662-4E7C-AFFE-B7BB90E53B00}"/>
    <cellStyle name="Moneda 85 5" xfId="2853" xr:uid="{F8424DAC-941F-4361-9B81-3467AD88B755}"/>
    <cellStyle name="Moneda 85 5 2" xfId="13295" xr:uid="{2ECC4B7F-C6E1-4440-A3DA-2340A4B84FBA}"/>
    <cellStyle name="Moneda 85 6" xfId="5264" xr:uid="{BFAC16DD-74B9-49F2-9B52-4FC502D2B857}"/>
    <cellStyle name="Moneda 85 6 2" xfId="15572" xr:uid="{80DF7774-6F3F-4051-90D7-BA7F665D195F}"/>
    <cellStyle name="Moneda 85 7" xfId="8559" xr:uid="{154221F9-D6B3-48A8-A6EA-82D7FF1799F1}"/>
    <cellStyle name="Moneda 85 7 2" xfId="17865" xr:uid="{7E69C810-ECA5-4855-B338-AC958D90928E}"/>
    <cellStyle name="Moneda 85 8" xfId="10950" xr:uid="{E77AD460-C7AD-4658-97AF-181B9A1B068A}"/>
    <cellStyle name="Moneda 86" xfId="454" xr:uid="{192C7715-C1E1-456F-8C71-7F7F73EF19DD}"/>
    <cellStyle name="Moneda 86 2" xfId="828" xr:uid="{0DBDF536-101F-4DE7-9CB2-5F4C913F3402}"/>
    <cellStyle name="Moneda 86 2 2" xfId="1410" xr:uid="{9B085F55-AD55-4314-B8D0-96DD535281C5}"/>
    <cellStyle name="Moneda 86 2 2 2" xfId="2578" xr:uid="{0937FEF4-30EE-400D-B285-214BDD7BD411}"/>
    <cellStyle name="Moneda 86 2 2 2 2" xfId="4914" xr:uid="{6AACCAD9-E319-4BF8-A568-AB703795EA82}"/>
    <cellStyle name="Moneda 86 2 2 2 2 2" xfId="15303" xr:uid="{F31D65A2-8EA5-4A05-B31E-0534CEB4F4D3}"/>
    <cellStyle name="Moneda 86 2 2 2 3" xfId="7341" xr:uid="{49938887-2874-4011-BA72-8CCC1366D39C}"/>
    <cellStyle name="Moneda 86 2 2 2 3 2" xfId="17580" xr:uid="{D011AC10-3867-4105-8D87-A38F9E73E6BB}"/>
    <cellStyle name="Moneda 86 2 2 2 4" xfId="10620" xr:uid="{196FF457-DA51-4C79-93C4-1B4F65FE30DC}"/>
    <cellStyle name="Moneda 86 2 2 2 4 2" xfId="19874" xr:uid="{3A6AFEB7-2B9D-4D13-8A63-49E3947318AC}"/>
    <cellStyle name="Moneda 86 2 2 2 5" xfId="13027" xr:uid="{89F580E4-C797-4F00-BD55-D32CE66FAE8F}"/>
    <cellStyle name="Moneda 86 2 2 3" xfId="3746" xr:uid="{69F3D0A8-60EB-4C75-B221-E3DA39901230}"/>
    <cellStyle name="Moneda 86 2 2 3 2" xfId="14165" xr:uid="{E25FA78C-4FAE-471F-A6B6-62E778D763B5}"/>
    <cellStyle name="Moneda 86 2 2 4" xfId="6173" xr:uid="{D79E8A54-4DAC-4011-AA41-57141B1132AE}"/>
    <cellStyle name="Moneda 86 2 2 4 2" xfId="16442" xr:uid="{6742375E-EA77-449E-9FD1-01792B9E368F}"/>
    <cellStyle name="Moneda 86 2 2 5" xfId="9452" xr:uid="{9979A39E-9C40-428A-BB12-5B2269D96A4E}"/>
    <cellStyle name="Moneda 86 2 2 5 2" xfId="18735" xr:uid="{F7E42708-1096-45B7-9CCF-98310A3EAF56}"/>
    <cellStyle name="Moneda 86 2 2 6" xfId="11889" xr:uid="{1A4396DC-E2DC-4E8E-96B3-2C76140E9251}"/>
    <cellStyle name="Moneda 86 2 3" xfId="1996" xr:uid="{6A2333CB-CEAA-4E89-90F4-E9A4DCCCF303}"/>
    <cellStyle name="Moneda 86 2 3 2" xfId="4332" xr:uid="{58D122FB-6DFD-4270-968E-C984E560C5FA}"/>
    <cellStyle name="Moneda 86 2 3 2 2" xfId="14734" xr:uid="{2EDC476B-EA89-4DE8-B73F-72BF4804D688}"/>
    <cellStyle name="Moneda 86 2 3 3" xfId="6759" xr:uid="{BE5E09D9-5455-47D0-BA0F-A91D2A4FFEDA}"/>
    <cellStyle name="Moneda 86 2 3 3 2" xfId="17011" xr:uid="{E6FBF2AE-0E0F-4086-88BD-AFD4FABD3BEB}"/>
    <cellStyle name="Moneda 86 2 3 4" xfId="10038" xr:uid="{F92AE6C4-F28E-44F3-A25B-F97CCCE035A8}"/>
    <cellStyle name="Moneda 86 2 3 4 2" xfId="19304" xr:uid="{0D3E59EF-F573-44F3-81CA-2EDB4A9DA987}"/>
    <cellStyle name="Moneda 86 2 3 5" xfId="12458" xr:uid="{AAB83E21-1BD2-432A-B680-C51110D9233A}"/>
    <cellStyle name="Moneda 86 2 4" xfId="3164" xr:uid="{F264C303-9BB9-4578-B4DA-3F8ADCD9CCD0}"/>
    <cellStyle name="Moneda 86 2 4 2" xfId="13596" xr:uid="{08FECF4E-9525-4609-BCA1-55E6ACF6FC39}"/>
    <cellStyle name="Moneda 86 2 5" xfId="5591" xr:uid="{1B9B938A-2DC0-4FE6-BDF4-76F3E88948E2}"/>
    <cellStyle name="Moneda 86 2 5 2" xfId="15873" xr:uid="{9A6AB235-14EC-4538-805E-B021016E4F3A}"/>
    <cellStyle name="Moneda 86 2 6" xfId="8870" xr:uid="{F703E28B-8F4B-430D-9509-06A57DA74371}"/>
    <cellStyle name="Moneda 86 2 6 2" xfId="18166" xr:uid="{29C56C1D-69B5-4D88-8BC0-78E05CC15E76}"/>
    <cellStyle name="Moneda 86 2 7" xfId="11320" xr:uid="{ABA37AB4-6331-4D1A-BC17-3A23DA43CF5E}"/>
    <cellStyle name="Moneda 86 3" xfId="1123" xr:uid="{13BC804A-6AFE-4CF4-BF1F-2CE5E8487C3E}"/>
    <cellStyle name="Moneda 86 3 2" xfId="2291" xr:uid="{0C719C5D-E436-44E8-8614-A8236E83D641}"/>
    <cellStyle name="Moneda 86 3 2 2" xfId="4627" xr:uid="{6C145326-DB5A-4247-B4A6-2A527B7E9CD3}"/>
    <cellStyle name="Moneda 86 3 2 2 2" xfId="15019" xr:uid="{B4246FDA-47C6-4550-99EF-75B0E03FB0CA}"/>
    <cellStyle name="Moneda 86 3 2 3" xfId="7054" xr:uid="{B4C3CAAB-3F98-4C36-996A-A12B7A5793FB}"/>
    <cellStyle name="Moneda 86 3 2 3 2" xfId="17296" xr:uid="{4A658979-AC97-4FA7-92AD-31D30779AD3D}"/>
    <cellStyle name="Moneda 86 3 2 4" xfId="10333" xr:uid="{308998E1-E563-4BA1-8883-A46A2A52F32E}"/>
    <cellStyle name="Moneda 86 3 2 4 2" xfId="19590" xr:uid="{6E4C90D1-D9D3-41B4-B5DF-B6C21822743D}"/>
    <cellStyle name="Moneda 86 3 2 5" xfId="12743" xr:uid="{ABBFB06D-9E58-4FF7-B493-899A0458E4BC}"/>
    <cellStyle name="Moneda 86 3 3" xfId="3459" xr:uid="{578B3353-549D-495C-B968-BDBED6F01311}"/>
    <cellStyle name="Moneda 86 3 3 2" xfId="13881" xr:uid="{A529A78C-A89A-4982-91AF-E72E39B9B954}"/>
    <cellStyle name="Moneda 86 3 4" xfId="5886" xr:uid="{ACAFA194-E4A3-4E52-9271-337D79EB9F4E}"/>
    <cellStyle name="Moneda 86 3 4 2" xfId="16158" xr:uid="{8E610EEA-2C8B-4A99-AC95-6954C3C5719C}"/>
    <cellStyle name="Moneda 86 3 5" xfId="9165" xr:uid="{F54D08F6-B6FC-40BC-92A4-08B5A04A6FC2}"/>
    <cellStyle name="Moneda 86 3 5 2" xfId="18451" xr:uid="{98EC1E0B-1E05-4122-9E5D-A4C7FEBC2290}"/>
    <cellStyle name="Moneda 86 3 6" xfId="11605" xr:uid="{10C1C693-B5E6-435F-970F-0144D38D4515}"/>
    <cellStyle name="Moneda 86 4" xfId="1702" xr:uid="{8E44461E-02AF-49FD-B1FA-D6ACBA2C5AB5}"/>
    <cellStyle name="Moneda 86 4 2" xfId="4038" xr:uid="{C5AFD25F-6999-4BFB-9AB3-97D4EEA03216}"/>
    <cellStyle name="Moneda 86 4 2 2" xfId="14450" xr:uid="{50A61BA9-0BA2-419D-82BF-FD7A6E15BA83}"/>
    <cellStyle name="Moneda 86 4 3" xfId="6465" xr:uid="{1A5FFD3E-FE93-4162-8BCB-4D62CC38259C}"/>
    <cellStyle name="Moneda 86 4 3 2" xfId="16727" xr:uid="{640F7347-D561-4DD6-BBF0-F7F72D5E3585}"/>
    <cellStyle name="Moneda 86 4 4" xfId="9744" xr:uid="{02BB5DB0-72E3-40F8-B59D-681898AF6A8F}"/>
    <cellStyle name="Moneda 86 4 4 2" xfId="19020" xr:uid="{C5AA54D4-95FA-4E12-83D0-9CF519337F5B}"/>
    <cellStyle name="Moneda 86 4 5" xfId="12174" xr:uid="{5A68D5A1-2029-4643-BCB7-5DE5BED9F055}"/>
    <cellStyle name="Moneda 86 5" xfId="2870" xr:uid="{01397385-CD47-4FED-8DB5-C3E671555D00}"/>
    <cellStyle name="Moneda 86 5 2" xfId="13312" xr:uid="{AC353F43-5519-4E60-A381-22B05D91883B}"/>
    <cellStyle name="Moneda 86 6" xfId="5281" xr:uid="{C92429EA-08E4-4A35-AC24-80C6CD801F75}"/>
    <cellStyle name="Moneda 86 6 2" xfId="15589" xr:uid="{6E16A07A-68B5-4DC2-A6DB-03AAD5D8BE87}"/>
    <cellStyle name="Moneda 86 7" xfId="8576" xr:uid="{DC6A17A3-BF8F-475D-AEF7-F9CC5EAD50BA}"/>
    <cellStyle name="Moneda 86 7 2" xfId="17882" xr:uid="{F36E5E13-D1DD-4B2F-BAB1-0CAC5897915E}"/>
    <cellStyle name="Moneda 86 8" xfId="10967" xr:uid="{36E64434-0A7B-4A84-BC5D-5328E3E4E474}"/>
    <cellStyle name="Moneda 87" xfId="405" xr:uid="{BEC37B94-67EF-4E96-A75A-9E4572CFFE0A}"/>
    <cellStyle name="Moneda 87 2" xfId="779" xr:uid="{8DFE8653-7FD4-412D-AF86-BB5B72DA177D}"/>
    <cellStyle name="Moneda 87 2 2" xfId="1361" xr:uid="{0E8F8E3D-56E0-4E71-9D27-BDB338CCCE40}"/>
    <cellStyle name="Moneda 87 2 2 2" xfId="2529" xr:uid="{8DEB7C0D-D38E-431A-8565-2A199FEAFBAB}"/>
    <cellStyle name="Moneda 87 2 2 2 2" xfId="4865" xr:uid="{6E86536D-3C79-4BB4-818F-02C9C8419905}"/>
    <cellStyle name="Moneda 87 2 2 2 2 2" xfId="15254" xr:uid="{5FE22724-76F2-4126-9967-EBA2DA97836C}"/>
    <cellStyle name="Moneda 87 2 2 2 3" xfId="7292" xr:uid="{AFBD2468-873C-412B-8618-A988161F80D5}"/>
    <cellStyle name="Moneda 87 2 2 2 3 2" xfId="17531" xr:uid="{3DCC3DAE-1C70-48E5-A7F5-00EA89FB0F2B}"/>
    <cellStyle name="Moneda 87 2 2 2 4" xfId="10571" xr:uid="{17192971-0740-4FA3-B8E3-564F6503BE82}"/>
    <cellStyle name="Moneda 87 2 2 2 4 2" xfId="19825" xr:uid="{B392C36D-E66D-46FA-981F-50E7699CCD54}"/>
    <cellStyle name="Moneda 87 2 2 2 5" xfId="12978" xr:uid="{ECAD15F1-97A9-4DFE-B5D6-D8BC5911F504}"/>
    <cellStyle name="Moneda 87 2 2 3" xfId="3697" xr:uid="{C7DB8DB5-4D68-48E0-8B2C-87B4FE437A09}"/>
    <cellStyle name="Moneda 87 2 2 3 2" xfId="14116" xr:uid="{3566E65F-C961-4300-894D-D0606CBB236D}"/>
    <cellStyle name="Moneda 87 2 2 4" xfId="6124" xr:uid="{577E21D7-CFBE-430E-AF43-C47891A55D4A}"/>
    <cellStyle name="Moneda 87 2 2 4 2" xfId="16393" xr:uid="{D8034850-207C-4292-A3BE-53DA42A38A2E}"/>
    <cellStyle name="Moneda 87 2 2 5" xfId="9403" xr:uid="{E9BC3D87-1AE7-48BE-BE01-7C75D42C54F1}"/>
    <cellStyle name="Moneda 87 2 2 5 2" xfId="18686" xr:uid="{96EBD1A9-D259-4545-924E-7466A7FCCD91}"/>
    <cellStyle name="Moneda 87 2 2 6" xfId="11840" xr:uid="{17A8EC58-1B89-4F22-9584-FBE2495906B6}"/>
    <cellStyle name="Moneda 87 2 3" xfId="1947" xr:uid="{14DA6C31-6825-4022-87FF-DE0CFA36E36A}"/>
    <cellStyle name="Moneda 87 2 3 2" xfId="4283" xr:uid="{1B1A954D-2FB2-47CD-A2FA-DD1BFBAA3BF7}"/>
    <cellStyle name="Moneda 87 2 3 2 2" xfId="14685" xr:uid="{7D1BAB43-76C9-4A09-B21E-40AE56FB6D71}"/>
    <cellStyle name="Moneda 87 2 3 3" xfId="6710" xr:uid="{4075FAD9-CF84-4EF6-A18E-FE33C623900B}"/>
    <cellStyle name="Moneda 87 2 3 3 2" xfId="16962" xr:uid="{000831AD-0100-4781-827A-2210C367D427}"/>
    <cellStyle name="Moneda 87 2 3 4" xfId="9989" xr:uid="{FACC268A-442D-4DE6-96C5-A3958A277482}"/>
    <cellStyle name="Moneda 87 2 3 4 2" xfId="19255" xr:uid="{CB671C21-4FF8-4479-8E1B-C18CF77D9C77}"/>
    <cellStyle name="Moneda 87 2 3 5" xfId="12409" xr:uid="{69C1B916-7F4B-4B01-8B19-58DA5BE902B3}"/>
    <cellStyle name="Moneda 87 2 4" xfId="3115" xr:uid="{A30A7382-EA87-4FD6-A77C-C628DD292AFC}"/>
    <cellStyle name="Moneda 87 2 4 2" xfId="13547" xr:uid="{1BFB6D8E-684B-4FCF-A8CD-AF7799E8CA08}"/>
    <cellStyle name="Moneda 87 2 5" xfId="5542" xr:uid="{6311D58B-E7F6-413C-9F7E-34CF49322794}"/>
    <cellStyle name="Moneda 87 2 5 2" xfId="15824" xr:uid="{F371002F-C149-4C82-AC04-00345BE7E044}"/>
    <cellStyle name="Moneda 87 2 6" xfId="8821" xr:uid="{AFB51523-147E-443D-B5A5-FE01B030E27A}"/>
    <cellStyle name="Moneda 87 2 6 2" xfId="18117" xr:uid="{52287BAB-7F36-4417-927C-00E32A6019C3}"/>
    <cellStyle name="Moneda 87 2 7" xfId="11271" xr:uid="{6357F596-98F6-42EF-AEA8-0C13FB9D2054}"/>
    <cellStyle name="Moneda 87 3" xfId="1074" xr:uid="{DA7EC754-3E6F-471E-A663-9CE0433B1041}"/>
    <cellStyle name="Moneda 87 3 2" xfId="2242" xr:uid="{EB2E9123-CDE8-46FC-B132-4A4115C41BD0}"/>
    <cellStyle name="Moneda 87 3 2 2" xfId="4578" xr:uid="{4E047A04-5F04-4617-9900-EC51D94ED759}"/>
    <cellStyle name="Moneda 87 3 2 2 2" xfId="14970" xr:uid="{613CAB09-D4D1-4978-9170-9050B82419E8}"/>
    <cellStyle name="Moneda 87 3 2 3" xfId="7005" xr:uid="{1663F521-46AC-4466-9EF4-65D12980A655}"/>
    <cellStyle name="Moneda 87 3 2 3 2" xfId="17247" xr:uid="{59D5A3D4-75EE-489D-A193-85754CF78162}"/>
    <cellStyle name="Moneda 87 3 2 4" xfId="10284" xr:uid="{7D5DDD59-B450-46A5-8036-0CEC28D56080}"/>
    <cellStyle name="Moneda 87 3 2 4 2" xfId="19541" xr:uid="{2AD2DD97-D956-4A15-A3CB-E3CCFDBDD774}"/>
    <cellStyle name="Moneda 87 3 2 5" xfId="12694" xr:uid="{CADB9761-A2CC-4EA7-8F23-1F2D3CF7A266}"/>
    <cellStyle name="Moneda 87 3 3" xfId="3410" xr:uid="{85AC2C81-8BDB-4C48-B900-BA41F21889FF}"/>
    <cellStyle name="Moneda 87 3 3 2" xfId="13832" xr:uid="{392F8A1E-164C-49D6-A69E-D91B4EB435F3}"/>
    <cellStyle name="Moneda 87 3 4" xfId="5837" xr:uid="{6F15A58B-4EEC-49CF-A540-BF14E305F4E2}"/>
    <cellStyle name="Moneda 87 3 4 2" xfId="16109" xr:uid="{CB39F4DB-96DB-4F7F-8CF7-DD9BCF6ABBA9}"/>
    <cellStyle name="Moneda 87 3 5" xfId="9116" xr:uid="{17653052-2DCB-4677-B51B-7A51F5F0427F}"/>
    <cellStyle name="Moneda 87 3 5 2" xfId="18402" xr:uid="{DDAF5B01-317C-4A6A-9AB0-CE4B1A911895}"/>
    <cellStyle name="Moneda 87 3 6" xfId="11556" xr:uid="{741B7977-94FF-4037-82DF-C6CEBFF17582}"/>
    <cellStyle name="Moneda 87 4" xfId="1653" xr:uid="{35C264C5-C932-440F-8A60-D298CBE3E7CC}"/>
    <cellStyle name="Moneda 87 4 2" xfId="3989" xr:uid="{D4089862-A0DC-4141-89C8-4DE6459F4D72}"/>
    <cellStyle name="Moneda 87 4 2 2" xfId="14401" xr:uid="{4091C6A5-4F3F-4DC3-BC15-11DABEBE51C8}"/>
    <cellStyle name="Moneda 87 4 3" xfId="6416" xr:uid="{EE1A4379-8801-4544-AA3A-A996DF8F8EF8}"/>
    <cellStyle name="Moneda 87 4 3 2" xfId="16678" xr:uid="{B4A1B41F-CB3B-448E-962A-E34790288F9C}"/>
    <cellStyle name="Moneda 87 4 4" xfId="9695" xr:uid="{2FA63E51-87BF-4C45-9D1C-41BA649D5378}"/>
    <cellStyle name="Moneda 87 4 4 2" xfId="18971" xr:uid="{EB798CEF-A76E-4297-9C9D-AF3CA66BE0D7}"/>
    <cellStyle name="Moneda 87 4 5" xfId="12125" xr:uid="{B5801995-373F-46EA-8828-BFBF61EFCB28}"/>
    <cellStyle name="Moneda 87 5" xfId="2821" xr:uid="{356A063B-A106-4467-B1F3-A4695B196A3B}"/>
    <cellStyle name="Moneda 87 5 2" xfId="13263" xr:uid="{DAEED9C0-6957-4999-9BEC-D114C7A0A6F9}"/>
    <cellStyle name="Moneda 87 6" xfId="5232" xr:uid="{127F45BF-6AE1-4C97-BCDA-0D9A830C55DE}"/>
    <cellStyle name="Moneda 87 6 2" xfId="15540" xr:uid="{F37D83C6-3678-46AA-B0F8-8251044D1DC2}"/>
    <cellStyle name="Moneda 87 7" xfId="8527" xr:uid="{08C3EAFA-66A4-4616-88DD-F94FFA76183C}"/>
    <cellStyle name="Moneda 87 7 2" xfId="17833" xr:uid="{E9E6DE21-5273-4D3B-AAE5-9257C05AC3DC}"/>
    <cellStyle name="Moneda 87 8" xfId="10918" xr:uid="{5D8FE3B7-1827-4F12-8BE8-3DA11B1A2792}"/>
    <cellStyle name="Moneda 88" xfId="443" xr:uid="{E8886ECD-78B6-4C55-B5E1-24594D49FC8B}"/>
    <cellStyle name="Moneda 88 2" xfId="817" xr:uid="{2A8F06BA-B59A-4C7B-A31D-3914FBD78439}"/>
    <cellStyle name="Moneda 88 2 2" xfId="1399" xr:uid="{1F867546-8E09-4704-A077-DA78B5A238EA}"/>
    <cellStyle name="Moneda 88 2 2 2" xfId="2567" xr:uid="{70A39C98-1DFC-4961-8AA9-A20975949F86}"/>
    <cellStyle name="Moneda 88 2 2 2 2" xfId="4903" xr:uid="{E3EDFB42-0025-41C9-8C54-05076E021AA4}"/>
    <cellStyle name="Moneda 88 2 2 2 2 2" xfId="15292" xr:uid="{BA97F31C-656B-4BC9-927A-0F19341B6CBB}"/>
    <cellStyle name="Moneda 88 2 2 2 3" xfId="7330" xr:uid="{6B3F16C9-F4AD-499E-A9AB-F965C96E5A34}"/>
    <cellStyle name="Moneda 88 2 2 2 3 2" xfId="17569" xr:uid="{27A68016-8627-4541-8067-AE70E09522C0}"/>
    <cellStyle name="Moneda 88 2 2 2 4" xfId="10609" xr:uid="{0696E82C-2CB8-4E0F-A596-D6A868ADAB3F}"/>
    <cellStyle name="Moneda 88 2 2 2 4 2" xfId="19863" xr:uid="{EC4B4764-6382-43F4-9C6D-CF31181BCC58}"/>
    <cellStyle name="Moneda 88 2 2 2 5" xfId="13016" xr:uid="{0D207FFD-ECA5-496F-B7E6-7E9DE6BD8F26}"/>
    <cellStyle name="Moneda 88 2 2 3" xfId="3735" xr:uid="{816DE0E7-A7C8-41B6-A257-0DC5A024E476}"/>
    <cellStyle name="Moneda 88 2 2 3 2" xfId="14154" xr:uid="{E38083B9-007B-41D7-B934-0DE2C585B99B}"/>
    <cellStyle name="Moneda 88 2 2 4" xfId="6162" xr:uid="{A5E4A7DE-E686-4869-A4BE-694804D0C7C2}"/>
    <cellStyle name="Moneda 88 2 2 4 2" xfId="16431" xr:uid="{F670492B-D851-4FCE-B554-F5DF2F05E176}"/>
    <cellStyle name="Moneda 88 2 2 5" xfId="9441" xr:uid="{E758090B-26D3-415F-BD51-3D8BC469A101}"/>
    <cellStyle name="Moneda 88 2 2 5 2" xfId="18724" xr:uid="{0E72A9C1-50A5-4103-81BF-DA98C9E2AB37}"/>
    <cellStyle name="Moneda 88 2 2 6" xfId="11878" xr:uid="{C49F4F57-D561-4182-90EB-440CAB5F0ADC}"/>
    <cellStyle name="Moneda 88 2 3" xfId="1985" xr:uid="{40B54694-0BF9-441D-983F-ECD1C218E7EC}"/>
    <cellStyle name="Moneda 88 2 3 2" xfId="4321" xr:uid="{792FD8A2-D3DB-4C54-B3CD-C7AC02B3243F}"/>
    <cellStyle name="Moneda 88 2 3 2 2" xfId="14723" xr:uid="{1C873483-EF6D-4270-9ED2-33B09136B313}"/>
    <cellStyle name="Moneda 88 2 3 3" xfId="6748" xr:uid="{6D70CF43-9634-4860-9A65-F7ACB762D445}"/>
    <cellStyle name="Moneda 88 2 3 3 2" xfId="17000" xr:uid="{631C583D-EE4F-496E-8CA1-4694C0A02456}"/>
    <cellStyle name="Moneda 88 2 3 4" xfId="10027" xr:uid="{426D03C9-5990-48A4-A0A1-BA79CD3EE557}"/>
    <cellStyle name="Moneda 88 2 3 4 2" xfId="19293" xr:uid="{0A040B01-FAF4-4D4D-8C31-85883CD00C1C}"/>
    <cellStyle name="Moneda 88 2 3 5" xfId="12447" xr:uid="{609C0E96-7B9C-4690-ADA4-2FA4AF47DDE2}"/>
    <cellStyle name="Moneda 88 2 4" xfId="3153" xr:uid="{6D68E082-95C5-4384-A90E-58210691FD24}"/>
    <cellStyle name="Moneda 88 2 4 2" xfId="13585" xr:uid="{2E94DC3D-8FDD-462C-BD89-84533F593AEB}"/>
    <cellStyle name="Moneda 88 2 5" xfId="5580" xr:uid="{85AB3DB5-C161-4066-8F1F-C9D80ACD0B50}"/>
    <cellStyle name="Moneda 88 2 5 2" xfId="15862" xr:uid="{9AE28DF0-177F-45D3-8D10-A3CE89F8D130}"/>
    <cellStyle name="Moneda 88 2 6" xfId="8859" xr:uid="{5E8B4DB8-4C45-4E0F-8D19-C587162DD8E6}"/>
    <cellStyle name="Moneda 88 2 6 2" xfId="18155" xr:uid="{9611237C-250C-44EF-9652-6AB9145EF0AF}"/>
    <cellStyle name="Moneda 88 2 7" xfId="11309" xr:uid="{10950156-D7B1-4E15-AB7C-A06061EBBBF4}"/>
    <cellStyle name="Moneda 88 3" xfId="1112" xr:uid="{FFC8ECA7-3B14-4DA5-B7C2-2D7B4ABA8C20}"/>
    <cellStyle name="Moneda 88 3 2" xfId="2280" xr:uid="{B713BDE1-B9B9-4F3D-9068-0E530B473658}"/>
    <cellStyle name="Moneda 88 3 2 2" xfId="4616" xr:uid="{10A5D5A4-B1EE-4C3B-BF62-7E632B57A629}"/>
    <cellStyle name="Moneda 88 3 2 2 2" xfId="15008" xr:uid="{72A10D28-6E8E-43FC-A3CD-FB567F69908B}"/>
    <cellStyle name="Moneda 88 3 2 3" xfId="7043" xr:uid="{3820CB10-7744-49B4-8078-9A67A3034E68}"/>
    <cellStyle name="Moneda 88 3 2 3 2" xfId="17285" xr:uid="{EE398C05-9945-407A-8590-C10F7B3EB3B5}"/>
    <cellStyle name="Moneda 88 3 2 4" xfId="10322" xr:uid="{0E7872D3-A990-43F5-9E4F-BB22121C7AB7}"/>
    <cellStyle name="Moneda 88 3 2 4 2" xfId="19579" xr:uid="{87B9CB6B-DB13-47DE-B0F8-7570CF6BC008}"/>
    <cellStyle name="Moneda 88 3 2 5" xfId="12732" xr:uid="{D37F37C2-8F77-4378-B9D4-087D3ECE4C96}"/>
    <cellStyle name="Moneda 88 3 3" xfId="3448" xr:uid="{E6FE6366-0560-4AFA-9942-274171F2C178}"/>
    <cellStyle name="Moneda 88 3 3 2" xfId="13870" xr:uid="{BF17DBF9-05A5-4E6E-BA9F-414C6B52A24A}"/>
    <cellStyle name="Moneda 88 3 4" xfId="5875" xr:uid="{96838EB3-32B1-4592-9462-76FB17B65A0F}"/>
    <cellStyle name="Moneda 88 3 4 2" xfId="16147" xr:uid="{F9E2BFD8-93E1-4EBB-90BD-483DC48F66DB}"/>
    <cellStyle name="Moneda 88 3 5" xfId="9154" xr:uid="{264CA91D-9146-4EA7-BF7B-D35F89FB4389}"/>
    <cellStyle name="Moneda 88 3 5 2" xfId="18440" xr:uid="{2AFD8E46-B2D1-4653-83B4-E9A6CB8DC622}"/>
    <cellStyle name="Moneda 88 3 6" xfId="11594" xr:uid="{D4F07913-9343-4B41-BCDC-41A213C81EEF}"/>
    <cellStyle name="Moneda 88 4" xfId="1691" xr:uid="{B77979B9-156D-40CF-B6E0-79205F845DD1}"/>
    <cellStyle name="Moneda 88 4 2" xfId="4027" xr:uid="{0B7DAF2D-5C8C-4CD5-8896-D86265F17259}"/>
    <cellStyle name="Moneda 88 4 2 2" xfId="14439" xr:uid="{12CD8A64-628C-483A-8BC9-B52061C54F22}"/>
    <cellStyle name="Moneda 88 4 3" xfId="6454" xr:uid="{7B70325F-C3A1-4745-995F-21B39768C330}"/>
    <cellStyle name="Moneda 88 4 3 2" xfId="16716" xr:uid="{B7C56924-C7F5-459A-BCAD-6F179F5C0AC9}"/>
    <cellStyle name="Moneda 88 4 4" xfId="9733" xr:uid="{2249B490-E978-4158-83A5-BFEE1532EB80}"/>
    <cellStyle name="Moneda 88 4 4 2" xfId="19009" xr:uid="{A74D0D61-2D9A-41FD-A5FA-A10F18F372A0}"/>
    <cellStyle name="Moneda 88 4 5" xfId="12163" xr:uid="{FBBB46CB-3539-40A4-A70F-F3EBFA5EA8B0}"/>
    <cellStyle name="Moneda 88 5" xfId="2859" xr:uid="{B43ECCC5-E72C-416D-AFF4-5B87802CB724}"/>
    <cellStyle name="Moneda 88 5 2" xfId="13301" xr:uid="{961DE2FE-75F0-4310-B290-70184E9ADFFB}"/>
    <cellStyle name="Moneda 88 6" xfId="5270" xr:uid="{63FB3BD5-D75E-4478-8BDE-6F22DF3C3CF4}"/>
    <cellStyle name="Moneda 88 6 2" xfId="15578" xr:uid="{8AEB4B47-4B42-4150-B266-CDAA93F612C7}"/>
    <cellStyle name="Moneda 88 7" xfId="8565" xr:uid="{406B0037-D9AA-4836-84BD-D31B34B38051}"/>
    <cellStyle name="Moneda 88 7 2" xfId="17871" xr:uid="{858BD94A-89BB-4F72-92F2-1353EFE86250}"/>
    <cellStyle name="Moneda 88 8" xfId="10956" xr:uid="{9FC2B329-9C61-44F6-9D62-5D04A8239763}"/>
    <cellStyle name="Moneda 89" xfId="417" xr:uid="{8E2C95D5-0479-4C1E-809E-A9AEF2BAAC3C}"/>
    <cellStyle name="Moneda 89 2" xfId="791" xr:uid="{9144671D-658C-47E6-A86D-59E79E7F802E}"/>
    <cellStyle name="Moneda 89 2 2" xfId="1373" xr:uid="{E5BBEFE3-2DCA-47B6-B7B9-1333C5A5BEB6}"/>
    <cellStyle name="Moneda 89 2 2 2" xfId="2541" xr:uid="{6A6BA5B5-A1DD-4853-A08A-5525A7DD40BC}"/>
    <cellStyle name="Moneda 89 2 2 2 2" xfId="4877" xr:uid="{8EA85567-9FF0-46B8-A35B-DDC5B6F9FAD1}"/>
    <cellStyle name="Moneda 89 2 2 2 2 2" xfId="15266" xr:uid="{DF881898-FD3C-41B7-B087-997E257D2FD1}"/>
    <cellStyle name="Moneda 89 2 2 2 3" xfId="7304" xr:uid="{1BCAFB97-A02D-4AED-A8DC-B87CCC69D5DB}"/>
    <cellStyle name="Moneda 89 2 2 2 3 2" xfId="17543" xr:uid="{95B0DAE0-18FF-45AF-BA33-B4E1120E8B5C}"/>
    <cellStyle name="Moneda 89 2 2 2 4" xfId="10583" xr:uid="{B3CC3870-99A5-49D1-B120-A6476D23380E}"/>
    <cellStyle name="Moneda 89 2 2 2 4 2" xfId="19837" xr:uid="{BC1043D9-3041-4D7F-90CF-2CB704F5738A}"/>
    <cellStyle name="Moneda 89 2 2 2 5" xfId="12990" xr:uid="{D0DA5E4C-4C0D-4CEF-A77F-29961FA5DFD7}"/>
    <cellStyle name="Moneda 89 2 2 3" xfId="3709" xr:uid="{673319BC-6141-4C18-8A3F-6D1EBACEBF11}"/>
    <cellStyle name="Moneda 89 2 2 3 2" xfId="14128" xr:uid="{E5FCBC4F-EAA0-471D-A1BC-BC31492D144D}"/>
    <cellStyle name="Moneda 89 2 2 4" xfId="6136" xr:uid="{09432061-D3EE-4EA0-B215-88BE30A5CB40}"/>
    <cellStyle name="Moneda 89 2 2 4 2" xfId="16405" xr:uid="{598346C1-3CB3-419F-A2E2-D63EB964F26A}"/>
    <cellStyle name="Moneda 89 2 2 5" xfId="9415" xr:uid="{4FC7ADA6-A28C-4DF0-BA79-21415CD2E2D3}"/>
    <cellStyle name="Moneda 89 2 2 5 2" xfId="18698" xr:uid="{0CF7C40C-18E4-4FB5-8F2A-0CCB6657A939}"/>
    <cellStyle name="Moneda 89 2 2 6" xfId="11852" xr:uid="{C0592E15-B8BD-4B8E-9CFC-4C112727C3C7}"/>
    <cellStyle name="Moneda 89 2 3" xfId="1959" xr:uid="{E9550E80-8FE5-4237-BEE2-EE3325626C2D}"/>
    <cellStyle name="Moneda 89 2 3 2" xfId="4295" xr:uid="{1417D6D7-336B-4156-853E-ADF7049BB314}"/>
    <cellStyle name="Moneda 89 2 3 2 2" xfId="14697" xr:uid="{BCEDF231-D305-4867-A774-BA17162C7BDA}"/>
    <cellStyle name="Moneda 89 2 3 3" xfId="6722" xr:uid="{2760137B-4774-4F99-9277-C62D0A75D3B8}"/>
    <cellStyle name="Moneda 89 2 3 3 2" xfId="16974" xr:uid="{8829E425-B915-4341-9744-3AD6DFB1740F}"/>
    <cellStyle name="Moneda 89 2 3 4" xfId="10001" xr:uid="{6C60FC01-21DF-48BD-B297-93241A7BA607}"/>
    <cellStyle name="Moneda 89 2 3 4 2" xfId="19267" xr:uid="{BF7ED03B-7A5F-40D4-8F36-C4B1F8EB0D39}"/>
    <cellStyle name="Moneda 89 2 3 5" xfId="12421" xr:uid="{6DA1CAD0-990D-4DF3-84A2-0D004DA5BCC7}"/>
    <cellStyle name="Moneda 89 2 4" xfId="3127" xr:uid="{FA2FC004-C152-42E2-A681-5EC11ADCCBCE}"/>
    <cellStyle name="Moneda 89 2 4 2" xfId="13559" xr:uid="{A0D50420-DDDF-4F3A-AD69-64202B6EFA0E}"/>
    <cellStyle name="Moneda 89 2 5" xfId="5554" xr:uid="{6C3A4DB1-BE8A-4D25-AAD8-203A8B6AD95C}"/>
    <cellStyle name="Moneda 89 2 5 2" xfId="15836" xr:uid="{FBE18B95-B697-4A59-94F2-C3FC9D071041}"/>
    <cellStyle name="Moneda 89 2 6" xfId="8833" xr:uid="{B0FA457C-7600-44F5-8D90-FF32A072C1E8}"/>
    <cellStyle name="Moneda 89 2 6 2" xfId="18129" xr:uid="{EDF05090-2379-4D6E-9C0F-63212F98A025}"/>
    <cellStyle name="Moneda 89 2 7" xfId="11283" xr:uid="{ACE5C055-4FE0-4698-A76D-8CEBB96BCC24}"/>
    <cellStyle name="Moneda 89 3" xfId="1086" xr:uid="{734A843D-628D-454E-9858-220BCC25176E}"/>
    <cellStyle name="Moneda 89 3 2" xfId="2254" xr:uid="{C6D86918-43D1-4CA5-9E9A-229FE1A08656}"/>
    <cellStyle name="Moneda 89 3 2 2" xfId="4590" xr:uid="{2DEB7592-8601-45A7-AFF1-3FF5507A9888}"/>
    <cellStyle name="Moneda 89 3 2 2 2" xfId="14982" xr:uid="{6805D65D-EAFF-47F3-B300-21C853937561}"/>
    <cellStyle name="Moneda 89 3 2 3" xfId="7017" xr:uid="{5AC96DEE-2C8D-4D26-B778-EC270BD26EB4}"/>
    <cellStyle name="Moneda 89 3 2 3 2" xfId="17259" xr:uid="{0A65D184-4EB5-4BB2-A4B1-5425F95BAC63}"/>
    <cellStyle name="Moneda 89 3 2 4" xfId="10296" xr:uid="{CF1E46CC-F670-4F0F-9F90-AA7BF0CD8077}"/>
    <cellStyle name="Moneda 89 3 2 4 2" xfId="19553" xr:uid="{C453D502-6F5E-4F8C-BF37-D03D9FF9F946}"/>
    <cellStyle name="Moneda 89 3 2 5" xfId="12706" xr:uid="{35F0C78D-77D0-4FC3-98CA-AE7B1DFE1A4D}"/>
    <cellStyle name="Moneda 89 3 3" xfId="3422" xr:uid="{A2FBACBC-402E-4735-ACAE-66074570732C}"/>
    <cellStyle name="Moneda 89 3 3 2" xfId="13844" xr:uid="{206FFBED-FF6C-4447-BDC5-A0C6CE426CE8}"/>
    <cellStyle name="Moneda 89 3 4" xfId="5849" xr:uid="{42038C3E-0B49-41FD-A6A5-8581EBECF4BA}"/>
    <cellStyle name="Moneda 89 3 4 2" xfId="16121" xr:uid="{A4DE528D-481B-4D9B-8435-A29FC4A23CB6}"/>
    <cellStyle name="Moneda 89 3 5" xfId="9128" xr:uid="{C824AC9E-3977-4945-946E-E3661841FFBB}"/>
    <cellStyle name="Moneda 89 3 5 2" xfId="18414" xr:uid="{25A04E3F-56DB-4629-8484-9CDE4A7F3E5C}"/>
    <cellStyle name="Moneda 89 3 6" xfId="11568" xr:uid="{8034100B-44BC-4078-8F6A-366F6E950E02}"/>
    <cellStyle name="Moneda 89 4" xfId="1665" xr:uid="{1B794AC0-BFBF-42E4-B31C-0F2922435D23}"/>
    <cellStyle name="Moneda 89 4 2" xfId="4001" xr:uid="{50A9B8C7-D2A5-4263-80AD-B4B088F85CC2}"/>
    <cellStyle name="Moneda 89 4 2 2" xfId="14413" xr:uid="{7128B19F-954F-4A1F-91FB-A7D58A58C4D3}"/>
    <cellStyle name="Moneda 89 4 3" xfId="6428" xr:uid="{BEBBEDC3-FD48-44FA-B5DD-6B3CAC03905C}"/>
    <cellStyle name="Moneda 89 4 3 2" xfId="16690" xr:uid="{095A1D25-8604-4784-BA31-6097B20A0AF1}"/>
    <cellStyle name="Moneda 89 4 4" xfId="9707" xr:uid="{A29BF71A-A4AA-4A40-89AB-443A06CAB3CA}"/>
    <cellStyle name="Moneda 89 4 4 2" xfId="18983" xr:uid="{EA745392-98A6-47DB-983D-ED071411F796}"/>
    <cellStyle name="Moneda 89 4 5" xfId="12137" xr:uid="{C4B56889-B644-4180-8D44-BB32EDBE6B3D}"/>
    <cellStyle name="Moneda 89 5" xfId="2833" xr:uid="{6C402A9A-0387-419A-B2ED-A17234A72CF3}"/>
    <cellStyle name="Moneda 89 5 2" xfId="13275" xr:uid="{FB380410-BD90-44FB-AE42-7725C8711642}"/>
    <cellStyle name="Moneda 89 6" xfId="5244" xr:uid="{8BD50652-5697-4E46-B625-7BF1CE6E0F10}"/>
    <cellStyle name="Moneda 89 6 2" xfId="15552" xr:uid="{2013C705-7D59-4A4D-8D7A-E21BC44A1D8E}"/>
    <cellStyle name="Moneda 89 7" xfId="8539" xr:uid="{6A69624F-DB7B-4BA8-AEA2-5C1227FE1B0E}"/>
    <cellStyle name="Moneda 89 7 2" xfId="17845" xr:uid="{6B52AC62-3DB0-4582-9A72-C4775D1E1643}"/>
    <cellStyle name="Moneda 89 8" xfId="10930" xr:uid="{205B05D4-F7CD-4CE9-9FF5-852548FF2B33}"/>
    <cellStyle name="Moneda 9" xfId="285" xr:uid="{CB17CD6F-21A8-4BC9-87EA-79E6D098000B}"/>
    <cellStyle name="Moneda 9 2" xfId="495" xr:uid="{F6B85986-E874-4261-9071-B2797AC72852}"/>
    <cellStyle name="Moneda 9 2 2" xfId="11008" xr:uid="{6C043E47-C00F-45F1-951B-E456B25D6E9C}"/>
    <cellStyle name="Moneda 9 3" xfId="580" xr:uid="{198339DD-4336-4E8D-87B3-1AA399EC9895}"/>
    <cellStyle name="Moneda 9 3 2" xfId="11092" xr:uid="{A94E568C-4260-4C3D-B474-8E30567D3A58}"/>
    <cellStyle name="Moneda 9 4" xfId="642" xr:uid="{8DA7F5CF-CA20-4077-8A4D-C57DBC9A3002}"/>
    <cellStyle name="Moneda 9 4 2" xfId="11148" xr:uid="{40B7AB58-ACCC-4A14-8FCD-67AA801781D5}"/>
    <cellStyle name="Moneda 9 5" xfId="10801" xr:uid="{C52BA17A-8960-4CB0-92D0-C59F34C14870}"/>
    <cellStyle name="Moneda 90" xfId="435" xr:uid="{7A03229D-CDBC-4130-9F8F-2E07B8D03688}"/>
    <cellStyle name="Moneda 90 2" xfId="809" xr:uid="{240B6E27-6B05-42AE-A2F7-DE26EDD8133E}"/>
    <cellStyle name="Moneda 90 2 2" xfId="1391" xr:uid="{978F9DAA-9F29-4F09-A7C1-1B477321C60E}"/>
    <cellStyle name="Moneda 90 2 2 2" xfId="2559" xr:uid="{922CF4D0-D0EF-4E8E-94E9-83E2CEB90E4F}"/>
    <cellStyle name="Moneda 90 2 2 2 2" xfId="4895" xr:uid="{CD0E5737-B1AC-467B-BDB2-A920BBEEC421}"/>
    <cellStyle name="Moneda 90 2 2 2 2 2" xfId="15284" xr:uid="{2D5D36CB-0088-4C88-8988-44D8D0747587}"/>
    <cellStyle name="Moneda 90 2 2 2 3" xfId="7322" xr:uid="{803A9973-279C-422E-97E9-EBDEDCF4E94D}"/>
    <cellStyle name="Moneda 90 2 2 2 3 2" xfId="17561" xr:uid="{AF491DE4-0EE0-45AB-8FF0-47D3CF87A03E}"/>
    <cellStyle name="Moneda 90 2 2 2 4" xfId="10601" xr:uid="{33870AC3-4A9F-49FA-981E-02B7BA8FE3BF}"/>
    <cellStyle name="Moneda 90 2 2 2 4 2" xfId="19855" xr:uid="{3064F804-1BA9-4BD6-B599-841ADB48630E}"/>
    <cellStyle name="Moneda 90 2 2 2 5" xfId="13008" xr:uid="{9ECA8A75-B4EA-4303-A503-2EE421B3E030}"/>
    <cellStyle name="Moneda 90 2 2 3" xfId="3727" xr:uid="{D816F157-2E47-4E1F-B85D-27037242CC72}"/>
    <cellStyle name="Moneda 90 2 2 3 2" xfId="14146" xr:uid="{856BAC92-A900-4721-855A-0B9F7C7CD050}"/>
    <cellStyle name="Moneda 90 2 2 4" xfId="6154" xr:uid="{BD22BDAD-4115-49DF-ABEB-7DDE9D9DE66E}"/>
    <cellStyle name="Moneda 90 2 2 4 2" xfId="16423" xr:uid="{F90A0952-F368-412C-AB8E-5FE8F0A77577}"/>
    <cellStyle name="Moneda 90 2 2 5" xfId="9433" xr:uid="{59C21857-A7AA-4241-A124-203A28703B1D}"/>
    <cellStyle name="Moneda 90 2 2 5 2" xfId="18716" xr:uid="{FFCFE84A-CE80-4792-81E1-355648E192BF}"/>
    <cellStyle name="Moneda 90 2 2 6" xfId="11870" xr:uid="{61B598F2-DB88-4467-8EC4-F50E97A29FE6}"/>
    <cellStyle name="Moneda 90 2 3" xfId="1977" xr:uid="{DF0A52C9-1ACF-41F2-8651-A9553010F8A7}"/>
    <cellStyle name="Moneda 90 2 3 2" xfId="4313" xr:uid="{F8A3E244-696D-4511-8009-1F444328D628}"/>
    <cellStyle name="Moneda 90 2 3 2 2" xfId="14715" xr:uid="{3DFD9ADB-4DB2-4C56-B84C-0697FA057152}"/>
    <cellStyle name="Moneda 90 2 3 3" xfId="6740" xr:uid="{068A341C-0D5B-433B-82E3-AA20A7A3CD9C}"/>
    <cellStyle name="Moneda 90 2 3 3 2" xfId="16992" xr:uid="{EEBE2F9F-8C2C-482B-8300-9794FECEABEF}"/>
    <cellStyle name="Moneda 90 2 3 4" xfId="10019" xr:uid="{4A9F806D-8AF7-4181-B54B-1C9E29AEEEDA}"/>
    <cellStyle name="Moneda 90 2 3 4 2" xfId="19285" xr:uid="{E9DD4FD5-D711-4B61-BA47-FFF36AA9F84F}"/>
    <cellStyle name="Moneda 90 2 3 5" xfId="12439" xr:uid="{400C02C0-CFE7-4EB6-AE6F-E4BB9F60DF88}"/>
    <cellStyle name="Moneda 90 2 4" xfId="3145" xr:uid="{C26C3741-F7B6-4B1D-90D6-14FDDB93ADD7}"/>
    <cellStyle name="Moneda 90 2 4 2" xfId="13577" xr:uid="{18172F13-3750-4794-88CB-B49BD839C7FE}"/>
    <cellStyle name="Moneda 90 2 5" xfId="5572" xr:uid="{4C023426-557F-48D7-A486-D9DAC50C911A}"/>
    <cellStyle name="Moneda 90 2 5 2" xfId="15854" xr:uid="{0A391B71-C34D-46A5-9723-11F5302C0F9E}"/>
    <cellStyle name="Moneda 90 2 6" xfId="8851" xr:uid="{4516E12F-2A4A-44CF-B97C-E2098771EFCB}"/>
    <cellStyle name="Moneda 90 2 6 2" xfId="18147" xr:uid="{B8AD9602-4349-4B07-9AC6-3A6808B8408F}"/>
    <cellStyle name="Moneda 90 2 7" xfId="11301" xr:uid="{FB111DB2-6F1F-42F8-AA1B-C8A2EED2BBEF}"/>
    <cellStyle name="Moneda 90 3" xfId="1104" xr:uid="{B832AE15-3B96-412D-955B-97987FEB39D9}"/>
    <cellStyle name="Moneda 90 3 2" xfId="2272" xr:uid="{651549AE-504B-41D3-A0E4-60EF1CBBE5E4}"/>
    <cellStyle name="Moneda 90 3 2 2" xfId="4608" xr:uid="{5802C639-E873-434F-8DCB-4E9ACF5C455F}"/>
    <cellStyle name="Moneda 90 3 2 2 2" xfId="15000" xr:uid="{019CEF57-DF75-4182-99F4-8EC1B98615CA}"/>
    <cellStyle name="Moneda 90 3 2 3" xfId="7035" xr:uid="{E8480D3A-66B3-4E9F-BF93-572EABC14D23}"/>
    <cellStyle name="Moneda 90 3 2 3 2" xfId="17277" xr:uid="{5CCCFE16-E0B4-4B9F-98F0-BDF4F4170238}"/>
    <cellStyle name="Moneda 90 3 2 4" xfId="10314" xr:uid="{D1BA6544-99DF-4FA3-93C8-CC6F953847FA}"/>
    <cellStyle name="Moneda 90 3 2 4 2" xfId="19571" xr:uid="{1CA66C38-CFA3-4C3D-80F4-E6B2BA69119E}"/>
    <cellStyle name="Moneda 90 3 2 5" xfId="12724" xr:uid="{A485AE21-2087-4575-A9AE-B427CC92E5B8}"/>
    <cellStyle name="Moneda 90 3 3" xfId="3440" xr:uid="{0A5E6698-A04E-4367-8365-E95061D006B0}"/>
    <cellStyle name="Moneda 90 3 3 2" xfId="13862" xr:uid="{F558DA63-8FBF-42EC-A3F5-04E8DA436A46}"/>
    <cellStyle name="Moneda 90 3 4" xfId="5867" xr:uid="{C9D835AD-D8B7-4EB0-92C4-42A738823DA0}"/>
    <cellStyle name="Moneda 90 3 4 2" xfId="16139" xr:uid="{8C0736CB-D77B-4A92-BE19-415B32E2FA39}"/>
    <cellStyle name="Moneda 90 3 5" xfId="9146" xr:uid="{C36F29D2-4187-415D-94FA-6D02D2D5AEDC}"/>
    <cellStyle name="Moneda 90 3 5 2" xfId="18432" xr:uid="{8C194DEE-F0FE-4C97-8586-CFDF85552EDD}"/>
    <cellStyle name="Moneda 90 3 6" xfId="11586" xr:uid="{9806506F-B925-4959-845F-1FDDA2AB4DCC}"/>
    <cellStyle name="Moneda 90 4" xfId="1683" xr:uid="{C980D814-A8B2-4D22-A622-C187F87FE5AE}"/>
    <cellStyle name="Moneda 90 4 2" xfId="4019" xr:uid="{57F6A5B8-BCCB-462F-A7BB-1000F10882E8}"/>
    <cellStyle name="Moneda 90 4 2 2" xfId="14431" xr:uid="{306B3504-AAF3-465B-9722-352100129056}"/>
    <cellStyle name="Moneda 90 4 3" xfId="6446" xr:uid="{34B5D521-F2E1-4EAE-931C-488A52A895D1}"/>
    <cellStyle name="Moneda 90 4 3 2" xfId="16708" xr:uid="{6ABF6792-C33A-4E43-9A1B-0809644F8AFA}"/>
    <cellStyle name="Moneda 90 4 4" xfId="9725" xr:uid="{18A7D438-330A-41BB-9DE6-6072897875BB}"/>
    <cellStyle name="Moneda 90 4 4 2" xfId="19001" xr:uid="{54D5347F-80DD-4A63-8D64-B9D69C45C77B}"/>
    <cellStyle name="Moneda 90 4 5" xfId="12155" xr:uid="{A1526E23-7127-498A-8840-6EA2C7928621}"/>
    <cellStyle name="Moneda 90 5" xfId="2851" xr:uid="{1EE266CE-0FD0-477B-A297-8D12AA9B3360}"/>
    <cellStyle name="Moneda 90 5 2" xfId="13293" xr:uid="{FB15874C-0782-4BF9-A7A0-84CDFDB0FF69}"/>
    <cellStyle name="Moneda 90 6" xfId="5262" xr:uid="{D238DDD8-A169-41C2-AEBC-5FB6F34BED1C}"/>
    <cellStyle name="Moneda 90 6 2" xfId="15570" xr:uid="{95A07E52-C749-4B46-9783-06784B18A6F7}"/>
    <cellStyle name="Moneda 90 7" xfId="8557" xr:uid="{E911D583-51A4-40A6-AE6C-7C75DDEBE20D}"/>
    <cellStyle name="Moneda 90 7 2" xfId="17863" xr:uid="{78A2BC0C-39F3-4F93-9930-13203D98C2D6}"/>
    <cellStyle name="Moneda 90 8" xfId="10948" xr:uid="{F83E7FF4-ED69-43B2-96B4-2BC7E5C316C1}"/>
    <cellStyle name="Moneda 91" xfId="424" xr:uid="{15C8D218-0852-48F5-81EC-C6D8F3E7D09B}"/>
    <cellStyle name="Moneda 91 2" xfId="798" xr:uid="{7166124F-5820-4A3E-8E9C-8C8D03C07D28}"/>
    <cellStyle name="Moneda 91 2 2" xfId="1380" xr:uid="{8B955049-0DDB-416C-996E-CDCFA09C43FA}"/>
    <cellStyle name="Moneda 91 2 2 2" xfId="2548" xr:uid="{BC663DE0-EE83-472A-B8FF-07D64DFEBD9D}"/>
    <cellStyle name="Moneda 91 2 2 2 2" xfId="4884" xr:uid="{E0B226A4-3A70-4128-B4E2-28CF9FEBDB71}"/>
    <cellStyle name="Moneda 91 2 2 2 2 2" xfId="15273" xr:uid="{8EBA3185-9265-4CAE-8A22-ED7B4B2A245A}"/>
    <cellStyle name="Moneda 91 2 2 2 3" xfId="7311" xr:uid="{E6CD0549-BC40-479E-BD9E-E5C7026B4CC3}"/>
    <cellStyle name="Moneda 91 2 2 2 3 2" xfId="17550" xr:uid="{7E634D02-53CB-4DE4-AEA4-084B8C3F9B12}"/>
    <cellStyle name="Moneda 91 2 2 2 4" xfId="10590" xr:uid="{C291B9D1-5B1B-4D15-B87D-181274F07E13}"/>
    <cellStyle name="Moneda 91 2 2 2 4 2" xfId="19844" xr:uid="{2579640C-290B-44D1-9C77-7C9DDA83164A}"/>
    <cellStyle name="Moneda 91 2 2 2 5" xfId="12997" xr:uid="{31276A98-B77D-4AC6-9B0B-917441A46614}"/>
    <cellStyle name="Moneda 91 2 2 3" xfId="3716" xr:uid="{174C130D-04F2-45C2-9FA9-1BD7DCF712AF}"/>
    <cellStyle name="Moneda 91 2 2 3 2" xfId="14135" xr:uid="{B3E1BCF8-4FFC-45E0-BA97-BDA1EBA61FD8}"/>
    <cellStyle name="Moneda 91 2 2 4" xfId="6143" xr:uid="{A7867F44-4FEE-40F1-9317-3D7F1066A7EE}"/>
    <cellStyle name="Moneda 91 2 2 4 2" xfId="16412" xr:uid="{5315B81F-AF98-4F22-A63F-1FFC485D93A7}"/>
    <cellStyle name="Moneda 91 2 2 5" xfId="9422" xr:uid="{48BCBCDC-6F85-42CE-AF4C-40621659027A}"/>
    <cellStyle name="Moneda 91 2 2 5 2" xfId="18705" xr:uid="{090E8B98-554E-46D3-85BF-7C87B3F3741F}"/>
    <cellStyle name="Moneda 91 2 2 6" xfId="11859" xr:uid="{D0BECA12-A388-4A23-B104-FFCF26473AB6}"/>
    <cellStyle name="Moneda 91 2 3" xfId="1966" xr:uid="{122BE769-0154-433B-8B99-FF8348DDCA15}"/>
    <cellStyle name="Moneda 91 2 3 2" xfId="4302" xr:uid="{2BD1988B-F21C-4CB7-A5B7-597877D850E2}"/>
    <cellStyle name="Moneda 91 2 3 2 2" xfId="14704" xr:uid="{9174C57B-A254-409C-8535-D0CFED6F6F74}"/>
    <cellStyle name="Moneda 91 2 3 3" xfId="6729" xr:uid="{EF740905-9296-4E3A-AEAE-FE51537CFA29}"/>
    <cellStyle name="Moneda 91 2 3 3 2" xfId="16981" xr:uid="{71AD5BA4-1FF6-4F22-B712-A81A8FE0388C}"/>
    <cellStyle name="Moneda 91 2 3 4" xfId="10008" xr:uid="{95FE87EC-984F-4231-96BF-F72EFF4F87F0}"/>
    <cellStyle name="Moneda 91 2 3 4 2" xfId="19274" xr:uid="{642681AC-8F88-4565-B0BB-B0908F7F43ED}"/>
    <cellStyle name="Moneda 91 2 3 5" xfId="12428" xr:uid="{D9826CC8-068A-4B97-BADD-E99C1719F867}"/>
    <cellStyle name="Moneda 91 2 4" xfId="3134" xr:uid="{F7E43821-6299-49B5-BEE1-A857642DBC45}"/>
    <cellStyle name="Moneda 91 2 4 2" xfId="13566" xr:uid="{57617980-93A5-4204-A794-35213B845712}"/>
    <cellStyle name="Moneda 91 2 5" xfId="5561" xr:uid="{2776CC02-AFF6-45E7-B737-722DDA2BF7DB}"/>
    <cellStyle name="Moneda 91 2 5 2" xfId="15843" xr:uid="{7DA8C467-67B0-4C6F-8DD9-6BAA73689AD0}"/>
    <cellStyle name="Moneda 91 2 6" xfId="8840" xr:uid="{35A3C4AB-ED20-400A-90F0-97DD1420F57E}"/>
    <cellStyle name="Moneda 91 2 6 2" xfId="18136" xr:uid="{9CA2009C-32C4-4964-97F5-5DC328072180}"/>
    <cellStyle name="Moneda 91 2 7" xfId="11290" xr:uid="{CB789DAD-5763-422A-B2AF-40BE91585C21}"/>
    <cellStyle name="Moneda 91 3" xfId="1093" xr:uid="{CC19657A-E7D8-490D-9F20-5FCACBF0B572}"/>
    <cellStyle name="Moneda 91 3 2" xfId="2261" xr:uid="{4DF4DA89-AFA9-44D1-8BBB-5F7F1A2138E5}"/>
    <cellStyle name="Moneda 91 3 2 2" xfId="4597" xr:uid="{EF17E8BE-09D7-4093-A2A4-FF74EBCF15AF}"/>
    <cellStyle name="Moneda 91 3 2 2 2" xfId="14989" xr:uid="{B0919775-7416-4D53-870A-6D5D661DD7D0}"/>
    <cellStyle name="Moneda 91 3 2 3" xfId="7024" xr:uid="{48BFD9A1-BF2D-4387-A3F6-6AA889FC7A28}"/>
    <cellStyle name="Moneda 91 3 2 3 2" xfId="17266" xr:uid="{BC4937C6-4FCA-4BCA-B32E-0BF267AAE082}"/>
    <cellStyle name="Moneda 91 3 2 4" xfId="10303" xr:uid="{BA30FF1A-6C79-459F-9414-3ABBFB9CDACD}"/>
    <cellStyle name="Moneda 91 3 2 4 2" xfId="19560" xr:uid="{0978E206-1043-495A-9472-2BD5996DBE24}"/>
    <cellStyle name="Moneda 91 3 2 5" xfId="12713" xr:uid="{815A7C04-8161-409B-90F9-4CDA5245DEF7}"/>
    <cellStyle name="Moneda 91 3 3" xfId="3429" xr:uid="{748C6727-1F50-4EC8-9A99-E357ADEC8424}"/>
    <cellStyle name="Moneda 91 3 3 2" xfId="13851" xr:uid="{7E3B155B-D70B-4149-90AB-280A4591B95A}"/>
    <cellStyle name="Moneda 91 3 4" xfId="5856" xr:uid="{E0FF4D4C-CD4E-4EF0-8D05-0F66C21C3F8D}"/>
    <cellStyle name="Moneda 91 3 4 2" xfId="16128" xr:uid="{C8ACE62F-8F23-4A3C-8071-3DF3CB2C2C11}"/>
    <cellStyle name="Moneda 91 3 5" xfId="9135" xr:uid="{E3B6FE1A-126D-4A1C-A6C0-6BDBE07EF81A}"/>
    <cellStyle name="Moneda 91 3 5 2" xfId="18421" xr:uid="{9506BEBC-2D4D-42C1-86D7-354CC5247EC0}"/>
    <cellStyle name="Moneda 91 3 6" xfId="11575" xr:uid="{C04C5C21-5884-46DE-868E-F0B97F8A9826}"/>
    <cellStyle name="Moneda 91 4" xfId="1672" xr:uid="{C9D570D4-523A-45DF-BC2B-1FEEA5EBB66F}"/>
    <cellStyle name="Moneda 91 4 2" xfId="4008" xr:uid="{09F6F962-0130-4EA5-9FB1-573996B64751}"/>
    <cellStyle name="Moneda 91 4 2 2" xfId="14420" xr:uid="{686C0B7B-6CC5-4219-A5A3-AB94B3AB83AB}"/>
    <cellStyle name="Moneda 91 4 3" xfId="6435" xr:uid="{E583BF68-95F7-4218-BFA5-87C3C5E63190}"/>
    <cellStyle name="Moneda 91 4 3 2" xfId="16697" xr:uid="{200B3F66-72AD-4D84-B322-0402CA7CA8BC}"/>
    <cellStyle name="Moneda 91 4 4" xfId="9714" xr:uid="{272E4280-439C-486E-B126-CB7A8880D2C0}"/>
    <cellStyle name="Moneda 91 4 4 2" xfId="18990" xr:uid="{742E2B5E-E39F-47D3-82A3-8D4295B244AA}"/>
    <cellStyle name="Moneda 91 4 5" xfId="12144" xr:uid="{E3E9090C-A50A-4A66-A428-A75CBC74206C}"/>
    <cellStyle name="Moneda 91 5" xfId="2840" xr:uid="{8B3DCCE7-6194-4284-B9FF-9C58A931201F}"/>
    <cellStyle name="Moneda 91 5 2" xfId="13282" xr:uid="{2E35E737-4A5B-4FB4-A64E-B65E1F3D5380}"/>
    <cellStyle name="Moneda 91 6" xfId="5251" xr:uid="{DAC430C7-67B7-408C-A6CB-A9D35B4613B0}"/>
    <cellStyle name="Moneda 91 6 2" xfId="15559" xr:uid="{3C6D9B66-2839-494E-910A-E234D985B674}"/>
    <cellStyle name="Moneda 91 7" xfId="8546" xr:uid="{3AC77E5E-5E99-4BC8-87C5-BCA16FB083CB}"/>
    <cellStyle name="Moneda 91 7 2" xfId="17852" xr:uid="{4F3FF355-30D7-4CAC-863D-70A45C1CC055}"/>
    <cellStyle name="Moneda 91 8" xfId="10937" xr:uid="{89573A1A-9772-40E4-B55D-788C5CC55CDF}"/>
    <cellStyle name="Moneda 92" xfId="461" xr:uid="{75CBAB8B-0A52-4795-B79E-A534E323017E}"/>
    <cellStyle name="Moneda 92 2" xfId="835" xr:uid="{31283257-F1D9-41B6-99E9-C3B1D45C332A}"/>
    <cellStyle name="Moneda 92 2 2" xfId="1417" xr:uid="{85F230DD-239D-4A72-98FB-F300BB694A7B}"/>
    <cellStyle name="Moneda 92 2 2 2" xfId="2585" xr:uid="{3C2B1447-0B24-4275-89AE-DA62202AF5AB}"/>
    <cellStyle name="Moneda 92 2 2 2 2" xfId="4921" xr:uid="{F921C4A8-69CD-47CD-84F9-2A45FAB26886}"/>
    <cellStyle name="Moneda 92 2 2 2 2 2" xfId="15310" xr:uid="{399B1F58-198D-47BE-88A3-F382F2259203}"/>
    <cellStyle name="Moneda 92 2 2 2 3" xfId="7348" xr:uid="{DC57CF7E-12B9-450A-8E28-0E39743DFAE3}"/>
    <cellStyle name="Moneda 92 2 2 2 3 2" xfId="17587" xr:uid="{C5A1BCDF-7D93-4766-95C8-81AD2C788D77}"/>
    <cellStyle name="Moneda 92 2 2 2 4" xfId="10627" xr:uid="{23D2BD3E-DAAA-4B8A-B5A8-7A3EA1DB7C84}"/>
    <cellStyle name="Moneda 92 2 2 2 4 2" xfId="19881" xr:uid="{E8C57D44-C5B1-43FE-8623-77252ED6650C}"/>
    <cellStyle name="Moneda 92 2 2 2 5" xfId="13034" xr:uid="{A88F6860-B8F0-40A4-8E23-DB68694387EB}"/>
    <cellStyle name="Moneda 92 2 2 3" xfId="3753" xr:uid="{1A3D606E-3CBA-42C4-B91B-67EDB1973A67}"/>
    <cellStyle name="Moneda 92 2 2 3 2" xfId="14172" xr:uid="{0A53B697-F1CA-465C-A37C-4AC08FCA6753}"/>
    <cellStyle name="Moneda 92 2 2 4" xfId="6180" xr:uid="{E108D0F4-2699-4084-AD3B-77E368F9C5FF}"/>
    <cellStyle name="Moneda 92 2 2 4 2" xfId="16449" xr:uid="{9D04E673-B749-48DE-9544-4B3582BCD73C}"/>
    <cellStyle name="Moneda 92 2 2 5" xfId="9459" xr:uid="{18B8CEA6-4365-443C-ADDA-9B3E14209068}"/>
    <cellStyle name="Moneda 92 2 2 5 2" xfId="18742" xr:uid="{B50FB93C-ACC4-4517-AC77-FBC16CF99CD7}"/>
    <cellStyle name="Moneda 92 2 2 6" xfId="11896" xr:uid="{08E3F9F8-4578-4AE0-9C25-A77500D50EC3}"/>
    <cellStyle name="Moneda 92 2 3" xfId="2003" xr:uid="{AA86F390-81B2-4044-8C06-FB89D3E068D7}"/>
    <cellStyle name="Moneda 92 2 3 2" xfId="4339" xr:uid="{EC8BFA15-A136-42EC-96DD-E041C4113D76}"/>
    <cellStyle name="Moneda 92 2 3 2 2" xfId="14741" xr:uid="{48EB4AC4-676C-458E-AA0A-E9812C96368F}"/>
    <cellStyle name="Moneda 92 2 3 3" xfId="6766" xr:uid="{399E8171-D56A-455A-9D18-28DC25B0CE08}"/>
    <cellStyle name="Moneda 92 2 3 3 2" xfId="17018" xr:uid="{343A8F50-8B3C-4B3F-8B3C-709C8BF334A9}"/>
    <cellStyle name="Moneda 92 2 3 4" xfId="10045" xr:uid="{57F64B5B-AFCF-43C8-A3F5-13280179205B}"/>
    <cellStyle name="Moneda 92 2 3 4 2" xfId="19311" xr:uid="{93C20C2C-F8B8-457B-A6B0-BCA8F763520D}"/>
    <cellStyle name="Moneda 92 2 3 5" xfId="12465" xr:uid="{E704007A-BD83-4F3C-9568-4725C099F7C4}"/>
    <cellStyle name="Moneda 92 2 4" xfId="3171" xr:uid="{FD77530F-BA8D-4377-9E36-39E19DCB7745}"/>
    <cellStyle name="Moneda 92 2 4 2" xfId="13603" xr:uid="{9A087577-A26F-4329-837E-0A1FD072AA57}"/>
    <cellStyle name="Moneda 92 2 5" xfId="5598" xr:uid="{64F5199B-C3A3-413E-B82A-1BE810C0AC29}"/>
    <cellStyle name="Moneda 92 2 5 2" xfId="15880" xr:uid="{E227462C-B528-45CB-8D3A-B25D00A1E034}"/>
    <cellStyle name="Moneda 92 2 6" xfId="8877" xr:uid="{9373240C-D7B7-4555-9120-C43783EA49F5}"/>
    <cellStyle name="Moneda 92 2 6 2" xfId="18173" xr:uid="{A7F66B20-B705-49FA-A5E3-A1A8F4F11372}"/>
    <cellStyle name="Moneda 92 2 7" xfId="11327" xr:uid="{568DBFDA-61AC-4E56-B73C-0ED98A43C6B6}"/>
    <cellStyle name="Moneda 92 3" xfId="1130" xr:uid="{0DE62C7A-D89C-482D-8F55-82C14BE11339}"/>
    <cellStyle name="Moneda 92 3 2" xfId="2298" xr:uid="{1001296A-AD7F-441F-98DF-019564F5F874}"/>
    <cellStyle name="Moneda 92 3 2 2" xfId="4634" xr:uid="{17826D71-2432-41B4-9C04-5440AF2FEEB3}"/>
    <cellStyle name="Moneda 92 3 2 2 2" xfId="15026" xr:uid="{B25873C7-099E-40E9-AF3C-3834D99619AC}"/>
    <cellStyle name="Moneda 92 3 2 3" xfId="7061" xr:uid="{70E1F518-885A-485E-9F5C-D65EDD408865}"/>
    <cellStyle name="Moneda 92 3 2 3 2" xfId="17303" xr:uid="{33F3A944-B76F-438F-8DB2-EE54B5C15A4C}"/>
    <cellStyle name="Moneda 92 3 2 4" xfId="10340" xr:uid="{44A9E6D4-389F-4DB1-B4A3-A2C56F2C6BAA}"/>
    <cellStyle name="Moneda 92 3 2 4 2" xfId="19597" xr:uid="{EBF2FCC3-0CE1-4D85-953E-19ECB8DD4DA0}"/>
    <cellStyle name="Moneda 92 3 2 5" xfId="12750" xr:uid="{F32F26D2-7E35-4E15-90B6-AF5A45F9730D}"/>
    <cellStyle name="Moneda 92 3 3" xfId="3466" xr:uid="{B4BF171F-CD19-4DB2-AC56-0D4ECC7D88D5}"/>
    <cellStyle name="Moneda 92 3 3 2" xfId="13888" xr:uid="{C4AA5652-E3B4-4654-8C78-94B649C52981}"/>
    <cellStyle name="Moneda 92 3 4" xfId="5893" xr:uid="{E61E1083-636C-4B57-B01A-75FE3342EA84}"/>
    <cellStyle name="Moneda 92 3 4 2" xfId="16165" xr:uid="{3125BCA1-1855-42FE-BDE0-125743431A3A}"/>
    <cellStyle name="Moneda 92 3 5" xfId="9172" xr:uid="{A8080FC5-1E41-408C-B73B-1F79BBAED7BB}"/>
    <cellStyle name="Moneda 92 3 5 2" xfId="18458" xr:uid="{B068A84C-9B1E-419D-8672-929CC703E9A7}"/>
    <cellStyle name="Moneda 92 3 6" xfId="11612" xr:uid="{3A9513FC-F8D2-4885-9E9C-34C6238F3CD0}"/>
    <cellStyle name="Moneda 92 4" xfId="1709" xr:uid="{E197361E-1CEF-46DB-85DB-E0D2D997B798}"/>
    <cellStyle name="Moneda 92 4 2" xfId="4045" xr:uid="{274CAD30-89A8-482F-BC05-C3314D202A3C}"/>
    <cellStyle name="Moneda 92 4 2 2" xfId="14457" xr:uid="{89B5EB3E-82C2-4D69-B584-FEE324607C87}"/>
    <cellStyle name="Moneda 92 4 3" xfId="6472" xr:uid="{90A39EEF-6771-460A-BD35-41264B51D79B}"/>
    <cellStyle name="Moneda 92 4 3 2" xfId="16734" xr:uid="{26CC8009-DEEA-4078-B50C-751FF804D777}"/>
    <cellStyle name="Moneda 92 4 4" xfId="9751" xr:uid="{D1BDEA2C-6853-49B5-AEAF-60E6C4EE9D95}"/>
    <cellStyle name="Moneda 92 4 4 2" xfId="19027" xr:uid="{1A6CDA8A-E0C8-4F3B-A7BB-2579C783CE14}"/>
    <cellStyle name="Moneda 92 4 5" xfId="12181" xr:uid="{AECDB9EC-3302-4ED2-B583-F89E338D23E4}"/>
    <cellStyle name="Moneda 92 5" xfId="2877" xr:uid="{86654EE8-12E8-4E85-863B-095FA9EEA3F3}"/>
    <cellStyle name="Moneda 92 5 2" xfId="13319" xr:uid="{5FC1C93A-C8FF-47E6-8B51-B80D098E567B}"/>
    <cellStyle name="Moneda 92 6" xfId="5288" xr:uid="{8C0F27F5-2BA1-44C5-A63A-5A69BEA758C2}"/>
    <cellStyle name="Moneda 92 6 2" xfId="15596" xr:uid="{501A9984-D682-439E-833F-2D6EDABB8746}"/>
    <cellStyle name="Moneda 92 7" xfId="8583" xr:uid="{3A705901-8CF6-402B-927F-E043427CB8B3}"/>
    <cellStyle name="Moneda 92 7 2" xfId="17889" xr:uid="{AC79B33D-9B19-4958-8C24-9F11D21D0D88}"/>
    <cellStyle name="Moneda 92 8" xfId="10974" xr:uid="{855EEDF6-9CC2-4A16-937C-5C73B616A940}"/>
    <cellStyle name="Moneda 93" xfId="463" xr:uid="{8414139D-C5D4-44B9-A161-5004B6D5769D}"/>
    <cellStyle name="Moneda 93 2" xfId="837" xr:uid="{F722FEBF-DCAF-49E1-A340-2DD6DC867B2F}"/>
    <cellStyle name="Moneda 93 2 2" xfId="1419" xr:uid="{263BC308-E747-4B39-952A-3EDB9AEAD133}"/>
    <cellStyle name="Moneda 93 2 2 2" xfId="2587" xr:uid="{1393533A-3834-4A02-8670-A82C54A9491E}"/>
    <cellStyle name="Moneda 93 2 2 2 2" xfId="4923" xr:uid="{C290AD82-48F1-48F7-AC20-6C55D3DAD20C}"/>
    <cellStyle name="Moneda 93 2 2 2 2 2" xfId="15312" xr:uid="{E79A5225-ACA7-4727-814A-3859D2D8A4C9}"/>
    <cellStyle name="Moneda 93 2 2 2 3" xfId="7350" xr:uid="{EAA7D907-7D8C-49E4-A221-1F8CE7E4E283}"/>
    <cellStyle name="Moneda 93 2 2 2 3 2" xfId="17589" xr:uid="{E6F9063A-E7AC-4D47-BD4A-EA0D688AB35E}"/>
    <cellStyle name="Moneda 93 2 2 2 4" xfId="10629" xr:uid="{92B97901-5A27-4C89-BFF8-9F622CD7A185}"/>
    <cellStyle name="Moneda 93 2 2 2 4 2" xfId="19883" xr:uid="{2787C83A-9F99-40C1-9502-CA67FCD3D486}"/>
    <cellStyle name="Moneda 93 2 2 2 5" xfId="13036" xr:uid="{3067CE2C-F537-4BF5-BB16-5E07A74EB2A6}"/>
    <cellStyle name="Moneda 93 2 2 3" xfId="3755" xr:uid="{E77E5680-C9DA-4B3A-BC16-BF050FC6CF4F}"/>
    <cellStyle name="Moneda 93 2 2 3 2" xfId="14174" xr:uid="{80AFCF68-28E1-4B0C-B395-E874BE23ECBA}"/>
    <cellStyle name="Moneda 93 2 2 4" xfId="6182" xr:uid="{B1DFBC25-5B5D-45B0-91D5-E558A89415B9}"/>
    <cellStyle name="Moneda 93 2 2 4 2" xfId="16451" xr:uid="{22EB6C8B-782B-4FED-8DBA-92A51FD288AA}"/>
    <cellStyle name="Moneda 93 2 2 5" xfId="9461" xr:uid="{E1CF4766-A3C1-4D09-93AF-8E767E41E3B0}"/>
    <cellStyle name="Moneda 93 2 2 5 2" xfId="18744" xr:uid="{A346FF3E-F0EA-4D77-9678-7A3CB76BC4C4}"/>
    <cellStyle name="Moneda 93 2 2 6" xfId="11898" xr:uid="{545D9516-655E-4B57-A113-A0740681A5CB}"/>
    <cellStyle name="Moneda 93 2 3" xfId="2005" xr:uid="{0343369F-59E6-4942-A730-724CB51A1CE7}"/>
    <cellStyle name="Moneda 93 2 3 2" xfId="4341" xr:uid="{1B855179-EB06-4DBE-A826-DED071E5B64A}"/>
    <cellStyle name="Moneda 93 2 3 2 2" xfId="14743" xr:uid="{0DB1D336-2A50-4D7A-8111-490DCEE7516D}"/>
    <cellStyle name="Moneda 93 2 3 3" xfId="6768" xr:uid="{44176BA8-B3F9-4C0C-B302-A3AECD1FF664}"/>
    <cellStyle name="Moneda 93 2 3 3 2" xfId="17020" xr:uid="{2A9EC12B-B5F1-49D6-B5AE-55F46457B95B}"/>
    <cellStyle name="Moneda 93 2 3 4" xfId="10047" xr:uid="{5A11001B-E069-45FF-9B55-08B5A10AF363}"/>
    <cellStyle name="Moneda 93 2 3 4 2" xfId="19313" xr:uid="{A16ECC5B-2515-4412-8F85-7E013EDD8252}"/>
    <cellStyle name="Moneda 93 2 3 5" xfId="12467" xr:uid="{B1CADB03-CDAA-40C9-95B4-48F8CA5A32E5}"/>
    <cellStyle name="Moneda 93 2 4" xfId="3173" xr:uid="{721D92CD-32AA-4B68-BAC4-35FF33A25B1E}"/>
    <cellStyle name="Moneda 93 2 4 2" xfId="13605" xr:uid="{556CA5A3-8FFD-45D4-829D-BDB28C7EF6BD}"/>
    <cellStyle name="Moneda 93 2 5" xfId="5600" xr:uid="{9867A92D-6CB9-486B-82E6-030148A9620C}"/>
    <cellStyle name="Moneda 93 2 5 2" xfId="15882" xr:uid="{B5E7B55F-6A80-41C1-B51C-D0DE0B4E02B3}"/>
    <cellStyle name="Moneda 93 2 6" xfId="8879" xr:uid="{0835F2B3-9367-46CF-B41F-791D349E26C7}"/>
    <cellStyle name="Moneda 93 2 6 2" xfId="18175" xr:uid="{88062D35-FD96-47F9-B601-4A553A807A32}"/>
    <cellStyle name="Moneda 93 2 7" xfId="11329" xr:uid="{36D7CA97-F65B-4485-A35E-76E57C08FEBB}"/>
    <cellStyle name="Moneda 93 3" xfId="1132" xr:uid="{5C11DE47-173C-4585-8B56-B491A4AC0B02}"/>
    <cellStyle name="Moneda 93 3 2" xfId="2300" xr:uid="{9DD7CFDD-4286-428E-A830-5D1BB2CDAC6C}"/>
    <cellStyle name="Moneda 93 3 2 2" xfId="4636" xr:uid="{422EFCEF-B445-40D2-8EF2-2888591AD367}"/>
    <cellStyle name="Moneda 93 3 2 2 2" xfId="15028" xr:uid="{80906D34-8B79-462C-9EFD-40B65D82B85E}"/>
    <cellStyle name="Moneda 93 3 2 3" xfId="7063" xr:uid="{BDDD446D-E5C2-4250-97E0-34B9617A9849}"/>
    <cellStyle name="Moneda 93 3 2 3 2" xfId="17305" xr:uid="{EB86CE76-AFD8-4679-BA28-1775CB557A16}"/>
    <cellStyle name="Moneda 93 3 2 4" xfId="10342" xr:uid="{E0DC2155-257B-43A0-8E49-5AB85C031813}"/>
    <cellStyle name="Moneda 93 3 2 4 2" xfId="19599" xr:uid="{B53722EE-53F7-4535-BC23-A8B6004C2777}"/>
    <cellStyle name="Moneda 93 3 2 5" xfId="12752" xr:uid="{FABE0E78-8B88-4C34-BFAF-A30EB79FC306}"/>
    <cellStyle name="Moneda 93 3 3" xfId="3468" xr:uid="{0B6002D3-5F7E-4133-8CBC-8512C82232AC}"/>
    <cellStyle name="Moneda 93 3 3 2" xfId="13890" xr:uid="{39DE78FA-4978-465F-9E4E-D761DC089658}"/>
    <cellStyle name="Moneda 93 3 4" xfId="5895" xr:uid="{1B3A936C-C9B1-4C22-A949-CD41F72B3204}"/>
    <cellStyle name="Moneda 93 3 4 2" xfId="16167" xr:uid="{31CE2E32-2617-47A6-9C9B-8DA7A867AB10}"/>
    <cellStyle name="Moneda 93 3 5" xfId="9174" xr:uid="{73B62CC2-ACE2-49BF-BBD1-D1CD1700C684}"/>
    <cellStyle name="Moneda 93 3 5 2" xfId="18460" xr:uid="{CEB0513C-823A-4DE9-BCF7-BC1C36487850}"/>
    <cellStyle name="Moneda 93 3 6" xfId="11614" xr:uid="{18FFA9BD-438C-4937-9863-91962510B00A}"/>
    <cellStyle name="Moneda 93 4" xfId="1711" xr:uid="{E73BB65E-CF42-4C10-8EC2-3FF8B6043562}"/>
    <cellStyle name="Moneda 93 4 2" xfId="4047" xr:uid="{46210459-0DB3-4B91-94B8-773FC0E4C6AB}"/>
    <cellStyle name="Moneda 93 4 2 2" xfId="14459" xr:uid="{8624B87E-825E-45FF-8319-B8C8ABDD17FC}"/>
    <cellStyle name="Moneda 93 4 3" xfId="6474" xr:uid="{39D525C4-7002-41E4-AE50-5949EF06CC91}"/>
    <cellStyle name="Moneda 93 4 3 2" xfId="16736" xr:uid="{9F9E1C73-F013-4789-9AC6-8738902FB758}"/>
    <cellStyle name="Moneda 93 4 4" xfId="9753" xr:uid="{22761787-FF61-4341-9954-01FB8D0458D8}"/>
    <cellStyle name="Moneda 93 4 4 2" xfId="19029" xr:uid="{36C40C44-125F-4B3A-823D-54DDD805D6FA}"/>
    <cellStyle name="Moneda 93 4 5" xfId="12183" xr:uid="{489FB1C5-DBC6-4C41-A11D-438AFD01750F}"/>
    <cellStyle name="Moneda 93 5" xfId="2879" xr:uid="{D73C4B91-F73F-4FA9-A597-FDD1F796D085}"/>
    <cellStyle name="Moneda 93 5 2" xfId="13321" xr:uid="{75C76B28-E1AA-4AC1-B2D9-4354A4EE3467}"/>
    <cellStyle name="Moneda 93 6" xfId="5290" xr:uid="{9A838971-FECA-4AE1-BBA8-D7E4F3141651}"/>
    <cellStyle name="Moneda 93 6 2" xfId="15598" xr:uid="{5D8D0E47-7DDC-49C7-8B89-0FA796A5C3EF}"/>
    <cellStyle name="Moneda 93 7" xfId="8585" xr:uid="{59F65C69-9B3C-4804-9009-63E1FC892D13}"/>
    <cellStyle name="Moneda 93 7 2" xfId="17891" xr:uid="{981416A8-6623-40E5-B49F-11C5CCDD1E37}"/>
    <cellStyle name="Moneda 93 8" xfId="10976" xr:uid="{EBC289CF-5ED2-488A-9983-13C40313FE1C}"/>
    <cellStyle name="Moneda 94" xfId="465" xr:uid="{66D54AA4-EEB5-4F04-8533-8C2653AED54E}"/>
    <cellStyle name="Moneda 94 2" xfId="839" xr:uid="{A6E7FC40-9F6C-47EA-AE85-C59908A68C5F}"/>
    <cellStyle name="Moneda 94 2 2" xfId="1421" xr:uid="{42290FDC-BE6E-4EA3-B40B-97A62E3C725F}"/>
    <cellStyle name="Moneda 94 2 2 2" xfId="2589" xr:uid="{B0CD1FF5-E316-42B7-BB52-30B64D4AAF47}"/>
    <cellStyle name="Moneda 94 2 2 2 2" xfId="4925" xr:uid="{0263BDEA-94D3-42A7-8589-EE74699671A7}"/>
    <cellStyle name="Moneda 94 2 2 2 2 2" xfId="15314" xr:uid="{326B46EF-F503-4DB7-B4B5-FE107A32C34E}"/>
    <cellStyle name="Moneda 94 2 2 2 3" xfId="7352" xr:uid="{E0DEB0CB-F65C-49FD-BEEA-3B6D39E2CC7D}"/>
    <cellStyle name="Moneda 94 2 2 2 3 2" xfId="17591" xr:uid="{7C561689-3A45-4220-94A4-0FCE6A80E1C7}"/>
    <cellStyle name="Moneda 94 2 2 2 4" xfId="10631" xr:uid="{FE327B35-68C5-4AC9-9FFB-0E0F5096A4E8}"/>
    <cellStyle name="Moneda 94 2 2 2 4 2" xfId="19885" xr:uid="{2D351A2B-D695-4779-BA1A-C43AA094DEEE}"/>
    <cellStyle name="Moneda 94 2 2 2 5" xfId="13038" xr:uid="{3E207D48-2C22-4883-8E2E-646D51BF7EA6}"/>
    <cellStyle name="Moneda 94 2 2 3" xfId="3757" xr:uid="{52258BB5-4C00-42C6-A437-5B27BC255579}"/>
    <cellStyle name="Moneda 94 2 2 3 2" xfId="14176" xr:uid="{614B23BE-E240-4201-B643-E35DCEBDF101}"/>
    <cellStyle name="Moneda 94 2 2 4" xfId="6184" xr:uid="{4F0CE466-C874-4937-A56E-077341C0003C}"/>
    <cellStyle name="Moneda 94 2 2 4 2" xfId="16453" xr:uid="{FC9A3286-BBC4-4698-B9F8-BE8113858DB3}"/>
    <cellStyle name="Moneda 94 2 2 5" xfId="9463" xr:uid="{EA7E4D7C-3BF6-4B5A-92CD-AFB0C5D1ED55}"/>
    <cellStyle name="Moneda 94 2 2 5 2" xfId="18746" xr:uid="{1B70C83C-ECFB-4C26-B526-D20D1A4C951F}"/>
    <cellStyle name="Moneda 94 2 2 6" xfId="11900" xr:uid="{B92C6E18-EAED-4495-A5F8-C5B22EFC174F}"/>
    <cellStyle name="Moneda 94 2 3" xfId="2007" xr:uid="{0B235854-0F1D-42F7-926F-2EB2EB8D5626}"/>
    <cellStyle name="Moneda 94 2 3 2" xfId="4343" xr:uid="{A36C8BCC-6982-47EC-93E2-29AAA1BBDAF7}"/>
    <cellStyle name="Moneda 94 2 3 2 2" xfId="14745" xr:uid="{936896F4-A878-4410-B8E8-0729A3226382}"/>
    <cellStyle name="Moneda 94 2 3 3" xfId="6770" xr:uid="{CFFA6CE6-3EDF-4744-9290-FD4408F9C3DD}"/>
    <cellStyle name="Moneda 94 2 3 3 2" xfId="17022" xr:uid="{0E64746F-4F0E-4DC1-AEF4-7B3E9012E567}"/>
    <cellStyle name="Moneda 94 2 3 4" xfId="10049" xr:uid="{D7E8256F-018B-4CD9-8951-BD02208882A0}"/>
    <cellStyle name="Moneda 94 2 3 4 2" xfId="19315" xr:uid="{F0C69950-167B-4374-A030-B2049ED01A61}"/>
    <cellStyle name="Moneda 94 2 3 5" xfId="12469" xr:uid="{17DAEA4D-201B-4F9B-B9EE-644F31CAC37D}"/>
    <cellStyle name="Moneda 94 2 4" xfId="3175" xr:uid="{7C0942C0-400E-44B2-BE15-D89FE9D0B7A8}"/>
    <cellStyle name="Moneda 94 2 4 2" xfId="13607" xr:uid="{4895088F-AF54-412B-A017-D775A16E799A}"/>
    <cellStyle name="Moneda 94 2 5" xfId="5602" xr:uid="{6631E004-06D7-4DB3-9441-2F6578EDFDE5}"/>
    <cellStyle name="Moneda 94 2 5 2" xfId="15884" xr:uid="{BD97400B-D74A-4968-B6F0-D385AC16F7D6}"/>
    <cellStyle name="Moneda 94 2 6" xfId="8881" xr:uid="{1F0C734C-8AA4-4430-8465-1A1AECBED7DB}"/>
    <cellStyle name="Moneda 94 2 6 2" xfId="18177" xr:uid="{735DBC6A-ECA1-4545-ABAD-D98F2D6957D6}"/>
    <cellStyle name="Moneda 94 2 7" xfId="11331" xr:uid="{E4F00F51-D3B4-44CF-A7A9-56858E7A1D0D}"/>
    <cellStyle name="Moneda 94 3" xfId="1134" xr:uid="{533FFD1B-0214-471E-B7A1-F56F5B310A51}"/>
    <cellStyle name="Moneda 94 3 2" xfId="2302" xr:uid="{383376CA-1E92-4DF2-89A4-4EA9D57F13DA}"/>
    <cellStyle name="Moneda 94 3 2 2" xfId="4638" xr:uid="{EC82DA4C-DC37-421B-832F-DDAE188AFCC4}"/>
    <cellStyle name="Moneda 94 3 2 2 2" xfId="15030" xr:uid="{024E7247-9B48-4298-99A1-A8339CF0FDF8}"/>
    <cellStyle name="Moneda 94 3 2 3" xfId="7065" xr:uid="{AB3FA837-C21F-4F20-930F-252C6B14E428}"/>
    <cellStyle name="Moneda 94 3 2 3 2" xfId="17307" xr:uid="{8684762D-B887-4251-B1FC-4215F6E3A679}"/>
    <cellStyle name="Moneda 94 3 2 4" xfId="10344" xr:uid="{94A8ED96-D551-49C8-BEB7-6FB7D34FAE74}"/>
    <cellStyle name="Moneda 94 3 2 4 2" xfId="19601" xr:uid="{9242793F-0126-4158-90F5-EACED0BA3E4A}"/>
    <cellStyle name="Moneda 94 3 2 5" xfId="12754" xr:uid="{A32CBEF9-369F-43C9-BF3C-9361EDE921ED}"/>
    <cellStyle name="Moneda 94 3 3" xfId="3470" xr:uid="{BCEE8A78-FBC7-469A-BD3D-DF47F29DFF0D}"/>
    <cellStyle name="Moneda 94 3 3 2" xfId="13892" xr:uid="{1ECC62DD-D441-4C8A-8B7D-75AABAE98557}"/>
    <cellStyle name="Moneda 94 3 4" xfId="5897" xr:uid="{6C4E6948-B0A1-418D-B3E6-0498CCC5F5CD}"/>
    <cellStyle name="Moneda 94 3 4 2" xfId="16169" xr:uid="{57847992-AEC5-464A-97D1-65CD676E0B18}"/>
    <cellStyle name="Moneda 94 3 5" xfId="9176" xr:uid="{7D673538-F054-4710-A48E-B34DE3620CC7}"/>
    <cellStyle name="Moneda 94 3 5 2" xfId="18462" xr:uid="{95618F95-712A-42DB-8BE5-A01518E2EC4A}"/>
    <cellStyle name="Moneda 94 3 6" xfId="11616" xr:uid="{B2D2F81D-94A9-40E8-B741-2BE583CC0E03}"/>
    <cellStyle name="Moneda 94 4" xfId="1713" xr:uid="{CE7C5E37-CD07-4789-BCBE-3D19400720F5}"/>
    <cellStyle name="Moneda 94 4 2" xfId="4049" xr:uid="{FE82FACF-AC2A-40CC-A6E1-9D0F9CFD01AE}"/>
    <cellStyle name="Moneda 94 4 2 2" xfId="14461" xr:uid="{8AFCF6B2-3CDB-4C9E-96F8-98E20F82CEF8}"/>
    <cellStyle name="Moneda 94 4 3" xfId="6476" xr:uid="{6A00450E-8F7A-4AD6-9702-477700693F43}"/>
    <cellStyle name="Moneda 94 4 3 2" xfId="16738" xr:uid="{4BF01A7A-8BB8-4E09-941D-DFD1C23A80A6}"/>
    <cellStyle name="Moneda 94 4 4" xfId="9755" xr:uid="{C9A11377-7E46-4E4D-8C80-6BD4A0592986}"/>
    <cellStyle name="Moneda 94 4 4 2" xfId="19031" xr:uid="{806BBDEA-BEDD-43E5-8B06-E780DBF237A2}"/>
    <cellStyle name="Moneda 94 4 5" xfId="12185" xr:uid="{9D22755B-866A-4525-878D-9C1C452B3140}"/>
    <cellStyle name="Moneda 94 5" xfId="2881" xr:uid="{6DAB4E36-26B2-4F02-839A-B6C2D00A0DFC}"/>
    <cellStyle name="Moneda 94 5 2" xfId="13323" xr:uid="{A87D906F-75CE-4F3B-BB74-2ECCE79D6249}"/>
    <cellStyle name="Moneda 94 6" xfId="5292" xr:uid="{DE24B86D-F13E-41B3-A657-11C2A629B2DA}"/>
    <cellStyle name="Moneda 94 6 2" xfId="15600" xr:uid="{1EA9925C-12C2-4066-87AA-9FC6C52EEBD6}"/>
    <cellStyle name="Moneda 94 7" xfId="8587" xr:uid="{97592C93-F5D2-4CEA-A779-4526BA8B6E63}"/>
    <cellStyle name="Moneda 94 7 2" xfId="17893" xr:uid="{64E88EB8-2210-4766-B5C7-7CAF54D99359}"/>
    <cellStyle name="Moneda 94 8" xfId="10978" xr:uid="{1506D3FC-4319-4802-BE84-CA257BED1DC4}"/>
    <cellStyle name="Moneda 95" xfId="467" xr:uid="{3E08F10B-AC1D-4291-AD82-1EE780E674B0}"/>
    <cellStyle name="Moneda 95 2" xfId="841" xr:uid="{34873C47-B138-4392-8665-81221D999D63}"/>
    <cellStyle name="Moneda 95 2 2" xfId="1423" xr:uid="{49C247C8-8523-44C2-B121-453BF544A209}"/>
    <cellStyle name="Moneda 95 2 2 2" xfId="2591" xr:uid="{61A70463-8B44-4B49-BAE3-29A92EDB47A4}"/>
    <cellStyle name="Moneda 95 2 2 2 2" xfId="4927" xr:uid="{89B5971F-624A-4C25-BD45-13A22667238D}"/>
    <cellStyle name="Moneda 95 2 2 2 2 2" xfId="15316" xr:uid="{E21B3610-2322-478E-A9FD-B5F96881A2EC}"/>
    <cellStyle name="Moneda 95 2 2 2 3" xfId="7354" xr:uid="{A3A22D4F-C886-40BE-97E1-E97CF3C6D43C}"/>
    <cellStyle name="Moneda 95 2 2 2 3 2" xfId="17593" xr:uid="{188DC1A7-B1B7-44CB-9DC3-ED891DE5B267}"/>
    <cellStyle name="Moneda 95 2 2 2 4" xfId="10633" xr:uid="{446B19D8-CF53-4DE6-90FE-998B6AC8FD0E}"/>
    <cellStyle name="Moneda 95 2 2 2 4 2" xfId="19887" xr:uid="{FDF9579F-C7B7-4D3E-86F8-77D19652E324}"/>
    <cellStyle name="Moneda 95 2 2 2 5" xfId="13040" xr:uid="{1671512B-CD0A-4AA3-83A2-B96FE3B31DAD}"/>
    <cellStyle name="Moneda 95 2 2 3" xfId="3759" xr:uid="{05A08090-32C7-43F2-B1FD-56989F387E80}"/>
    <cellStyle name="Moneda 95 2 2 3 2" xfId="14178" xr:uid="{F740DA00-F0AE-4231-86BB-985ED7D24EBC}"/>
    <cellStyle name="Moneda 95 2 2 4" xfId="6186" xr:uid="{B54A0BAA-014C-4C4F-8445-4545CDC74FA7}"/>
    <cellStyle name="Moneda 95 2 2 4 2" xfId="16455" xr:uid="{177E2CB7-78D6-4FCC-862A-D4F72253915E}"/>
    <cellStyle name="Moneda 95 2 2 5" xfId="9465" xr:uid="{0F09FD31-9342-4FEE-AC8F-60615728A01D}"/>
    <cellStyle name="Moneda 95 2 2 5 2" xfId="18748" xr:uid="{E117D2EF-C6C8-4BF3-8917-16438416A282}"/>
    <cellStyle name="Moneda 95 2 2 6" xfId="11902" xr:uid="{6266A744-E6E0-42AE-AA54-9ADA93906AE7}"/>
    <cellStyle name="Moneda 95 2 3" xfId="2009" xr:uid="{13AC8E79-A7CD-4C0D-A65B-BDF7388E8D51}"/>
    <cellStyle name="Moneda 95 2 3 2" xfId="4345" xr:uid="{D82E2DDC-BC28-48E5-B565-C98FCBD3C986}"/>
    <cellStyle name="Moneda 95 2 3 2 2" xfId="14747" xr:uid="{983C7042-8FDC-4DFD-8FE1-1280D206DA6C}"/>
    <cellStyle name="Moneda 95 2 3 3" xfId="6772" xr:uid="{F601CE20-5DDB-4DE0-A9A2-FDD085F01062}"/>
    <cellStyle name="Moneda 95 2 3 3 2" xfId="17024" xr:uid="{9586EADB-15ED-42BB-9044-3BD17D7CB9D8}"/>
    <cellStyle name="Moneda 95 2 3 4" xfId="10051" xr:uid="{FCC60413-F1CA-4F85-86D0-5107E4BCBEC7}"/>
    <cellStyle name="Moneda 95 2 3 4 2" xfId="19317" xr:uid="{F3E753F5-FC97-42CC-8C50-36F7E5A7857E}"/>
    <cellStyle name="Moneda 95 2 3 5" xfId="12471" xr:uid="{9FC8534F-3980-4B9D-9A86-452AE4CFC448}"/>
    <cellStyle name="Moneda 95 2 4" xfId="3177" xr:uid="{0C715066-2143-4E7B-9D02-1AA396793309}"/>
    <cellStyle name="Moneda 95 2 4 2" xfId="13609" xr:uid="{49A77971-824B-4644-A630-22E5056481E5}"/>
    <cellStyle name="Moneda 95 2 5" xfId="5604" xr:uid="{28A6C8C6-145B-4E3F-BD13-EA3D1D84A0EB}"/>
    <cellStyle name="Moneda 95 2 5 2" xfId="15886" xr:uid="{33A3E45F-8338-425E-93F7-6409B2D05D4C}"/>
    <cellStyle name="Moneda 95 2 6" xfId="8883" xr:uid="{37701B13-728A-449B-8981-B06DD9EACBC4}"/>
    <cellStyle name="Moneda 95 2 6 2" xfId="18179" xr:uid="{F7632110-C1FA-4C1B-A7E0-81A77DB384F2}"/>
    <cellStyle name="Moneda 95 2 7" xfId="11333" xr:uid="{0659B71E-ABE9-4792-8947-B2699DF2B1F5}"/>
    <cellStyle name="Moneda 95 3" xfId="1136" xr:uid="{F3021AC1-EB61-4AF4-B8A1-11BF13767FE0}"/>
    <cellStyle name="Moneda 95 3 2" xfId="2304" xr:uid="{B514EDC2-9F82-4BB1-B8D8-5E15459CE671}"/>
    <cellStyle name="Moneda 95 3 2 2" xfId="4640" xr:uid="{E9A94E06-F492-4A9F-8A08-2671BBC67FF0}"/>
    <cellStyle name="Moneda 95 3 2 2 2" xfId="15032" xr:uid="{704CDEBB-AC56-4C81-83F0-9DCAC44AB355}"/>
    <cellStyle name="Moneda 95 3 2 3" xfId="7067" xr:uid="{84327DEB-0069-4364-B567-F56DFD07741E}"/>
    <cellStyle name="Moneda 95 3 2 3 2" xfId="17309" xr:uid="{9DAE0F5F-89B4-4A70-B334-69BC9325CCC7}"/>
    <cellStyle name="Moneda 95 3 2 4" xfId="10346" xr:uid="{40DE978F-7FEA-4664-9DBF-1815514C086A}"/>
    <cellStyle name="Moneda 95 3 2 4 2" xfId="19603" xr:uid="{CA2A7F68-06B7-45BA-829F-727CE74D530C}"/>
    <cellStyle name="Moneda 95 3 2 5" xfId="12756" xr:uid="{7FA069D5-F222-40EB-BA5B-1EFE9591931C}"/>
    <cellStyle name="Moneda 95 3 3" xfId="3472" xr:uid="{5AA67A56-C028-4DFB-A0BE-6164DD80D80A}"/>
    <cellStyle name="Moneda 95 3 3 2" xfId="13894" xr:uid="{96D03CD7-3A94-49E2-B545-0CE722042A51}"/>
    <cellStyle name="Moneda 95 3 4" xfId="5899" xr:uid="{2BB34113-CC75-4CEF-9F36-E76E22DBC271}"/>
    <cellStyle name="Moneda 95 3 4 2" xfId="16171" xr:uid="{94A9F478-6A74-40E5-881D-65771D3275B2}"/>
    <cellStyle name="Moneda 95 3 5" xfId="9178" xr:uid="{543F1902-0A8A-4227-8ADB-33371077F3FF}"/>
    <cellStyle name="Moneda 95 3 5 2" xfId="18464" xr:uid="{4674E4DC-6341-4EAA-B48D-2BE645DD9809}"/>
    <cellStyle name="Moneda 95 3 6" xfId="11618" xr:uid="{B52B88D1-4161-4B78-9DDB-21BE7E43D640}"/>
    <cellStyle name="Moneda 95 4" xfId="1715" xr:uid="{979B2E53-3E88-4BC1-8F7F-87B6917D764C}"/>
    <cellStyle name="Moneda 95 4 2" xfId="4051" xr:uid="{601FA72A-0DD3-4AFC-8FDE-361815203FC5}"/>
    <cellStyle name="Moneda 95 4 2 2" xfId="14463" xr:uid="{B955ABC9-B573-4980-867B-DA71705EA5FC}"/>
    <cellStyle name="Moneda 95 4 3" xfId="6478" xr:uid="{B56DA990-04AD-4185-87AE-99908EA30A9A}"/>
    <cellStyle name="Moneda 95 4 3 2" xfId="16740" xr:uid="{B6E2CE88-7AF2-4A71-B4AE-4C17855E4FB3}"/>
    <cellStyle name="Moneda 95 4 4" xfId="9757" xr:uid="{10FBF033-0DD6-496F-A081-8BC0658FB1E2}"/>
    <cellStyle name="Moneda 95 4 4 2" xfId="19033" xr:uid="{BAA6311E-9E89-405E-BF90-BC84FC78EDF6}"/>
    <cellStyle name="Moneda 95 4 5" xfId="12187" xr:uid="{2B44C75C-8656-4678-8597-69029BD5112B}"/>
    <cellStyle name="Moneda 95 5" xfId="2883" xr:uid="{354C8034-203D-4D18-AEC4-A016872D147B}"/>
    <cellStyle name="Moneda 95 5 2" xfId="13325" xr:uid="{0F9123B1-B8EE-4AD1-B414-B94431C1F1EB}"/>
    <cellStyle name="Moneda 95 6" xfId="5294" xr:uid="{FABC496C-8F5D-4A2F-9352-E4D3142644AC}"/>
    <cellStyle name="Moneda 95 6 2" xfId="15602" xr:uid="{1F0222BB-B1FD-4C5D-9FF7-B3FA662F5FB8}"/>
    <cellStyle name="Moneda 95 7" xfId="8589" xr:uid="{CFB260FD-6D6F-4058-8840-3E93DD06CD56}"/>
    <cellStyle name="Moneda 95 7 2" xfId="17895" xr:uid="{9A46FAF8-A510-4126-ADC3-5B3E20AD84F0}"/>
    <cellStyle name="Moneda 95 8" xfId="10980" xr:uid="{78B9625D-75B4-4FA1-A531-89975D2D135E}"/>
    <cellStyle name="Moneda 96" xfId="469" xr:uid="{789E8109-1D6D-45D9-AAD9-CC2661E0C1A1}"/>
    <cellStyle name="Moneda 96 2" xfId="843" xr:uid="{0FC2798A-7B28-43A9-8F6A-18CCC529C6CD}"/>
    <cellStyle name="Moneda 96 2 2" xfId="1425" xr:uid="{618A6B1C-6CFB-4A24-B564-48A13EA9CC35}"/>
    <cellStyle name="Moneda 96 2 2 2" xfId="2593" xr:uid="{00A73AB7-9B28-4070-BD2C-10ABBDC67669}"/>
    <cellStyle name="Moneda 96 2 2 2 2" xfId="4929" xr:uid="{6BFDA461-25C8-4CEB-B476-D61D5D65C9E8}"/>
    <cellStyle name="Moneda 96 2 2 2 2 2" xfId="15318" xr:uid="{304515E2-224D-464A-9234-6F32272084F4}"/>
    <cellStyle name="Moneda 96 2 2 2 3" xfId="7356" xr:uid="{E017F740-400B-45C1-891F-8E3E13F3705D}"/>
    <cellStyle name="Moneda 96 2 2 2 3 2" xfId="17595" xr:uid="{7C62ACBB-632B-4E31-BC2A-124783152B0B}"/>
    <cellStyle name="Moneda 96 2 2 2 4" xfId="10635" xr:uid="{5B8F840C-95D8-4917-B82D-0722CC45905D}"/>
    <cellStyle name="Moneda 96 2 2 2 4 2" xfId="19889" xr:uid="{1CCAC26A-522C-4211-8607-9BE50C8113AE}"/>
    <cellStyle name="Moneda 96 2 2 2 5" xfId="13042" xr:uid="{1CB60212-975F-45B8-BBB2-3705D19299C7}"/>
    <cellStyle name="Moneda 96 2 2 3" xfId="3761" xr:uid="{83BB8104-B12C-4194-9383-285515B42755}"/>
    <cellStyle name="Moneda 96 2 2 3 2" xfId="14180" xr:uid="{3CACDD80-72F2-41D5-8356-0B2A76ACBB7D}"/>
    <cellStyle name="Moneda 96 2 2 4" xfId="6188" xr:uid="{FAC8D3D8-56E7-48C0-B8F7-6B245A3E06DB}"/>
    <cellStyle name="Moneda 96 2 2 4 2" xfId="16457" xr:uid="{22681113-DF45-4932-BDCE-0DA788F1B166}"/>
    <cellStyle name="Moneda 96 2 2 5" xfId="9467" xr:uid="{EE7E510F-D91A-4907-877B-2E68CAFA0015}"/>
    <cellStyle name="Moneda 96 2 2 5 2" xfId="18750" xr:uid="{100B7207-6286-4AC1-A4A7-0A63396C5AA0}"/>
    <cellStyle name="Moneda 96 2 2 6" xfId="11904" xr:uid="{BD95AF56-7D2E-4EAC-B10A-30D598134B33}"/>
    <cellStyle name="Moneda 96 2 3" xfId="2011" xr:uid="{3E9D137B-9B88-4F36-B9C1-D7EA8840D074}"/>
    <cellStyle name="Moneda 96 2 3 2" xfId="4347" xr:uid="{D876B6E5-1A42-4A1A-803C-F7E7D14F5327}"/>
    <cellStyle name="Moneda 96 2 3 2 2" xfId="14749" xr:uid="{57BDA215-D77A-43BF-A49E-7CA5EE2EEDFB}"/>
    <cellStyle name="Moneda 96 2 3 3" xfId="6774" xr:uid="{E746B2E0-E7D9-4725-88B4-B731617A244D}"/>
    <cellStyle name="Moneda 96 2 3 3 2" xfId="17026" xr:uid="{49672B00-8CF1-4929-B400-0230935CBA3C}"/>
    <cellStyle name="Moneda 96 2 3 4" xfId="10053" xr:uid="{EDAA29EF-5ED0-43A9-9B22-4FF005BB2CE4}"/>
    <cellStyle name="Moneda 96 2 3 4 2" xfId="19319" xr:uid="{D2AD4DB0-7D03-46CC-9358-261E3528EF5A}"/>
    <cellStyle name="Moneda 96 2 3 5" xfId="12473" xr:uid="{CAEC5A7D-106A-44E3-BDA4-950CD93DB8FD}"/>
    <cellStyle name="Moneda 96 2 4" xfId="3179" xr:uid="{AD424498-76D8-421C-939C-86F8C26DBBBA}"/>
    <cellStyle name="Moneda 96 2 4 2" xfId="13611" xr:uid="{9B292D7C-31A5-4A08-8D4A-19FC573D5B23}"/>
    <cellStyle name="Moneda 96 2 5" xfId="5606" xr:uid="{9F166F41-7EB4-4AA3-A773-627E3EC4F345}"/>
    <cellStyle name="Moneda 96 2 5 2" xfId="15888" xr:uid="{C153F6DF-B57A-411A-B3B3-2989E2F07A37}"/>
    <cellStyle name="Moneda 96 2 6" xfId="8885" xr:uid="{C6D9DF37-B7D6-40B9-A907-849C70215223}"/>
    <cellStyle name="Moneda 96 2 6 2" xfId="18181" xr:uid="{CCD39B6A-392E-4B13-9928-58053307CC3A}"/>
    <cellStyle name="Moneda 96 2 7" xfId="11335" xr:uid="{06DD23E0-B180-4BBF-B793-72E06EB7CBA0}"/>
    <cellStyle name="Moneda 96 3" xfId="1138" xr:uid="{35EBFB61-6007-4E49-9D23-6E003D9807D4}"/>
    <cellStyle name="Moneda 96 3 2" xfId="2306" xr:uid="{39955606-85AC-4C15-B69F-5C199B46AE42}"/>
    <cellStyle name="Moneda 96 3 2 2" xfId="4642" xr:uid="{2153C757-B305-4D00-A502-85C9AA7C6FED}"/>
    <cellStyle name="Moneda 96 3 2 2 2" xfId="15034" xr:uid="{B0174856-400E-4BA2-9240-39441B0A7C77}"/>
    <cellStyle name="Moneda 96 3 2 3" xfId="7069" xr:uid="{65DF4819-9AE1-4B04-B1F1-80A55B36DB8C}"/>
    <cellStyle name="Moneda 96 3 2 3 2" xfId="17311" xr:uid="{41AD5411-2B0A-4B99-AC57-1AA7689DDF2E}"/>
    <cellStyle name="Moneda 96 3 2 4" xfId="10348" xr:uid="{862DF38E-C777-406C-8426-4FEB4E3A4189}"/>
    <cellStyle name="Moneda 96 3 2 4 2" xfId="19605" xr:uid="{82C3040D-8E9D-4806-B9E4-9E3ADC269C1D}"/>
    <cellStyle name="Moneda 96 3 2 5" xfId="12758" xr:uid="{A835482D-E8DC-4E4B-ACE3-E72B1FD903FE}"/>
    <cellStyle name="Moneda 96 3 3" xfId="3474" xr:uid="{D8423ED2-D9DD-4E19-971C-83672AC36588}"/>
    <cellStyle name="Moneda 96 3 3 2" xfId="13896" xr:uid="{984BD6B7-0405-44D4-9952-34E40564E728}"/>
    <cellStyle name="Moneda 96 3 4" xfId="5901" xr:uid="{5151BAE9-F694-45D7-B21B-D9F8AC317C5A}"/>
    <cellStyle name="Moneda 96 3 4 2" xfId="16173" xr:uid="{59B52B4F-B1A4-4BF7-84B9-E2BC4CBDB167}"/>
    <cellStyle name="Moneda 96 3 5" xfId="9180" xr:uid="{922D00D2-CC2B-47B7-A21D-5F804280EBDA}"/>
    <cellStyle name="Moneda 96 3 5 2" xfId="18466" xr:uid="{E9DBAD34-BAE2-472B-A6E3-B52786FAAA43}"/>
    <cellStyle name="Moneda 96 3 6" xfId="11620" xr:uid="{92785781-9C64-4872-8F32-6C4CB9FE835B}"/>
    <cellStyle name="Moneda 96 4" xfId="1717" xr:uid="{2122BF82-E867-46D7-95AD-F07F3F1D4DBD}"/>
    <cellStyle name="Moneda 96 4 2" xfId="4053" xr:uid="{D6F25F74-8C32-4C42-868B-77E8DE31ABFB}"/>
    <cellStyle name="Moneda 96 4 2 2" xfId="14465" xr:uid="{9AD7F096-11FD-4663-9D46-4E808CF0AC07}"/>
    <cellStyle name="Moneda 96 4 3" xfId="6480" xr:uid="{4C7642B3-7F29-4CB9-BCF0-44351CE51FE8}"/>
    <cellStyle name="Moneda 96 4 3 2" xfId="16742" xr:uid="{891B44DE-CC7A-4AE4-BE89-C5174C661384}"/>
    <cellStyle name="Moneda 96 4 4" xfId="9759" xr:uid="{CE2B4577-28DE-4185-B2CF-0B9810039EE7}"/>
    <cellStyle name="Moneda 96 4 4 2" xfId="19035" xr:uid="{D7BA4059-9C18-46D9-8901-167B4351DF1C}"/>
    <cellStyle name="Moneda 96 4 5" xfId="12189" xr:uid="{C7283EC9-4FB4-43F6-87A1-008A9343E767}"/>
    <cellStyle name="Moneda 96 5" xfId="2885" xr:uid="{58498A56-D1BE-492D-9AE6-CDC657DF65B4}"/>
    <cellStyle name="Moneda 96 5 2" xfId="13327" xr:uid="{A48D1BB8-25F2-48D4-A6F3-25AFA760610A}"/>
    <cellStyle name="Moneda 96 6" xfId="5296" xr:uid="{3B6808F3-F1F4-4669-8DC1-890FB6AECD00}"/>
    <cellStyle name="Moneda 96 6 2" xfId="15604" xr:uid="{7C28357E-985E-4DCC-8C8E-74FBBC58D449}"/>
    <cellStyle name="Moneda 96 7" xfId="8591" xr:uid="{ED57E88D-4AE2-45A8-998B-483E4E612B41}"/>
    <cellStyle name="Moneda 96 7 2" xfId="17897" xr:uid="{9BD365EA-63BC-46C7-A592-297BE7AD28BC}"/>
    <cellStyle name="Moneda 96 8" xfId="10982" xr:uid="{E815D93D-184A-468A-A037-61F9B1BC65CB}"/>
    <cellStyle name="Moneda 97" xfId="479" xr:uid="{E076A72D-9726-4755-B53A-3B278F0018B2}"/>
    <cellStyle name="Moneda 97 2" xfId="853" xr:uid="{B93C35D2-21B7-46AB-AD37-BB35E59150AD}"/>
    <cellStyle name="Moneda 97 2 2" xfId="1435" xr:uid="{BA3D05F9-F86E-49D6-82D1-CA58BA17095B}"/>
    <cellStyle name="Moneda 97 2 2 2" xfId="2603" xr:uid="{2A12736B-DE80-4CD0-8159-C1A5E13EE268}"/>
    <cellStyle name="Moneda 97 2 2 2 2" xfId="4939" xr:uid="{934EAD17-0BA5-4132-A55E-6EF16F61320E}"/>
    <cellStyle name="Moneda 97 2 2 2 2 2" xfId="15328" xr:uid="{CC415B6F-CFF5-4C51-A2E0-9E8E7C9BA065}"/>
    <cellStyle name="Moneda 97 2 2 2 3" xfId="7366" xr:uid="{6359D914-14A9-417B-ACF3-598646BB1D54}"/>
    <cellStyle name="Moneda 97 2 2 2 3 2" xfId="17605" xr:uid="{171B5E58-72D5-4619-9884-CF55485F1D25}"/>
    <cellStyle name="Moneda 97 2 2 2 4" xfId="10645" xr:uid="{55A3B4D5-5206-4A91-B8A0-F66CDE7CC33D}"/>
    <cellStyle name="Moneda 97 2 2 2 4 2" xfId="19899" xr:uid="{029029BB-2CC2-4448-9A89-094677A57D19}"/>
    <cellStyle name="Moneda 97 2 2 2 5" xfId="13052" xr:uid="{570D5C8D-03F8-4642-8293-6BF54B0057E9}"/>
    <cellStyle name="Moneda 97 2 2 3" xfId="3771" xr:uid="{3193E552-DC73-44FB-9C13-E311EC39A1D0}"/>
    <cellStyle name="Moneda 97 2 2 3 2" xfId="14190" xr:uid="{E9C18AC9-4660-4218-B33A-50D18CA01871}"/>
    <cellStyle name="Moneda 97 2 2 4" xfId="6198" xr:uid="{9DA7BC1D-02AB-4185-BB2D-6198A96E31EC}"/>
    <cellStyle name="Moneda 97 2 2 4 2" xfId="16467" xr:uid="{A8F3F0F8-462A-4F02-A0C0-7CE321639133}"/>
    <cellStyle name="Moneda 97 2 2 5" xfId="9477" xr:uid="{5609714B-F841-449F-895E-B9E12519A996}"/>
    <cellStyle name="Moneda 97 2 2 5 2" xfId="18760" xr:uid="{FD709E7F-6206-40A2-BBCF-6B9BEB8A7EF6}"/>
    <cellStyle name="Moneda 97 2 2 6" xfId="11914" xr:uid="{F07D6500-DBF8-482E-BD9F-C78CBDA331E8}"/>
    <cellStyle name="Moneda 97 2 3" xfId="2021" xr:uid="{F343FE3C-D489-4F1A-BE87-EB88CE1A6AA1}"/>
    <cellStyle name="Moneda 97 2 3 2" xfId="4357" xr:uid="{ACDBDA5F-971D-48B3-99E0-326726403739}"/>
    <cellStyle name="Moneda 97 2 3 2 2" xfId="14759" xr:uid="{D6BAB136-F7C1-447D-8C79-C61ECC55C83F}"/>
    <cellStyle name="Moneda 97 2 3 3" xfId="6784" xr:uid="{3D50D314-04DA-44B5-91E4-49C81DC6DA1B}"/>
    <cellStyle name="Moneda 97 2 3 3 2" xfId="17036" xr:uid="{66677739-4AA7-443C-8223-F2104202DC4C}"/>
    <cellStyle name="Moneda 97 2 3 4" xfId="10063" xr:uid="{60752BCB-2AEC-437D-A7A6-6ECA1F1384C0}"/>
    <cellStyle name="Moneda 97 2 3 4 2" xfId="19329" xr:uid="{99CBE983-A77C-44F7-94A2-ED29C362AA8D}"/>
    <cellStyle name="Moneda 97 2 3 5" xfId="12483" xr:uid="{D1F22771-51AB-4D21-A719-BB41A0B772AC}"/>
    <cellStyle name="Moneda 97 2 4" xfId="3189" xr:uid="{DF7E5514-F895-46DF-BCE6-3A61930CE585}"/>
    <cellStyle name="Moneda 97 2 4 2" xfId="13621" xr:uid="{A1E44E04-1A6E-4D56-A601-6060A6DF0AFA}"/>
    <cellStyle name="Moneda 97 2 5" xfId="5616" xr:uid="{C753D8C5-C709-45F3-B902-639E268B89E7}"/>
    <cellStyle name="Moneda 97 2 5 2" xfId="15898" xr:uid="{084A88D2-9737-4210-B72C-AD854837BE11}"/>
    <cellStyle name="Moneda 97 2 6" xfId="8895" xr:uid="{66341523-98BA-442D-A591-CE387B8A16A4}"/>
    <cellStyle name="Moneda 97 2 6 2" xfId="18191" xr:uid="{DB493AF3-7BD4-4ABF-9415-0CF04489A47D}"/>
    <cellStyle name="Moneda 97 2 7" xfId="11345" xr:uid="{926C517D-5A44-4A5D-9B6D-4215AF30B8B9}"/>
    <cellStyle name="Moneda 97 3" xfId="1148" xr:uid="{75CF8756-D7A8-415C-B012-630CEE89719B}"/>
    <cellStyle name="Moneda 97 3 2" xfId="2316" xr:uid="{A5C559F4-F890-4095-B617-4AA797656C96}"/>
    <cellStyle name="Moneda 97 3 2 2" xfId="4652" xr:uid="{A87D7075-F554-4103-B543-FDD4BF5031DD}"/>
    <cellStyle name="Moneda 97 3 2 2 2" xfId="15044" xr:uid="{A53FFB7F-F1A1-443E-8CE1-0677D5BF91D9}"/>
    <cellStyle name="Moneda 97 3 2 3" xfId="7079" xr:uid="{4082E3CC-2F5C-4460-9E26-CF2144518527}"/>
    <cellStyle name="Moneda 97 3 2 3 2" xfId="17321" xr:uid="{D558F971-B4F7-4448-B117-C56B1B6ED541}"/>
    <cellStyle name="Moneda 97 3 2 4" xfId="10358" xr:uid="{552A8446-FC01-45A1-B9D3-6D7958275D82}"/>
    <cellStyle name="Moneda 97 3 2 4 2" xfId="19615" xr:uid="{57789511-A806-4037-B6AC-3925DA2FB194}"/>
    <cellStyle name="Moneda 97 3 2 5" xfId="12768" xr:uid="{A6E069C8-07E5-4F47-B16B-A4ADEA92685E}"/>
    <cellStyle name="Moneda 97 3 3" xfId="3484" xr:uid="{2E67BD7F-60FE-4623-A59E-6023A59244A9}"/>
    <cellStyle name="Moneda 97 3 3 2" xfId="13906" xr:uid="{40E39D7E-A0A9-4311-AF7D-8C327FFE4B19}"/>
    <cellStyle name="Moneda 97 3 4" xfId="5911" xr:uid="{6457628A-1047-4FB3-B4E5-F75BD821A57B}"/>
    <cellStyle name="Moneda 97 3 4 2" xfId="16183" xr:uid="{D135EE6D-3293-4753-81BB-F62619593923}"/>
    <cellStyle name="Moneda 97 3 5" xfId="9190" xr:uid="{C858D5D3-C89D-4DD0-899C-602B419F8F71}"/>
    <cellStyle name="Moneda 97 3 5 2" xfId="18476" xr:uid="{A0EE99C0-19A6-44F7-BC87-448940F69BC9}"/>
    <cellStyle name="Moneda 97 3 6" xfId="11630" xr:uid="{1E8A3250-5BDE-4082-8D9B-B284E7F29534}"/>
    <cellStyle name="Moneda 97 4" xfId="1727" xr:uid="{BCF93E8D-87D8-41A7-B385-3DF0EFDCB8EA}"/>
    <cellStyle name="Moneda 97 4 2" xfId="4063" xr:uid="{1F6D894D-1A72-4B75-B443-C53FE0B8D68D}"/>
    <cellStyle name="Moneda 97 4 2 2" xfId="14475" xr:uid="{11A2F8E3-64CD-4DC5-9530-B3F9C57BF3AC}"/>
    <cellStyle name="Moneda 97 4 3" xfId="6490" xr:uid="{1B4B6D58-B805-4328-8F5E-CF3AA6E00BF3}"/>
    <cellStyle name="Moneda 97 4 3 2" xfId="16752" xr:uid="{8E7B90E6-6A02-457B-A6A2-A8E057302E40}"/>
    <cellStyle name="Moneda 97 4 4" xfId="9769" xr:uid="{94B3D0CC-C4CD-44A6-8D10-0FB8410BAFF0}"/>
    <cellStyle name="Moneda 97 4 4 2" xfId="19045" xr:uid="{6E42BE98-CA4C-4ADA-A5CC-7AA831DEFB32}"/>
    <cellStyle name="Moneda 97 4 5" xfId="12199" xr:uid="{348BFD77-5D8B-4184-B590-9107868CECD2}"/>
    <cellStyle name="Moneda 97 5" xfId="2895" xr:uid="{938B9FE3-A07C-4167-9E85-4F70819C76D8}"/>
    <cellStyle name="Moneda 97 5 2" xfId="13337" xr:uid="{95AB01FC-7A95-44EF-8796-9ECF32623681}"/>
    <cellStyle name="Moneda 97 6" xfId="5306" xr:uid="{EBE8D1A1-CCA0-45D8-A7EA-099C14B663E8}"/>
    <cellStyle name="Moneda 97 6 2" xfId="15614" xr:uid="{A27E9FD1-071C-413F-9446-E97F599AF67B}"/>
    <cellStyle name="Moneda 97 7" xfId="8601" xr:uid="{B421DD3B-B008-470D-9402-B45DCD02C9DE}"/>
    <cellStyle name="Moneda 97 7 2" xfId="17907" xr:uid="{F0BC3577-A5B2-4ED8-A133-A0A6E514432B}"/>
    <cellStyle name="Moneda 97 8" xfId="10992" xr:uid="{C12F49FD-B3BA-4D03-884A-B603D37654B6}"/>
    <cellStyle name="Moneda 98" xfId="483" xr:uid="{BBEA9103-6F75-45EB-A358-51FD7EC21247}"/>
    <cellStyle name="Moneda 98 2" xfId="857" xr:uid="{D8194F05-382B-4E75-B543-52B3DD82115F}"/>
    <cellStyle name="Moneda 98 2 2" xfId="1439" xr:uid="{CE69B695-2AEF-45FC-AF39-FDDBC3A79FF5}"/>
    <cellStyle name="Moneda 98 2 2 2" xfId="2607" xr:uid="{8B42836F-E943-467D-9CF6-13EB7A7E9A4F}"/>
    <cellStyle name="Moneda 98 2 2 2 2" xfId="4943" xr:uid="{963BDC9D-8FAF-4394-8D15-8CE147A993C9}"/>
    <cellStyle name="Moneda 98 2 2 2 2 2" xfId="15332" xr:uid="{3C1E049B-E488-453E-B4E1-623AA204572C}"/>
    <cellStyle name="Moneda 98 2 2 2 3" xfId="7370" xr:uid="{158DB1CD-A08A-4A11-999E-8E1C9E366959}"/>
    <cellStyle name="Moneda 98 2 2 2 3 2" xfId="17609" xr:uid="{7EB4A043-3929-4032-83BE-3E78C4F64962}"/>
    <cellStyle name="Moneda 98 2 2 2 4" xfId="10649" xr:uid="{05E67BAC-8A7B-4225-91C4-9863FC155061}"/>
    <cellStyle name="Moneda 98 2 2 2 4 2" xfId="19903" xr:uid="{34149CB9-5E09-4AAD-AFF0-241DEB403F1E}"/>
    <cellStyle name="Moneda 98 2 2 2 5" xfId="13056" xr:uid="{93824325-52BE-40D5-B717-FDD47E2F20D1}"/>
    <cellStyle name="Moneda 98 2 2 3" xfId="3775" xr:uid="{BCA08036-AD22-4383-8CA0-AE5A7A8753E4}"/>
    <cellStyle name="Moneda 98 2 2 3 2" xfId="14194" xr:uid="{47FF3EC8-87A0-475F-9E0F-EB3FC1CBA16E}"/>
    <cellStyle name="Moneda 98 2 2 4" xfId="6202" xr:uid="{60BF8E98-7038-48ED-AF05-E4AD50215E42}"/>
    <cellStyle name="Moneda 98 2 2 4 2" xfId="16471" xr:uid="{F39F645D-DBCD-4BC4-A0FB-0160997F297E}"/>
    <cellStyle name="Moneda 98 2 2 5" xfId="9481" xr:uid="{03E2F278-60B9-4A86-8A5C-381A6F2761D3}"/>
    <cellStyle name="Moneda 98 2 2 5 2" xfId="18764" xr:uid="{7BA57BF9-6F74-4FE9-89A3-8F1CB309FF8E}"/>
    <cellStyle name="Moneda 98 2 2 6" xfId="11918" xr:uid="{C3A420EA-7E7F-4169-934F-BD334BBA216B}"/>
    <cellStyle name="Moneda 98 2 3" xfId="2025" xr:uid="{74235300-B257-48EC-BEA5-7B6B60DAB9D4}"/>
    <cellStyle name="Moneda 98 2 3 2" xfId="4361" xr:uid="{B39456A5-BC75-4725-B15E-9F4C9759B776}"/>
    <cellStyle name="Moneda 98 2 3 2 2" xfId="14763" xr:uid="{15511675-3698-44D8-96F1-7F9699F619F8}"/>
    <cellStyle name="Moneda 98 2 3 3" xfId="6788" xr:uid="{E46159C2-D0FC-4BDD-9C58-F8E5D1B75D42}"/>
    <cellStyle name="Moneda 98 2 3 3 2" xfId="17040" xr:uid="{18002472-4B36-4B40-9D2D-EEE39DD59EAA}"/>
    <cellStyle name="Moneda 98 2 3 4" xfId="10067" xr:uid="{FA11E13C-A69E-4ADE-94E3-3C7C15B0806D}"/>
    <cellStyle name="Moneda 98 2 3 4 2" xfId="19333" xr:uid="{099C7ABD-DCD0-4747-9356-C012801C7BFB}"/>
    <cellStyle name="Moneda 98 2 3 5" xfId="12487" xr:uid="{2E643EFB-711C-4297-8F02-8FDA33A16D4A}"/>
    <cellStyle name="Moneda 98 2 4" xfId="3193" xr:uid="{DF96B6C1-0DE9-41B5-815D-A1DB66F83FC3}"/>
    <cellStyle name="Moneda 98 2 4 2" xfId="13625" xr:uid="{8BF4DA3B-9506-46D0-AF31-65448466FC1B}"/>
    <cellStyle name="Moneda 98 2 5" xfId="5620" xr:uid="{59785ACE-28A0-480C-8F9D-DA7970806611}"/>
    <cellStyle name="Moneda 98 2 5 2" xfId="15902" xr:uid="{30C933EA-A74E-4141-A244-6326AB474B26}"/>
    <cellStyle name="Moneda 98 2 6" xfId="8899" xr:uid="{2C7D71C4-1B09-4B6D-AD26-899EB5D535F1}"/>
    <cellStyle name="Moneda 98 2 6 2" xfId="18195" xr:uid="{141832F2-3FD0-4060-8278-12E7C30427DE}"/>
    <cellStyle name="Moneda 98 2 7" xfId="11349" xr:uid="{267D7216-D9D2-46F0-BB37-B33EE172C9C7}"/>
    <cellStyle name="Moneda 98 3" xfId="1152" xr:uid="{47736F70-14CA-43A5-A510-B660FCD145A8}"/>
    <cellStyle name="Moneda 98 3 2" xfId="2320" xr:uid="{4F67E6CF-E559-4084-ADD1-8688B1FEE2F2}"/>
    <cellStyle name="Moneda 98 3 2 2" xfId="4656" xr:uid="{7D5C4F5D-54B6-4D9F-95B1-A4F6231D7624}"/>
    <cellStyle name="Moneda 98 3 2 2 2" xfId="15048" xr:uid="{B7AD386E-EA4D-4285-BFDD-AA5A8B446F73}"/>
    <cellStyle name="Moneda 98 3 2 3" xfId="7083" xr:uid="{240B349A-1331-4017-B4E4-ED69CE2D81FB}"/>
    <cellStyle name="Moneda 98 3 2 3 2" xfId="17325" xr:uid="{557F5C3A-98DD-4241-9537-ABEFAEBC1822}"/>
    <cellStyle name="Moneda 98 3 2 4" xfId="10362" xr:uid="{9878E893-748C-4E0C-A40A-83420C0E5EBF}"/>
    <cellStyle name="Moneda 98 3 2 4 2" xfId="19619" xr:uid="{892869C1-9538-4477-B3CE-1A43907CB3AF}"/>
    <cellStyle name="Moneda 98 3 2 5" xfId="12772" xr:uid="{8B92D98C-DC92-4DCF-ABEF-9BB0A0979C19}"/>
    <cellStyle name="Moneda 98 3 3" xfId="3488" xr:uid="{28830DEF-8A75-4F86-8922-67086A34998A}"/>
    <cellStyle name="Moneda 98 3 3 2" xfId="13910" xr:uid="{92180CC8-F269-4342-9387-96CD08988920}"/>
    <cellStyle name="Moneda 98 3 4" xfId="5915" xr:uid="{5DA36B23-9AD5-4C03-8F5E-38562A6F3668}"/>
    <cellStyle name="Moneda 98 3 4 2" xfId="16187" xr:uid="{5681E9E6-7ACE-46F2-839B-4BA80B2CCC6F}"/>
    <cellStyle name="Moneda 98 3 5" xfId="9194" xr:uid="{4541BA40-AAFF-4A95-8163-BCF7C22E0B64}"/>
    <cellStyle name="Moneda 98 3 5 2" xfId="18480" xr:uid="{81F09BF3-F5A2-4F20-B38D-23B0C0765F64}"/>
    <cellStyle name="Moneda 98 3 6" xfId="11634" xr:uid="{9EC8D41C-C4C1-4A95-82F9-AE58EA0FF27C}"/>
    <cellStyle name="Moneda 98 4" xfId="1731" xr:uid="{6C1A02F0-AE8B-4135-A213-A2FAFF4A6C1B}"/>
    <cellStyle name="Moneda 98 4 2" xfId="4067" xr:uid="{2BA38787-ABA7-450B-8034-793C497D43EB}"/>
    <cellStyle name="Moneda 98 4 2 2" xfId="14479" xr:uid="{001100B7-E1C3-45E7-9A20-9878D6DA362F}"/>
    <cellStyle name="Moneda 98 4 3" xfId="6494" xr:uid="{627C38C5-CAA8-4FB8-AE35-40258AC236BE}"/>
    <cellStyle name="Moneda 98 4 3 2" xfId="16756" xr:uid="{E9077E67-3DC7-47C7-98F1-DCD4F315019B}"/>
    <cellStyle name="Moneda 98 4 4" xfId="9773" xr:uid="{9A59A44C-E571-4E75-8129-83C4E956C34B}"/>
    <cellStyle name="Moneda 98 4 4 2" xfId="19049" xr:uid="{01B50A5E-D144-4674-86DA-38DE441B627F}"/>
    <cellStyle name="Moneda 98 4 5" xfId="12203" xr:uid="{B35E6C4C-30FF-4EAB-ACEE-C6131C83D62D}"/>
    <cellStyle name="Moneda 98 5" xfId="2899" xr:uid="{709A9269-859A-4C90-8FD0-FFAE8DEA8C8C}"/>
    <cellStyle name="Moneda 98 5 2" xfId="13341" xr:uid="{1D27FA69-26BA-49A4-840F-5DEA4676A980}"/>
    <cellStyle name="Moneda 98 6" xfId="5310" xr:uid="{E07AA1B2-A904-435E-8D94-569E1144EBA8}"/>
    <cellStyle name="Moneda 98 6 2" xfId="15618" xr:uid="{45D1B611-31AD-4E04-ACA3-1F1196EEDB1E}"/>
    <cellStyle name="Moneda 98 7" xfId="8605" xr:uid="{F89F5847-622F-4916-BAC2-5C5CE2751E00}"/>
    <cellStyle name="Moneda 98 7 2" xfId="17911" xr:uid="{64727420-D2EB-439C-8D96-A90EEA3F9D68}"/>
    <cellStyle name="Moneda 98 8" xfId="10996" xr:uid="{060EE5A7-56A0-408F-98A5-FC3B78DD5E54}"/>
    <cellStyle name="Moneda 99" xfId="480" xr:uid="{08DE4620-3496-4169-AFF8-B4B58DCD2E04}"/>
    <cellStyle name="Moneda 99 2" xfId="854" xr:uid="{7128ACFB-DF1C-4BBB-9F42-1FF6B3F6D00D}"/>
    <cellStyle name="Moneda 99 2 2" xfId="1436" xr:uid="{F5DFB89A-04AD-4762-924E-9A8F0AE32740}"/>
    <cellStyle name="Moneda 99 2 2 2" xfId="2604" xr:uid="{391706CB-75B1-4083-BDA7-2535430FE23B}"/>
    <cellStyle name="Moneda 99 2 2 2 2" xfId="4940" xr:uid="{9A6ACC90-C0F1-4F70-8120-8EBA855E4817}"/>
    <cellStyle name="Moneda 99 2 2 2 2 2" xfId="15329" xr:uid="{1CB9EAE2-89F6-499A-8DBD-57DD2A1666E9}"/>
    <cellStyle name="Moneda 99 2 2 2 3" xfId="7367" xr:uid="{BCE89D55-A4F8-4AEE-8BDD-3CD8765E3674}"/>
    <cellStyle name="Moneda 99 2 2 2 3 2" xfId="17606" xr:uid="{4B062DAB-AD71-45A3-8AC4-52449B6E8B59}"/>
    <cellStyle name="Moneda 99 2 2 2 4" xfId="10646" xr:uid="{82EF4378-945D-4007-8DFC-5C83D601A8B5}"/>
    <cellStyle name="Moneda 99 2 2 2 4 2" xfId="19900" xr:uid="{204D890F-309D-4F77-B7AD-176E6CC063E5}"/>
    <cellStyle name="Moneda 99 2 2 2 5" xfId="13053" xr:uid="{8A1A16B4-A3DA-424E-902D-F8882E305336}"/>
    <cellStyle name="Moneda 99 2 2 3" xfId="3772" xr:uid="{B160FCFB-F261-455A-AA54-4966BB40F060}"/>
    <cellStyle name="Moneda 99 2 2 3 2" xfId="14191" xr:uid="{A82DCEDB-533C-41AF-8932-096CF8DC0FF3}"/>
    <cellStyle name="Moneda 99 2 2 4" xfId="6199" xr:uid="{8161EF28-FD77-4A19-907F-BA6EAB434D43}"/>
    <cellStyle name="Moneda 99 2 2 4 2" xfId="16468" xr:uid="{89131742-0C2A-4CD2-A07B-230D7519620B}"/>
    <cellStyle name="Moneda 99 2 2 5" xfId="9478" xr:uid="{208E0769-6A24-411E-9234-BE502A3C244A}"/>
    <cellStyle name="Moneda 99 2 2 5 2" xfId="18761" xr:uid="{F7B06A2C-0040-49A3-A1A2-07FD38A6ABDE}"/>
    <cellStyle name="Moneda 99 2 2 6" xfId="11915" xr:uid="{9ED3418F-0DEF-48D5-8866-F5597119A4FB}"/>
    <cellStyle name="Moneda 99 2 3" xfId="2022" xr:uid="{3E4A46C5-4B21-45A8-904B-FB735D567A68}"/>
    <cellStyle name="Moneda 99 2 3 2" xfId="4358" xr:uid="{55C5DF87-11C6-4ACE-BDC5-10D20F49789F}"/>
    <cellStyle name="Moneda 99 2 3 2 2" xfId="14760" xr:uid="{B6F17054-4005-44ED-BD63-1A106B9D91E8}"/>
    <cellStyle name="Moneda 99 2 3 3" xfId="6785" xr:uid="{D1A8D5EB-6743-4823-8FCB-6D3CA5790B89}"/>
    <cellStyle name="Moneda 99 2 3 3 2" xfId="17037" xr:uid="{2623D910-8F73-41D3-9160-90CF2FE453D2}"/>
    <cellStyle name="Moneda 99 2 3 4" xfId="10064" xr:uid="{1D26638F-E5CA-49B9-B276-91647F81CA2E}"/>
    <cellStyle name="Moneda 99 2 3 4 2" xfId="19330" xr:uid="{2BB92D0E-E121-420B-BB0B-DDB518A048E1}"/>
    <cellStyle name="Moneda 99 2 3 5" xfId="12484" xr:uid="{DF411864-DC35-4C05-BC12-75F6C6178F7B}"/>
    <cellStyle name="Moneda 99 2 4" xfId="3190" xr:uid="{9554A56D-56F7-4042-92C1-E9E6AC7DA464}"/>
    <cellStyle name="Moneda 99 2 4 2" xfId="13622" xr:uid="{85E8F726-3B5B-4A70-9FA5-41A40ADB1144}"/>
    <cellStyle name="Moneda 99 2 5" xfId="5617" xr:uid="{CFE7061E-D35F-4F60-8C78-EBC02052D617}"/>
    <cellStyle name="Moneda 99 2 5 2" xfId="15899" xr:uid="{88D44374-B83D-45C0-B46A-5F7AB885A74D}"/>
    <cellStyle name="Moneda 99 2 6" xfId="8896" xr:uid="{F0EC23A3-7669-479D-B8B1-5A106AF1518D}"/>
    <cellStyle name="Moneda 99 2 6 2" xfId="18192" xr:uid="{2EFE0D80-3486-4080-B433-FABD9D33CBDC}"/>
    <cellStyle name="Moneda 99 2 7" xfId="11346" xr:uid="{AB8C7A0C-40CB-4E65-84BE-4FEA0151C033}"/>
    <cellStyle name="Moneda 99 3" xfId="1149" xr:uid="{898F4E27-8F6A-4C5A-A7A7-78F985EF6C5F}"/>
    <cellStyle name="Moneda 99 3 2" xfId="2317" xr:uid="{65427D01-9C29-43D5-B240-F856A373720C}"/>
    <cellStyle name="Moneda 99 3 2 2" xfId="4653" xr:uid="{D0C0AB41-1ACD-4E20-AA8C-0ABDF1E639F3}"/>
    <cellStyle name="Moneda 99 3 2 2 2" xfId="15045" xr:uid="{D2585A65-3C4A-4217-A29A-F7D553DF2075}"/>
    <cellStyle name="Moneda 99 3 2 3" xfId="7080" xr:uid="{CE33674C-139A-4926-87B7-A607556127D6}"/>
    <cellStyle name="Moneda 99 3 2 3 2" xfId="17322" xr:uid="{78006EFF-611E-44CB-89EF-0DA7CC9AB609}"/>
    <cellStyle name="Moneda 99 3 2 4" xfId="10359" xr:uid="{640BEB3C-82BD-43AE-9555-8679FB590476}"/>
    <cellStyle name="Moneda 99 3 2 4 2" xfId="19616" xr:uid="{F2871389-9D8E-4D1A-9324-6480A92264B6}"/>
    <cellStyle name="Moneda 99 3 2 5" xfId="12769" xr:uid="{01FFDE2E-5A7F-4D29-93A9-3DA7CB88C5A2}"/>
    <cellStyle name="Moneda 99 3 3" xfId="3485" xr:uid="{5F5BA888-B613-4795-878A-C436B6B1FC90}"/>
    <cellStyle name="Moneda 99 3 3 2" xfId="13907" xr:uid="{CEA54207-8029-4E73-A42A-41A416C5E5DF}"/>
    <cellStyle name="Moneda 99 3 4" xfId="5912" xr:uid="{D86E4602-499F-4EBF-BDA9-71BBE73E8081}"/>
    <cellStyle name="Moneda 99 3 4 2" xfId="16184" xr:uid="{8EAAC6D2-3003-4F7E-9576-215953FB2D12}"/>
    <cellStyle name="Moneda 99 3 5" xfId="9191" xr:uid="{4D33BBCD-86BC-44F5-A5E3-E1968993376B}"/>
    <cellStyle name="Moneda 99 3 5 2" xfId="18477" xr:uid="{F5B761A9-A0DB-41AE-B023-2369D9CB5C23}"/>
    <cellStyle name="Moneda 99 3 6" xfId="11631" xr:uid="{5A1E75F8-4001-4CAD-B3DF-A8F7507612B1}"/>
    <cellStyle name="Moneda 99 4" xfId="1728" xr:uid="{3513372B-8F5C-437E-B46D-4DF0C364245C}"/>
    <cellStyle name="Moneda 99 4 2" xfId="4064" xr:uid="{3B58857B-9867-4850-A017-24785ACCE2CE}"/>
    <cellStyle name="Moneda 99 4 2 2" xfId="14476" xr:uid="{1E7A8AE5-65BD-467C-BDEF-8996C308AFB4}"/>
    <cellStyle name="Moneda 99 4 3" xfId="6491" xr:uid="{C40448F1-AD6F-4D50-814F-6601762BBE88}"/>
    <cellStyle name="Moneda 99 4 3 2" xfId="16753" xr:uid="{41FD618C-C4BC-4E25-87ED-DB5AF8A8ADBD}"/>
    <cellStyle name="Moneda 99 4 4" xfId="9770" xr:uid="{30BD33A4-0C67-42F9-AAA7-6AD6A7D83127}"/>
    <cellStyle name="Moneda 99 4 4 2" xfId="19046" xr:uid="{F66C4BC2-4497-4279-BD21-BB6EC7235447}"/>
    <cellStyle name="Moneda 99 4 5" xfId="12200" xr:uid="{CD8A1733-E391-49A3-BF13-27A89DBB0ACD}"/>
    <cellStyle name="Moneda 99 5" xfId="2896" xr:uid="{8BBDC2B8-4F3C-482A-A930-E044971ADF96}"/>
    <cellStyle name="Moneda 99 5 2" xfId="13338" xr:uid="{C0C7C9C0-D62C-4A60-BAD9-20236663CB4F}"/>
    <cellStyle name="Moneda 99 6" xfId="5307" xr:uid="{71AFAC3F-79C5-45BA-ABB9-9D27BD06AAF0}"/>
    <cellStyle name="Moneda 99 6 2" xfId="15615" xr:uid="{A4F16007-D2E0-43EB-BFCF-E47B2BD70CC4}"/>
    <cellStyle name="Moneda 99 7" xfId="8602" xr:uid="{002E3336-86C0-4720-9F1F-1033D629AE49}"/>
    <cellStyle name="Moneda 99 7 2" xfId="17908" xr:uid="{F17A2E0F-ECF4-48F9-948A-74DF68E973B5}"/>
    <cellStyle name="Moneda 99 8" xfId="10993" xr:uid="{C6B65252-6FA5-4F75-AD90-CA2D4FA0D843}"/>
    <cellStyle name="Monetario0" xfId="244" xr:uid="{A0CD3737-8061-4ED8-AFEB-FF31B7B548C8}"/>
    <cellStyle name="Neutral 2" xfId="100" xr:uid="{44387F8C-C23D-47A2-A737-744F7BF1D89B}"/>
    <cellStyle name="Neutral 3" xfId="245" xr:uid="{31EC02D5-539D-4990-B2B2-B542C255D972}"/>
    <cellStyle name="Neutral 4" xfId="99" xr:uid="{B72BD3EB-FDA7-4532-B9E4-665E28D17358}"/>
    <cellStyle name="No. punto" xfId="246" xr:uid="{70A5A124-F2CF-47A4-9A02-FF900BC3847B}"/>
    <cellStyle name="No. punto 2" xfId="247" xr:uid="{1A0BF8F6-7C2D-4DA6-8491-F8BCE605420E}"/>
    <cellStyle name="Normal" xfId="0" builtinId="0"/>
    <cellStyle name="Normal 10" xfId="275" xr:uid="{E837AFFE-75AE-4B5C-90BB-649237AC3D72}"/>
    <cellStyle name="Normal 10 10" xfId="286" xr:uid="{34478785-E8E8-46C4-9B42-020F3A49DDC5}"/>
    <cellStyle name="Normal 10 2" xfId="10792" xr:uid="{0454BCD9-FB95-4734-BE77-B3D2921E3728}"/>
    <cellStyle name="Normal 10 33" xfId="295" xr:uid="{3CFBDDB7-2AE7-4500-8884-FC4EB6E5E130}"/>
    <cellStyle name="Normal 11" xfId="485" xr:uid="{D0E67FA3-7009-4EBB-B20B-CAF5CD747117}"/>
    <cellStyle name="Normal 11 2" xfId="10998" xr:uid="{4613246D-1FC4-4007-81C0-3ECAABC53927}"/>
    <cellStyle name="Normal 12" xfId="279" xr:uid="{48E3627F-99CC-4D6D-9A7C-CDD04DCEDE5C}"/>
    <cellStyle name="Normal 12 2 2 2" xfId="8407" xr:uid="{3E280B05-6F76-4141-AC88-9583BB342D03}"/>
    <cellStyle name="Normal 12 2 2 2 2" xfId="17723" xr:uid="{3BF27949-A516-4500-9D7C-784237942617}"/>
    <cellStyle name="Normal 13" xfId="19" xr:uid="{C700AE6D-EAF3-45E3-B4A7-5CDD4912DD7B}"/>
    <cellStyle name="Normal 13 2" xfId="656" xr:uid="{37D56D93-16BA-4FD6-BA0C-62CA13383731}"/>
    <cellStyle name="Normal 13 2 3" xfId="10766" xr:uid="{C915D9B7-7CB9-48CF-83EF-24E9107F69A7}"/>
    <cellStyle name="Normal 13 7" xfId="10762" xr:uid="{31484B4B-D2D7-463B-90C4-FE9181C5A759}"/>
    <cellStyle name="Normal 14" xfId="25" xr:uid="{CE162B6A-F8ED-4853-80F5-C3A838D9BC8A}"/>
    <cellStyle name="Normal 14 2" xfId="10774" xr:uid="{0A3963A0-8961-49BD-954A-0C4DA83F5F4E}"/>
    <cellStyle name="Normal 147" xfId="29" xr:uid="{BDABC414-43AB-4CDA-9326-3F8CD7B53F4F}"/>
    <cellStyle name="Normal 15" xfId="20020" xr:uid="{D9C2A944-35E1-415A-831C-BD2590F843C7}"/>
    <cellStyle name="Normal 18" xfId="24" xr:uid="{15F758A6-6514-4A0B-8304-F65F70A91206}"/>
    <cellStyle name="Normal 18 2" xfId="10773" xr:uid="{7C81D8B2-DD74-41B5-A0A8-F81913558B55}"/>
    <cellStyle name="Normal 2" xfId="6" xr:uid="{08B681D2-7712-4A62-9B27-22364A13B16D}"/>
    <cellStyle name="Normal 2 10" xfId="101" xr:uid="{C8BA002E-0A6C-44C1-9043-9536B231EA77}"/>
    <cellStyle name="Normal 2 10 2" xfId="102" xr:uid="{058C3BCE-C73A-4B20-9686-F758135A0041}"/>
    <cellStyle name="Normal 2 10 2 2" xfId="8" xr:uid="{F6911114-FCE7-4C25-89B2-612C6759CFD0}"/>
    <cellStyle name="Normal 2 10 3" xfId="7" xr:uid="{AB55797A-4B56-4AEC-91C3-A1ACA347A679}"/>
    <cellStyle name="Normal 2 11" xfId="103" xr:uid="{D66147B2-8B64-4762-9389-E83AF5C3897E}"/>
    <cellStyle name="Normal 2 12" xfId="104" xr:uid="{21870AE1-BB2A-417B-A337-BA491139E9B9}"/>
    <cellStyle name="Normal 2 13" xfId="105" xr:uid="{BCA86BC7-BE73-4077-9AB9-7DFD331D463B}"/>
    <cellStyle name="Normal 2 13 2" xfId="10782" xr:uid="{C5CB209E-10C3-413D-8FD6-855E1DED1BCA}"/>
    <cellStyle name="Normal 2 14" xfId="609" xr:uid="{1F82CF3A-7CF4-43C2-ABF7-553091189A22}"/>
    <cellStyle name="Normal 2 14 2" xfId="11118" xr:uid="{771C2FF6-C04A-44AC-9AB5-B5E4F2AFE087}"/>
    <cellStyle name="Normal 2 15" xfId="23" xr:uid="{4C5D9DE1-EF51-4213-9F89-1A5CB47625DD}"/>
    <cellStyle name="Normal 2 16" xfId="10755" xr:uid="{2717E8CA-6827-4FCD-B6D7-A39CCB80B7B5}"/>
    <cellStyle name="Normal 2 2" xfId="15" xr:uid="{3BCCCE10-EB84-4EC0-8FFD-A187CFEF28E8}"/>
    <cellStyle name="Normal 2 2 2" xfId="248" xr:uid="{40F6EA75-5107-452A-99BC-748A5DE9A35D}"/>
    <cellStyle name="Normal 2 2 3" xfId="249" xr:uid="{51CE0F5C-D543-468A-8038-A8298B4844D6}"/>
    <cellStyle name="Normal 2 3" xfId="106" xr:uid="{2CD319B2-E207-47AE-A67F-0B607A4C0D50}"/>
    <cellStyle name="Normal 2 3 2" xfId="250" xr:uid="{013F7AAF-684E-48E2-B83F-26563F60BF50}"/>
    <cellStyle name="Normal 2 4" xfId="107" xr:uid="{F9085663-C462-4987-A0DF-0479502383DE}"/>
    <cellStyle name="Normal 2 5" xfId="108" xr:uid="{94B479AE-845F-4A88-A7DF-DD7C9510C524}"/>
    <cellStyle name="Normal 2 6" xfId="109" xr:uid="{CEB90FEA-6D59-4A48-9F7F-E48A73F67BEF}"/>
    <cellStyle name="Normal 2 7" xfId="110" xr:uid="{050803E1-1F0B-48DC-9944-F48023F3FDBB}"/>
    <cellStyle name="Normal 2 8" xfId="111" xr:uid="{977FDF79-FE23-4318-9EBE-7CB35EA20251}"/>
    <cellStyle name="Normal 2 9" xfId="112" xr:uid="{DEB40259-3BDD-4538-A66F-C96EBA7FB7BD}"/>
    <cellStyle name="Normal 2_APU NO PREVISTOS MTTO" xfId="113" xr:uid="{225F2658-F964-450B-90F5-C8D2059BA326}"/>
    <cellStyle name="Normal 22" xfId="284" xr:uid="{9362313A-F535-4AA5-8ADC-B418C62FBE7D}"/>
    <cellStyle name="Normal 22 2" xfId="494" xr:uid="{879A87DA-0D72-4353-B512-2CDEC6114F6B}"/>
    <cellStyle name="Normal 22 2 2" xfId="11007" xr:uid="{AB9F4379-5300-40E3-BF01-EB03725998DF}"/>
    <cellStyle name="Normal 22 3" xfId="579" xr:uid="{1C7D64DE-086D-47CA-A773-CAAA28AF647C}"/>
    <cellStyle name="Normal 22 3 2" xfId="11091" xr:uid="{1B9341FF-76A1-4F7A-9FC5-4CFCA57288B3}"/>
    <cellStyle name="Normal 22 4" xfId="640" xr:uid="{2D9F4054-B983-4812-9051-CFA81C096830}"/>
    <cellStyle name="Normal 22 4 2" xfId="11146" xr:uid="{AC4F7555-DCC2-446E-B924-C945A9055F45}"/>
    <cellStyle name="Normal 22 5" xfId="10800" xr:uid="{EFFEE895-0FA3-47E9-A157-5BD6B80319A7}"/>
    <cellStyle name="Normal 29" xfId="114" xr:uid="{14B09F7A-59A0-4974-97C1-C454868B93A2}"/>
    <cellStyle name="Normal 29 2" xfId="10783" xr:uid="{37B9042C-9E5B-42C6-86C6-CBE25642F13E}"/>
    <cellStyle name="Normal 3" xfId="4" xr:uid="{2E2A5E50-BCA7-4F02-832E-D2EA6F9D9BC7}"/>
    <cellStyle name="Normal 3 11" xfId="5" xr:uid="{C0225D3F-7978-48A7-AB9E-FE56EB73CE28}"/>
    <cellStyle name="Normal 3 11 2" xfId="152" xr:uid="{9AB2DE6E-FDC5-4E00-A15F-E04E8793B8B1}"/>
    <cellStyle name="Normal 3 11 2 2" xfId="10785" xr:uid="{A0E6C221-26C2-4CB5-BF98-02C3703D06D6}"/>
    <cellStyle name="Normal 3 11 3" xfId="10769" xr:uid="{6D7D1705-5201-445D-BCA8-FA825B784946}"/>
    <cellStyle name="Normal 3 16" xfId="28" xr:uid="{D3877305-A3D4-46B8-824D-6FA2EAF2C988}"/>
    <cellStyle name="Normal 3 2" xfId="11" xr:uid="{FFB431F9-9DD0-40CD-88B3-669DB1911D20}"/>
    <cellStyle name="Normal 3 2 2" xfId="13" xr:uid="{37180FD1-86C8-494B-ACF3-CB27B2D0A273}"/>
    <cellStyle name="Normal 3 2 3" xfId="115" xr:uid="{97369A94-E204-4096-AFBB-F961BB6ACE99}"/>
    <cellStyle name="Normal 3 2 4" xfId="27" xr:uid="{93AAD31D-74DA-4F57-8868-62A2F63F774D}"/>
    <cellStyle name="Normal 3 2 4 2" xfId="10776" xr:uid="{FB49DE95-5D78-48C2-A985-E31A13BE8389}"/>
    <cellStyle name="Normal 3 3" xfId="251" xr:uid="{1362C3BC-CC9E-4A36-8F19-FEE98C1934BA}"/>
    <cellStyle name="Normal 3 3 2" xfId="10791" xr:uid="{E29C1E7D-32D8-4D45-8257-C6E42B76C642}"/>
    <cellStyle name="Normal 3 4" xfId="282" xr:uid="{F6374AFE-4D65-4348-899C-BC3BFF5BA824}"/>
    <cellStyle name="Normal 3 4 2" xfId="10798" xr:uid="{B3928D1B-8B6F-426E-AF03-F631DB5EB29F}"/>
    <cellStyle name="Normal 3 5" xfId="492" xr:uid="{C0E47426-ADCB-4D59-A9B6-C80289512472}"/>
    <cellStyle name="Normal 3 5 2" xfId="11005" xr:uid="{6B14C656-3F42-4442-9FCA-1059F92037F8}"/>
    <cellStyle name="Normal 3 6" xfId="605" xr:uid="{C146E055-5F22-43FA-B8E5-F48F8D7F2349}"/>
    <cellStyle name="Normal 3 6 2" xfId="11117" xr:uid="{BE07C041-AEA8-4E15-AF50-2F58FF1AF021}"/>
    <cellStyle name="Normal 3 7" xfId="613" xr:uid="{A9C47AFF-BCF8-4F1E-A080-6A4DC8C364D6}"/>
    <cellStyle name="Normal 3 7 2" xfId="11122" xr:uid="{D91DDA72-61DB-44F2-B0B1-E54E782C3CD4}"/>
    <cellStyle name="Normal 3 8" xfId="26" xr:uid="{6D9224D0-37B4-4CCC-BA39-EAB90EF9DDDA}"/>
    <cellStyle name="Normal 3 8 2" xfId="10765" xr:uid="{C3C55C52-829E-4084-B9A5-69063ED8D8FD}"/>
    <cellStyle name="Normal 3 8 3" xfId="10775" xr:uid="{292A1060-AEE6-44A2-A45C-61B4132CF47C}"/>
    <cellStyle name="Normal 3 9" xfId="10768" xr:uid="{A36E3C94-36C2-4228-80CE-0EAD3A7B17C1}"/>
    <cellStyle name="Normal 3_APU´S_NO_PREVISTOS (1)" xfId="252" xr:uid="{448B3BE8-023D-4126-B07B-DC1D64BAB4BD}"/>
    <cellStyle name="Normal 37" xfId="292" xr:uid="{2E381FFE-1D09-4732-929F-BAFFA3517F26}"/>
    <cellStyle name="Normal 37 2" xfId="500" xr:uid="{C6347742-8A8A-4C48-A85D-D452ECFD173D}"/>
    <cellStyle name="Normal 37 2 2" xfId="11013" xr:uid="{0CDEE7F3-C7E7-43C7-81A9-3EBA64A8BABA}"/>
    <cellStyle name="Normal 37 3" xfId="586" xr:uid="{C03785FC-104E-412C-B79C-023813694EDD}"/>
    <cellStyle name="Normal 37 3 2" xfId="11098" xr:uid="{351E1005-0F6D-4E22-AA5E-33CC70DB8D80}"/>
    <cellStyle name="Normal 37 4" xfId="647" xr:uid="{D603AA47-5F6E-4634-BC90-2E03BBC18C6C}"/>
    <cellStyle name="Normal 37 4 2" xfId="11153" xr:uid="{0E3C76EB-C872-4A45-B4A6-0709F5661E81}"/>
    <cellStyle name="Normal 37 5" xfId="10806" xr:uid="{E1EFD8DF-46DE-4A78-8C27-669ABE26374E}"/>
    <cellStyle name="Normal 4" xfId="116" xr:uid="{BCB172D2-940D-4761-9ACA-B3155D66F403}"/>
    <cellStyle name="Normal 4 2" xfId="117" xr:uid="{982AF126-C466-4E46-A67B-7B859F3EA9BD}"/>
    <cellStyle name="Normal 4 2 2" xfId="253" xr:uid="{CABB4A3C-4326-48BD-9F96-A2D8A71C8BB4}"/>
    <cellStyle name="Normal 4 3" xfId="621" xr:uid="{E4B13206-C3B6-482E-AECB-9E38726DB6A4}"/>
    <cellStyle name="Normal 4 3 2" xfId="11130" xr:uid="{36241AC1-192F-44F4-93A3-CF0CF26FBE9F}"/>
    <cellStyle name="Normal 43" xfId="298" xr:uid="{27B478F7-0942-44D5-A7FA-8C8C71D639CF}"/>
    <cellStyle name="Normal 43 2" xfId="506" xr:uid="{7F3A7DBD-C594-40ED-8AD6-EE3F31B62EE3}"/>
    <cellStyle name="Normal 43 2 2" xfId="11019" xr:uid="{7FE2D301-128B-4E64-B651-D13B6BAF6E9C}"/>
    <cellStyle name="Normal 43 3" xfId="592" xr:uid="{3DA9ABBF-BD91-4CE3-AE0E-6551A7BBAD63}"/>
    <cellStyle name="Normal 43 3 2" xfId="11104" xr:uid="{D53F23C1-4394-41E3-AE84-BA380F91CFBF}"/>
    <cellStyle name="Normal 43 4" xfId="10811" xr:uid="{CED9C05E-922B-4E7D-9529-801EB314D44E}"/>
    <cellStyle name="Normal 49" xfId="653" xr:uid="{2C7B0BE5-2E96-4229-882E-B8D7C8A9D901}"/>
    <cellStyle name="Normal 5" xfId="154" xr:uid="{9E8E5018-031B-417C-BCB9-4078E6FCFD7F}"/>
    <cellStyle name="Normal 5 2" xfId="631" xr:uid="{20D2EE5C-ED20-4CE3-A8C9-939C38CFC6CF}"/>
    <cellStyle name="Normal 5 3" xfId="10786" xr:uid="{BA854F93-AE16-48F5-98CA-D6643C28F65F}"/>
    <cellStyle name="Normal 56" xfId="10763" xr:uid="{D351C30C-1A4A-412F-9FFE-87BED53CF193}"/>
    <cellStyle name="Normal 56 2" xfId="20007" xr:uid="{75DFD37D-76E0-4AC0-AE5E-E3B3A2126286}"/>
    <cellStyle name="Normal 6" xfId="254" xr:uid="{AD99600A-4420-4661-A043-6B847603EB9A}"/>
    <cellStyle name="Normal 6 2" xfId="255" xr:uid="{5F83E034-74BB-4B9B-AA76-91C94600CA4A}"/>
    <cellStyle name="Normal 6 3" xfId="632" xr:uid="{F971A27C-F161-4B32-855C-0F5BC169D06A}"/>
    <cellStyle name="Normal 6 3 2" xfId="11140" xr:uid="{0A61D00D-D56F-4555-92B5-702397678089}"/>
    <cellStyle name="Normal 7" xfId="256" xr:uid="{DED1B0FE-FD33-4D14-9614-6AF476C6BD74}"/>
    <cellStyle name="Normal 8" xfId="257" xr:uid="{FB67D5A1-799E-4714-8B33-57ABA516B11F}"/>
    <cellStyle name="Normal 9" xfId="258" xr:uid="{4412193D-B366-4C69-9CF2-E2A8014097EA}"/>
    <cellStyle name="Normal 9 2" xfId="153" xr:uid="{DBBFCC60-5DE7-438E-908A-3D74FE35B79C}"/>
    <cellStyle name="Normal_modelo ACTA OBRA y MODIFICACION" xfId="18" xr:uid="{D500E90B-6097-4531-8C34-619EB0F69AC4}"/>
    <cellStyle name="Normal_PTO OFICIAL PREPLIEGO (CORREGIDO) 2" xfId="12" xr:uid="{FC79AD57-B020-4107-8B15-4CD60B957C1B}"/>
    <cellStyle name="Notas 2" xfId="118" xr:uid="{EAC8324D-31E8-4879-8DE4-B7291EA451DA}"/>
    <cellStyle name="Notas 2 10" xfId="7747" xr:uid="{40AA9566-653D-4005-854E-DFC24F80B532}"/>
    <cellStyle name="Notas 2 11" xfId="8033" xr:uid="{4F3B77B0-DF41-4E9C-B8C9-8B3DFAEBC2D0}"/>
    <cellStyle name="Notas 2 12" xfId="7833" xr:uid="{B8CAE9A6-1EAB-4D1C-9A5B-633AFFC97FC2}"/>
    <cellStyle name="Notas 2 13" xfId="7609" xr:uid="{0C2D675A-6EA1-41AD-9DA9-B7799D611BC1}"/>
    <cellStyle name="Notas 2 14" xfId="8414" xr:uid="{593349EB-1A95-484B-8D61-76F61A78BB24}"/>
    <cellStyle name="Notas 2 2" xfId="956" xr:uid="{DBE94B91-5EA8-42D9-95E9-9D68F03689A3}"/>
    <cellStyle name="Notas 2 2 10" xfId="5102" xr:uid="{419CA1BC-AEF5-4E80-B308-046D285A3A81}"/>
    <cellStyle name="Notas 2 2 11" xfId="8045" xr:uid="{3CDCD5DF-A0D6-4307-8FF0-F2A770DFC4F9}"/>
    <cellStyle name="Notas 2 2 12" xfId="7545" xr:uid="{1BA3350C-4543-4B91-9729-758214729FB3}"/>
    <cellStyle name="Notas 2 2 13" xfId="7505" xr:uid="{DB771877-A633-424B-98BF-FD94F536420B}"/>
    <cellStyle name="Notas 2 2 14" xfId="7588" xr:uid="{D9DDDAA2-99A3-45DA-A20D-0F7271FC672E}"/>
    <cellStyle name="Notas 2 2 15" xfId="7778" xr:uid="{D0971869-D842-4CC1-89DE-FE8885F2E431}"/>
    <cellStyle name="Notas 2 2 16" xfId="7791" xr:uid="{EA1759A1-A193-4AE7-9906-A2A3EEF873AB}"/>
    <cellStyle name="Notas 2 2 17" xfId="7918" xr:uid="{7F27F8AD-A246-4C27-94AB-CB01E3C94BC9}"/>
    <cellStyle name="Notas 2 2 18" xfId="8253" xr:uid="{D0A13736-1BDE-4E4B-BAFF-31B149FC249E}"/>
    <cellStyle name="Notas 2 2 19" xfId="8366" xr:uid="{4417D4B2-0E6B-4990-91CD-80F58AC172FB}"/>
    <cellStyle name="Notas 2 2 2" xfId="1536" xr:uid="{847CCEEF-710A-410F-B0E8-D330457721B8}"/>
    <cellStyle name="Notas 2 2 2 10" xfId="5421" xr:uid="{FFD547BC-C5BB-4B30-92EA-C3BABDAC0E33}"/>
    <cellStyle name="Notas 2 2 2 11" xfId="8216" xr:uid="{2C88F590-75E2-4BBA-AE5B-5490EF31E9DB}"/>
    <cellStyle name="Notas 2 2 2 12" xfId="7812" xr:uid="{61A4FCB2-367F-466B-B402-6DEEC854F36D}"/>
    <cellStyle name="Notas 2 2 2 13" xfId="8129" xr:uid="{B86DF37D-A3B9-4D81-9166-0D01A6D0E7DB}"/>
    <cellStyle name="Notas 2 2 2 14" xfId="7515" xr:uid="{04C33DDC-5F2F-4C9F-B45A-3F53A2DC7733}"/>
    <cellStyle name="Notas 2 2 2 15" xfId="8043" xr:uid="{15708668-24C4-4D56-89E9-DF3064904EC7}"/>
    <cellStyle name="Notas 2 2 2 16" xfId="8215" xr:uid="{A599C184-6740-4B27-802F-9BCF5541C601}"/>
    <cellStyle name="Notas 2 2 2 17" xfId="8290" xr:uid="{9832428F-2958-4031-96B5-FE4215B55D4F}"/>
    <cellStyle name="Notas 2 2 2 18" xfId="8280" xr:uid="{80ECD738-389E-4936-94F2-552FDC04D3DA}"/>
    <cellStyle name="Notas 2 2 2 19" xfId="8170" xr:uid="{B351D514-64BE-4A36-ACC5-07AB4B6747B8}"/>
    <cellStyle name="Notas 2 2 2 2" xfId="2704" xr:uid="{70B2C898-5A62-420D-8790-A9C77C7889BD}"/>
    <cellStyle name="Notas 2 2 2 2 10" xfId="8301" xr:uid="{B8170F43-B235-472F-83D6-CDDE67C452FF}"/>
    <cellStyle name="Notas 2 2 2 2 11" xfId="8324" xr:uid="{6FF98E5F-8BB4-4116-BC82-725405E3E0F0}"/>
    <cellStyle name="Notas 2 2 2 2 12" xfId="8335" xr:uid="{069E2E1F-5E03-4150-A122-D41AC191C7AF}"/>
    <cellStyle name="Notas 2 2 2 2 13" xfId="8348" xr:uid="{1965BD4A-7C75-499A-B14F-775326F415CD}"/>
    <cellStyle name="Notas 2 2 2 2 14" xfId="8360" xr:uid="{7EF92177-C953-4F45-93B4-C58C1FC64273}"/>
    <cellStyle name="Notas 2 2 2 2 15" xfId="8372" xr:uid="{4E802356-D46C-4505-B6C7-D80CA98B2331}"/>
    <cellStyle name="Notas 2 2 2 2 16" xfId="8384" xr:uid="{C0AC10F7-B59E-4F59-9791-64A0316564BA}"/>
    <cellStyle name="Notas 2 2 2 2 17" xfId="8394" xr:uid="{40445F6B-0DCC-4C64-A458-45EFCC79810E}"/>
    <cellStyle name="Notas 2 2 2 2 18" xfId="8401" xr:uid="{7D612EAD-A822-4BD6-A274-BFF31A06FDB6}"/>
    <cellStyle name="Notas 2 2 2 2 19" xfId="10746" xr:uid="{0E954BE1-EAA7-49AA-8E55-0406617BDF45}"/>
    <cellStyle name="Notas 2 2 2 2 2" xfId="5040" xr:uid="{54432412-D3BD-428B-B8C6-FD1ED3E194EB}"/>
    <cellStyle name="Notas 2 2 2 2 3" xfId="7467" xr:uid="{B158B12F-E1E6-4F36-B705-1623DF666BEB}"/>
    <cellStyle name="Notas 2 2 2 2 4" xfId="8176" xr:uid="{CFF3F439-2489-4BDD-98DF-BC3415339354}"/>
    <cellStyle name="Notas 2 2 2 2 5" xfId="8201" xr:uid="{B570FD96-3293-417A-A7FD-4DC91A60D5CA}"/>
    <cellStyle name="Notas 2 2 2 2 6" xfId="8220" xr:uid="{97C799CE-F188-4276-972E-D14C7A707E7F}"/>
    <cellStyle name="Notas 2 2 2 2 7" xfId="8236" xr:uid="{F0B1BE6A-60C3-4EA4-B3CF-0507AA64CFAF}"/>
    <cellStyle name="Notas 2 2 2 2 8" xfId="8261" xr:uid="{40EF59FE-D3E4-4CEF-BE46-80B12B692DA2}"/>
    <cellStyle name="Notas 2 2 2 2 9" xfId="8282" xr:uid="{895F123A-D820-4C74-B451-72D369E8CA8C}"/>
    <cellStyle name="Notas 2 2 2 20" xfId="9578" xr:uid="{43C75C26-AB5F-4BEC-B8F6-4F95A271DD15}"/>
    <cellStyle name="Notas 2 2 2 3" xfId="3872" xr:uid="{BA94D6D4-C2F8-467F-B9EC-7B56E2717D87}"/>
    <cellStyle name="Notas 2 2 2 4" xfId="6299" xr:uid="{A1F3C87D-67D9-4BA8-952B-ED9AF70B0278}"/>
    <cellStyle name="Notas 2 2 2 5" xfId="7821" xr:uid="{8CDCBE83-5D1F-4E3C-BFA1-6D9DBD8050C4}"/>
    <cellStyle name="Notas 2 2 2 6" xfId="8138" xr:uid="{22E3CD6B-F869-4900-A3AF-2092FC2C921C}"/>
    <cellStyle name="Notas 2 2 2 7" xfId="5109" xr:uid="{3ED5C76A-5547-43AA-8634-705A46E2D6AB}"/>
    <cellStyle name="Notas 2 2 2 8" xfId="5078" xr:uid="{9EDE8B85-31FD-437F-AFF3-8A068D2B2940}"/>
    <cellStyle name="Notas 2 2 2 9" xfId="7590" xr:uid="{52E8875C-7187-4B59-9EE6-27F60BEB2530}"/>
    <cellStyle name="Notas 2 2 20" xfId="7900" xr:uid="{366D3066-BBEB-44F0-845F-BEDF1548D4CD}"/>
    <cellStyle name="Notas 2 2 21" xfId="8998" xr:uid="{711F5111-622B-4CCC-9EFD-1DD5EC43E0B3}"/>
    <cellStyle name="Notas 2 2 3" xfId="2124" xr:uid="{952BA545-9A8E-4311-93F7-FA89B230733D}"/>
    <cellStyle name="Notas 2 2 3 10" xfId="5393" xr:uid="{1B8F6F3F-FA9E-4029-B863-4C775ACCCA33}"/>
    <cellStyle name="Notas 2 2 3 11" xfId="5052" xr:uid="{624525D4-8505-4D9B-B0B0-69CBC1F90021}"/>
    <cellStyle name="Notas 2 2 3 12" xfId="7521" xr:uid="{3366D169-7F79-4408-9963-0CC07766D6C3}"/>
    <cellStyle name="Notas 2 2 3 13" xfId="7945" xr:uid="{E2D4F1AD-41EF-417A-A6DE-99E3469AC87D}"/>
    <cellStyle name="Notas 2 2 3 14" xfId="7664" xr:uid="{17312798-AF76-4CD8-B615-B2D4ADB608C1}"/>
    <cellStyle name="Notas 2 2 3 15" xfId="8247" xr:uid="{4C5C51BD-E115-4C07-A16C-CF26434E1717}"/>
    <cellStyle name="Notas 2 2 3 16" xfId="7644" xr:uid="{E5B707EE-F884-44B8-BA95-50541392BFEC}"/>
    <cellStyle name="Notas 2 2 3 17" xfId="8077" xr:uid="{2E312DDC-FAB1-4AD6-BE9A-F28CB7766D73}"/>
    <cellStyle name="Notas 2 2 3 18" xfId="7528" xr:uid="{31FBFB5B-C31D-4E88-A16E-FA9A19C78482}"/>
    <cellStyle name="Notas 2 2 3 19" xfId="10166" xr:uid="{59E8A7D0-4760-49E2-A69A-2408642B71A6}"/>
    <cellStyle name="Notas 2 2 3 2" xfId="4460" xr:uid="{1D4B26B1-DD12-40DE-BE82-AC8BA601354E}"/>
    <cellStyle name="Notas 2 2 3 3" xfId="6887" xr:uid="{A723CF36-4834-4EAB-A102-7173105DF65E}"/>
    <cellStyle name="Notas 2 2 3 4" xfId="7996" xr:uid="{47099F9C-412F-4553-8A39-D7D5DA18F841}"/>
    <cellStyle name="Notas 2 2 3 5" xfId="7773" xr:uid="{F2944BF0-1A53-4F6D-8A71-3B4FA1329B17}"/>
    <cellStyle name="Notas 2 2 3 6" xfId="7974" xr:uid="{5ECAF325-466C-4122-88A8-508DD26C4524}"/>
    <cellStyle name="Notas 2 2 3 7" xfId="7851" xr:uid="{C81D539B-971D-48EF-9BA8-B3ACDB884C1D}"/>
    <cellStyle name="Notas 2 2 3 8" xfId="7980" xr:uid="{1D98B93D-5C9B-4E29-B25E-B3DC17CE386C}"/>
    <cellStyle name="Notas 2 2 3 9" xfId="8025" xr:uid="{4C09E2B3-3B6B-45BF-B4F6-05C2C329862A}"/>
    <cellStyle name="Notas 2 2 4" xfId="3292" xr:uid="{32D07C25-E4CA-4C73-BDAF-3FF105061084}"/>
    <cellStyle name="Notas 2 2 5" xfId="5719" xr:uid="{73558713-56D4-4BB5-B9CA-0677CB71489A}"/>
    <cellStyle name="Notas 2 2 6" xfId="7655" xr:uid="{5A69E841-7FC4-4A9B-8E20-933E87F2E74E}"/>
    <cellStyle name="Notas 2 2 7" xfId="7518" xr:uid="{22AC19E8-1554-4811-ABCB-6F3F2150A702}"/>
    <cellStyle name="Notas 2 2 8" xfId="8091" xr:uid="{1FAEF58D-53B0-42A0-B4AB-A43F2F045E1B}"/>
    <cellStyle name="Notas 2 2 9" xfId="7621" xr:uid="{866BBF20-91FD-4AB4-B8D5-914AA30D717C}"/>
    <cellStyle name="Notas 2 3" xfId="927" xr:uid="{F6FDE34C-BAED-4E00-80DA-804406786393}"/>
    <cellStyle name="Notas 2 3 10" xfId="7627" xr:uid="{29CDE295-D078-45B5-80F8-064C46225EA6}"/>
    <cellStyle name="Notas 2 3 11" xfId="8158" xr:uid="{DDA515E1-6B31-4388-9D44-E23B30701A87}"/>
    <cellStyle name="Notas 2 3 12" xfId="8013" xr:uid="{D81EAF7F-C9F1-416E-A9C1-2AB3A4BF8C91}"/>
    <cellStyle name="Notas 2 3 13" xfId="7711" xr:uid="{B76970FE-D34A-4836-BD22-D3B0516F92C4}"/>
    <cellStyle name="Notas 2 3 14" xfId="7550" xr:uid="{268F3560-E144-4E34-8113-2B01010AB4C4}"/>
    <cellStyle name="Notas 2 3 15" xfId="7692" xr:uid="{B30774C9-046F-4CF8-B6B6-2A27C544E3EF}"/>
    <cellStyle name="Notas 2 3 16" xfId="5411" xr:uid="{FCD2B515-B629-4A2E-9C76-56EA87DAE678}"/>
    <cellStyle name="Notas 2 3 17" xfId="7830" xr:uid="{3E29FD67-4C79-4B2D-B24A-4C26A92DD5C6}"/>
    <cellStyle name="Notas 2 3 18" xfId="7819" xr:uid="{DB2C6DC2-559C-4532-BF19-82207F8C0A20}"/>
    <cellStyle name="Notas 2 3 19" xfId="7881" xr:uid="{B93CAB5E-AA42-422D-B5CC-633AFCEA26FE}"/>
    <cellStyle name="Notas 2 3 2" xfId="2095" xr:uid="{12C3009B-85E3-4C38-9093-60513C857702}"/>
    <cellStyle name="Notas 2 3 2 10" xfId="7586" xr:uid="{10125967-6D53-4721-80AD-C1825FE0F69B}"/>
    <cellStyle name="Notas 2 3 2 11" xfId="5069" xr:uid="{3E1C1F26-5278-4EDA-8618-23768D770B55}"/>
    <cellStyle name="Notas 2 3 2 12" xfId="7478" xr:uid="{F388CBBB-39E1-44F0-B6C8-B3B95DF21E73}"/>
    <cellStyle name="Notas 2 3 2 13" xfId="8269" xr:uid="{BB265D86-B2B1-49EF-BD84-0086A461F455}"/>
    <cellStyle name="Notas 2 3 2 14" xfId="7789" xr:uid="{7599AF2C-11A1-4126-8DFE-383E043670CB}"/>
    <cellStyle name="Notas 2 3 2 15" xfId="7859" xr:uid="{9F307B5A-5304-42A3-A5BF-222AEF1BC21C}"/>
    <cellStyle name="Notas 2 3 2 16" xfId="7614" xr:uid="{9BAB22AE-702A-43E2-892A-594D1678889D}"/>
    <cellStyle name="Notas 2 3 2 17" xfId="7699" xr:uid="{23EDE4DB-CB32-4E09-844C-893335182729}"/>
    <cellStyle name="Notas 2 3 2 18" xfId="7913" xr:uid="{464F3D72-2109-4F5D-AA35-EC302A3334D0}"/>
    <cellStyle name="Notas 2 3 2 19" xfId="10137" xr:uid="{7FF17664-5484-4883-BFD4-916924BA3FDC}"/>
    <cellStyle name="Notas 2 3 2 2" xfId="4431" xr:uid="{33F3516C-34B0-4FBE-981B-4C40B4D41DED}"/>
    <cellStyle name="Notas 2 3 2 3" xfId="6858" xr:uid="{1D47D1D3-C30F-4AF2-B647-1B11504D0406}"/>
    <cellStyle name="Notas 2 3 2 4" xfId="7988" xr:uid="{4A98CAE0-254F-4F4B-AB1D-EA26C5C13EBB}"/>
    <cellStyle name="Notas 2 3 2 5" xfId="7749" xr:uid="{86479011-5046-4893-938A-0E06E4FAB732}"/>
    <cellStyle name="Notas 2 3 2 6" xfId="7831" xr:uid="{A8837F49-0DC9-4AA5-85D1-9839BF962F1E}"/>
    <cellStyle name="Notas 2 3 2 7" xfId="7560" xr:uid="{9BC1D64B-1734-49CB-ABE9-9CFB5F704AE0}"/>
    <cellStyle name="Notas 2 3 2 8" xfId="7876" xr:uid="{97890A8F-A8AF-4A2D-BF57-AE9550170953}"/>
    <cellStyle name="Notas 2 3 2 9" xfId="5417" xr:uid="{F556F1D2-1D30-4AC4-9D54-DC42C5851B23}"/>
    <cellStyle name="Notas 2 3 20" xfId="8969" xr:uid="{CA3F8DF9-85DD-4A87-8573-6000977E9822}"/>
    <cellStyle name="Notas 2 3 3" xfId="3263" xr:uid="{5FCF6C86-B476-4F02-8720-DE2ED386A239}"/>
    <cellStyle name="Notas 2 3 4" xfId="5690" xr:uid="{53AE3337-509A-4503-A8E3-B5E5604738AF}"/>
    <cellStyle name="Notas 2 3 5" xfId="7648" xr:uid="{DC79AA8D-BCED-4625-8FF9-17E01FC04822}"/>
    <cellStyle name="Notas 2 3 6" xfId="7840" xr:uid="{ABE190C3-3498-49BB-A97D-F5CB44A37250}"/>
    <cellStyle name="Notas 2 3 7" xfId="7584" xr:uid="{96343008-01F9-4036-9902-39B3ADC2CD41}"/>
    <cellStyle name="Notas 2 3 8" xfId="7622" xr:uid="{EF2A74A5-5AC0-4254-B6F2-84731048DB7A}"/>
    <cellStyle name="Notas 2 3 9" xfId="7955" xr:uid="{A150060C-2FAD-4208-B279-F182D5389528}"/>
    <cellStyle name="Notas 2 4" xfId="5076" xr:uid="{DFA10502-7149-4EFE-99B9-9A5F79628F42}"/>
    <cellStyle name="Notas 2 5" xfId="5114" xr:uid="{1D3EB693-0487-4365-8FC0-3364A43BC0A3}"/>
    <cellStyle name="Notas 2 6" xfId="5075" xr:uid="{EDD16543-ED4F-44BB-AB77-990C39D64ED4}"/>
    <cellStyle name="Notas 2 7" xfId="5096" xr:uid="{147DF533-B2E5-477A-BB61-4532733F54F3}"/>
    <cellStyle name="Notas 2 8" xfId="7646" xr:uid="{DFA0FF8E-BC1D-48E5-A3CE-CCA2ED370281}"/>
    <cellStyle name="Notas 2 9" xfId="7613" xr:uid="{D8CB28E2-33CD-4AA0-B904-F7CEBC224370}"/>
    <cellStyle name="Notas 3" xfId="259" xr:uid="{36AF6A12-4416-4676-95D1-E79825AD1613}"/>
    <cellStyle name="Notas 3 10" xfId="7715" xr:uid="{6246C5F9-EE07-48E6-BF1A-EF7FA4776553}"/>
    <cellStyle name="Notas 3 11" xfId="7671" xr:uid="{DCA3BD66-CE0B-4EA5-962C-51F4AD05F463}"/>
    <cellStyle name="Notas 3 12" xfId="5064" xr:uid="{97C22C63-F7FE-44EF-97BB-ADBA9F80849C}"/>
    <cellStyle name="Notas 3 13" xfId="5085" xr:uid="{E92622B4-4066-459F-993A-808ED056C323}"/>
    <cellStyle name="Notas 3 14" xfId="8424" xr:uid="{ABA567D8-CDEB-4644-841F-C0902ADC3196}"/>
    <cellStyle name="Notas 3 2" xfId="960" xr:uid="{277B23DA-5EDA-475D-8DD2-F4BCD9810951}"/>
    <cellStyle name="Notas 3 2 10" xfId="8073" xr:uid="{66EF4E85-EDBD-4CF9-98A6-68ABFCA177FE}"/>
    <cellStyle name="Notas 3 2 11" xfId="7643" xr:uid="{B2B5997F-99F9-4DC0-AF09-6103512711F5}"/>
    <cellStyle name="Notas 3 2 12" xfId="7502" xr:uid="{CDFE9FD9-56AC-4837-B5C8-F52DE1DB21A3}"/>
    <cellStyle name="Notas 3 2 13" xfId="5119" xr:uid="{598BC924-48A5-428C-B78A-75E05BA89642}"/>
    <cellStyle name="Notas 3 2 14" xfId="7827" xr:uid="{326E5AAE-F358-425E-B677-BC1CEC6922CD}"/>
    <cellStyle name="Notas 3 2 15" xfId="7677" xr:uid="{75ED9A03-A551-450A-84BD-7C03F84F9F6D}"/>
    <cellStyle name="Notas 3 2 16" xfId="7537" xr:uid="{1A023CE9-065B-4B90-A26D-556BB123778C}"/>
    <cellStyle name="Notas 3 2 17" xfId="8072" xr:uid="{56653648-1862-4811-9A88-0FA5711CA5C2}"/>
    <cellStyle name="Notas 3 2 18" xfId="7730" xr:uid="{167DEC14-F0FC-4B05-933D-DEA03134CE4C}"/>
    <cellStyle name="Notas 3 2 19" xfId="7938" xr:uid="{FFE38B1D-7C86-417D-AA37-86A1017FAE65}"/>
    <cellStyle name="Notas 3 2 2" xfId="1539" xr:uid="{F1714231-CCD5-4311-ADAF-C4DED2D28582}"/>
    <cellStyle name="Notas 3 2 2 10" xfId="7665" xr:uid="{072322CA-9132-4697-AC06-0045CC3ACCC9}"/>
    <cellStyle name="Notas 3 2 2 11" xfId="7617" xr:uid="{D1B2BC3B-55B7-4A6E-86E8-4E2322A94955}"/>
    <cellStyle name="Notas 3 2 2 12" xfId="7896" xr:uid="{96745778-9F18-4DB8-990D-722421361083}"/>
    <cellStyle name="Notas 3 2 2 13" xfId="5048" xr:uid="{B465C770-8ACD-4D95-A399-5E9A051163E1}"/>
    <cellStyle name="Notas 3 2 2 14" xfId="7971" xr:uid="{E0CA68A2-2B17-415C-B580-A7F2189D01F1}"/>
    <cellStyle name="Notas 3 2 2 15" xfId="8330" xr:uid="{601999B3-9549-4C6F-BDCB-C65027629CC2}"/>
    <cellStyle name="Notas 3 2 2 16" xfId="7679" xr:uid="{8CE89AB6-CA81-498E-8879-E2F47C6A599A}"/>
    <cellStyle name="Notas 3 2 2 17" xfId="7891" xr:uid="{FE126F38-B94E-4752-90EE-FE918F5C7CA3}"/>
    <cellStyle name="Notas 3 2 2 18" xfId="8250" xr:uid="{FC93AE1D-6E7F-4891-9FEC-8F221D77E1AB}"/>
    <cellStyle name="Notas 3 2 2 19" xfId="8382" xr:uid="{299C9B0E-D887-48C1-B709-7F9DBA196FF1}"/>
    <cellStyle name="Notas 3 2 2 2" xfId="2707" xr:uid="{D14979DB-085D-4204-9C33-BDBEB396A2F9}"/>
    <cellStyle name="Notas 3 2 2 2 10" xfId="8304" xr:uid="{8EEA2942-B290-4DA7-9478-4F9419F06E40}"/>
    <cellStyle name="Notas 3 2 2 2 11" xfId="8327" xr:uid="{3883C32E-83CB-43C5-B050-FE3B0342920C}"/>
    <cellStyle name="Notas 3 2 2 2 12" xfId="8338" xr:uid="{F7383738-CA93-42D3-9752-C7FBAE4737CD}"/>
    <cellStyle name="Notas 3 2 2 2 13" xfId="8351" xr:uid="{9E99DBFF-904E-47B7-97EB-95878808C75B}"/>
    <cellStyle name="Notas 3 2 2 2 14" xfId="8363" xr:uid="{7B6F40BE-BC2B-40FF-A89E-20AF9A907763}"/>
    <cellStyle name="Notas 3 2 2 2 15" xfId="8375" xr:uid="{E49FAEE1-FE5D-4BB8-898A-EAA3527A9EE2}"/>
    <cellStyle name="Notas 3 2 2 2 16" xfId="8387" xr:uid="{2548ABC7-7E7C-4C6B-9189-A4276BF05D34}"/>
    <cellStyle name="Notas 3 2 2 2 17" xfId="8397" xr:uid="{519B67D6-AC20-45FB-88CB-99A7D7742FC5}"/>
    <cellStyle name="Notas 3 2 2 2 18" xfId="8404" xr:uid="{6375CF6B-BD85-4BBA-AE32-F359A3C93FD0}"/>
    <cellStyle name="Notas 3 2 2 2 19" xfId="10749" xr:uid="{E92A91DB-4DF9-4E94-92E2-50924BAFD8F5}"/>
    <cellStyle name="Notas 3 2 2 2 2" xfId="5043" xr:uid="{DFFD7809-0BF8-4843-8917-4A4CE94E1C8B}"/>
    <cellStyle name="Notas 3 2 2 2 3" xfId="7470" xr:uid="{15FBB5C1-6944-4066-881C-BE285615809F}"/>
    <cellStyle name="Notas 3 2 2 2 4" xfId="8179" xr:uid="{8E44728F-F14B-49B3-BBFD-2B0DFEC67896}"/>
    <cellStyle name="Notas 3 2 2 2 5" xfId="8204" xr:uid="{8A3E643C-D71E-4397-8956-983A0C341B83}"/>
    <cellStyle name="Notas 3 2 2 2 6" xfId="8223" xr:uid="{1FCD2F8C-34BA-4011-B533-161BD4664EDA}"/>
    <cellStyle name="Notas 3 2 2 2 7" xfId="8239" xr:uid="{9F922511-717E-4F1C-8095-36BEBEE4FC5C}"/>
    <cellStyle name="Notas 3 2 2 2 8" xfId="8264" xr:uid="{60814A18-8FC3-4D90-9F40-418DA7C571FE}"/>
    <cellStyle name="Notas 3 2 2 2 9" xfId="8285" xr:uid="{A54EB51D-7A9B-43F3-BF1C-2AB15F6F6A6A}"/>
    <cellStyle name="Notas 3 2 2 20" xfId="9581" xr:uid="{4FCBCFB4-036D-4896-8ED6-05D80A4D8EBD}"/>
    <cellStyle name="Notas 3 2 2 3" xfId="3875" xr:uid="{445E7280-6F46-4EAF-8851-3E2D0D6B9582}"/>
    <cellStyle name="Notas 3 2 2 4" xfId="6302" xr:uid="{CB84921E-6A44-4C5B-AE23-D7ED79136A26}"/>
    <cellStyle name="Notas 3 2 2 5" xfId="7824" xr:uid="{5DC5A837-80F7-45D4-BF24-3B4EA76AEA0E}"/>
    <cellStyle name="Notas 3 2 2 6" xfId="7506" xr:uid="{46CAE3B5-B599-4835-9408-E7E16EC27BC1}"/>
    <cellStyle name="Notas 3 2 2 7" xfId="7596" xr:uid="{9FADD6DD-A017-4A86-985C-D5A6604ECF69}"/>
    <cellStyle name="Notas 3 2 2 8" xfId="8088" xr:uid="{9C386B4F-14DE-4BCA-AF5C-C1727323659D}"/>
    <cellStyle name="Notas 3 2 2 9" xfId="8211" xr:uid="{3D2B3272-85EE-457A-AE34-4F2CC2C8D968}"/>
    <cellStyle name="Notas 3 2 20" xfId="8354" xr:uid="{272E24EC-8767-4D25-8598-66CCBB84C0EF}"/>
    <cellStyle name="Notas 3 2 21" xfId="9002" xr:uid="{A0F4E897-DAAA-48CB-8E96-CE3D6FDD1094}"/>
    <cellStyle name="Notas 3 2 3" xfId="2128" xr:uid="{879B5A9F-CF92-4C1A-BE88-1129A2F3E9A6}"/>
    <cellStyle name="Notas 3 2 3 10" xfId="7602" xr:uid="{D33653AE-1693-4DDC-8802-FAB90D119590}"/>
    <cellStyle name="Notas 3 2 3 11" xfId="7817" xr:uid="{EC615C7C-79CF-473C-9C79-67DF20C362C9}"/>
    <cellStyle name="Notas 3 2 3 12" xfId="5108" xr:uid="{86B5B74D-EF8E-47B2-99A3-557F4F4C5624}"/>
    <cellStyle name="Notas 3 2 3 13" xfId="7883" xr:uid="{03233A09-C86E-470B-9774-AEF022AD8AAE}"/>
    <cellStyle name="Notas 3 2 3 14" xfId="7719" xr:uid="{08B3F161-DBD1-4312-A9B2-2EB993F01ECF}"/>
    <cellStyle name="Notas 3 2 3 15" xfId="7765" xr:uid="{0B0C3FFF-9F03-46EB-944C-14306DDA7E70}"/>
    <cellStyle name="Notas 3 2 3 16" xfId="7994" xr:uid="{1E6BF67F-4448-45BD-A4E2-6E3704256478}"/>
    <cellStyle name="Notas 3 2 3 17" xfId="7599" xr:uid="{B9311B9D-97C1-4382-A718-C5BA7FF21A07}"/>
    <cellStyle name="Notas 3 2 3 18" xfId="7704" xr:uid="{904FBAD4-2B6C-4444-96A3-E302E7A465F7}"/>
    <cellStyle name="Notas 3 2 3 19" xfId="10170" xr:uid="{1C2BF952-C74F-4D95-9450-3871D3314592}"/>
    <cellStyle name="Notas 3 2 3 2" xfId="4464" xr:uid="{BD1BC190-1185-4176-9C3E-A7C8F5AFFABE}"/>
    <cellStyle name="Notas 3 2 3 3" xfId="6891" xr:uid="{8DE65166-DA09-4115-BE89-8B09687E9D89}"/>
    <cellStyle name="Notas 3 2 3 4" xfId="8000" xr:uid="{6CCC5593-5A63-4D30-9ADD-7E3D133E4665}"/>
    <cellStyle name="Notas 3 2 3 5" xfId="8032" xr:uid="{5F611718-0105-4919-9D3A-8E72CFDE91CC}"/>
    <cellStyle name="Notas 3 2 3 6" xfId="7899" xr:uid="{32140EE5-0585-4EE0-8659-CBED8C147A63}"/>
    <cellStyle name="Notas 3 2 3 7" xfId="7850" xr:uid="{314D9353-D9D6-4D37-9358-910A60296112}"/>
    <cellStyle name="Notas 3 2 3 8" xfId="8083" xr:uid="{45507C03-609F-4A90-9539-D1B8152A8A35}"/>
    <cellStyle name="Notas 3 2 3 9" xfId="5118" xr:uid="{99712E58-1163-4016-89E7-659BFD4E2D67}"/>
    <cellStyle name="Notas 3 2 4" xfId="3296" xr:uid="{F56C876C-6AEE-46A2-AF7B-C7909180DC5B}"/>
    <cellStyle name="Notas 3 2 5" xfId="5723" xr:uid="{0679DA01-47A7-497F-858F-0A91675D808D}"/>
    <cellStyle name="Notas 3 2 6" xfId="7659" xr:uid="{3C92BEE6-40BC-4B6C-9F81-0E24545FC61F}"/>
    <cellStyle name="Notas 3 2 7" xfId="5093" xr:uid="{BE9ADB62-01B7-4BAB-B6FA-34A8E50743D4}"/>
    <cellStyle name="Notas 3 2 8" xfId="7504" xr:uid="{8E9978B0-0AD8-404C-B532-52DD5F78BD02}"/>
    <cellStyle name="Notas 3 2 9" xfId="8004" xr:uid="{91D7DF1D-9FD6-4637-9AB3-6D8BDE48B860}"/>
    <cellStyle name="Notas 3 3" xfId="669" xr:uid="{5BC9A425-DF64-4B21-9ED3-7C5D467083AF}"/>
    <cellStyle name="Notas 3 3 10" xfId="5132" xr:uid="{34A39720-902D-45A7-95E3-041F47866133}"/>
    <cellStyle name="Notas 3 3 11" xfId="7798" xr:uid="{9260D09C-F4E7-4A77-911E-CE78C0275081}"/>
    <cellStyle name="Notas 3 3 12" xfId="8011" xr:uid="{9A8EA974-6824-48A0-9DA3-6A908FC10C05}"/>
    <cellStyle name="Notas 3 3 13" xfId="7849" xr:uid="{F00555BE-F006-42A3-B42F-DC5063FB5D36}"/>
    <cellStyle name="Notas 3 3 14" xfId="7886" xr:uid="{4BF47A06-4BA7-4F82-B59F-E36BC6881DF1}"/>
    <cellStyle name="Notas 3 3 15" xfId="7835" xr:uid="{29EF191E-31B0-461A-9113-51255BD49282}"/>
    <cellStyle name="Notas 3 3 16" xfId="7844" xr:uid="{6D531592-7DDF-4EA1-BAC9-9A79159942AB}"/>
    <cellStyle name="Notas 3 3 17" xfId="8245" xr:uid="{E5B718F9-A8B0-4C4A-AC2B-95DD4806C0C0}"/>
    <cellStyle name="Notas 3 3 18" xfId="7630" xr:uid="{A07F1A34-AA44-40BD-ACB2-98A7EA13BD5D}"/>
    <cellStyle name="Notas 3 3 19" xfId="7693" xr:uid="{527A6AF6-32D0-4532-AA0D-83AD5AD9A521}"/>
    <cellStyle name="Notas 3 3 2" xfId="1838" xr:uid="{6EEBA365-0794-44B9-914A-F407E5451519}"/>
    <cellStyle name="Notas 3 3 2 10" xfId="7890" xr:uid="{949542BD-4CB5-4BD7-B060-DCEC8EF725A2}"/>
    <cellStyle name="Notas 3 3 2 11" xfId="8192" xr:uid="{6ED10C20-EBE5-40D9-8BF9-03108E3FC42F}"/>
    <cellStyle name="Notas 3 3 2 12" xfId="8040" xr:uid="{EC0FDDAE-D407-40C3-BE24-D4E8421A0DAF}"/>
    <cellStyle name="Notas 3 3 2 13" xfId="8322" xr:uid="{49C59A4B-E12A-4732-A086-A8022F16E305}"/>
    <cellStyle name="Notas 3 3 2 14" xfId="7640" xr:uid="{F227CA1B-6898-493A-8447-2B5F73A4D9F0}"/>
    <cellStyle name="Notas 3 3 2 15" xfId="8341" xr:uid="{1856B116-5FF7-4EEF-ACDD-26D46E9585AA}"/>
    <cellStyle name="Notas 3 3 2 16" xfId="8144" xr:uid="{99930DFE-A2BB-4733-B9FF-700E3331B557}"/>
    <cellStyle name="Notas 3 3 2 17" xfId="7875" xr:uid="{353ACDF4-4AC3-4C4B-9446-9C7A16D58EC8}"/>
    <cellStyle name="Notas 3 3 2 18" xfId="5051" xr:uid="{F2CE2B83-337D-4A2E-B027-FC79D9AB9DFF}"/>
    <cellStyle name="Notas 3 3 2 19" xfId="9880" xr:uid="{7FA787CD-4F37-43F0-B4FB-DEBF44C90EA6}"/>
    <cellStyle name="Notas 3 3 2 2" xfId="4174" xr:uid="{9674FD61-43AC-49AE-B92E-B03CA8FFD70C}"/>
    <cellStyle name="Notas 3 3 2 3" xfId="6601" xr:uid="{1D50CEE3-38A8-4C11-AC56-FEA35BD709F9}"/>
    <cellStyle name="Notas 3 3 2 4" xfId="7908" xr:uid="{28FD29A8-4315-4ADD-A207-67D06C11856E}"/>
    <cellStyle name="Notas 3 3 2 5" xfId="7889" xr:uid="{EB1CC644-0696-4960-AA4D-4B895568E205}"/>
    <cellStyle name="Notas 3 3 2 6" xfId="7764" xr:uid="{0A011BD1-16C2-40E5-B2D6-9525BAD50CF8}"/>
    <cellStyle name="Notas 3 3 2 7" xfId="7884" xr:uid="{23EF6C7F-7AC8-4E38-8028-C5A06EA0B680}"/>
    <cellStyle name="Notas 3 3 2 8" xfId="7753" xr:uid="{75066864-F2B5-4BEF-BB6B-C0B1609F616A}"/>
    <cellStyle name="Notas 3 3 2 9" xfId="7872" xr:uid="{E404BBBA-C304-4794-A1A1-DB0E651508B7}"/>
    <cellStyle name="Notas 3 3 20" xfId="8712" xr:uid="{7D35F6DA-A851-45D9-AD6F-C81B6DC199E9}"/>
    <cellStyle name="Notas 3 3 3" xfId="3006" xr:uid="{A2E9D19C-97FD-42FE-9757-838606D69FD0}"/>
    <cellStyle name="Notas 3 3 4" xfId="5433" xr:uid="{C368B004-2798-492C-BB59-3EAEB655F3FA}"/>
    <cellStyle name="Notas 3 3 5" xfId="7570" xr:uid="{257F741A-82A2-4B0A-BF99-F531865EA462}"/>
    <cellStyle name="Notas 3 3 6" xfId="8039" xr:uid="{CCED1A96-0F86-4982-A87D-6E2AE32273A1}"/>
    <cellStyle name="Notas 3 3 7" xfId="7885" xr:uid="{2E3CD558-5D78-4629-9C34-2D489A825203}"/>
    <cellStyle name="Notas 3 3 8" xfId="8102" xr:uid="{AAAB9B2F-AF63-42D7-A2C9-AE9BD91F23E1}"/>
    <cellStyle name="Notas 3 3 9" xfId="5135" xr:uid="{CEBE542C-1A5C-42F3-AB8A-859BB9731A3C}"/>
    <cellStyle name="Notas 3 4" xfId="5117" xr:uid="{124FCA62-FE65-4236-90B0-773646077B17}"/>
    <cellStyle name="Notas 3 5" xfId="5103" xr:uid="{89EFFAF5-D41C-4A82-B4E8-AEB9D0484604}"/>
    <cellStyle name="Notas 3 6" xfId="7788" xr:uid="{3296343F-DAE5-436C-83FC-D3FDA9203428}"/>
    <cellStyle name="Notas 3 7" xfId="8063" xr:uid="{665F870D-5607-4653-BEAB-63E6B8E85507}"/>
    <cellStyle name="Notas 3 8" xfId="7632" xr:uid="{FA6086CF-F543-4484-931E-A927F048C300}"/>
    <cellStyle name="Notas 3 9" xfId="7953" xr:uid="{D4010965-AA83-4CE0-9E8A-A460630D4389}"/>
    <cellStyle name="Percent" xfId="260" xr:uid="{64AA2158-84F9-4C31-85D5-AD4375016F66}"/>
    <cellStyle name="Percent 2" xfId="10759" xr:uid="{D7449DF6-FE6B-4FF9-B4F8-8188D9BC3927}"/>
    <cellStyle name="Percent 2 2" xfId="20004" xr:uid="{18CC049B-CF58-4046-9B09-D8863329AB52}"/>
    <cellStyle name="Percent 5" xfId="10760" xr:uid="{6BF312E0-14BD-4DE3-BE62-2EF726FA942F}"/>
    <cellStyle name="Percent 5 2" xfId="20005" xr:uid="{83280BC2-2791-4278-86B7-8BE39EE89792}"/>
    <cellStyle name="Porcentaje" xfId="3" builtinId="5"/>
    <cellStyle name="Porcentaje 10" xfId="120" xr:uid="{F2E14F5A-CC79-41D5-A9B7-9C3FDA6B71F9}"/>
    <cellStyle name="Porcentaje 11" xfId="652" xr:uid="{DE179A34-4D0D-47D3-85C9-E800610636FC}"/>
    <cellStyle name="Porcentaje 11 2" xfId="11158" xr:uid="{96E1FE04-07EB-43CB-9E21-CCF3BA048E33}"/>
    <cellStyle name="Porcentaje 2" xfId="21" xr:uid="{C675A570-B645-48F8-BB6A-98C29D45B682}"/>
    <cellStyle name="Porcentaje 2 2" xfId="261" xr:uid="{626BA3C4-36BE-4A20-A220-0CA779CBE97B}"/>
    <cellStyle name="Porcentaje 2 3" xfId="10771" xr:uid="{566782A5-6420-4648-8499-44EAAE084638}"/>
    <cellStyle name="Porcentaje 3" xfId="119" xr:uid="{B68721EE-5C18-476B-B0C7-88F7B2757235}"/>
    <cellStyle name="Porcentaje 4" xfId="262" xr:uid="{21F3F1E8-5EA0-4D11-B320-5175039DC409}"/>
    <cellStyle name="Porcentaje 5" xfId="263" xr:uid="{1321C0B4-2115-4124-9188-42CF5ABB2549}"/>
    <cellStyle name="Porcentaje 5 2" xfId="264" xr:uid="{31737389-CDEC-4F83-9331-639B0A1F10A6}"/>
    <cellStyle name="Porcentaje 5 3" xfId="308" xr:uid="{636531D5-F028-48D5-B7B7-F292044F5BDD}"/>
    <cellStyle name="Porcentaje 5 3 2" xfId="10821" xr:uid="{A6712952-F776-43D1-9D94-AC7808E4D6B7}"/>
    <cellStyle name="Porcentaje 5 4" xfId="516" xr:uid="{9D02B07B-B4C5-48F9-8845-53AD6CFCFA6D}"/>
    <cellStyle name="Porcentaje 5 4 2" xfId="11029" xr:uid="{1F5C2314-8286-49BC-A191-217408EC8216}"/>
    <cellStyle name="Porcentaje 6" xfId="277" xr:uid="{C67057CF-47D1-4065-B73C-B8B90820850F}"/>
    <cellStyle name="Porcentaje 6 2" xfId="10794" xr:uid="{51FBDBAA-6C70-4093-BDD8-0290120CB953}"/>
    <cellStyle name="Porcentaje 7" xfId="487" xr:uid="{B61C6CE6-E671-49E2-B945-D3F7F5CC7A91}"/>
    <cellStyle name="Porcentaje 7 2" xfId="11000" xr:uid="{FB451AC5-C8BA-4A2D-8BCB-9AE1C0F4D318}"/>
    <cellStyle name="Porcentaje 8" xfId="589" xr:uid="{B53E68F0-1F91-40C5-8EAE-8CDAA236F48E}"/>
    <cellStyle name="Porcentaje 8 2" xfId="11101" xr:uid="{1F406636-94FC-4B60-8065-34EFDEB1708D}"/>
    <cellStyle name="Porcentaje 9" xfId="650" xr:uid="{EA31C146-2102-4135-89B3-48F5B8720D52}"/>
    <cellStyle name="Porcentaje 9 2" xfId="11156" xr:uid="{C0C87D5D-1761-442B-A4E9-8680A632207D}"/>
    <cellStyle name="Porcentual 2" xfId="121" xr:uid="{53F340A9-3D1A-4643-8578-C896D8A13636}"/>
    <cellStyle name="Porcentual 2 10" xfId="122" xr:uid="{E086D18D-7E8E-4EEA-A32C-18417239B941}"/>
    <cellStyle name="Porcentual 2 10 2" xfId="123" xr:uid="{F29DAADA-3CED-4B1E-BD86-A28B992E9678}"/>
    <cellStyle name="Porcentual 2 11" xfId="124" xr:uid="{85C9EA57-C376-4621-9312-6D7CD067E298}"/>
    <cellStyle name="Porcentual 2 12" xfId="125" xr:uid="{7FF5642F-A7E0-4623-AEE6-F5B164AE5E1A}"/>
    <cellStyle name="Porcentual 2 13" xfId="612" xr:uid="{A88B701D-1FCB-4EB3-AD19-811102A7BD4F}"/>
    <cellStyle name="Porcentual 2 13 2" xfId="11121" xr:uid="{B1D23AA5-F7E2-411D-8A16-DA43AFBEEBCD}"/>
    <cellStyle name="Porcentual 2 14" xfId="10784" xr:uid="{446CACCA-4445-4E1F-ADDA-A1075B11DE83}"/>
    <cellStyle name="Porcentual 2 2" xfId="126" xr:uid="{E226D221-60DE-4CE7-ABA9-CBC4A47EDD17}"/>
    <cellStyle name="Porcentual 2 3" xfId="127" xr:uid="{D24B7582-1AA6-4085-94E7-195BD88DDEB8}"/>
    <cellStyle name="Porcentual 2 4" xfId="128" xr:uid="{48756A57-7A7B-4189-9443-6923B7E16A38}"/>
    <cellStyle name="Porcentual 2 5" xfId="129" xr:uid="{45C5E218-7419-475C-AA97-5788C9F6143C}"/>
    <cellStyle name="Porcentual 2 6" xfId="130" xr:uid="{61C85418-5565-497E-9BF8-B88E8C981A76}"/>
    <cellStyle name="Porcentual 2 7" xfId="131" xr:uid="{87D23770-D332-4673-BF42-180C97FE645B}"/>
    <cellStyle name="Porcentual 2 8" xfId="132" xr:uid="{1F694D0B-9079-432F-B0DC-9D8075812C77}"/>
    <cellStyle name="Porcentual 2 9" xfId="133" xr:uid="{F83CA409-7DEC-4C82-9AE0-309B4C756709}"/>
    <cellStyle name="Porcentual 3" xfId="134" xr:uid="{00B45F67-C565-44C6-A029-E4F9F9D001BD}"/>
    <cellStyle name="Porcentual 3 2" xfId="617" xr:uid="{1D11A8A8-6C9C-4A4E-B991-CF11164F3756}"/>
    <cellStyle name="Porcentual 3 2 2" xfId="11126" xr:uid="{CBF216EC-5955-4431-BCE7-79C9B960447C}"/>
    <cellStyle name="Porcentual 4" xfId="135" xr:uid="{AE8687C1-9F07-4D9A-A678-230A9D8E4F43}"/>
    <cellStyle name="Porcentual 4 2" xfId="136" xr:uid="{B60DAF2B-F43C-40EE-9053-FCDEDEC69C83}"/>
    <cellStyle name="Porcentual 4 3" xfId="626" xr:uid="{EB877F62-012E-4DB4-A607-F5080CDB6630}"/>
    <cellStyle name="Porcentual 4 3 2" xfId="11135" xr:uid="{1C1F163A-3F47-4F12-A44A-2F07C0CE958D}"/>
    <cellStyle name="Porcentual 5" xfId="137" xr:uid="{E22E8227-D82F-41DF-8DA4-22F4CAAD6E0B}"/>
    <cellStyle name="Porcentual 5 2" xfId="265" xr:uid="{C3602E56-4FC3-43E7-8568-25042CD7AC53}"/>
    <cellStyle name="Porcentual 5 3" xfId="636" xr:uid="{279A6F79-1041-4510-8D68-A104819725D5}"/>
    <cellStyle name="Porcentual 5 3 2" xfId="11144" xr:uid="{BFF0BBF1-E372-4C88-B2AA-0E22E38FD154}"/>
    <cellStyle name="Porcentual 6" xfId="138" xr:uid="{A9575A14-8789-4DF4-BB9F-D5FAB3262376}"/>
    <cellStyle name="Porcentual 6 2" xfId="139" xr:uid="{ACA56A35-010B-459D-A972-E4795615E91F}"/>
    <cellStyle name="Porcentual 7" xfId="140" xr:uid="{A9E888C1-5B7B-436F-849B-EE8BBA7AC32F}"/>
    <cellStyle name="Porcentual 8" xfId="151" xr:uid="{93F6526D-1614-482E-93DA-726A4D76BEE8}"/>
    <cellStyle name="resaltado" xfId="266" xr:uid="{98AD8841-368B-4E8D-8A49-E95AE2A21346}"/>
    <cellStyle name="Salida 2" xfId="141" xr:uid="{554FDC78-56DD-4786-9084-774E84265EAF}"/>
    <cellStyle name="Salida 2 10" xfId="8233" xr:uid="{1C4F6892-BF73-476F-8B09-74D90B62C6B2}"/>
    <cellStyle name="Salida 2 11" xfId="8084" xr:uid="{35A10E4F-29F0-4613-B3BE-D2E299B7AA27}"/>
    <cellStyle name="Salida 2 12" xfId="8228" xr:uid="{7B3C79AB-ED5E-4B73-A24E-CE01CFD5677F}"/>
    <cellStyle name="Salida 2 13" xfId="7732" xr:uid="{8C32F21A-1412-4C48-A89A-D547EAD78CFB}"/>
    <cellStyle name="Salida 2 14" xfId="5068" xr:uid="{2DF989DE-C43F-4F68-BB93-D1F8F29A08C1}"/>
    <cellStyle name="Salida 2 15" xfId="8415" xr:uid="{14852169-AF96-4FD2-A6F1-BFB1A6955EDA}"/>
    <cellStyle name="Salida 2 2" xfId="664" xr:uid="{F795BB66-0DB3-4FD6-98A7-CAC50CC8DCD0}"/>
    <cellStyle name="Salida 2 2 10" xfId="8150" xr:uid="{A15B3998-6D6A-43F6-A5E7-0C9F191CAC8F}"/>
    <cellStyle name="Salida 2 2 11" xfId="7703" xr:uid="{03680FB6-237E-4E65-8B1F-4724D1103C7E}"/>
    <cellStyle name="Salida 2 2 12" xfId="7922" xr:uid="{6CCB16AF-5703-4206-BC59-AD5549CBAC66}"/>
    <cellStyle name="Salida 2 2 13" xfId="7651" xr:uid="{A5E00A50-FC36-4B72-9EFC-D116BFB6259E}"/>
    <cellStyle name="Salida 2 2 14" xfId="5133" xr:uid="{ED2B01D6-2181-4F55-81DD-1389040E105A}"/>
    <cellStyle name="Salida 2 2 15" xfId="8167" xr:uid="{6D7CF463-D2AC-4FCC-912E-B49EFBB4BA38}"/>
    <cellStyle name="Salida 2 2 16" xfId="5115" xr:uid="{12EDB590-A7AC-43EB-B334-72E8EB0F1287}"/>
    <cellStyle name="Salida 2 2 17" xfId="7562" xr:uid="{59FA208E-1986-4664-85CC-CBC032C08150}"/>
    <cellStyle name="Salida 2 2 18" xfId="8052" xr:uid="{B7C06BC6-F047-43A3-BB7A-CEE7EC0EDFA5}"/>
    <cellStyle name="Salida 2 2 19" xfId="8172" xr:uid="{DE819937-8D18-43E5-85C0-F528919804FC}"/>
    <cellStyle name="Salida 2 2 2" xfId="1253" xr:uid="{3F096FD0-9B02-4686-BC5F-959030DAD3B4}"/>
    <cellStyle name="Salida 2 2 2 10" xfId="7540" xr:uid="{AADFEF39-D563-47DA-8CEA-8B2AF18031BF}"/>
    <cellStyle name="Salida 2 2 2 11" xfId="7685" xr:uid="{5D046891-781E-4CD3-998E-3AC014931276}"/>
    <cellStyle name="Salida 2 2 2 12" xfId="7741" xr:uid="{11307EC4-24CA-40CA-AC9E-142E5DA961EB}"/>
    <cellStyle name="Salida 2 2 2 13" xfId="7977" xr:uid="{BD7F2DD3-29D8-4B35-8488-263235820D1C}"/>
    <cellStyle name="Salida 2 2 2 14" xfId="7495" xr:uid="{2C13F659-51D8-47DA-9DA7-41175AF3D2EB}"/>
    <cellStyle name="Salida 2 2 2 15" xfId="8111" xr:uid="{03982AC7-1E62-4CF3-A1E1-7D7B92F81D62}"/>
    <cellStyle name="Salida 2 2 2 16" xfId="7910" xr:uid="{DD75C04A-9C2E-41FA-8275-5497942EDE48}"/>
    <cellStyle name="Salida 2 2 2 17" xfId="7868" xr:uid="{3F99E4C3-C269-4B0E-B5EC-69010DA11D5A}"/>
    <cellStyle name="Salida 2 2 2 18" xfId="7869" xr:uid="{87900AB0-31B7-4E45-B988-098B1B5F8E8A}"/>
    <cellStyle name="Salida 2 2 2 19" xfId="8391" xr:uid="{EEF0C6F0-C71B-4EA1-B917-548DC5FB8742}"/>
    <cellStyle name="Salida 2 2 2 2" xfId="2421" xr:uid="{1BCB10A8-3802-4717-92CE-16FAFAFDAD31}"/>
    <cellStyle name="Salida 2 2 2 2 10" xfId="8185" xr:uid="{F4899723-9F37-44F8-BE3E-358AB846BF71}"/>
    <cellStyle name="Salida 2 2 2 2 11" xfId="7662" xr:uid="{1659A712-B362-467B-A3A7-2EE7024499A4}"/>
    <cellStyle name="Salida 2 2 2 2 12" xfId="7818" xr:uid="{2EE83F8D-85CB-47F6-A6DD-346BA54E4CCB}"/>
    <cellStyle name="Salida 2 2 2 2 13" xfId="7877" xr:uid="{408B9160-1331-426A-A26C-A7D68157B958}"/>
    <cellStyle name="Salida 2 2 2 2 14" xfId="7526" xr:uid="{545C0F7B-47A0-4E3F-9D95-8435C115FFB6}"/>
    <cellStyle name="Salida 2 2 2 2 15" xfId="7861" xr:uid="{9138145B-6575-45F3-8F18-78863D6BF445}"/>
    <cellStyle name="Salida 2 2 2 2 16" xfId="8355" xr:uid="{0AAD3EBE-70BB-4C78-B64B-456009C7D489}"/>
    <cellStyle name="Salida 2 2 2 2 17" xfId="7986" xr:uid="{B1D4BCD6-4CED-4E7D-A8E4-D5E110CE1D10}"/>
    <cellStyle name="Salida 2 2 2 2 18" xfId="8392" xr:uid="{4E11B9AC-9792-4466-999F-AECBBA76AC60}"/>
    <cellStyle name="Salida 2 2 2 2 19" xfId="10463" xr:uid="{88AE5B72-B2A1-4DBC-8020-48AAE7CF51F3}"/>
    <cellStyle name="Salida 2 2 2 2 2" xfId="4757" xr:uid="{95775B8C-AEFC-40DD-8BDE-CD7A3A987C5B}"/>
    <cellStyle name="Salida 2 2 2 2 3" xfId="7184" xr:uid="{E96A7298-192F-4B65-9802-EAB9EDFCF3CF}"/>
    <cellStyle name="Salida 2 2 2 2 4" xfId="8094" xr:uid="{F7AE6176-3C09-4A12-BFA8-3EFD98704257}"/>
    <cellStyle name="Salida 2 2 2 2 5" xfId="8090" xr:uid="{EE9BB2F6-3DFF-4270-932A-0D67E5E730BE}"/>
    <cellStyle name="Salida 2 2 2 2 6" xfId="7975" xr:uid="{F73C73FA-D446-4968-BF48-B1305DDA7094}"/>
    <cellStyle name="Salida 2 2 2 2 7" xfId="7678" xr:uid="{01FA7A8B-D088-4F7D-A7FC-2104CC91C87D}"/>
    <cellStyle name="Salida 2 2 2 2 8" xfId="8108" xr:uid="{7D51AE97-1587-4C58-9CBF-D97632E7EF94}"/>
    <cellStyle name="Salida 2 2 2 2 9" xfId="7746" xr:uid="{785D870A-623D-437C-83E7-A6FB586231F8}"/>
    <cellStyle name="Salida 2 2 2 20" xfId="9295" xr:uid="{CF696FA7-7351-452B-AED4-DE3FE863BB32}"/>
    <cellStyle name="Salida 2 2 2 3" xfId="3589" xr:uid="{A0BF6A46-F95D-4D1A-82EE-512FE7E44C9A}"/>
    <cellStyle name="Salida 2 2 2 4" xfId="6016" xr:uid="{3B2052F8-9A61-45FD-A430-E7C57886B0DA}"/>
    <cellStyle name="Salida 2 2 2 5" xfId="7743" xr:uid="{251B0BAC-1FEB-4B82-81A1-DD4F4C2E9DC1}"/>
    <cellStyle name="Salida 2 2 2 6" xfId="8086" xr:uid="{F4FE7D85-66B6-4A87-9DC8-211C82ACD7F6}"/>
    <cellStyle name="Salida 2 2 2 7" xfId="7745" xr:uid="{939A2B2B-4113-4446-A89B-61273DD22CC7}"/>
    <cellStyle name="Salida 2 2 2 8" xfId="7555" xr:uid="{12DCD76E-2505-40A7-AA8C-D4EBEEE7E78C}"/>
    <cellStyle name="Salida 2 2 2 9" xfId="7681" xr:uid="{0716CF19-CAFB-499B-B883-33636D0A593C}"/>
    <cellStyle name="Salida 2 2 20" xfId="7714" xr:uid="{EEA56196-6CF0-48B1-9376-3A9D06592913}"/>
    <cellStyle name="Salida 2 2 21" xfId="8707" xr:uid="{D426CE35-646D-45D8-9E91-B62AC3629484}"/>
    <cellStyle name="Salida 2 2 3" xfId="1833" xr:uid="{4BDD689E-6CD1-4148-B4A6-A9228F6A7F90}"/>
    <cellStyle name="Salida 2 2 3 10" xfId="7694" xr:uid="{EF3E8D4E-E3DB-40AA-82C1-01EB97920B99}"/>
    <cellStyle name="Salida 2 2 3 11" xfId="8279" xr:uid="{E7AA499E-B99C-4892-AE85-4D090DB669E3}"/>
    <cellStyle name="Salida 2 2 3 12" xfId="8118" xr:uid="{6CCBF113-4CF0-4AA4-9945-B2642B4BC38F}"/>
    <cellStyle name="Salida 2 2 3 13" xfId="8132" xr:uid="{FEB34D1F-EAA9-4785-8A78-2B9507063AA0}"/>
    <cellStyle name="Salida 2 2 3 14" xfId="7928" xr:uid="{C3A0EB7A-F635-4A4D-8A74-13BC5EE90297}"/>
    <cellStyle name="Salida 2 2 3 15" xfId="5090" xr:uid="{DA5BC6A8-A91F-4667-8D9A-84A7B8FC7262}"/>
    <cellStyle name="Salida 2 2 3 16" xfId="7511" xr:uid="{13853D73-5988-4A90-B6D5-53AC6549872B}"/>
    <cellStyle name="Salida 2 2 3 17" xfId="8153" xr:uid="{D40D8981-D13B-4F20-ACD8-A97E68B4F2A6}"/>
    <cellStyle name="Salida 2 2 3 18" xfId="8163" xr:uid="{2CDB1798-521E-4CD4-8DBB-AB07B40E57B3}"/>
    <cellStyle name="Salida 2 2 3 19" xfId="9875" xr:uid="{8916B5BD-30F7-48AC-8EAF-95C5A94FE3CE}"/>
    <cellStyle name="Salida 2 2 3 2" xfId="4169" xr:uid="{A87F39CB-86EF-4895-870A-15EAB3975A4F}"/>
    <cellStyle name="Salida 2 2 3 3" xfId="6596" xr:uid="{C11F215B-537A-400B-9396-7976E84BA410}"/>
    <cellStyle name="Salida 2 2 3 4" xfId="7903" xr:uid="{CCF819A9-EABB-48C8-ABCE-232AB140AE0E}"/>
    <cellStyle name="Salida 2 2 3 5" xfId="7663" xr:uid="{F71F8532-2C07-404A-887F-12415B1AAAF7}"/>
    <cellStyle name="Salida 2 2 3 6" xfId="8156" xr:uid="{4D1F18A8-DD3D-4F77-8221-0DDD4F8D1F61}"/>
    <cellStyle name="Salida 2 2 3 7" xfId="8187" xr:uid="{50A03DD5-6F09-42FE-87A4-6201E4FBA3C1}"/>
    <cellStyle name="Salida 2 2 3 8" xfId="5110" xr:uid="{19FD27D6-62DC-4BE6-9BC8-2B5146A9621B}"/>
    <cellStyle name="Salida 2 2 3 9" xfId="8194" xr:uid="{81FC4C3D-06A2-48D6-8615-7A04E3B67134}"/>
    <cellStyle name="Salida 2 2 4" xfId="3001" xr:uid="{8880F5FE-64F1-4F3D-90CA-778660990C73}"/>
    <cellStyle name="Salida 2 2 5" xfId="5428" xr:uid="{63B9ED55-B36F-4FC2-BAF5-861D122566C1}"/>
    <cellStyle name="Salida 2 2 6" xfId="7566" xr:uid="{01108B07-2007-4C1E-BF36-819493940675}"/>
    <cellStyle name="Salida 2 2 7" xfId="8126" xr:uid="{7E405DF3-6F65-4F57-BA63-A0D1361E20BE}"/>
    <cellStyle name="Salida 2 2 8" xfId="5416" xr:uid="{C3427D00-0B9B-4094-BC50-38E2A978D8B3}"/>
    <cellStyle name="Salida 2 2 9" xfId="5323" xr:uid="{25603B8B-285B-4810-9C74-A9964CD250A0}"/>
    <cellStyle name="Salida 2 3" xfId="957" xr:uid="{E99B89E2-8635-4F7C-983C-67FD7AE568C6}"/>
    <cellStyle name="Salida 2 3 10" xfId="8087" xr:uid="{A54809EC-10B6-4731-B46D-5C294CDC3146}"/>
    <cellStyle name="Salida 2 3 11" xfId="7706" xr:uid="{016E2DAA-1847-473C-8B37-B6E8167165EE}"/>
    <cellStyle name="Salida 2 3 12" xfId="8169" xr:uid="{3BD150F9-9336-4F48-9800-2DC354D0BC74}"/>
    <cellStyle name="Salida 2 3 13" xfId="5088" xr:uid="{2668A132-817D-410E-8518-8178E23A2442}"/>
    <cellStyle name="Salida 2 3 14" xfId="8075" xr:uid="{0CEB7467-7173-44A1-B7C3-7A384F3A313B}"/>
    <cellStyle name="Salida 2 3 15" xfId="8123" xr:uid="{32F39EE8-636F-4853-B966-0DA2E3F7EED7}"/>
    <cellStyle name="Salida 2 3 16" xfId="8230" xr:uid="{482B5121-F354-46EB-A4B6-4277009C4EDB}"/>
    <cellStyle name="Salida 2 3 17" xfId="7486" xr:uid="{5BD116DE-31FF-4A48-AD67-176A98DCD54C}"/>
    <cellStyle name="Salida 2 3 18" xfId="7933" xr:uid="{968F8057-06FC-42FF-981A-CB98D54C86E1}"/>
    <cellStyle name="Salida 2 3 19" xfId="7769" xr:uid="{24155243-82B2-44EE-8165-457863507891}"/>
    <cellStyle name="Salida 2 3 2" xfId="2125" xr:uid="{C558A396-3CBF-4C97-AAEF-941A552BDB0B}"/>
    <cellStyle name="Salida 2 3 2 10" xfId="8246" xr:uid="{7E8B3BE4-81A7-4000-AA3F-42CA3A00C228}"/>
    <cellStyle name="Salida 2 3 2 11" xfId="7673" xr:uid="{9EF89D0D-E9E5-4243-BFE6-7C9A5029AFEF}"/>
    <cellStyle name="Salida 2 3 2 12" xfId="8041" xr:uid="{A24C44C4-CDCC-4751-8C6A-9E067E124F5D}"/>
    <cellStyle name="Salida 2 3 2 13" xfId="7575" xr:uid="{1350036C-9010-4829-8A5D-6EE9D23D8C26}"/>
    <cellStyle name="Salida 2 3 2 14" xfId="8098" xr:uid="{A6C3A0CC-3369-4F88-BB18-732AB634EE59}"/>
    <cellStyle name="Salida 2 3 2 15" xfId="7968" xr:uid="{96B159F9-AD15-480A-81CF-111562129F01}"/>
    <cellStyle name="Salida 2 3 2 16" xfId="8058" xr:uid="{671A6459-5850-4DE4-996A-B40FF5310F9F}"/>
    <cellStyle name="Salida 2 3 2 17" xfId="7557" xr:uid="{64AD97DB-78DF-4C4C-B30A-647E8EAACD50}"/>
    <cellStyle name="Salida 2 3 2 18" xfId="7965" xr:uid="{0A98D7EF-B62D-4FC6-BBF5-C286A9C2D82F}"/>
    <cellStyle name="Salida 2 3 2 19" xfId="10167" xr:uid="{3D9D711E-F1B9-4C13-A120-E7EBF81B86A5}"/>
    <cellStyle name="Salida 2 3 2 2" xfId="4461" xr:uid="{1E47EFC9-9A16-471B-A85F-D2AFF27CAA81}"/>
    <cellStyle name="Salida 2 3 2 3" xfId="6888" xr:uid="{37D2F67A-426F-4F49-8E99-18A42C96A2CB}"/>
    <cellStyle name="Salida 2 3 2 4" xfId="7997" xr:uid="{F0D1F8A2-6F80-4BF0-8F48-D1CBD65BDA76}"/>
    <cellStyle name="Salida 2 3 2 5" xfId="7604" xr:uid="{F6993BAB-80FC-40A2-9123-B672CA63B335}"/>
    <cellStyle name="Salida 2 3 2 6" xfId="7847" xr:uid="{76C378C3-992A-4707-B3D3-92944AEEF2A7}"/>
    <cellStyle name="Salida 2 3 2 7" xfId="8050" xr:uid="{92D1A60B-7E09-4C13-9AF4-2FDFC50A314B}"/>
    <cellStyle name="Salida 2 3 2 8" xfId="8060" xr:uid="{B4BEC532-D56D-480A-A928-534D28592CF1}"/>
    <cellStyle name="Salida 2 3 2 9" xfId="8049" xr:uid="{59C053D1-59E8-4E18-80F0-0DA5F0918E0F}"/>
    <cellStyle name="Salida 2 3 20" xfId="8999" xr:uid="{4B8B27DF-E679-4D82-AC1A-075DF314394D}"/>
    <cellStyle name="Salida 2 3 3" xfId="3293" xr:uid="{BD858A50-8590-4D5D-87F5-39AC692598FA}"/>
    <cellStyle name="Salida 2 3 4" xfId="5720" xr:uid="{6E7EECCC-C91A-4BBC-8D3A-11608554399B}"/>
    <cellStyle name="Salida 2 3 5" xfId="7656" xr:uid="{646C20D0-82BF-4120-98DC-1B09EAECC3FA}"/>
    <cellStyle name="Salida 2 3 6" xfId="5092" xr:uid="{A01EE60C-878C-4E88-B912-1B7E946F6536}"/>
    <cellStyle name="Salida 2 3 7" xfId="7857" xr:uid="{1E2D0333-DE49-4140-ACF6-E443FFD1D390}"/>
    <cellStyle name="Salida 2 3 8" xfId="8009" xr:uid="{9E3BC212-FD48-4ABB-AB04-451F13933479}"/>
    <cellStyle name="Salida 2 3 9" xfId="8068" xr:uid="{8A79F4D8-22C8-431A-A46B-56977A496F34}"/>
    <cellStyle name="Salida 2 4" xfId="5080" xr:uid="{0938371A-DD71-4D44-973C-DA7A9A5C3964}"/>
    <cellStyle name="Salida 2 5" xfId="5113" xr:uid="{A738710B-DCD2-40B6-985D-8717D2A90B63}"/>
    <cellStyle name="Salida 2 6" xfId="5095" xr:uid="{2CB3AFF7-5C9E-417F-B46E-90E4CFB0D31D}"/>
    <cellStyle name="Salida 2 7" xfId="7807" xr:uid="{A8B47F58-5C9B-4FBC-B29C-4E87DF7E6AF8}"/>
    <cellStyle name="Salida 2 8" xfId="5083" xr:uid="{5ED0AAF5-0502-450F-AFB8-91705F672D97}"/>
    <cellStyle name="Salida 2 9" xfId="7892" xr:uid="{AB3E5629-2BFA-4C26-AE4E-76C7A114E05C}"/>
    <cellStyle name="Salida 3" xfId="267" xr:uid="{35096B79-7EE2-4891-8C09-49E0CAA61826}"/>
    <cellStyle name="Salida 3 10" xfId="7491" xr:uid="{0AAA6C6F-11A9-41AC-B96F-AEE40628F5C3}"/>
    <cellStyle name="Salida 3 11" xfId="7990" xr:uid="{ED445D3A-14D1-44C1-874F-05F4AE140CD3}"/>
    <cellStyle name="Salida 3 12" xfId="8358" xr:uid="{E89B8E8F-F4C4-4B6F-9CD8-313F374663C3}"/>
    <cellStyle name="Salida 3 13" xfId="7834" xr:uid="{EBF3E3D3-41DB-4D92-B146-ED37124D9E20}"/>
    <cellStyle name="Salida 3 14" xfId="5322" xr:uid="{EB8EDA44-6418-43B1-822C-F066A6F08410}"/>
    <cellStyle name="Salida 3 15" xfId="8425" xr:uid="{FCC3BABE-1675-4DE9-B53F-7703EC9AC8FB}"/>
    <cellStyle name="Salida 3 2" xfId="959" xr:uid="{6F7981EF-BF00-46B3-806D-DA6F4677BC65}"/>
    <cellStyle name="Salida 3 2 10" xfId="8112" xr:uid="{0860C2A8-2309-4988-835E-FC0DE0ED5ADB}"/>
    <cellStyle name="Salida 3 2 11" xfId="7803" xr:uid="{FBC334ED-60CD-4312-81BE-B3DAEED5ED43}"/>
    <cellStyle name="Salida 3 2 12" xfId="7639" xr:uid="{9077B79E-A739-4FA6-B501-7A33F8F86B99}"/>
    <cellStyle name="Salida 3 2 13" xfId="5134" xr:uid="{556D7AF2-C0A8-46A6-AEEE-0E5646DE2AE0}"/>
    <cellStyle name="Salida 3 2 14" xfId="8135" xr:uid="{DF8AB027-51E7-4554-A4BF-9E17FDDC5A02}"/>
    <cellStyle name="Salida 3 2 15" xfId="7947" xr:uid="{39593D9C-C889-4904-AF4B-51A3AA3C3C49}"/>
    <cellStyle name="Salida 3 2 16" xfId="7530" xr:uid="{1B16EA12-81F1-453D-B61A-6F526DAB7D93}"/>
    <cellStyle name="Salida 3 2 17" xfId="7688" xr:uid="{6F3BC3BA-A65A-4833-8C1E-89A16CF887A1}"/>
    <cellStyle name="Salida 3 2 18" xfId="8293" xr:uid="{A5D22619-64C1-42ED-BA37-A2A45B63F91A}"/>
    <cellStyle name="Salida 3 2 19" xfId="7860" xr:uid="{584C3130-7989-4496-B23B-D308E93E893B}"/>
    <cellStyle name="Salida 3 2 2" xfId="1538" xr:uid="{11FDEE62-7A5E-48B7-8C2A-B7BE20052EF3}"/>
    <cellStyle name="Salida 3 2 2 10" xfId="8226" xr:uid="{6053F76F-86AC-495E-8E20-6C0790786AE7}"/>
    <cellStyle name="Salida 3 2 2 11" xfId="7800" xr:uid="{6CE60A22-838A-4944-87F2-F1335B3D61D6}"/>
    <cellStyle name="Salida 3 2 2 12" xfId="7476" xr:uid="{B08E24CB-54FA-426D-9FCE-32822A7EA261}"/>
    <cellStyle name="Salida 3 2 2 13" xfId="7701" xr:uid="{A394A4BB-18AE-404F-85A8-692F1A749428}"/>
    <cellStyle name="Salida 3 2 2 14" xfId="7563" xr:uid="{A16F8985-B9A5-4D00-969D-F27403544DE9}"/>
    <cellStyle name="Salida 3 2 2 15" xfId="8106" xr:uid="{CECD55CE-340A-49D3-9E84-8E52DEC42491}"/>
    <cellStyle name="Salida 3 2 2 16" xfId="7585" xr:uid="{8FFA4DEE-BF17-4D39-934F-F679C1F47393}"/>
    <cellStyle name="Salida 3 2 2 17" xfId="8318" xr:uid="{99BE74A9-9F73-470E-88BC-B36CE4601D9E}"/>
    <cellStyle name="Salida 3 2 2 18" xfId="7689" xr:uid="{DA51EE8E-C8CF-47E4-800F-9EB0C0947DC0}"/>
    <cellStyle name="Salida 3 2 2 19" xfId="7649" xr:uid="{91212E64-A06F-4AB6-8337-54289A81678F}"/>
    <cellStyle name="Salida 3 2 2 2" xfId="2706" xr:uid="{916DF306-299C-41D5-9964-FE37F32B64CC}"/>
    <cellStyle name="Salida 3 2 2 2 10" xfId="8303" xr:uid="{C2DC0AB8-A1F5-4D14-AF11-0F5BE0D9705B}"/>
    <cellStyle name="Salida 3 2 2 2 11" xfId="8326" xr:uid="{A751EE36-ECAF-4FA6-BAF5-AC707100D1E7}"/>
    <cellStyle name="Salida 3 2 2 2 12" xfId="8337" xr:uid="{C81E5EDC-BB35-4E4E-AA1E-9C82D214DF37}"/>
    <cellStyle name="Salida 3 2 2 2 13" xfId="8350" xr:uid="{4C1C5550-0EAD-46B2-B040-3AAECF32CC08}"/>
    <cellStyle name="Salida 3 2 2 2 14" xfId="8362" xr:uid="{DCC51A62-76FA-43BB-AEE5-9AAE2105E7CA}"/>
    <cellStyle name="Salida 3 2 2 2 15" xfId="8374" xr:uid="{9A48FBAB-A369-479F-BFDC-10F7614E0E7E}"/>
    <cellStyle name="Salida 3 2 2 2 16" xfId="8386" xr:uid="{E5D3542D-7175-4EBB-BBD1-6FC0C1758A83}"/>
    <cellStyle name="Salida 3 2 2 2 17" xfId="8396" xr:uid="{55B71864-C26E-40F5-94A3-957ACB7563CD}"/>
    <cellStyle name="Salida 3 2 2 2 18" xfId="8403" xr:uid="{00059E72-D19F-47ED-8C61-0F30576B7172}"/>
    <cellStyle name="Salida 3 2 2 2 19" xfId="10748" xr:uid="{A5EF3065-02B0-4703-8B0B-6062825BDA01}"/>
    <cellStyle name="Salida 3 2 2 2 2" xfId="5042" xr:uid="{533809B5-9553-4807-B1D1-A33DCF2EA187}"/>
    <cellStyle name="Salida 3 2 2 2 3" xfId="7469" xr:uid="{24301ABC-88FA-4984-831E-172F2B9B8A0F}"/>
    <cellStyle name="Salida 3 2 2 2 4" xfId="8178" xr:uid="{CB59D220-FE8A-4EC4-9503-2BA6F97D5CDB}"/>
    <cellStyle name="Salida 3 2 2 2 5" xfId="8203" xr:uid="{D28DD8C5-2706-41F9-B20D-91174FF945BC}"/>
    <cellStyle name="Salida 3 2 2 2 6" xfId="8222" xr:uid="{BAD09A8D-CC28-4AF2-A206-4B4AF5EF711D}"/>
    <cellStyle name="Salida 3 2 2 2 7" xfId="8238" xr:uid="{756E92F8-B058-47D5-9314-E5766313C788}"/>
    <cellStyle name="Salida 3 2 2 2 8" xfId="8263" xr:uid="{79624F4A-7A09-491A-B446-EB23D28EAD2E}"/>
    <cellStyle name="Salida 3 2 2 2 9" xfId="8284" xr:uid="{63CC694D-0D0B-4061-BB83-6BF0B36420B0}"/>
    <cellStyle name="Salida 3 2 2 20" xfId="9580" xr:uid="{A15D6F40-4BE3-4F15-B36E-A4EB69049692}"/>
    <cellStyle name="Salida 3 2 2 3" xfId="3874" xr:uid="{FBC0B92C-C6C5-48BC-B561-306FBD16E2C3}"/>
    <cellStyle name="Salida 3 2 2 4" xfId="6301" xr:uid="{7D001599-0791-4C32-84E5-42E721F66397}"/>
    <cellStyle name="Salida 3 2 2 5" xfId="7823" xr:uid="{BE774F60-08C1-4C2C-9B1C-39F051EC389C}"/>
    <cellStyle name="Salida 3 2 2 6" xfId="7624" xr:uid="{012AD95D-A4FA-465C-AE2C-E901C6748FDC}"/>
    <cellStyle name="Salida 3 2 2 7" xfId="8159" xr:uid="{B13F93E3-AC58-4831-AC40-AE7CF85C543E}"/>
    <cellStyle name="Salida 3 2 2 8" xfId="7755" xr:uid="{6A164046-AB6E-408C-8B56-E7E33E0CFB47}"/>
    <cellStyle name="Salida 3 2 2 9" xfId="7940" xr:uid="{71799822-E9E3-46DB-9348-76ED6EE228E8}"/>
    <cellStyle name="Salida 3 2 20" xfId="7611" xr:uid="{F6B5895E-8BB2-4D76-98ED-87FDCD1302B5}"/>
    <cellStyle name="Salida 3 2 21" xfId="9001" xr:uid="{8575B1D0-691A-4B53-A10F-D8F5211EF03C}"/>
    <cellStyle name="Salida 3 2 3" xfId="2127" xr:uid="{7DFCDB52-AAF8-49BB-81A0-A153E4ED2CFD}"/>
    <cellStyle name="Salida 3 2 3 10" xfId="8103" xr:uid="{C289A8D4-267D-4975-9463-8E0BD7E83F1A}"/>
    <cellStyle name="Salida 3 2 3 11" xfId="8207" xr:uid="{E1F85529-A1F4-4633-B102-3EA3E685CFED}"/>
    <cellStyle name="Salida 3 2 3 12" xfId="7781" xr:uid="{3C15F09C-C60E-4380-982A-B02E1D291AF2}"/>
    <cellStyle name="Salida 3 2 3 13" xfId="7734" xr:uid="{96431282-C257-4323-BC4B-D313865CF099}"/>
    <cellStyle name="Salida 3 2 3 14" xfId="8115" xr:uid="{FE09FEA0-5B2C-4B43-8C41-FE8F1B1A7513}"/>
    <cellStyle name="Salida 3 2 3 15" xfId="8256" xr:uid="{159DED9F-84EC-4CA3-879B-F68A933982AA}"/>
    <cellStyle name="Salida 3 2 3 16" xfId="8157" xr:uid="{35DE2A9A-BBC2-423E-A09F-ADE193965880}"/>
    <cellStyle name="Salida 3 2 3 17" xfId="8005" xr:uid="{4D85DA61-5ED1-421A-9BE4-E16B11B2C88D}"/>
    <cellStyle name="Salida 3 2 3 18" xfId="7748" xr:uid="{01F8A8FD-654A-450C-B461-3718D6CF6C69}"/>
    <cellStyle name="Salida 3 2 3 19" xfId="10169" xr:uid="{12335F69-BCC4-4E09-842C-9AF573BB1A9D}"/>
    <cellStyle name="Salida 3 2 3 2" xfId="4463" xr:uid="{5A08A020-5264-46CC-B234-125EF3D2E438}"/>
    <cellStyle name="Salida 3 2 3 3" xfId="6890" xr:uid="{8A97507F-253C-4890-81EE-34EBAEA2B636}"/>
    <cellStyle name="Salida 3 2 3 4" xfId="7999" xr:uid="{B6126697-EC55-4745-94E6-C47B436DD09D}"/>
    <cellStyle name="Salida 3 2 3 5" xfId="7855" xr:uid="{95FAFFB4-ACFC-4799-B027-C2D0E330993D}"/>
    <cellStyle name="Salida 3 2 3 6" xfId="7494" xr:uid="{C80913BE-2CA7-45A9-9B15-93D701D6A677}"/>
    <cellStyle name="Salida 3 2 3 7" xfId="8100" xr:uid="{03198849-631B-4133-A611-6DFE1FA7EDC6}"/>
    <cellStyle name="Salida 3 2 3 8" xfId="8105" xr:uid="{82074E09-E76F-4D40-B8A6-AC5D655F3930}"/>
    <cellStyle name="Salida 3 2 3 9" xfId="7592" xr:uid="{10737471-B0BC-483E-BDD1-9D980A388B89}"/>
    <cellStyle name="Salida 3 2 4" xfId="3295" xr:uid="{EA1A732F-08E7-4EEE-8A87-4EA935CADAD6}"/>
    <cellStyle name="Salida 3 2 5" xfId="5722" xr:uid="{7B404FA9-92C1-4130-8DA3-1B935059F5CC}"/>
    <cellStyle name="Salida 3 2 6" xfId="7658" xr:uid="{0517F4DE-AF6A-4382-8921-216AF7EB8F16}"/>
    <cellStyle name="Salida 3 2 7" xfId="7517" xr:uid="{0311FD9C-50AB-4B1E-82B3-C9D197722FC3}"/>
    <cellStyle name="Salida 3 2 8" xfId="7898" xr:uid="{1B8BA7D7-20C7-4574-B24E-8ABDF3A8DBE9}"/>
    <cellStyle name="Salida 3 2 9" xfId="7697" xr:uid="{D6D99EBF-35A2-45E6-BAE7-127008DA10FB}"/>
    <cellStyle name="Salida 3 3" xfId="674" xr:uid="{4B73F75E-9FC2-4D70-9B7D-0F6668E68EE0}"/>
    <cellStyle name="Salida 3 3 10" xfId="8162" xr:uid="{A38C8C6E-3C4A-40BB-BD2E-CF1651C4F54E}"/>
    <cellStyle name="Salida 3 3 11" xfId="7626" xr:uid="{571BF74C-EB72-46F9-B7F3-4F478A01A099}"/>
    <cellStyle name="Salida 3 3 12" xfId="8137" xr:uid="{F140A4B7-2F74-4A5E-9EBE-D723933B4765}"/>
    <cellStyle name="Salida 3 3 13" xfId="8081" xr:uid="{9AC93927-8D6E-4AFB-AF61-3CDE67360C68}"/>
    <cellStyle name="Salida 3 3 14" xfId="8154" xr:uid="{85EDE5EF-102D-4083-BB4A-B98AC495C595}"/>
    <cellStyle name="Salida 3 3 15" xfId="8252" xr:uid="{9E05E127-97FF-47D4-81A9-534228E9BB98}"/>
    <cellStyle name="Salida 3 3 16" xfId="7815" xr:uid="{AF8D2427-9C46-418B-A2F1-31F727E97797}"/>
    <cellStyle name="Salida 3 3 17" xfId="7642" xr:uid="{A5C31D56-AACF-4A48-AAF5-24F88AED915B}"/>
    <cellStyle name="Salida 3 3 18" xfId="8070" xr:uid="{281C57C3-6248-4E36-9867-4D82C344522B}"/>
    <cellStyle name="Salida 3 3 19" xfId="8379" xr:uid="{AE28732C-0B44-489D-AE82-2C9B70F670C4}"/>
    <cellStyle name="Salida 3 3 2" xfId="1843" xr:uid="{C2F8C0A6-A422-41D3-957C-4EB6CA5F50E4}"/>
    <cellStyle name="Salida 3 3 2 10" xfId="8173" xr:uid="{C64A029C-55B6-47AB-B2C9-0E4E82D23262}"/>
    <cellStyle name="Salida 3 3 2 11" xfId="7529" xr:uid="{1CBFB718-4640-40E8-B2A6-B6C0DE964043}"/>
    <cellStyle name="Salida 3 3 2 12" xfId="8234" xr:uid="{5B5C95AB-C946-45CC-8B87-A7FB3A83FBF9}"/>
    <cellStyle name="Salida 3 3 2 13" xfId="8174" xr:uid="{86EFF02F-C559-4B5A-80FA-D85338FEAB4D}"/>
    <cellStyle name="Salida 3 3 2 14" xfId="7738" xr:uid="{B6A044F9-4D97-4CC4-A696-63282C82979F}"/>
    <cellStyle name="Salida 3 3 2 15" xfId="8099" xr:uid="{E4558409-B6E1-44A0-9D86-9EE4A1A90B29}"/>
    <cellStyle name="Salida 3 3 2 16" xfId="8320" xr:uid="{AE862E06-1B3F-46CE-8DD2-EC44B4D4DC12}"/>
    <cellStyle name="Salida 3 3 2 17" xfId="7700" xr:uid="{67CD0B9B-6E08-45D0-821E-BEE554942C30}"/>
    <cellStyle name="Salida 3 3 2 18" xfId="7548" xr:uid="{FAFF38B2-308D-457C-9E7E-DEC7C117F9F5}"/>
    <cellStyle name="Salida 3 3 2 19" xfId="9885" xr:uid="{7CE0BDCC-8563-4607-BE60-E83794C7E949}"/>
    <cellStyle name="Salida 3 3 2 2" xfId="4179" xr:uid="{08C496C0-98C8-400B-BF10-A2AE819C7DC0}"/>
    <cellStyle name="Salida 3 3 2 3" xfId="6606" xr:uid="{2C52C4D4-2CDD-4044-AA8E-2CDC5C789926}"/>
    <cellStyle name="Salida 3 3 2 4" xfId="7912" xr:uid="{EB3E70B1-3D08-4F03-82DF-D8EDCB48213A}"/>
    <cellStyle name="Salida 3 3 2 5" xfId="7816" xr:uid="{F9A031CB-77C1-46AB-8C7F-781824BC4A02}"/>
    <cellStyle name="Salida 3 3 2 6" xfId="8141" xr:uid="{3684F452-7D6C-49BC-B316-D34E59B2CA62}"/>
    <cellStyle name="Salida 3 3 2 7" xfId="7667" xr:uid="{18F923CE-A6E1-4400-AADB-5CBF1FACD014}"/>
    <cellStyle name="Salida 3 3 2 8" xfId="7551" xr:uid="{01E5C958-8D7E-4D2D-848F-AF0DF6A3E29E}"/>
    <cellStyle name="Salida 3 3 2 9" xfId="8208" xr:uid="{DAF5D96C-BDA4-454E-AAAF-260F0EB6CC41}"/>
    <cellStyle name="Salida 3 3 20" xfId="8717" xr:uid="{55B37F24-506C-4FE1-A745-70A2BB034346}"/>
    <cellStyle name="Salida 3 3 3" xfId="3011" xr:uid="{93A11DBF-3D59-46C6-9CCF-47E880E4EC60}"/>
    <cellStyle name="Salida 3 3 4" xfId="5438" xr:uid="{AC9855E4-76E1-443A-8BF2-0392AF2AB775}"/>
    <cellStyle name="Salida 3 3 5" xfId="7574" xr:uid="{AB04E7D0-7AF0-451B-98D4-0CDCC07ADFE7}"/>
    <cellStyle name="Salida 3 3 6" xfId="7603" xr:uid="{82E5D09C-8631-4534-B820-6DD39CC12564}"/>
    <cellStyle name="Salida 3 3 7" xfId="5099" xr:uid="{ADF875BE-DF39-42AC-B4E5-CFF976C6730E}"/>
    <cellStyle name="Salida 3 3 8" xfId="7979" xr:uid="{014CB3D9-8A77-4355-AECF-99E5F6FB3983}"/>
    <cellStyle name="Salida 3 3 9" xfId="7978" xr:uid="{D79101EB-1117-47AB-AD07-4D86C644479C}"/>
    <cellStyle name="Salida 3 4" xfId="5121" xr:uid="{01A319EF-DC66-48D5-A92D-384D532AB7EE}"/>
    <cellStyle name="Salida 3 5" xfId="5122" xr:uid="{9B25C89B-C4CF-4158-A9C2-603CA8317963}"/>
    <cellStyle name="Salida 3 6" xfId="7783" xr:uid="{F13748CB-0396-4F35-BAA6-8676AEDE1FB6}"/>
    <cellStyle name="Salida 3 7" xfId="5060" xr:uid="{EAEBF576-8ECB-4A4D-A87C-7E2A21433043}"/>
    <cellStyle name="Salida 3 8" xfId="7935" xr:uid="{75EF417E-220D-4B57-B79B-DB3B4D4B40AD}"/>
    <cellStyle name="Salida 3 9" xfId="8232" xr:uid="{E7090BE6-C7EC-4200-AD15-308C8F37E246}"/>
    <cellStyle name="Texto de advertencia 2" xfId="142" xr:uid="{2E826FD3-AFF4-4080-A66A-3B0D72635ACF}"/>
    <cellStyle name="Texto de advertencia 3" xfId="268" xr:uid="{85A84B0D-B67A-4399-8EBD-F1B2C2FAF50C}"/>
    <cellStyle name="Texto explicativo 2" xfId="143" xr:uid="{D920B9E2-9364-4230-B602-C32E989FF987}"/>
    <cellStyle name="Texto explicativo 3" xfId="269" xr:uid="{27DD59F9-0233-41AC-863A-B15ECAB8D37E}"/>
    <cellStyle name="Título 1 2" xfId="144" xr:uid="{85A37DFA-D06B-46BF-AE4D-2908F966CA18}"/>
    <cellStyle name="Título 1 3" xfId="270" xr:uid="{C29480A7-F862-4BC4-9E33-0AAF64A88A60}"/>
    <cellStyle name="Título 2 2" xfId="145" xr:uid="{CF574AE3-1399-413C-A4F3-F9442EEA6CFE}"/>
    <cellStyle name="Título 2 3" xfId="271" xr:uid="{4CD3D70B-052D-4424-9D2B-EF8BA0C05414}"/>
    <cellStyle name="Título 3 2" xfId="146" xr:uid="{AD2744BC-1E56-4646-861F-8CD467CDF440}"/>
    <cellStyle name="Título 3 2 2" xfId="663" xr:uid="{22C9276E-59F0-4486-B496-0907439FB1BA}"/>
    <cellStyle name="Título 3 2 2 2" xfId="8104" xr:uid="{BAD2E4A8-0310-40FB-9BFF-776FEFB43973}"/>
    <cellStyle name="Título 3 2 3" xfId="8165" xr:uid="{5B2BA828-3C52-4C66-A0F1-730371001B5F}"/>
    <cellStyle name="Título 3 3" xfId="272" xr:uid="{86E9A338-1276-4145-BF59-E24409718B3C}"/>
    <cellStyle name="Título 3 3 2" xfId="676" xr:uid="{8A2AFC2A-7420-4048-B094-7CBC592148EC}"/>
    <cellStyle name="Título 3 3 2 2" xfId="7625" xr:uid="{9DE2BE9C-4ACD-4E8F-9828-1FEF3A1654A7}"/>
    <cellStyle name="Título 3 3 3" xfId="7595" xr:uid="{B9E7BDFA-A78E-4F39-8AE2-CD0B13E79994}"/>
    <cellStyle name="Título 4" xfId="147" xr:uid="{924783A4-C187-41EE-87A2-6AC5065C1484}"/>
    <cellStyle name="Título 5" xfId="273" xr:uid="{DD1AB6B0-1285-41D8-9EC5-189F63C06591}"/>
    <cellStyle name="Total 2" xfId="149" xr:uid="{525A6500-CA58-4CAD-A4D2-E5C4296BB257}"/>
    <cellStyle name="Total 2 10" xfId="8080" xr:uid="{F5D9A7A4-7DD6-485C-B120-ED36A7125D06}"/>
    <cellStyle name="Total 2 11" xfId="7948" xr:uid="{B149DD03-93CB-4B94-94AA-D4A4C1EBACC0}"/>
    <cellStyle name="Total 2 12" xfId="8199" xr:uid="{600B2828-CCC3-432D-8EA5-9FE246FFA5E4}"/>
    <cellStyle name="Total 2 13" xfId="7668" xr:uid="{F5E07410-38D9-4D18-9900-E44E2BA3417E}"/>
    <cellStyle name="Total 2 14" xfId="8381" xr:uid="{1F590C27-1116-4673-A353-9A8EE3567956}"/>
    <cellStyle name="Total 2 15" xfId="8417" xr:uid="{3C9BC256-D8D4-462B-9D0B-28D7E4EBED19}"/>
    <cellStyle name="Total 2 2" xfId="661" xr:uid="{3EEE520C-6B89-4606-A20B-59718941C4FA}"/>
    <cellStyle name="Total 2 2 10" xfId="7535" xr:uid="{57FE4555-8A35-4F44-9CF2-74C857239762}"/>
    <cellStyle name="Total 2 2 11" xfId="7767" xr:uid="{6E650D22-7C23-4DD9-9D44-4C9A31054B7C}"/>
    <cellStyle name="Total 2 2 12" xfId="7680" xr:uid="{58676E18-D877-44D8-B57C-7D56D0CCD02C}"/>
    <cellStyle name="Total 2 2 13" xfId="7804" xr:uid="{EF2DA459-7B5E-432B-8117-234370E4CD0D}"/>
    <cellStyle name="Total 2 2 14" xfId="7606" xr:uid="{F3EDE5B8-6C82-4A4E-9F6A-E7FF38B8A263}"/>
    <cellStyle name="Total 2 2 15" xfId="7923" xr:uid="{FD84155C-0517-4D6D-BBF9-E90AA883B720}"/>
    <cellStyle name="Total 2 2 16" xfId="7916" xr:uid="{EDF7B533-7A1D-447D-BE2E-9CA77416CAB8}"/>
    <cellStyle name="Total 2 2 17" xfId="8343" xr:uid="{04773659-6247-4BDE-A490-003472E495FB}"/>
    <cellStyle name="Total 2 2 18" xfId="8346" xr:uid="{C60909A6-7BDC-47F1-928F-94896CCD74FB}"/>
    <cellStyle name="Total 2 2 19" xfId="8186" xr:uid="{17F501C2-E5C2-481F-A6E4-CBDBAF4A0B70}"/>
    <cellStyle name="Total 2 2 2" xfId="1252" xr:uid="{D2D090D0-2CC7-4CCD-8DF5-A0AD9D8474AC}"/>
    <cellStyle name="Total 2 2 2 10" xfId="7539" xr:uid="{7843E84A-F8C7-4AA2-A1DC-017CEB6F3D82}"/>
    <cellStyle name="Total 2 2 2 11" xfId="7577" xr:uid="{22F7A057-62C6-4192-8E28-A90948EF06ED}"/>
    <cellStyle name="Total 2 2 2 12" xfId="7716" xr:uid="{728F18FC-C70C-4A9F-9EF1-5685C66222D1}"/>
    <cellStyle name="Total 2 2 2 13" xfId="7839" xr:uid="{04F9F1AA-6531-47D1-BE89-EEFF7EB4A314}"/>
    <cellStyle name="Total 2 2 2 14" xfId="8321" xr:uid="{ACB2F04C-D551-4C1D-97D7-AF927293021A}"/>
    <cellStyle name="Total 2 2 2 15" xfId="5055" xr:uid="{BB38657F-55C1-4F01-B817-A0C52FDF42B6}"/>
    <cellStyle name="Total 2 2 2 16" xfId="8214" xr:uid="{D54D096D-3CD3-4C5E-90A4-9187774AAB2B}"/>
    <cellStyle name="Total 2 2 2 17" xfId="7848" xr:uid="{698902E5-1D80-44FD-B21F-BF9F0DA9AFCA}"/>
    <cellStyle name="Total 2 2 2 18" xfId="8333" xr:uid="{08A22F2E-8EFD-401C-A5A3-443B98E00E9A}"/>
    <cellStyle name="Total 2 2 2 19" xfId="7958" xr:uid="{8A2B34EF-2A48-4436-96EA-E9DE647567E8}"/>
    <cellStyle name="Total 2 2 2 2" xfId="2420" xr:uid="{26D274BA-E99B-486D-B892-D9258AC42DE6}"/>
    <cellStyle name="Total 2 2 2 2 10" xfId="7579" xr:uid="{3C30786B-CFC1-4ACD-9FD6-A256BE6FD64C}"/>
    <cellStyle name="Total 2 2 2 2 11" xfId="7894" xr:uid="{E507ED00-0411-4FCF-8021-AA925B169D5B}"/>
    <cellStyle name="Total 2 2 2 2 12" xfId="7637" xr:uid="{057F857F-0D27-4AD5-ACA7-F933CA857A29}"/>
    <cellStyle name="Total 2 2 2 2 13" xfId="8271" xr:uid="{527A93EA-7C20-4D35-B30C-EA86B694FA0F}"/>
    <cellStyle name="Total 2 2 2 2 14" xfId="7756" xr:uid="{635A679F-87D6-43FB-9B94-5739A6C719D8}"/>
    <cellStyle name="Total 2 2 2 2 15" xfId="7814" xr:uid="{028991CA-3DCB-4DDF-9C67-6FA920523B35}"/>
    <cellStyle name="Total 2 2 2 2 16" xfId="7725" xr:uid="{6926AA1E-91AA-40CD-A1DF-AD8D4ECE14D9}"/>
    <cellStyle name="Total 2 2 2 2 17" xfId="8307" xr:uid="{17457981-6C38-44C3-99CC-B6041525C72A}"/>
    <cellStyle name="Total 2 2 2 2 18" xfId="7864" xr:uid="{F1472672-56F1-4214-A42D-84D0748B21FB}"/>
    <cellStyle name="Total 2 2 2 2 19" xfId="10462" xr:uid="{0AAF2D54-0E0E-4DEA-ADE8-72556DD5A91C}"/>
    <cellStyle name="Total 2 2 2 2 2" xfId="4756" xr:uid="{ED7C5DD7-7879-48BF-9462-9E5035C70B29}"/>
    <cellStyle name="Total 2 2 2 2 3" xfId="7183" xr:uid="{D891D67F-9E13-4AF0-BBFB-65472B55480A}"/>
    <cellStyle name="Total 2 2 2 2 4" xfId="8093" xr:uid="{775819A3-00EB-4C6C-BB0C-9739EA3B06AB}"/>
    <cellStyle name="Total 2 2 2 2 5" xfId="7897" xr:uid="{917DC1E4-1326-44B8-8E10-60B24979117F}"/>
    <cellStyle name="Total 2 2 2 2 6" xfId="7718" xr:uid="{887636D9-BCA5-4C7E-814D-84127FC46762}"/>
    <cellStyle name="Total 2 2 2 2 7" xfId="7499" xr:uid="{EB0C1E4F-79D0-4474-AB4F-79FC797D2824}"/>
    <cellStyle name="Total 2 2 2 2 8" xfId="7799" xr:uid="{1702F028-ABF9-4891-9FBB-000C815F2D70}"/>
    <cellStyle name="Total 2 2 2 2 9" xfId="7549" xr:uid="{84FB00C8-90D7-42DF-B419-27FCCAFFF5D9}"/>
    <cellStyle name="Total 2 2 2 20" xfId="9294" xr:uid="{106B970E-5428-4764-A15E-B410A11D365A}"/>
    <cellStyle name="Total 2 2 2 3" xfId="3588" xr:uid="{29153D62-EAE5-49BF-847D-D28C12D10305}"/>
    <cellStyle name="Total 2 2 2 4" xfId="6015" xr:uid="{7F003688-F33B-43BD-9E70-9686AD2B5A9A}"/>
    <cellStyle name="Total 2 2 2 5" xfId="7742" xr:uid="{BFB9E291-4DB5-4BB7-A0FE-D2CCFC0D5688}"/>
    <cellStyle name="Total 2 2 2 6" xfId="7895" xr:uid="{A9F8F0C8-11B9-4541-8579-253445E0A677}"/>
    <cellStyle name="Total 2 2 2 7" xfId="7784" xr:uid="{32A55A69-AFBB-408B-91B3-78DD1E982F77}"/>
    <cellStyle name="Total 2 2 2 8" xfId="7989" xr:uid="{31F699AB-1929-4ACA-A67B-E945D62FCF8D}"/>
    <cellStyle name="Total 2 2 2 9" xfId="7808" xr:uid="{A1C88037-6311-4141-8F14-644492173E41}"/>
    <cellStyle name="Total 2 2 20" xfId="7828" xr:uid="{CEFC813D-A181-4860-B1E7-9D1CAB65DB77}"/>
    <cellStyle name="Total 2 2 21" xfId="8705" xr:uid="{D6C40B0B-C9F4-4F70-A359-BF5C26FB7312}"/>
    <cellStyle name="Total 2 2 3" xfId="1831" xr:uid="{EBC204F1-845A-42AB-9C08-8D5E361F246B}"/>
    <cellStyle name="Total 2 2 3 10" xfId="7581" xr:uid="{53A17DF3-B2B9-4A6E-A856-D899BCA59595}"/>
    <cellStyle name="Total 2 2 3 11" xfId="8003" xr:uid="{431EFFBB-03A3-4789-A759-089C1BBC803A}"/>
    <cellStyle name="Total 2 2 3 12" xfId="8048" xr:uid="{BC36D0C0-7173-4042-9C58-3ED3D9816825}"/>
    <cellStyle name="Total 2 2 3 13" xfId="8038" xr:uid="{AC2B3B7D-EB88-4C48-86BC-FFFBB299C55A}"/>
    <cellStyle name="Total 2 2 3 14" xfId="7721" xr:uid="{80FD9750-A4E6-465F-A1E2-C740EC68E1E1}"/>
    <cellStyle name="Total 2 2 3 15" xfId="7760" xr:uid="{CF4E682B-872B-40C9-9C0A-45D240097DAE}"/>
    <cellStyle name="Total 2 2 3 16" xfId="7787" xr:uid="{3B579207-649A-4E9F-9B4D-5EC6CDC42026}"/>
    <cellStyle name="Total 2 2 3 17" xfId="8313" xr:uid="{B3CD65F6-21B8-42CF-9B48-883EC5727E0B}"/>
    <cellStyle name="Total 2 2 3 18" xfId="8056" xr:uid="{609FB0F8-70F6-485F-BB27-934CE4CF9C43}"/>
    <cellStyle name="Total 2 2 3 19" xfId="9873" xr:uid="{B91B24BE-B209-4451-B2B3-EBC55FBDEAA7}"/>
    <cellStyle name="Total 2 2 3 2" xfId="4167" xr:uid="{9CB20E38-0D6E-4FC9-83D0-D7D49030580C}"/>
    <cellStyle name="Total 2 2 3 3" xfId="6594" xr:uid="{E147CC4F-3569-4A38-815E-1F10133BE874}"/>
    <cellStyle name="Total 2 2 3 4" xfId="7901" xr:uid="{EF2C6095-DA53-4D61-A556-643FBFEA2A3E}"/>
    <cellStyle name="Total 2 2 3 5" xfId="7829" xr:uid="{5CCF10EE-1026-466B-A68D-14739FF0695F}"/>
    <cellStyle name="Total 2 2 3 6" xfId="7962" xr:uid="{7E9587E5-AA5D-42CC-882C-59EBAB4719EC}"/>
    <cellStyle name="Total 2 2 3 7" xfId="8145" xr:uid="{AB54B59A-FC6B-4627-A985-B4898A1F7972}"/>
    <cellStyle name="Total 2 2 3 8" xfId="7477" xr:uid="{509083DC-BFAA-42B2-8538-32CD5269260C}"/>
    <cellStyle name="Total 2 2 3 9" xfId="7728" xr:uid="{00485063-DA9D-40DC-B6A1-C36C6286E7FB}"/>
    <cellStyle name="Total 2 2 4" xfId="2999" xr:uid="{A3888751-C679-48E1-A71D-B9160D711739}"/>
    <cellStyle name="Total 2 2 5" xfId="5426" xr:uid="{100D11C3-60B1-49E3-A296-A56A7DFC81A2}"/>
    <cellStyle name="Total 2 2 6" xfId="7564" xr:uid="{45D99BF3-478D-4BBB-B4EB-9073AF5200AC}"/>
    <cellStyle name="Total 2 2 7" xfId="8042" xr:uid="{4AB85F8E-A7B5-429A-A258-0B5F895F9C9C}"/>
    <cellStyle name="Total 2 2 8" xfId="8012" xr:uid="{FD5713A5-AFC6-4E2E-A17F-21C32FE19C8E}"/>
    <cellStyle name="Total 2 2 9" xfId="7684" xr:uid="{209FEEA6-B765-41A7-964A-D948E2837057}"/>
    <cellStyle name="Total 2 3" xfId="670" xr:uid="{38976B7E-9CF7-4555-A00B-BD64D5E0E321}"/>
    <cellStyle name="Total 2 3 10" xfId="7638" xr:uid="{D790FB70-DB4D-4192-A38F-CD8AC833F903}"/>
    <cellStyle name="Total 2 3 11" xfId="7475" xr:uid="{FD27B42F-4F6F-4D21-838D-8EFB2FD18044}"/>
    <cellStyle name="Total 2 3 12" xfId="8212" xr:uid="{026F5049-78D8-4DF1-A86A-C408B26E3E40}"/>
    <cellStyle name="Total 2 3 13" xfId="7964" xr:uid="{965BE8A5-C162-41B8-AFD1-2E3102817979}"/>
    <cellStyle name="Total 2 3 14" xfId="8196" xr:uid="{5DDB69A0-D885-4C31-B761-EF7B129D3988}"/>
    <cellStyle name="Total 2 3 15" xfId="8027" xr:uid="{E53FD00C-5E12-4074-981B-BBCE7B9CA741}"/>
    <cellStyle name="Total 2 3 16" xfId="8066" xr:uid="{45EA5FC6-E563-4215-B5DC-12297C0A5555}"/>
    <cellStyle name="Total 2 3 17" xfId="7878" xr:uid="{02C6B14F-AAD4-43FC-8E9C-D1D736EDDB0A}"/>
    <cellStyle name="Total 2 3 18" xfId="7525" xr:uid="{9CD28E96-565B-4364-9DC4-80B5FDB9CF80}"/>
    <cellStyle name="Total 2 3 19" xfId="8345" xr:uid="{82BC5B39-193F-429E-ACCD-ABF777E31968}"/>
    <cellStyle name="Total 2 3 2" xfId="1839" xr:uid="{4A8494DE-5DD4-468B-B0EC-706354D501C8}"/>
    <cellStyle name="Total 2 3 2 10" xfId="7931" xr:uid="{CF0398A8-2C1B-429B-86C9-9C81F59156FC}"/>
    <cellStyle name="Total 2 3 2 11" xfId="5120" xr:uid="{F28FDDFE-56B8-4AB4-9FEA-EA7E13639169}"/>
    <cellStyle name="Total 2 3 2 12" xfId="7873" xr:uid="{E178F17E-B394-414B-AB06-3FD77DE739B7}"/>
    <cellStyle name="Total 2 3 2 13" xfId="7811" xr:uid="{F6F5F2CA-6A6E-49CC-9AB7-2BCC6201D7B6}"/>
    <cellStyle name="Total 2 3 2 14" xfId="7597" xr:uid="{85B43F58-49A5-4DBA-8428-7F04168C3446}"/>
    <cellStyle name="Total 2 3 2 15" xfId="8342" xr:uid="{3C993BD5-9B00-4012-A7E8-80C88CB2461C}"/>
    <cellStyle name="Total 2 3 2 16" xfId="7482" xr:uid="{469F70EB-37F9-4EE2-83FE-8F7AE01A501D}"/>
    <cellStyle name="Total 2 3 2 17" xfId="8074" xr:uid="{C0F3135E-7957-4F71-B99A-676FE6820318}"/>
    <cellStyle name="Total 2 3 2 18" xfId="8390" xr:uid="{8119381E-9E2D-44A8-8BB0-D18383D8B654}"/>
    <cellStyle name="Total 2 3 2 19" xfId="9881" xr:uid="{FDDC40FF-0073-4D6F-801C-9F5230C2B367}"/>
    <cellStyle name="Total 2 3 2 2" xfId="4175" xr:uid="{8CD06E63-4460-4167-8B38-F8F33F580D08}"/>
    <cellStyle name="Total 2 3 2 3" xfId="6602" xr:uid="{48276AD3-4AF5-412E-B143-91561488FD52}"/>
    <cellStyle name="Total 2 3 2 4" xfId="7909" xr:uid="{801B6A29-C31D-49AF-A6B7-22810B5088A3}"/>
    <cellStyle name="Total 2 3 2 5" xfId="8076" xr:uid="{06272F2A-BAC7-46D4-A020-841B3094911A}"/>
    <cellStyle name="Total 2 3 2 6" xfId="7752" xr:uid="{354E318D-193E-4C45-B148-5C777F9C7FD5}"/>
    <cellStyle name="Total 2 3 2 7" xfId="7628" xr:uid="{F4155502-D0AC-4CC2-A263-A7159B790D73}"/>
    <cellStyle name="Total 2 3 2 8" xfId="7846" xr:uid="{13BC98BB-8726-4441-9F88-52CB5F440571}"/>
    <cellStyle name="Total 2 3 2 9" xfId="8218" xr:uid="{8825270D-C1AC-4478-BB49-EF618F9B9BE6}"/>
    <cellStyle name="Total 2 3 20" xfId="8713" xr:uid="{57DDC978-6B71-4425-9B6D-1CA258F1BEAF}"/>
    <cellStyle name="Total 2 3 3" xfId="3007" xr:uid="{F8D392EE-3FA9-4FB9-88F3-DC9BC0A150FD}"/>
    <cellStyle name="Total 2 3 4" xfId="5434" xr:uid="{5A6EC309-1D4C-4599-BEC1-992A2108F2D2}"/>
    <cellStyle name="Total 2 3 5" xfId="7571" xr:uid="{A689D01B-9354-4155-AEEC-227ABC412192}"/>
    <cellStyle name="Total 2 3 6" xfId="7687" xr:uid="{252BB2A2-4AE8-4DDC-BEC0-A6E62F983B37}"/>
    <cellStyle name="Total 2 3 7" xfId="7516" xr:uid="{AA8474BA-E5AD-4FE7-BB06-B7CA9B8695E9}"/>
    <cellStyle name="Total 2 3 8" xfId="7676" xr:uid="{5120FF7D-5D0B-440F-A532-BACCD49624CB}"/>
    <cellStyle name="Total 2 3 9" xfId="7553" xr:uid="{702F9389-2E84-4591-B5DB-9F5347BEA90E}"/>
    <cellStyle name="Total 2 4" xfId="5082" xr:uid="{81317374-08BD-44B7-BC4F-1C88C6150C04}"/>
    <cellStyle name="Total 2 5" xfId="5389" xr:uid="{EDFA0364-6EEC-4D43-A7A1-C8EA012C36DA}"/>
    <cellStyle name="Total 2 6" xfId="5062" xr:uid="{4010A483-8945-4820-B795-9725A3453D8C}"/>
    <cellStyle name="Total 2 7" xfId="8136" xr:uid="{55B1EEC9-4C1B-43D9-B83B-D97AA0FE6D79}"/>
    <cellStyle name="Total 2 8" xfId="7543" xr:uid="{2A6BF10D-C171-4F38-ACC7-97CFBE0103FC}"/>
    <cellStyle name="Total 2 9" xfId="7852" xr:uid="{FC8D2939-E667-469E-B57A-3E4ADCC1A781}"/>
    <cellStyle name="Total 3" xfId="274" xr:uid="{C721E795-D4DC-44AF-B3E6-A8297E8ECBD4}"/>
    <cellStyle name="Total 4" xfId="148" xr:uid="{DE13F2EF-F286-495F-BD87-F3AD3B2E1A11}"/>
    <cellStyle name="Total 4 10" xfId="7498" xr:uid="{D0529B96-34D0-4247-8803-414F1CCCA748}"/>
    <cellStyle name="Total 4 11" xfId="7853" xr:uid="{C7028C7D-34AB-4B8E-BCE6-A7EC191F7196}"/>
    <cellStyle name="Total 4 12" xfId="7479" xr:uid="{44C8C664-E4F6-4084-B648-F689FF144E03}"/>
    <cellStyle name="Total 4 13" xfId="7785" xr:uid="{5E7499D3-AF43-4B8F-8ABE-F9AFA7A43F2F}"/>
    <cellStyle name="Total 4 14" xfId="8292" xr:uid="{7F4E7FC6-3B85-4EF6-9A8E-D6C559F16F39}"/>
    <cellStyle name="Total 4 15" xfId="8416" xr:uid="{8DA55EFB-562F-4E7F-8416-1B4EC9FCB9BA}"/>
    <cellStyle name="Total 4 2" xfId="665" xr:uid="{B98BD28F-52A5-43A0-975A-E0FDF477EFE6}"/>
    <cellStyle name="Total 4 2 10" xfId="7544" xr:uid="{8D38C487-D38C-40D7-B99A-03977746B67F}"/>
    <cellStyle name="Total 4 2 11" xfId="7888" xr:uid="{D1E47801-36E9-4FAD-99FF-41D773AD97D4}"/>
    <cellStyle name="Total 4 2 12" xfId="7615" xr:uid="{9411C55F-AFA1-42C4-BA88-FB8744763D5C}"/>
    <cellStyle name="Total 4 2 13" xfId="7492" xr:uid="{6943FF1F-3157-4B71-BD1B-0E69927B844E}"/>
    <cellStyle name="Total 4 2 14" xfId="7698" xr:uid="{8C3FE7F7-77FC-4366-AEC4-172914C792C0}"/>
    <cellStyle name="Total 4 2 15" xfId="8117" xr:uid="{42748BCB-B246-40C2-A9A2-CF081D1B6C6C}"/>
    <cellStyle name="Total 4 2 16" xfId="7690" xr:uid="{37233DDA-9D3E-4E92-903C-6FA280D77557}"/>
    <cellStyle name="Total 4 2 17" xfId="7879" xr:uid="{A2A3F79F-48B2-4004-95F6-4202EE166EFD}"/>
    <cellStyle name="Total 4 2 18" xfId="8029" xr:uid="{C2EF92F8-83C7-40D6-969F-A674FC069647}"/>
    <cellStyle name="Total 4 2 19" xfId="7601" xr:uid="{E8FBC64D-ED41-407F-87F7-87D343FD8479}"/>
    <cellStyle name="Total 4 2 2" xfId="1254" xr:uid="{C74C8FA5-6329-4271-837D-04F6B47E3D9D}"/>
    <cellStyle name="Total 4 2 2 10" xfId="8255" xr:uid="{1CD462D9-3AD0-40C9-8132-848171CB1491}"/>
    <cellStyle name="Total 4 2 2 11" xfId="7838" xr:uid="{BBB016B7-7E00-41C0-9FFA-AC3726DEE6B3}"/>
    <cellStyle name="Total 4 2 2 12" xfId="8298" xr:uid="{BDF9DCEA-BB07-4FCF-88F3-CE339DE2EBDD}"/>
    <cellStyle name="Total 4 2 2 13" xfId="7635" xr:uid="{FDCB92A1-70FC-480A-BB04-CA6B15F45E65}"/>
    <cellStyle name="Total 4 2 2 14" xfId="8308" xr:uid="{5C0A2547-6082-4B09-88E1-882D354E9785}"/>
    <cellStyle name="Total 4 2 2 15" xfId="8064" xr:uid="{FB6432AF-808F-4FF0-842D-9F1743279380}"/>
    <cellStyle name="Total 4 2 2 16" xfId="7582" xr:uid="{EA6D418C-E202-4B1C-B182-BF7EB6D2F511}"/>
    <cellStyle name="Total 4 2 2 17" xfId="7696" xr:uid="{BC4DD954-F382-4FB1-B664-EF3B6E2B4460}"/>
    <cellStyle name="Total 4 2 2 18" xfId="8184" xr:uid="{B8AA2A83-6954-4428-861C-C07B22404A65}"/>
    <cellStyle name="Total 4 2 2 19" xfId="7805" xr:uid="{7D6ECAE4-62EB-402E-B048-7332BE3AF331}"/>
    <cellStyle name="Total 4 2 2 2" xfId="2422" xr:uid="{CCCAD55D-D507-487B-A39F-00B7CDBB0E58}"/>
    <cellStyle name="Total 4 2 2 2 10" xfId="7981" xr:uid="{80E03777-4E44-4565-A3B9-CC8F044988B6}"/>
    <cellStyle name="Total 4 2 2 2 11" xfId="8299" xr:uid="{479F885F-ADE1-4132-9088-40E442064568}"/>
    <cellStyle name="Total 4 2 2 2 12" xfId="5059" xr:uid="{192729A1-FEA8-46F2-B53C-9F2FC373D997}"/>
    <cellStyle name="Total 4 2 2 2 13" xfId="8244" xr:uid="{DCB0D9A7-C5D7-4491-970C-93179676CC54}"/>
    <cellStyle name="Total 4 2 2 2 14" xfId="8197" xr:uid="{44B8EFD7-D422-467B-A01C-B5B968A7CE83}"/>
    <cellStyle name="Total 4 2 2 2 15" xfId="8357" xr:uid="{9E0E4C3C-D876-493A-BFAB-9771C8346D41}"/>
    <cellStyle name="Total 4 2 2 2 16" xfId="8092" xr:uid="{6A91C473-814E-41B3-B3C4-E320421E813D}"/>
    <cellStyle name="Total 4 2 2 2 17" xfId="5377" xr:uid="{AC848DE5-4A9F-4876-9C0A-6DA4E7C2BB89}"/>
    <cellStyle name="Total 4 2 2 2 18" xfId="7982" xr:uid="{7BF34D43-CF63-4EC6-BFDE-17FD3BAE84D9}"/>
    <cellStyle name="Total 4 2 2 2 19" xfId="10464" xr:uid="{70AA85C6-D3D3-4402-9492-522803D75505}"/>
    <cellStyle name="Total 4 2 2 2 2" xfId="4758" xr:uid="{DE8C0604-5460-4C7E-A0FC-E8A78F36BCFB}"/>
    <cellStyle name="Total 4 2 2 2 3" xfId="7185" xr:uid="{252D4733-24F4-4241-B1A5-5C85971C283E}"/>
    <cellStyle name="Total 4 2 2 2 4" xfId="8095" xr:uid="{BF5D8E4F-8A1C-4C33-B95C-0117C60F4755}"/>
    <cellStyle name="Total 4 2 2 2 5" xfId="7739" xr:uid="{4988E767-DD68-45B2-A7BD-B198C017DEAD}"/>
    <cellStyle name="Total 4 2 2 2 6" xfId="7512" xr:uid="{D93F24ED-E80D-4B84-BA3A-D11C3EAE7528}"/>
    <cellStyle name="Total 4 2 2 2 7" xfId="7589" xr:uid="{A66E091E-4A61-498B-8E9E-3CDBA8116BB8}"/>
    <cellStyle name="Total 4 2 2 2 8" xfId="7954" xr:uid="{6B845255-12DA-4BC2-8ECB-ED2C6D1B0089}"/>
    <cellStyle name="Total 4 2 2 2 9" xfId="8257" xr:uid="{FEF829AD-85A2-4703-B643-4D58408B9AB4}"/>
    <cellStyle name="Total 4 2 2 20" xfId="9296" xr:uid="{D8B472E6-5D04-4BA7-B3F0-AEB3B045BED9}"/>
    <cellStyle name="Total 4 2 2 3" xfId="3590" xr:uid="{6D2BC6BD-8021-4414-BF17-1DC2F293369E}"/>
    <cellStyle name="Total 4 2 2 4" xfId="6017" xr:uid="{9A61F440-0883-4243-944F-B2CCE816C240}"/>
    <cellStyle name="Total 4 2 2 5" xfId="7744" xr:uid="{B3DEB103-3EEC-441D-AA39-DC5BD40CF275}"/>
    <cellStyle name="Total 4 2 2 6" xfId="7735" xr:uid="{F22DFA7E-4966-4C40-8917-5C21D7F6E34B}"/>
    <cellStyle name="Total 4 2 2 7" xfId="7713" xr:uid="{F02D412C-7CB4-459D-88EB-7A322213544F}"/>
    <cellStyle name="Total 4 2 2 8" xfId="5100" xr:uid="{B1D6C7DE-2688-4EC0-B019-6C2AE5E9234C}"/>
    <cellStyle name="Total 4 2 2 9" xfId="7619" xr:uid="{F65FD941-A232-4336-8C5A-DF66BE41AF57}"/>
    <cellStyle name="Total 4 2 20" xfId="8344" xr:uid="{37568562-5C83-41F6-84F0-F82F2D58CC0A}"/>
    <cellStyle name="Total 4 2 21" xfId="8708" xr:uid="{DA5A31F5-E0E6-4CA2-A28B-6D1A5DF2D872}"/>
    <cellStyle name="Total 4 2 3" xfId="1834" xr:uid="{5B34B5A7-76B7-496D-8B13-287F02FC1339}"/>
    <cellStyle name="Total 4 2 3 10" xfId="8213" xr:uid="{0BF5F24A-BF92-4E8E-AEE8-6199EB3D2644}"/>
    <cellStyle name="Total 4 2 3 11" xfId="8278" xr:uid="{18C72780-FB01-4593-82E4-FBD7E3CCF36E}"/>
    <cellStyle name="Total 4 2 3 12" xfId="8297" xr:uid="{0651A94C-3DF4-4F29-8D32-D585CB1638E8}"/>
    <cellStyle name="Total 4 2 3 13" xfId="8312" xr:uid="{F73F2BAD-EC31-4590-B91A-EF929F37813D}"/>
    <cellStyle name="Total 4 2 3 14" xfId="8272" xr:uid="{E670FEE1-383B-4158-A7DB-4BBA751CD213}"/>
    <cellStyle name="Total 4 2 3 15" xfId="8275" xr:uid="{BA19C5D5-706C-4A81-88CB-EE98CAD95BBD}"/>
    <cellStyle name="Total 4 2 3 16" xfId="7786" xr:uid="{07248E61-D314-47FE-B3B6-98823AD50FAF}"/>
    <cellStyle name="Total 4 2 3 17" xfId="7771" xr:uid="{0AE0C9A6-4D25-4DBE-BBFC-B597F72CDE48}"/>
    <cellStyle name="Total 4 2 3 18" xfId="7957" xr:uid="{A0C2593C-FBBA-42D4-BFDC-3F3860EF0768}"/>
    <cellStyle name="Total 4 2 3 19" xfId="9876" xr:uid="{A1C02C10-B3FF-4074-AAEE-17516DF4B5A2}"/>
    <cellStyle name="Total 4 2 3 2" xfId="4170" xr:uid="{950CF4E1-0297-42DA-94FD-07418E53E907}"/>
    <cellStyle name="Total 4 2 3 3" xfId="6597" xr:uid="{8A2F65E7-3CEE-410F-B02F-D19E0BCCFECD}"/>
    <cellStyle name="Total 4 2 3 4" xfId="7904" xr:uid="{09176BA9-913B-4C8C-BEC4-E69E516E87C7}"/>
    <cellStyle name="Total 4 2 3 5" xfId="7911" xr:uid="{B7549B0E-DE3E-435E-8DCF-5082A16C5DFE}"/>
    <cellStyle name="Total 4 2 3 6" xfId="8155" xr:uid="{8DD3D142-05F1-4A03-8D3F-2AFBABE1E08D}"/>
    <cellStyle name="Total 4 2 3 7" xfId="5091" xr:uid="{723C6BB9-BBA0-4EE4-B0E9-639F02E736E4}"/>
    <cellStyle name="Total 4 2 3 8" xfId="7674" xr:uid="{0C4221EB-560B-4BBB-B334-1C4C444193B2}"/>
    <cellStyle name="Total 4 2 3 9" xfId="8128" xr:uid="{6068C26D-247E-47A2-A257-67FB7FD19CC2}"/>
    <cellStyle name="Total 4 2 4" xfId="3002" xr:uid="{20E2BCCE-4CDE-468E-82B5-F05716BDBA20}"/>
    <cellStyle name="Total 4 2 5" xfId="5429" xr:uid="{0BC8BAC3-B8B1-4353-9B34-2BE04804922E}"/>
    <cellStyle name="Total 4 2 6" xfId="7567" xr:uid="{712CE5CD-E662-40E7-9E9D-0D042B90F761}"/>
    <cellStyle name="Total 4 2 7" xfId="7777" xr:uid="{3A3AAA8F-FD0D-44A1-9576-A43C624D6290}"/>
    <cellStyle name="Total 4 2 8" xfId="8101" xr:uid="{88243BEA-CFEE-4091-A72C-534E79D17E14}"/>
    <cellStyle name="Total 4 2 9" xfId="8164" xr:uid="{03FA12F3-58A7-4A7E-BEE1-1E7E7A5BDF2A}"/>
    <cellStyle name="Total 4 3" xfId="940" xr:uid="{0426497A-3DCD-4081-9897-1667BD4393B4}"/>
    <cellStyle name="Total 4 3 10" xfId="8024" xr:uid="{4E05E655-8EFE-4DF5-8FB1-1A64A8EC4D72}"/>
    <cellStyle name="Total 4 3 11" xfId="8270" xr:uid="{7A8D7720-C54F-405B-A558-C6D82178BE21}"/>
    <cellStyle name="Total 4 3 12" xfId="8071" xr:uid="{BA81FB1C-0B66-419E-A8CF-73665C931D96}"/>
    <cellStyle name="Total 4 3 13" xfId="7558" xr:uid="{61F00353-76D8-46C4-977B-65B4836E518E}"/>
    <cellStyle name="Total 4 3 14" xfId="8229" xr:uid="{509439CD-1D43-4DE7-A045-1A2778E2ECFC}"/>
    <cellStyle name="Total 4 3 15" xfId="7620" xr:uid="{9B92A430-FF88-473C-BA84-DA310FD621B0}"/>
    <cellStyle name="Total 4 3 16" xfId="5049" xr:uid="{57FF7D38-95BB-4C80-BE0E-4C6E64D9E19B}"/>
    <cellStyle name="Total 4 3 17" xfId="5097" xr:uid="{1567F60E-355F-4225-8886-C4A6EFB04FCC}"/>
    <cellStyle name="Total 4 3 18" xfId="8183" xr:uid="{B674B007-49A2-4668-821C-6B3DDB6B81EE}"/>
    <cellStyle name="Total 4 3 19" xfId="5079" xr:uid="{94294612-5783-41BF-8B7C-FD85EAFEC70D}"/>
    <cellStyle name="Total 4 3 2" xfId="2108" xr:uid="{F0A87EC1-CB00-4BA2-903E-336CEB3D942A}"/>
    <cellStyle name="Total 4 3 2 10" xfId="8130" xr:uid="{C1A3C5BE-4344-4644-B457-87CBD95DBED5}"/>
    <cellStyle name="Total 4 3 2 11" xfId="7937" xr:uid="{BD53EC6C-CD6E-4B4C-951F-94B37769CA42}"/>
    <cellStyle name="Total 4 3 2 12" xfId="8193" xr:uid="{AB17A943-3E48-4F6E-8003-16A17B69D7EE}"/>
    <cellStyle name="Total 4 3 2 13" xfId="7862" xr:uid="{18307BF6-E44F-4FEC-947E-6CF9A4837745}"/>
    <cellStyle name="Total 4 3 2 14" xfId="8143" xr:uid="{AC56E347-BA4D-44E6-B8F2-0752CD8E6B87}"/>
    <cellStyle name="Total 4 3 2 15" xfId="7920" xr:uid="{F62C877F-899C-4DBD-A766-01F591166484}"/>
    <cellStyle name="Total 4 3 2 16" xfId="7722" xr:uid="{EAC328E0-7363-444E-AF3B-3D712F2C9C12}"/>
    <cellStyle name="Total 4 3 2 17" xfId="7960" xr:uid="{4E5D187B-D8C0-4782-BEAB-3AABF0D23C39}"/>
    <cellStyle name="Total 4 3 2 18" xfId="7618" xr:uid="{DD96DD95-15BC-4D41-AA6B-E9CB039086F8}"/>
    <cellStyle name="Total 4 3 2 19" xfId="10150" xr:uid="{5B6D8B4B-F129-4F72-910E-1B4C4F1AFD27}"/>
    <cellStyle name="Total 4 3 2 2" xfId="4444" xr:uid="{46CAD883-A518-4B2A-BB5B-C8B843242803}"/>
    <cellStyle name="Total 4 3 2 3" xfId="6871" xr:uid="{0C1E4222-BEF6-4E73-A529-25873ECF053E}"/>
    <cellStyle name="Total 4 3 2 4" xfId="7991" xr:uid="{6CF3EED2-3B35-4CC9-9F7C-E3442408FF77}"/>
    <cellStyle name="Total 4 3 2 5" xfId="7532" xr:uid="{B77D87BF-C56B-4CE0-A718-580F0A9A7EB3}"/>
    <cellStyle name="Total 4 3 2 6" xfId="7952" xr:uid="{CE5F58B4-C42E-44C4-B0B5-CF9548AE869C}"/>
    <cellStyle name="Total 4 3 2 7" xfId="7865" xr:uid="{2EF2F0C6-1398-43E3-A486-95CF83824F1E}"/>
    <cellStyle name="Total 4 3 2 8" xfId="7524" xr:uid="{126AA645-C193-4477-82F2-A7020F8515B2}"/>
    <cellStyle name="Total 4 3 2 9" xfId="7761" xr:uid="{2E3E831A-A886-459B-9875-40DDD8B8CA4F}"/>
    <cellStyle name="Total 4 3 20" xfId="8982" xr:uid="{74892FE0-67B7-42AD-905D-E07E425E3E08}"/>
    <cellStyle name="Total 4 3 3" xfId="3276" xr:uid="{1F75128F-5AB7-4566-B4CA-6CABE9341AA4}"/>
    <cellStyle name="Total 4 3 4" xfId="5703" xr:uid="{233584B4-3A5E-4621-A223-D3BA0A961A37}"/>
    <cellStyle name="Total 4 3 5" xfId="7650" xr:uid="{A61CDD3B-1709-4D02-B647-D4705F7F9EA8}"/>
    <cellStyle name="Total 4 3 6" xfId="7641" xr:uid="{D0B1EAD5-E3BC-4748-A099-3866ADAB7B87}"/>
    <cellStyle name="Total 4 3 7" xfId="8146" xr:uid="{8A3EAE59-80D1-4C9C-B822-20A241EF1FA3}"/>
    <cellStyle name="Total 4 3 8" xfId="8160" xr:uid="{7717E366-11A1-4D7C-A213-BF3F9E41EDC9}"/>
    <cellStyle name="Total 4 3 9" xfId="8023" xr:uid="{CC795D5D-DC73-43F4-B197-61B38015633F}"/>
    <cellStyle name="Total 4 4" xfId="5081" xr:uid="{CFD8B094-B1BB-40B2-8192-634A44AB2CA6}"/>
    <cellStyle name="Total 4 5" xfId="5111" xr:uid="{E802E45F-5066-41E7-BC65-2D0E0BE0473C}"/>
    <cellStyle name="Total 4 6" xfId="5050" xr:uid="{AD8316DA-CCC2-4480-AB75-25B6F194C1F4}"/>
    <cellStyle name="Total 4 7" xfId="7487" xr:uid="{8C9187BD-CE42-47D6-90F9-D066DCC95C71}"/>
    <cellStyle name="Total 4 8" xfId="8140" xr:uid="{07A83F38-13F4-4F9D-B034-F00C5D744789}"/>
    <cellStyle name="Total 4 9" xfId="7836" xr:uid="{F9D90C9F-E64F-418B-8D9A-CBFE4977BD42}"/>
  </cellStyles>
  <dxfs count="224">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
      <font>
        <b/>
        <color theme="0"/>
      </font>
      <fill>
        <patternFill>
          <bgColor rgb="FF00B050"/>
        </patternFill>
      </fill>
    </dxf>
    <dxf>
      <font>
        <b/>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06/relationships/rdRichValue" Target="richData/rdrichvalue.xml"/><Relationship Id="rId1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17/06/relationships/rdRichValueTypes" Target="richData/rdRichValueTyp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440055</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D90C3CC-6734-47F7-9EEA-CACA6195F8CD}"/>
            </a:ext>
          </a:extLst>
        </xdr:cNvPr>
        <xdr:cNvSpPr/>
      </xdr:nvSpPr>
      <xdr:spPr bwMode="auto">
        <a:xfrm>
          <a:off x="5958840" y="389191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440055</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515AEC4-FC2F-4A5B-AFC5-4AB6F4C94510}"/>
            </a:ext>
          </a:extLst>
        </xdr:cNvPr>
        <xdr:cNvSpPr/>
      </xdr:nvSpPr>
      <xdr:spPr bwMode="auto">
        <a:xfrm>
          <a:off x="9441180" y="389191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93F441FF-937D-485A-ADE5-82A794D1547C}"/>
            </a:ext>
          </a:extLst>
        </xdr:cNvPr>
        <xdr:cNvSpPr/>
      </xdr:nvSpPr>
      <xdr:spPr bwMode="auto">
        <a:xfrm>
          <a:off x="5958840" y="1146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6AEA9B7-B625-4FDA-96B8-C42C5D7554C0}"/>
            </a:ext>
          </a:extLst>
        </xdr:cNvPr>
        <xdr:cNvSpPr/>
      </xdr:nvSpPr>
      <xdr:spPr bwMode="auto">
        <a:xfrm>
          <a:off x="9441180" y="1146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8E796621-243D-49BA-A9CB-74B31E327472}"/>
            </a:ext>
          </a:extLst>
        </xdr:cNvPr>
        <xdr:cNvSpPr/>
      </xdr:nvSpPr>
      <xdr:spPr bwMode="auto">
        <a:xfrm>
          <a:off x="5958840" y="1146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93F1F111-DADE-4E79-9263-A6A7A3569C55}"/>
            </a:ext>
          </a:extLst>
        </xdr:cNvPr>
        <xdr:cNvSpPr/>
      </xdr:nvSpPr>
      <xdr:spPr bwMode="auto">
        <a:xfrm>
          <a:off x="9441180" y="1146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file:///F:\cartilla%2029%20noviembre\APUS%20URBANISMO\APUS_ACUEDUCTO.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0CB19-9565-4F9C-9315-0B9BE98774DC}">
  <sheetPr>
    <pageSetUpPr fitToPage="1"/>
  </sheetPr>
  <dimension ref="A1:U784"/>
  <sheetViews>
    <sheetView showGridLines="0" tabSelected="1" view="pageBreakPreview" zoomScale="51" zoomScaleNormal="100" zoomScaleSheetLayoutView="10" zoomScalePageLayoutView="55" workbookViewId="0">
      <selection activeCell="N779" sqref="N779"/>
    </sheetView>
  </sheetViews>
  <sheetFormatPr baseColWidth="10" defaultColWidth="11.44140625" defaultRowHeight="13.8"/>
  <cols>
    <col min="1" max="1" width="2" style="550" customWidth="1"/>
    <col min="2" max="2" width="3.5546875" style="550" customWidth="1"/>
    <col min="3" max="3" width="12.33203125" style="618" customWidth="1"/>
    <col min="4" max="4" width="18" style="550" bestFit="1" customWidth="1"/>
    <col min="5" max="5" width="13.33203125" style="619" customWidth="1"/>
    <col min="6" max="6" width="13.33203125" style="550" customWidth="1"/>
    <col min="7" max="7" width="110.21875" style="620" customWidth="1"/>
    <col min="8" max="8" width="22.5546875" style="550" bestFit="1" customWidth="1"/>
    <col min="9" max="9" width="23.88671875" style="619" customWidth="1"/>
    <col min="10" max="10" width="18" style="550" customWidth="1"/>
    <col min="11" max="11" width="30" style="550" customWidth="1"/>
    <col min="12" max="12" width="16" style="622" customWidth="1"/>
    <col min="13" max="13" width="11.6640625" style="622" customWidth="1"/>
    <col min="14" max="14" width="30.5546875" style="621" customWidth="1"/>
    <col min="15" max="15" width="35.33203125" style="550" customWidth="1"/>
    <col min="16" max="16" width="38.5546875" style="550" customWidth="1"/>
    <col min="17" max="17" width="24.33203125" style="550" customWidth="1"/>
    <col min="18" max="18" width="23.33203125" style="550" customWidth="1"/>
    <col min="19" max="19" width="13.5546875" style="550" customWidth="1"/>
    <col min="20" max="20" width="14.5546875" style="550" bestFit="1" customWidth="1"/>
    <col min="21" max="21" width="13.109375" style="550" bestFit="1" customWidth="1"/>
    <col min="22" max="16384" width="11.44140625" style="550"/>
  </cols>
  <sheetData>
    <row r="1" spans="1:19" ht="16.2" thickBot="1">
      <c r="A1" s="544"/>
      <c r="B1" s="544"/>
      <c r="C1" s="545"/>
      <c r="D1" s="544"/>
      <c r="E1" s="546"/>
      <c r="F1" s="544"/>
      <c r="G1" s="547"/>
      <c r="H1" s="544"/>
      <c r="I1" s="546"/>
      <c r="J1" s="544"/>
      <c r="K1" s="544"/>
      <c r="L1" s="548"/>
      <c r="M1" s="548"/>
      <c r="N1" s="549"/>
    </row>
    <row r="2" spans="1:19" ht="16.2" thickTop="1">
      <c r="A2" s="544"/>
      <c r="B2" s="551"/>
      <c r="C2" s="552"/>
      <c r="D2" s="553"/>
      <c r="E2" s="554"/>
      <c r="F2" s="553"/>
      <c r="G2" s="555"/>
      <c r="H2" s="556"/>
      <c r="I2" s="639"/>
      <c r="J2" s="556"/>
      <c r="K2" s="556"/>
      <c r="L2" s="557"/>
      <c r="M2" s="558"/>
      <c r="N2" s="559"/>
    </row>
    <row r="3" spans="1:19" ht="32.4" customHeight="1">
      <c r="A3" s="544"/>
      <c r="B3" s="560"/>
      <c r="C3" s="561" t="s">
        <v>42</v>
      </c>
      <c r="D3" s="562"/>
      <c r="E3" s="562"/>
      <c r="F3" s="562"/>
      <c r="G3" s="563"/>
      <c r="H3" s="564"/>
      <c r="I3" s="640"/>
      <c r="J3" s="564"/>
      <c r="K3" s="564"/>
      <c r="L3" s="565"/>
      <c r="M3" s="558"/>
      <c r="N3" s="559"/>
    </row>
    <row r="4" spans="1:19" ht="15.6">
      <c r="A4" s="544"/>
      <c r="B4" s="560"/>
      <c r="C4" s="523"/>
      <c r="D4" s="24" t="s">
        <v>2885</v>
      </c>
      <c r="E4" s="23"/>
      <c r="F4" s="25"/>
      <c r="G4" s="563"/>
      <c r="H4" s="564"/>
      <c r="I4" s="640"/>
      <c r="J4" s="564"/>
      <c r="K4" s="564"/>
      <c r="L4" s="565"/>
      <c r="M4" s="558"/>
      <c r="N4" s="559"/>
    </row>
    <row r="5" spans="1:19" ht="15.6">
      <c r="A5" s="544"/>
      <c r="B5" s="560"/>
      <c r="C5" s="524"/>
      <c r="D5" s="525"/>
      <c r="E5" s="526"/>
      <c r="F5" s="527"/>
      <c r="G5" s="563"/>
      <c r="H5" s="564"/>
      <c r="I5" s="640"/>
      <c r="J5" s="564"/>
      <c r="K5" s="564"/>
      <c r="L5" s="565"/>
      <c r="M5" s="558"/>
      <c r="N5" s="559"/>
    </row>
    <row r="6" spans="1:19" ht="15.6">
      <c r="A6" s="544"/>
      <c r="B6" s="560"/>
      <c r="C6" s="528" t="s">
        <v>2886</v>
      </c>
      <c r="D6" s="528"/>
      <c r="E6" s="528"/>
      <c r="F6" s="528"/>
      <c r="G6" s="528"/>
      <c r="H6" s="528"/>
      <c r="I6" s="528"/>
      <c r="J6" s="528"/>
      <c r="K6" s="528"/>
      <c r="L6" s="565"/>
      <c r="M6" s="558"/>
      <c r="N6" s="559"/>
    </row>
    <row r="7" spans="1:19" ht="16.2" thickBot="1">
      <c r="A7" s="544"/>
      <c r="B7" s="560"/>
      <c r="C7" s="566" t="s">
        <v>2887</v>
      </c>
      <c r="D7" s="566"/>
      <c r="E7" s="566"/>
      <c r="F7" s="566"/>
      <c r="G7" s="566"/>
      <c r="H7" s="566"/>
      <c r="I7" s="566"/>
      <c r="J7" s="566"/>
      <c r="K7" s="566"/>
      <c r="L7" s="565"/>
      <c r="M7" s="558"/>
      <c r="N7" s="559"/>
    </row>
    <row r="8" spans="1:19" s="575" customFormat="1" ht="32.4" customHeight="1">
      <c r="A8" s="567"/>
      <c r="B8" s="568"/>
      <c r="C8" s="569" t="s">
        <v>2888</v>
      </c>
      <c r="D8" s="570"/>
      <c r="E8" s="570"/>
      <c r="F8" s="570"/>
      <c r="G8" s="570"/>
      <c r="H8" s="570"/>
      <c r="I8" s="570"/>
      <c r="J8" s="570"/>
      <c r="K8" s="571"/>
      <c r="L8" s="572"/>
      <c r="M8" s="573"/>
      <c r="N8" s="574"/>
    </row>
    <row r="9" spans="1:19" ht="25.2" customHeight="1" thickBot="1">
      <c r="A9" s="544"/>
      <c r="B9" s="560"/>
      <c r="C9" s="576"/>
      <c r="D9" s="577"/>
      <c r="E9" s="577"/>
      <c r="F9" s="577"/>
      <c r="G9" s="577"/>
      <c r="H9" s="577"/>
      <c r="I9" s="577"/>
      <c r="J9" s="577"/>
      <c r="K9" s="578"/>
      <c r="L9" s="565"/>
      <c r="M9" s="558"/>
      <c r="N9" s="559"/>
    </row>
    <row r="10" spans="1:19" ht="37.200000000000003" customHeight="1" thickBot="1">
      <c r="A10" s="544"/>
      <c r="B10" s="560"/>
      <c r="C10" s="529" t="s">
        <v>2889</v>
      </c>
      <c r="D10" s="530"/>
      <c r="E10" s="530"/>
      <c r="F10" s="530"/>
      <c r="G10" s="530"/>
      <c r="H10" s="530"/>
      <c r="I10" s="530"/>
      <c r="J10" s="530"/>
      <c r="K10" s="531"/>
      <c r="L10" s="565"/>
      <c r="M10" s="558"/>
      <c r="N10" s="559"/>
    </row>
    <row r="11" spans="1:19" ht="16.2" thickBot="1">
      <c r="A11" s="544"/>
      <c r="B11" s="560"/>
      <c r="C11" s="298"/>
      <c r="D11" s="245"/>
      <c r="E11" s="299"/>
      <c r="F11" s="245"/>
      <c r="G11" s="245"/>
      <c r="H11" s="245"/>
      <c r="I11" s="300"/>
      <c r="J11" s="245"/>
      <c r="K11" s="354"/>
      <c r="L11" s="565"/>
      <c r="M11" s="558"/>
      <c r="N11" s="540"/>
      <c r="O11" s="541"/>
      <c r="P11" s="541"/>
      <c r="Q11" s="541"/>
      <c r="R11" s="542"/>
    </row>
    <row r="12" spans="1:19" ht="16.2" customHeight="1">
      <c r="A12" s="544"/>
      <c r="B12" s="560"/>
      <c r="C12" s="397" t="s">
        <v>3</v>
      </c>
      <c r="D12" s="380" t="s">
        <v>4</v>
      </c>
      <c r="E12" s="399" t="s">
        <v>5</v>
      </c>
      <c r="F12" s="400"/>
      <c r="G12" s="380" t="s">
        <v>6</v>
      </c>
      <c r="H12" s="380" t="s">
        <v>7</v>
      </c>
      <c r="I12" s="401" t="s">
        <v>8</v>
      </c>
      <c r="J12" s="380" t="s">
        <v>9</v>
      </c>
      <c r="K12" s="382" t="s">
        <v>10</v>
      </c>
      <c r="L12" s="565"/>
      <c r="M12" s="558"/>
      <c r="N12" s="539" t="s">
        <v>2890</v>
      </c>
      <c r="O12" s="537" t="s">
        <v>2892</v>
      </c>
      <c r="P12" s="537" t="s">
        <v>2893</v>
      </c>
      <c r="Q12" s="537" t="s">
        <v>2894</v>
      </c>
      <c r="R12" s="543" t="s">
        <v>2891</v>
      </c>
    </row>
    <row r="13" spans="1:19" ht="36" customHeight="1" thickBot="1">
      <c r="A13" s="544"/>
      <c r="B13" s="560"/>
      <c r="C13" s="398"/>
      <c r="D13" s="381"/>
      <c r="E13" s="296" t="s">
        <v>11</v>
      </c>
      <c r="F13" s="1" t="s">
        <v>12</v>
      </c>
      <c r="G13" s="381"/>
      <c r="H13" s="381"/>
      <c r="I13" s="402"/>
      <c r="J13" s="381"/>
      <c r="K13" s="383"/>
      <c r="L13" s="565"/>
      <c r="M13" s="558"/>
      <c r="N13" s="539"/>
      <c r="O13" s="537"/>
      <c r="P13" s="537"/>
      <c r="Q13" s="537"/>
      <c r="R13" s="543"/>
    </row>
    <row r="14" spans="1:19" ht="21.6" thickBot="1">
      <c r="A14" s="544"/>
      <c r="B14" s="560"/>
      <c r="C14" s="384" t="s">
        <v>2586</v>
      </c>
      <c r="D14" s="371"/>
      <c r="E14" s="371"/>
      <c r="F14" s="371"/>
      <c r="G14" s="371"/>
      <c r="H14" s="371"/>
      <c r="I14" s="371"/>
      <c r="J14" s="371"/>
      <c r="K14" s="385"/>
      <c r="L14" s="565"/>
      <c r="M14" s="558"/>
      <c r="N14" s="541"/>
      <c r="O14" s="541"/>
      <c r="P14" s="541"/>
      <c r="Q14" s="541"/>
      <c r="R14" s="542"/>
    </row>
    <row r="15" spans="1:19" ht="16.2" thickBot="1">
      <c r="A15" s="544"/>
      <c r="B15" s="560"/>
      <c r="C15" s="337" t="s">
        <v>13</v>
      </c>
      <c r="D15" s="242"/>
      <c r="E15" s="300"/>
      <c r="F15" s="242"/>
      <c r="G15" s="242"/>
      <c r="H15" s="242"/>
      <c r="I15" s="300"/>
      <c r="J15" s="2"/>
      <c r="K15" s="3"/>
      <c r="L15" s="565"/>
      <c r="M15" s="558"/>
      <c r="N15" s="579"/>
      <c r="O15" s="579"/>
      <c r="P15" s="579"/>
      <c r="Q15" s="579"/>
      <c r="R15" s="579"/>
    </row>
    <row r="16" spans="1:19" ht="15.6">
      <c r="A16" s="544"/>
      <c r="B16" s="560"/>
      <c r="C16" s="338">
        <v>1.01</v>
      </c>
      <c r="D16" s="210" t="str">
        <f>IFERROR(VLOOKUP(G16,'LISTA ICCU 2026'!$D$6:$G$1065,4,FALSE),"APU - "&amp;INT(C16)&amp;"."&amp;TEXT(ROUND((C16-INT(C16))*100,0),"00"))</f>
        <v>1,1 - C</v>
      </c>
      <c r="E16" s="304">
        <f t="shared" ref="E16:E22" si="0">C16</f>
        <v>1.01</v>
      </c>
      <c r="F16" s="210" t="str">
        <f>IF(D16="APU - "&amp;INT(C16)&amp;"."&amp;TEXT(ROUND((C16-INT(C16))*100,0),"00"),"N/A",IFERROR(VLOOKUP(G16,'LISTA ICCU 2026'!$D$6:$G$1065,4,FALSE),"N/A"))</f>
        <v>1,1 - C</v>
      </c>
      <c r="G16" s="5" t="s">
        <v>77</v>
      </c>
      <c r="H16" s="4" t="str">
        <f>IFERROR(VLOOKUP(G16,'LISTA ICCU 2026'!$D$6:$H$1065,2,FALSE),"NO ")</f>
        <v>UN</v>
      </c>
      <c r="I16" s="641">
        <v>1</v>
      </c>
      <c r="J16" s="269">
        <f>ROUNDUP(IFERROR(VLOOKUP(G16,'LISTA ICCU 2026'!$D$6:$H$1065,3,FALSE),"NO ")*1.3,0)</f>
        <v>4188197</v>
      </c>
      <c r="K16" s="6">
        <f>J16*I16</f>
        <v>4188197</v>
      </c>
      <c r="L16" s="565"/>
      <c r="M16" s="558"/>
      <c r="N16" s="580"/>
      <c r="O16" s="538">
        <f>+ROUND(N16,2)</f>
        <v>0</v>
      </c>
      <c r="P16" s="532">
        <f>+N16*I16</f>
        <v>0</v>
      </c>
      <c r="Q16" s="532">
        <f>ROUND(O16*I16,2)</f>
        <v>0</v>
      </c>
      <c r="R16" s="535" t="str">
        <f>IF(OR(O16&lt;=0,O16&gt;J16,Q16&lt;=0,Q16&gt;K16,$R$777="NO CUMPLE"),"NO CUMPLE","CUMPLE")</f>
        <v>NO CUMPLE</v>
      </c>
      <c r="S16" s="581"/>
    </row>
    <row r="17" spans="1:19" ht="15.6">
      <c r="A17" s="544"/>
      <c r="B17" s="560"/>
      <c r="C17" s="339">
        <f>C16+0.01</f>
        <v>1.02</v>
      </c>
      <c r="D17" s="210" t="str">
        <f>IFERROR(VLOOKUP(G17,'LISTA ICCU 2026'!$D$6:$G$1065,4,FALSE),"APU - "&amp;INT(C17)&amp;"."&amp;TEXT(ROUND((C17-INT(C17))*100,0),"00"))</f>
        <v>1,8 - C</v>
      </c>
      <c r="E17" s="304">
        <f t="shared" si="0"/>
        <v>1.02</v>
      </c>
      <c r="F17" s="210" t="str">
        <f>IF(D17="APU - "&amp;INT(C17)&amp;"."&amp;TEXT(ROUND((C17-INT(C17))*100,0),"00"),"N/A",IFERROR(VLOOKUP(G17,'LISTA ICCU 2026'!$D$6:$G$1065,4,FALSE),"N/A"))</f>
        <v>1,8 - C</v>
      </c>
      <c r="G17" s="211" t="s">
        <v>86</v>
      </c>
      <c r="H17" s="7" t="str">
        <f>IFERROR(VLOOKUP(G17,'LISTA ICCU 2026'!$D$6:$H$1065,2,FALSE),"NO ")</f>
        <v>ML</v>
      </c>
      <c r="I17" s="642">
        <v>145.97999999999999</v>
      </c>
      <c r="J17" s="269">
        <f>ROUNDUP(IFERROR(VLOOKUP(G17,'LISTA ICCU 2026'!$D$6:$H$1065,3,FALSE),"NO ")*1.3,0)</f>
        <v>44867</v>
      </c>
      <c r="K17" s="212">
        <f>J17*I17</f>
        <v>6549684.6599999992</v>
      </c>
      <c r="L17" s="565"/>
      <c r="M17" s="558"/>
      <c r="N17" s="580"/>
      <c r="O17" s="538">
        <f t="shared" ref="O17:O22" si="1">+ROUND(N17,2)</f>
        <v>0</v>
      </c>
      <c r="P17" s="532">
        <f t="shared" ref="P17:P22" si="2">+N17*I17</f>
        <v>0</v>
      </c>
      <c r="Q17" s="532">
        <f t="shared" ref="Q17:Q22" si="3">ROUND(O17*I17,2)</f>
        <v>0</v>
      </c>
      <c r="R17" s="535" t="str">
        <f t="shared" ref="R17:R22" si="4">IF(OR(O17&lt;=0,O17&gt;J17,Q17&lt;=0,Q17&gt;K17,$R$777="NO CUMPLE"),"NO CUMPLE","CUMPLE")</f>
        <v>NO CUMPLE</v>
      </c>
      <c r="S17" s="581"/>
    </row>
    <row r="18" spans="1:19" ht="15.6">
      <c r="A18" s="544"/>
      <c r="B18" s="560"/>
      <c r="C18" s="339">
        <f t="shared" ref="C18:C22" si="5">C17+0.01</f>
        <v>1.03</v>
      </c>
      <c r="D18" s="210" t="str">
        <f>IFERROR(VLOOKUP(G18,'LISTA ICCU 2026'!$D$6:$G$1065,4,FALSE),"APU - "&amp;INT(C18)&amp;"."&amp;TEXT(ROUND((C18-INT(C18))*100,0),"00"))</f>
        <v>1,31 - C</v>
      </c>
      <c r="E18" s="304">
        <f t="shared" si="0"/>
        <v>1.03</v>
      </c>
      <c r="F18" s="210" t="str">
        <f>IF(D18="APU - "&amp;INT(C18)&amp;"."&amp;TEXT(ROUND((C18-INT(C18))*100,0),"00"),"N/A",IFERROR(VLOOKUP(G18,'LISTA ICCU 2026'!$D$6:$G$1065,4,FALSE),"N/A"))</f>
        <v>1,31 - C</v>
      </c>
      <c r="G18" s="211" t="s">
        <v>111</v>
      </c>
      <c r="H18" s="7" t="str">
        <f>IFERROR(VLOOKUP(G18,'LISTA ICCU 2026'!$D$6:$H$1065,2,FALSE),"NO ")</f>
        <v>M2</v>
      </c>
      <c r="I18" s="642">
        <v>1190.55</v>
      </c>
      <c r="J18" s="269">
        <f>ROUNDUP(IFERROR(VLOOKUP(G18,'LISTA ICCU 2026'!$D$6:$H$1065,3,FALSE),"NO ")*1.3,0)</f>
        <v>15407</v>
      </c>
      <c r="K18" s="212">
        <f t="shared" ref="K18:K22" si="6">J18*I18</f>
        <v>18342803.849999998</v>
      </c>
      <c r="L18" s="565"/>
      <c r="M18" s="558"/>
      <c r="N18" s="580"/>
      <c r="O18" s="538">
        <f t="shared" si="1"/>
        <v>0</v>
      </c>
      <c r="P18" s="532">
        <f t="shared" si="2"/>
        <v>0</v>
      </c>
      <c r="Q18" s="532">
        <f t="shared" si="3"/>
        <v>0</v>
      </c>
      <c r="R18" s="535" t="str">
        <f t="shared" si="4"/>
        <v>NO CUMPLE</v>
      </c>
      <c r="S18" s="581"/>
    </row>
    <row r="19" spans="1:19" ht="27.6">
      <c r="A19" s="544"/>
      <c r="B19" s="560"/>
      <c r="C19" s="339">
        <f t="shared" si="5"/>
        <v>1.04</v>
      </c>
      <c r="D19" s="210" t="str">
        <f>IFERROR(VLOOKUP(G19,'LISTA ICCU 2026'!$D$6:$G$1065,4,FALSE),"APU - "&amp;INT(C19)&amp;"."&amp;TEXT(ROUND((C19-INT(C19))*100,0),"00"))</f>
        <v>1,41 - C</v>
      </c>
      <c r="E19" s="304">
        <f t="shared" si="0"/>
        <v>1.04</v>
      </c>
      <c r="F19" s="210" t="str">
        <f>IF(D19="APU - "&amp;INT(C19)&amp;"."&amp;TEXT(ROUND((C19-INT(C19))*100,0),"00"),"N/A",IFERROR(VLOOKUP(G19,'LISTA ICCU 2026'!$D$6:$G$1065,4,FALSE),"N/A"))</f>
        <v>1,41 - C</v>
      </c>
      <c r="G19" s="211" t="s">
        <v>121</v>
      </c>
      <c r="H19" s="7" t="str">
        <f>IFERROR(VLOOKUP(G19,'LISTA ICCU 2026'!$D$6:$H$1065,2,FALSE),"NO ")</f>
        <v>M2</v>
      </c>
      <c r="I19" s="642">
        <v>789.89</v>
      </c>
      <c r="J19" s="269">
        <f>ROUNDUP(IFERROR(VLOOKUP(G19,'LISTA ICCU 2026'!$D$6:$H$1065,3,FALSE),"NO ")*1.3,0)</f>
        <v>8660</v>
      </c>
      <c r="K19" s="212">
        <f t="shared" si="6"/>
        <v>6840447.3999999994</v>
      </c>
      <c r="L19" s="565"/>
      <c r="M19" s="558"/>
      <c r="N19" s="580"/>
      <c r="O19" s="538">
        <f t="shared" si="1"/>
        <v>0</v>
      </c>
      <c r="P19" s="532">
        <f t="shared" si="2"/>
        <v>0</v>
      </c>
      <c r="Q19" s="532">
        <f t="shared" si="3"/>
        <v>0</v>
      </c>
      <c r="R19" s="535" t="str">
        <f t="shared" si="4"/>
        <v>NO CUMPLE</v>
      </c>
      <c r="S19" s="581"/>
    </row>
    <row r="20" spans="1:19" ht="15.6">
      <c r="A20" s="544"/>
      <c r="B20" s="560"/>
      <c r="C20" s="339">
        <f t="shared" si="5"/>
        <v>1.05</v>
      </c>
      <c r="D20" s="210" t="str">
        <f>IFERROR(VLOOKUP(G20,'LISTA ICCU 2026'!$D$6:$G$1065,4,FALSE),"APU - "&amp;INT(C20)&amp;"."&amp;TEXT(ROUND((C20-INT(C20))*100,0),"00"))</f>
        <v>1,42 - C</v>
      </c>
      <c r="E20" s="304">
        <f t="shared" si="0"/>
        <v>1.05</v>
      </c>
      <c r="F20" s="210" t="str">
        <f>IF(D20="APU - "&amp;INT(C20)&amp;"."&amp;TEXT(ROUND((C20-INT(C20))*100,0),"00"),"N/A",IFERROR(VLOOKUP(G20,'LISTA ICCU 2026'!$D$6:$G$1065,4,FALSE),"N/A"))</f>
        <v>1,42 - C</v>
      </c>
      <c r="G20" s="211" t="s">
        <v>122</v>
      </c>
      <c r="H20" s="7" t="str">
        <f>IFERROR(VLOOKUP(G20,'LISTA ICCU 2026'!$D$6:$H$1065,2,FALSE),"NO ")</f>
        <v>M2</v>
      </c>
      <c r="I20" s="642">
        <v>789.89</v>
      </c>
      <c r="J20" s="269">
        <f>ROUNDUP(IFERROR(VLOOKUP(G20,'LISTA ICCU 2026'!$D$6:$H$1065,3,FALSE),"NO ")*1.3,0)</f>
        <v>6404</v>
      </c>
      <c r="K20" s="212">
        <f t="shared" si="6"/>
        <v>5058455.5599999996</v>
      </c>
      <c r="L20" s="565"/>
      <c r="M20" s="558"/>
      <c r="N20" s="580"/>
      <c r="O20" s="538">
        <f t="shared" si="1"/>
        <v>0</v>
      </c>
      <c r="P20" s="532">
        <f t="shared" si="2"/>
        <v>0</v>
      </c>
      <c r="Q20" s="532">
        <f t="shared" si="3"/>
        <v>0</v>
      </c>
      <c r="R20" s="535" t="str">
        <f t="shared" si="4"/>
        <v>NO CUMPLE</v>
      </c>
      <c r="S20" s="581"/>
    </row>
    <row r="21" spans="1:19" ht="15.6">
      <c r="A21" s="544"/>
      <c r="B21" s="560"/>
      <c r="C21" s="339">
        <f t="shared" si="5"/>
        <v>1.06</v>
      </c>
      <c r="D21" s="210" t="str">
        <f>IFERROR(VLOOKUP(G21,'LISTA ICCU 2026'!$D$6:$G$1065,4,FALSE),"APU - "&amp;INT(C21)&amp;"."&amp;TEXT(ROUND((C21-INT(C21))*100,0),"00"))</f>
        <v>1,43 - C</v>
      </c>
      <c r="E21" s="304">
        <f t="shared" si="0"/>
        <v>1.06</v>
      </c>
      <c r="F21" s="210" t="str">
        <f>IF(D21="APU - "&amp;INT(C21)&amp;"."&amp;TEXT(ROUND((C21-INT(C21))*100,0),"00"),"N/A",IFERROR(VLOOKUP(G21,'LISTA ICCU 2026'!$D$6:$G$1065,4,FALSE),"N/A"))</f>
        <v>1,43 - C</v>
      </c>
      <c r="G21" s="211" t="s">
        <v>123</v>
      </c>
      <c r="H21" s="7" t="str">
        <f>IFERROR(VLOOKUP(G21,'LISTA ICCU 2026'!$D$6:$H$1065,2,FALSE),"NO ")</f>
        <v>UN</v>
      </c>
      <c r="I21" s="642">
        <v>1</v>
      </c>
      <c r="J21" s="269">
        <f>ROUNDUP(IFERROR(VLOOKUP(G21,'LISTA ICCU 2026'!$D$6:$H$1065,3,FALSE),"NO ")*1.3,0)</f>
        <v>5555043</v>
      </c>
      <c r="K21" s="212">
        <f t="shared" si="6"/>
        <v>5555043</v>
      </c>
      <c r="L21" s="565"/>
      <c r="M21" s="558"/>
      <c r="N21" s="580"/>
      <c r="O21" s="538">
        <f t="shared" si="1"/>
        <v>0</v>
      </c>
      <c r="P21" s="532">
        <f t="shared" si="2"/>
        <v>0</v>
      </c>
      <c r="Q21" s="532">
        <f t="shared" si="3"/>
        <v>0</v>
      </c>
      <c r="R21" s="535" t="str">
        <f t="shared" si="4"/>
        <v>NO CUMPLE</v>
      </c>
      <c r="S21" s="581"/>
    </row>
    <row r="22" spans="1:19" ht="15.6">
      <c r="A22" s="544"/>
      <c r="B22" s="560"/>
      <c r="C22" s="339">
        <f t="shared" si="5"/>
        <v>1.07</v>
      </c>
      <c r="D22" s="210" t="str">
        <f>IFERROR(VLOOKUP(G22,'LISTA ICCU 2026'!$D$6:$G$1065,4,FALSE),"APU - "&amp;INT(C22)&amp;"."&amp;TEXT(ROUND((C22-INT(C22))*100,0),"00"))</f>
        <v>11,1 - C</v>
      </c>
      <c r="E22" s="304">
        <f t="shared" si="0"/>
        <v>1.07</v>
      </c>
      <c r="F22" s="210" t="str">
        <f>IF(D22="APU - "&amp;INT(C22)&amp;"."&amp;TEXT(ROUND((C22-INT(C22))*100,0),"00"),"N/A",IFERROR(VLOOKUP(G22,'LISTA ICCU 2026'!$D$6:$G$1065,4,FALSE),"N/A"))</f>
        <v>11,1 - C</v>
      </c>
      <c r="G22" s="211" t="s">
        <v>410</v>
      </c>
      <c r="H22" s="7" t="str">
        <f>IFERROR(VLOOKUP(G22,'LISTA ICCU 2026'!$D$6:$H$1065,2,FALSE),"NO ")</f>
        <v>UN</v>
      </c>
      <c r="I22" s="642">
        <v>1</v>
      </c>
      <c r="J22" s="269">
        <f>ROUNDUP(IFERROR(VLOOKUP(G22,'LISTA ICCU 2026'!$D$6:$H$1065,3,FALSE),"NO ")*1.3,0)</f>
        <v>494247</v>
      </c>
      <c r="K22" s="212">
        <f t="shared" si="6"/>
        <v>494247</v>
      </c>
      <c r="L22" s="565"/>
      <c r="M22" s="558"/>
      <c r="N22" s="580"/>
      <c r="O22" s="538">
        <f t="shared" si="1"/>
        <v>0</v>
      </c>
      <c r="P22" s="532">
        <f t="shared" si="2"/>
        <v>0</v>
      </c>
      <c r="Q22" s="532">
        <f t="shared" si="3"/>
        <v>0</v>
      </c>
      <c r="R22" s="535" t="str">
        <f t="shared" si="4"/>
        <v>NO CUMPLE</v>
      </c>
      <c r="S22" s="581"/>
    </row>
    <row r="23" spans="1:19" ht="16.2" thickBot="1">
      <c r="A23" s="544"/>
      <c r="B23" s="560"/>
      <c r="C23" s="340"/>
      <c r="D23" s="243"/>
      <c r="E23" s="303"/>
      <c r="F23" s="243"/>
      <c r="G23" s="243"/>
      <c r="H23" s="243"/>
      <c r="I23" s="643"/>
      <c r="J23" s="244"/>
      <c r="K23" s="8">
        <f>SUM(K16:K22)</f>
        <v>47028878.469999999</v>
      </c>
      <c r="L23" s="565"/>
      <c r="M23" s="558"/>
      <c r="N23" s="580"/>
      <c r="O23" s="532"/>
      <c r="P23" s="532"/>
      <c r="Q23" s="536">
        <f>+SUM(Q16:Q22)</f>
        <v>0</v>
      </c>
      <c r="R23" s="535"/>
      <c r="S23" s="581"/>
    </row>
    <row r="24" spans="1:19" ht="16.2" thickBot="1">
      <c r="A24" s="544"/>
      <c r="B24" s="560"/>
      <c r="C24" s="337" t="s">
        <v>15</v>
      </c>
      <c r="D24" s="242"/>
      <c r="E24" s="300"/>
      <c r="F24" s="242"/>
      <c r="G24" s="242"/>
      <c r="H24" s="242"/>
      <c r="I24" s="300"/>
      <c r="J24" s="2"/>
      <c r="K24" s="3"/>
      <c r="L24" s="565"/>
      <c r="M24" s="558"/>
      <c r="N24" s="541"/>
      <c r="O24" s="541"/>
      <c r="P24" s="541"/>
      <c r="Q24" s="541"/>
      <c r="R24" s="542"/>
      <c r="S24" s="581"/>
    </row>
    <row r="25" spans="1:19" ht="27.6">
      <c r="A25" s="544"/>
      <c r="B25" s="560"/>
      <c r="C25" s="338">
        <v>2.0099999999999998</v>
      </c>
      <c r="D25" s="210" t="str">
        <f>IFERROR(VLOOKUP(G25,'LISTA ICCU 2026'!$D$6:$G$1065,4,FALSE),"APU - "&amp;INT(C25)&amp;"."&amp;TEXT(ROUND((C25-INT(C25))*100,0),"00"))</f>
        <v>16,2 - C</v>
      </c>
      <c r="E25" s="304">
        <f t="shared" ref="E25:E28" si="7">C25</f>
        <v>2.0099999999999998</v>
      </c>
      <c r="F25" s="210" t="str">
        <f>IF(D25="APU - "&amp;INT(C25)&amp;"."&amp;TEXT(ROUND((C25-INT(C25))*100,0),"00"),"N/A",IFERROR(VLOOKUP(G25,'LISTA ICCU 2026'!$D$6:$G$1065,4,FALSE),"N/A"))</f>
        <v>16,2 - C</v>
      </c>
      <c r="G25" s="5" t="s">
        <v>706</v>
      </c>
      <c r="H25" s="4" t="str">
        <f>IFERROR(VLOOKUP(G25,'LISTA ICCU 2026'!$D$6:$H$1065,2,FALSE),"NO ")</f>
        <v>M3</v>
      </c>
      <c r="I25" s="641">
        <v>631.91999999999996</v>
      </c>
      <c r="J25" s="269">
        <f>ROUNDUP(IFERROR(VLOOKUP(G25,'LISTA ICCU 2026'!$D$6:$H$1065,3,FALSE),"NO ")*1.3,0)</f>
        <v>28465</v>
      </c>
      <c r="K25" s="6">
        <f>J25*I25</f>
        <v>17987602.799999997</v>
      </c>
      <c r="L25" s="565"/>
      <c r="M25" s="558"/>
      <c r="N25" s="580"/>
      <c r="O25" s="538">
        <f t="shared" ref="O25:O28" si="8">+ROUND(N25,2)</f>
        <v>0</v>
      </c>
      <c r="P25" s="532">
        <f t="shared" ref="P25" si="9">+N25*I25</f>
        <v>0</v>
      </c>
      <c r="Q25" s="532">
        <f t="shared" ref="Q25" si="10">ROUND(O25*I25,2)</f>
        <v>0</v>
      </c>
      <c r="R25" s="535" t="str">
        <f t="shared" ref="R25" si="11">IF(OR(O25&lt;=0,O25&gt;J25,Q25&lt;=0,Q25&gt;K25,$R$777="NO CUMPLE"),"NO CUMPLE","CUMPLE")</f>
        <v>NO CUMPLE</v>
      </c>
      <c r="S25" s="581"/>
    </row>
    <row r="26" spans="1:19" ht="27.6">
      <c r="A26" s="544"/>
      <c r="B26" s="560"/>
      <c r="C26" s="339">
        <f>C25+0.01</f>
        <v>2.0199999999999996</v>
      </c>
      <c r="D26" s="210" t="str">
        <f>IFERROR(VLOOKUP(G26,'LISTA ICCU 2026'!$D$6:$G$1065,4,FALSE),"APU - "&amp;INT(C26)&amp;"."&amp;TEXT(ROUND((C26-INT(C26))*100,0),"00"))</f>
        <v>16,5 - C</v>
      </c>
      <c r="E26" s="304">
        <f t="shared" si="7"/>
        <v>2.0199999999999996</v>
      </c>
      <c r="F26" s="210" t="str">
        <f>IF(D26="APU - "&amp;INT(C26)&amp;"."&amp;TEXT(ROUND((C26-INT(C26))*100,0),"00"),"N/A",IFERROR(VLOOKUP(G26,'LISTA ICCU 2026'!$D$6:$G$1065,4,FALSE),"N/A"))</f>
        <v>16,5 - C</v>
      </c>
      <c r="G26" s="211" t="s">
        <v>709</v>
      </c>
      <c r="H26" s="7" t="str">
        <f>IFERROR(VLOOKUP(G26,'LISTA ICCU 2026'!$D$6:$H$1065,2,FALSE),"NO ")</f>
        <v>M3</v>
      </c>
      <c r="I26" s="642">
        <v>136.72999999999999</v>
      </c>
      <c r="J26" s="269">
        <f>ROUNDUP(IFERROR(VLOOKUP(G26,'LISTA ICCU 2026'!$D$6:$H$1065,3,FALSE),"NO ")*1.3,0)</f>
        <v>105882</v>
      </c>
      <c r="K26" s="212">
        <f>J26*I26</f>
        <v>14477245.859999999</v>
      </c>
      <c r="L26" s="565"/>
      <c r="M26" s="558"/>
      <c r="N26" s="580"/>
      <c r="O26" s="538">
        <f t="shared" si="8"/>
        <v>0</v>
      </c>
      <c r="P26" s="532">
        <f t="shared" ref="P26:P28" si="12">+N26*I26</f>
        <v>0</v>
      </c>
      <c r="Q26" s="532">
        <f t="shared" ref="Q26:Q28" si="13">ROUND(O26*I26,2)</f>
        <v>0</v>
      </c>
      <c r="R26" s="535" t="str">
        <f t="shared" ref="R26:R28" si="14">IF(OR(O26&lt;=0,O26&gt;J26,Q26&lt;=0,Q26&gt;K26,$R$777="NO CUMPLE"),"NO CUMPLE","CUMPLE")</f>
        <v>NO CUMPLE</v>
      </c>
      <c r="S26" s="581"/>
    </row>
    <row r="27" spans="1:19" ht="15.6">
      <c r="A27" s="544"/>
      <c r="B27" s="560"/>
      <c r="C27" s="339">
        <f t="shared" ref="C27:C28" si="15">C26+0.01</f>
        <v>2.0299999999999994</v>
      </c>
      <c r="D27" s="210" t="str">
        <f>IFERROR(VLOOKUP(G27,'LISTA ICCU 2026'!$D$6:$G$1065,4,FALSE),"APU - "&amp;INT(C27)&amp;"."&amp;TEXT(ROUND((C27-INT(C27))*100,0),"00"))</f>
        <v>16,8 - C</v>
      </c>
      <c r="E27" s="304">
        <f t="shared" si="7"/>
        <v>2.0299999999999994</v>
      </c>
      <c r="F27" s="210" t="str">
        <f>IF(D27="APU - "&amp;INT(C27)&amp;"."&amp;TEXT(ROUND((C27-INT(C27))*100,0),"00"),"N/A",IFERROR(VLOOKUP(G27,'LISTA ICCU 2026'!$D$6:$G$1065,4,FALSE),"N/A"))</f>
        <v>16,8 - C</v>
      </c>
      <c r="G27" s="211" t="s">
        <v>712</v>
      </c>
      <c r="H27" s="7" t="str">
        <f>IFERROR(VLOOKUP(G27,'LISTA ICCU 2026'!$D$6:$H$1065,2,FALSE),"NO ")</f>
        <v>M3</v>
      </c>
      <c r="I27" s="642">
        <v>159.22</v>
      </c>
      <c r="J27" s="269">
        <f>ROUNDUP(IFERROR(VLOOKUP(G27,'LISTA ICCU 2026'!$D$6:$H$1065,3,FALSE),"NO ")*1.3,0)</f>
        <v>123844</v>
      </c>
      <c r="K27" s="212">
        <f t="shared" ref="K27:K28" si="16">J27*I27</f>
        <v>19718441.68</v>
      </c>
      <c r="L27" s="565"/>
      <c r="M27" s="558"/>
      <c r="N27" s="580"/>
      <c r="O27" s="538">
        <f t="shared" si="8"/>
        <v>0</v>
      </c>
      <c r="P27" s="532">
        <f t="shared" si="12"/>
        <v>0</v>
      </c>
      <c r="Q27" s="532">
        <f t="shared" si="13"/>
        <v>0</v>
      </c>
      <c r="R27" s="535" t="str">
        <f t="shared" si="14"/>
        <v>NO CUMPLE</v>
      </c>
      <c r="S27" s="581"/>
    </row>
    <row r="28" spans="1:19" ht="27.6">
      <c r="A28" s="544"/>
      <c r="B28" s="560"/>
      <c r="C28" s="339">
        <f t="shared" si="15"/>
        <v>2.0399999999999991</v>
      </c>
      <c r="D28" s="210" t="str">
        <f>IFERROR(VLOOKUP(G28,'LISTA ICCU 2026'!$D$6:$G$1065,4,FALSE),"APU - "&amp;INT(C28)&amp;"."&amp;TEXT(ROUND((C28-INT(C28))*100,0),"00"))</f>
        <v>1,6 - V</v>
      </c>
      <c r="E28" s="304">
        <f t="shared" si="7"/>
        <v>2.0399999999999991</v>
      </c>
      <c r="F28" s="210" t="str">
        <f>IF(D28="APU - "&amp;INT(C28)&amp;"."&amp;TEXT(ROUND((C28-INT(C28))*100,0),"00"),"N/A",IFERROR(VLOOKUP(G28,'LISTA ICCU 2026'!$D$6:$G$1065,4,FALSE),"N/A"))</f>
        <v>1,6 - V</v>
      </c>
      <c r="G28" s="211" t="s">
        <v>1009</v>
      </c>
      <c r="H28" s="7" t="str">
        <f>IFERROR(VLOOKUP(G28,'LISTA ICCU 2026'!$D$6:$H$1065,2,FALSE),"NO ")</f>
        <v>M3-KM</v>
      </c>
      <c r="I28" s="642">
        <v>7686.48</v>
      </c>
      <c r="J28" s="269">
        <f>ROUNDUP(IFERROR(VLOOKUP(G28,'LISTA ICCU 2026'!$D$6:$H$1065,3,FALSE),"NO ")*1.3,0)</f>
        <v>2370</v>
      </c>
      <c r="K28" s="212">
        <f t="shared" si="16"/>
        <v>18216957.599999998</v>
      </c>
      <c r="L28" s="565"/>
      <c r="M28" s="558"/>
      <c r="N28" s="580"/>
      <c r="O28" s="538">
        <f t="shared" si="8"/>
        <v>0</v>
      </c>
      <c r="P28" s="532">
        <f t="shared" si="12"/>
        <v>0</v>
      </c>
      <c r="Q28" s="532">
        <f t="shared" si="13"/>
        <v>0</v>
      </c>
      <c r="R28" s="535" t="str">
        <f t="shared" si="14"/>
        <v>NO CUMPLE</v>
      </c>
      <c r="S28" s="581"/>
    </row>
    <row r="29" spans="1:19" ht="16.2" thickBot="1">
      <c r="A29" s="544"/>
      <c r="B29" s="560"/>
      <c r="C29" s="340" t="s">
        <v>14</v>
      </c>
      <c r="D29" s="243"/>
      <c r="E29" s="303"/>
      <c r="F29" s="243"/>
      <c r="G29" s="243"/>
      <c r="H29" s="243"/>
      <c r="I29" s="643"/>
      <c r="J29" s="244"/>
      <c r="K29" s="8">
        <f>SUM(K25:K28)</f>
        <v>70400247.939999998</v>
      </c>
      <c r="L29" s="565"/>
      <c r="M29" s="558"/>
      <c r="N29" s="580"/>
      <c r="O29" s="653"/>
      <c r="P29" s="653"/>
      <c r="Q29" s="536">
        <f>+SUM(Q25:Q28)</f>
        <v>0</v>
      </c>
      <c r="R29" s="653"/>
      <c r="S29" s="581"/>
    </row>
    <row r="30" spans="1:19" ht="16.2" thickBot="1">
      <c r="A30" s="544"/>
      <c r="B30" s="560"/>
      <c r="C30" s="337" t="s">
        <v>2213</v>
      </c>
      <c r="D30" s="242"/>
      <c r="E30" s="300"/>
      <c r="F30" s="242"/>
      <c r="G30" s="242"/>
      <c r="H30" s="242"/>
      <c r="I30" s="300"/>
      <c r="J30" s="2"/>
      <c r="K30" s="3"/>
      <c r="L30" s="565"/>
      <c r="M30" s="558"/>
      <c r="N30" s="541"/>
      <c r="O30" s="541"/>
      <c r="P30" s="541"/>
      <c r="Q30" s="541"/>
      <c r="R30" s="542"/>
      <c r="S30" s="581"/>
    </row>
    <row r="31" spans="1:19" ht="15.6">
      <c r="A31" s="544"/>
      <c r="B31" s="560"/>
      <c r="C31" s="338">
        <v>3.01</v>
      </c>
      <c r="D31" s="210" t="str">
        <f>IFERROR(VLOOKUP(G31,'LISTA ICCU 2026'!$D$6:$G$1065,4,FALSE),"APU - "&amp;INT(C31)&amp;"."&amp;TEXT(ROUND((C31-INT(C31))*100,0),"00"))</f>
        <v>4,29 - C</v>
      </c>
      <c r="E31" s="304">
        <f t="shared" ref="E31:E40" si="17">C31</f>
        <v>3.01</v>
      </c>
      <c r="F31" s="210" t="str">
        <f>IF(D31="APU - "&amp;INT(C31)&amp;"."&amp;TEXT(ROUND((C31-INT(C31))*100,0),"00"),"N/A",IFERROR(VLOOKUP(G31,'LISTA ICCU 2026'!$D$6:$G$1065,4,FALSE),"N/A"))</f>
        <v>4,29 - C</v>
      </c>
      <c r="G31" s="5" t="s">
        <v>195</v>
      </c>
      <c r="H31" s="4" t="str">
        <f>IFERROR(VLOOKUP(G31,'LISTA ICCU 2026'!$D$6:$H$1065,2,FALSE),"NO ")</f>
        <v>M3</v>
      </c>
      <c r="I31" s="641">
        <v>12.87</v>
      </c>
      <c r="J31" s="269">
        <f>ROUNDUP(IFERROR(VLOOKUP(G31,'LISTA ICCU 2026'!$D$6:$H$1065,3,FALSE),"NO ")*1.3,0)</f>
        <v>671943</v>
      </c>
      <c r="K31" s="6">
        <f>J31*I31</f>
        <v>8647906.4100000001</v>
      </c>
      <c r="L31" s="565"/>
      <c r="M31" s="558"/>
      <c r="N31" s="580"/>
      <c r="O31" s="538">
        <f t="shared" ref="O31:O53" si="18">+ROUND(N31,2)</f>
        <v>0</v>
      </c>
      <c r="P31" s="532">
        <f t="shared" ref="P31" si="19">+N31*I31</f>
        <v>0</v>
      </c>
      <c r="Q31" s="532">
        <f t="shared" ref="Q31" si="20">ROUND(O31*I31,2)</f>
        <v>0</v>
      </c>
      <c r="R31" s="535" t="str">
        <f t="shared" ref="R31" si="21">IF(OR(O31&lt;=0,O31&gt;J31,Q31&lt;=0,Q31&gt;K31,$R$777="NO CUMPLE"),"NO CUMPLE","CUMPLE")</f>
        <v>NO CUMPLE</v>
      </c>
      <c r="S31" s="581"/>
    </row>
    <row r="32" spans="1:19" ht="15.6">
      <c r="A32" s="544"/>
      <c r="B32" s="560"/>
      <c r="C32" s="339">
        <f t="shared" ref="C32:C40" si="22">C31+0.01</f>
        <v>3.0199999999999996</v>
      </c>
      <c r="D32" s="210" t="str">
        <f>IFERROR(VLOOKUP(G32,'LISTA ICCU 2026'!$D$6:$G$1065,4,FALSE),"APU - "&amp;INT(C32)&amp;"."&amp;TEXT(ROUND((C32-INT(C32))*100,0),"00"))</f>
        <v>APU - 3.02</v>
      </c>
      <c r="E32" s="304">
        <f t="shared" si="17"/>
        <v>3.0199999999999996</v>
      </c>
      <c r="F32" s="210" t="str">
        <f>IF(D32="APU - "&amp;INT(C32)&amp;"."&amp;TEXT(ROUND((C32-INT(C32))*100,0),"00"),"N/A",IFERROR(VLOOKUP(G32,'LISTA ICCU 2026'!$D$6:$G$1065,4,FALSE),"N/A"))</f>
        <v>N/A</v>
      </c>
      <c r="G32" s="211" t="s">
        <v>2251</v>
      </c>
      <c r="H32" s="7" t="s">
        <v>88</v>
      </c>
      <c r="I32" s="642">
        <v>777.82</v>
      </c>
      <c r="J32" s="269">
        <v>13263</v>
      </c>
      <c r="K32" s="212">
        <f>J32*I32</f>
        <v>10316226.66</v>
      </c>
      <c r="L32" s="565"/>
      <c r="M32" s="558"/>
      <c r="N32" s="580"/>
      <c r="O32" s="538">
        <f t="shared" si="18"/>
        <v>0</v>
      </c>
      <c r="P32" s="532">
        <f t="shared" ref="P32:P40" si="23">+N32*I32</f>
        <v>0</v>
      </c>
      <c r="Q32" s="532">
        <f t="shared" ref="Q32:Q40" si="24">ROUND(O32*I32,2)</f>
        <v>0</v>
      </c>
      <c r="R32" s="535" t="str">
        <f t="shared" ref="R32:R40" si="25">IF(OR(O32&lt;=0,O32&gt;J32,Q32&lt;=0,Q32&gt;K32,$R$777="NO CUMPLE"),"NO CUMPLE","CUMPLE")</f>
        <v>NO CUMPLE</v>
      </c>
      <c r="S32" s="581"/>
    </row>
    <row r="33" spans="1:19" ht="15.6">
      <c r="A33" s="544"/>
      <c r="B33" s="560"/>
      <c r="C33" s="339">
        <f t="shared" si="22"/>
        <v>3.0299999999999994</v>
      </c>
      <c r="D33" s="210" t="str">
        <f>IFERROR(VLOOKUP(G33,'LISTA ICCU 2026'!$D$6:$G$1065,4,FALSE),"APU - "&amp;INT(C33)&amp;"."&amp;TEXT(ROUND((C33-INT(C33))*100,0),"00"))</f>
        <v>2,7 - C</v>
      </c>
      <c r="E33" s="304">
        <f t="shared" si="17"/>
        <v>3.0299999999999994</v>
      </c>
      <c r="F33" s="210" t="str">
        <f>IF(D33="APU - "&amp;INT(C33)&amp;"."&amp;TEXT(ROUND((C33-INT(C33))*100,0),"00"),"N/A",IFERROR(VLOOKUP(G33,'LISTA ICCU 2026'!$D$6:$G$1065,4,FALSE),"N/A"))</f>
        <v>2,7 - C</v>
      </c>
      <c r="G33" s="211" t="s">
        <v>134</v>
      </c>
      <c r="H33" s="7" t="str">
        <f>IFERROR(VLOOKUP(G33,'LISTA ICCU 2026'!$D$6:$H$1065,2,FALSE),"NO ")</f>
        <v>M3</v>
      </c>
      <c r="I33" s="642">
        <v>44.92</v>
      </c>
      <c r="J33" s="269">
        <f>ROUNDUP(IFERROR(VLOOKUP(G33,'LISTA ICCU 2026'!$D$6:$H$1065,3,FALSE),"NO ")*1.3,0)</f>
        <v>1355488</v>
      </c>
      <c r="K33" s="212">
        <f>J33*I33</f>
        <v>60888520.960000001</v>
      </c>
      <c r="L33" s="565"/>
      <c r="M33" s="558"/>
      <c r="N33" s="580"/>
      <c r="O33" s="538">
        <f t="shared" si="18"/>
        <v>0</v>
      </c>
      <c r="P33" s="532">
        <f t="shared" si="23"/>
        <v>0</v>
      </c>
      <c r="Q33" s="532">
        <f t="shared" si="24"/>
        <v>0</v>
      </c>
      <c r="R33" s="535" t="str">
        <f t="shared" si="25"/>
        <v>NO CUMPLE</v>
      </c>
      <c r="S33" s="581"/>
    </row>
    <row r="34" spans="1:19" ht="15.6">
      <c r="A34" s="544"/>
      <c r="B34" s="560"/>
      <c r="C34" s="339">
        <f t="shared" si="22"/>
        <v>3.0399999999999991</v>
      </c>
      <c r="D34" s="210" t="str">
        <f>IFERROR(VLOOKUP(G34,'LISTA ICCU 2026'!$D$6:$G$1065,4,FALSE),"APU - "&amp;INT(C34)&amp;"."&amp;TEXT(ROUND((C34-INT(C34))*100,0),"00"))</f>
        <v>2,8 - C</v>
      </c>
      <c r="E34" s="304">
        <f t="shared" si="17"/>
        <v>3.0399999999999991</v>
      </c>
      <c r="F34" s="210" t="str">
        <f>IF(D34="APU - "&amp;INT(C34)&amp;"."&amp;TEXT(ROUND((C34-INT(C34))*100,0),"00"),"N/A",IFERROR(VLOOKUP(G34,'LISTA ICCU 2026'!$D$6:$G$1065,4,FALSE),"N/A"))</f>
        <v>2,8 - C</v>
      </c>
      <c r="G34" s="211" t="s">
        <v>135</v>
      </c>
      <c r="H34" s="7" t="str">
        <f>IFERROR(VLOOKUP(G34,'LISTA ICCU 2026'!$D$6:$H$1065,2,FALSE),"NO ")</f>
        <v>M3</v>
      </c>
      <c r="I34" s="642">
        <v>66.75</v>
      </c>
      <c r="J34" s="269">
        <f>ROUNDUP(IFERROR(VLOOKUP(G34,'LISTA ICCU 2026'!$D$6:$H$1065,3,FALSE),"NO ")*1.3,0)</f>
        <v>1234681</v>
      </c>
      <c r="K34" s="212">
        <f t="shared" ref="K34:K40" si="26">J34*I34</f>
        <v>82414956.75</v>
      </c>
      <c r="L34" s="565"/>
      <c r="M34" s="558"/>
      <c r="N34" s="580"/>
      <c r="O34" s="538">
        <f t="shared" si="18"/>
        <v>0</v>
      </c>
      <c r="P34" s="532">
        <f t="shared" si="23"/>
        <v>0</v>
      </c>
      <c r="Q34" s="532">
        <f t="shared" si="24"/>
        <v>0</v>
      </c>
      <c r="R34" s="535" t="str">
        <f t="shared" si="25"/>
        <v>NO CUMPLE</v>
      </c>
      <c r="S34" s="581"/>
    </row>
    <row r="35" spans="1:19" ht="15.6">
      <c r="A35" s="544"/>
      <c r="B35" s="560"/>
      <c r="C35" s="339">
        <f t="shared" si="22"/>
        <v>3.0499999999999989</v>
      </c>
      <c r="D35" s="210" t="str">
        <f>IFERROR(VLOOKUP(G35,'LISTA ICCU 2026'!$D$6:$G$1065,4,FALSE),"APU - "&amp;INT(C35)&amp;"."&amp;TEXT(ROUND((C35-INT(C35))*100,0),"00"))</f>
        <v>2,16 - C</v>
      </c>
      <c r="E35" s="304">
        <f t="shared" si="17"/>
        <v>3.0499999999999989</v>
      </c>
      <c r="F35" s="210" t="str">
        <f>IF(D35="APU - "&amp;INT(C35)&amp;"."&amp;TEXT(ROUND((C35-INT(C35))*100,0),"00"),"N/A",IFERROR(VLOOKUP(G35,'LISTA ICCU 2026'!$D$6:$G$1065,4,FALSE),"N/A"))</f>
        <v>2,16 - C</v>
      </c>
      <c r="G35" s="211" t="s">
        <v>143</v>
      </c>
      <c r="H35" s="7" t="str">
        <f>IFERROR(VLOOKUP(G35,'LISTA ICCU 2026'!$D$6:$H$1065,2,FALSE),"NO ")</f>
        <v>M3</v>
      </c>
      <c r="I35" s="642">
        <v>5.5</v>
      </c>
      <c r="J35" s="269">
        <f>ROUNDUP(IFERROR(VLOOKUP(G35,'LISTA ICCU 2026'!$D$6:$H$1065,3,FALSE),"NO ")*1.3,0)</f>
        <v>1234681</v>
      </c>
      <c r="K35" s="212">
        <f t="shared" si="26"/>
        <v>6790745.5</v>
      </c>
      <c r="L35" s="565"/>
      <c r="M35" s="558"/>
      <c r="N35" s="580"/>
      <c r="O35" s="538">
        <f t="shared" si="18"/>
        <v>0</v>
      </c>
      <c r="P35" s="532">
        <f t="shared" si="23"/>
        <v>0</v>
      </c>
      <c r="Q35" s="532">
        <f t="shared" si="24"/>
        <v>0</v>
      </c>
      <c r="R35" s="535" t="str">
        <f t="shared" si="25"/>
        <v>NO CUMPLE</v>
      </c>
      <c r="S35" s="581"/>
    </row>
    <row r="36" spans="1:19" ht="15.6">
      <c r="A36" s="544"/>
      <c r="B36" s="560"/>
      <c r="C36" s="339">
        <f t="shared" si="22"/>
        <v>3.0599999999999987</v>
      </c>
      <c r="D36" s="210" t="str">
        <f>IFERROR(VLOOKUP(G36,'LISTA ICCU 2026'!$D$6:$G$1065,4,FALSE),"APU - "&amp;INT(C36)&amp;"."&amp;TEXT(ROUND((C36-INT(C36))*100,0),"00"))</f>
        <v>4,22 - C</v>
      </c>
      <c r="E36" s="304">
        <f t="shared" si="17"/>
        <v>3.0599999999999987</v>
      </c>
      <c r="F36" s="210" t="str">
        <f>IF(D36="APU - "&amp;INT(C36)&amp;"."&amp;TEXT(ROUND((C36-INT(C36))*100,0),"00"),"N/A",IFERROR(VLOOKUP(G36,'LISTA ICCU 2026'!$D$6:$G$1065,4,FALSE),"N/A"))</f>
        <v>4,22 - C</v>
      </c>
      <c r="G36" s="211" t="s">
        <v>188</v>
      </c>
      <c r="H36" s="7" t="str">
        <f>IFERROR(VLOOKUP(G36,'LISTA ICCU 2026'!$D$6:$H$1065,2,FALSE),"NO ")</f>
        <v>KG</v>
      </c>
      <c r="I36" s="642">
        <v>13312.29</v>
      </c>
      <c r="J36" s="269">
        <f>ROUNDUP(IFERROR(VLOOKUP(G36,'LISTA ICCU 2026'!$D$6:$H$1065,3,FALSE),"NO ")*1.3,0)</f>
        <v>10989</v>
      </c>
      <c r="K36" s="212">
        <f t="shared" si="26"/>
        <v>146288754.81</v>
      </c>
      <c r="L36" s="565"/>
      <c r="M36" s="558"/>
      <c r="N36" s="580"/>
      <c r="O36" s="538">
        <f t="shared" si="18"/>
        <v>0</v>
      </c>
      <c r="P36" s="532">
        <f t="shared" si="23"/>
        <v>0</v>
      </c>
      <c r="Q36" s="532">
        <f t="shared" si="24"/>
        <v>0</v>
      </c>
      <c r="R36" s="535" t="str">
        <f t="shared" si="25"/>
        <v>NO CUMPLE</v>
      </c>
      <c r="S36" s="581"/>
    </row>
    <row r="37" spans="1:19" ht="15.6">
      <c r="A37" s="544"/>
      <c r="B37" s="560"/>
      <c r="C37" s="339">
        <f t="shared" si="22"/>
        <v>3.0699999999999985</v>
      </c>
      <c r="D37" s="210" t="str">
        <f>IFERROR(VLOOKUP(G37,'LISTA ICCU 2026'!$D$6:$G$1065,4,FALSE),"APU - "&amp;INT(C37)&amp;"."&amp;TEXT(ROUND((C37-INT(C37))*100,0),"00"))</f>
        <v>4,23 - C</v>
      </c>
      <c r="E37" s="304">
        <f t="shared" si="17"/>
        <v>3.0699999999999985</v>
      </c>
      <c r="F37" s="210" t="str">
        <f>IF(D37="APU - "&amp;INT(C37)&amp;"."&amp;TEXT(ROUND((C37-INT(C37))*100,0),"00"),"N/A",IFERROR(VLOOKUP(G37,'LISTA ICCU 2026'!$D$6:$G$1065,4,FALSE),"N/A"))</f>
        <v>4,23 - C</v>
      </c>
      <c r="G37" s="211" t="s">
        <v>189</v>
      </c>
      <c r="H37" s="7" t="str">
        <f>IFERROR(VLOOKUP(G37,'LISTA ICCU 2026'!$D$6:$H$1065,2,FALSE),"NO ")</f>
        <v>KG</v>
      </c>
      <c r="I37" s="642">
        <v>3002.39</v>
      </c>
      <c r="J37" s="269">
        <f>ROUNDUP(IFERROR(VLOOKUP(G37,'LISTA ICCU 2026'!$D$6:$H$1065,3,FALSE),"NO ")*1.3,0)</f>
        <v>14412</v>
      </c>
      <c r="K37" s="212">
        <f t="shared" si="26"/>
        <v>43270444.68</v>
      </c>
      <c r="L37" s="565"/>
      <c r="M37" s="558"/>
      <c r="N37" s="580"/>
      <c r="O37" s="538">
        <f t="shared" si="18"/>
        <v>0</v>
      </c>
      <c r="P37" s="532">
        <f t="shared" si="23"/>
        <v>0</v>
      </c>
      <c r="Q37" s="532">
        <f t="shared" si="24"/>
        <v>0</v>
      </c>
      <c r="R37" s="535" t="str">
        <f t="shared" si="25"/>
        <v>NO CUMPLE</v>
      </c>
      <c r="S37" s="581"/>
    </row>
    <row r="38" spans="1:19" ht="15.6">
      <c r="A38" s="544"/>
      <c r="B38" s="560"/>
      <c r="C38" s="339">
        <f t="shared" si="22"/>
        <v>3.0799999999999983</v>
      </c>
      <c r="D38" s="210" t="str">
        <f>IFERROR(VLOOKUP(G38,'LISTA ICCU 2026'!$D$6:$G$1065,4,FALSE),"APU - "&amp;INT(C38)&amp;"."&amp;TEXT(ROUND((C38-INT(C38))*100,0),"00"))</f>
        <v>13,14 - C</v>
      </c>
      <c r="E38" s="304">
        <f t="shared" si="17"/>
        <v>3.0799999999999983</v>
      </c>
      <c r="F38" s="210" t="str">
        <f>IF(D38="APU - "&amp;INT(C38)&amp;"."&amp;TEXT(ROUND((C38-INT(C38))*100,0),"00"),"N/A",IFERROR(VLOOKUP(G38,'LISTA ICCU 2026'!$D$6:$G$1065,4,FALSE),"N/A"))</f>
        <v>13,14 - C</v>
      </c>
      <c r="G38" s="211" t="s">
        <v>641</v>
      </c>
      <c r="H38" s="7" t="str">
        <f>IFERROR(VLOOKUP(G38,'LISTA ICCU 2026'!$D$6:$H$1065,2,FALSE),"NO ")</f>
        <v>M2</v>
      </c>
      <c r="I38" s="642">
        <v>777.82</v>
      </c>
      <c r="J38" s="269">
        <f>ROUNDUP(IFERROR(VLOOKUP(G38,'LISTA ICCU 2026'!$D$6:$H$1065,3,FALSE),"NO ")*1.3,0)</f>
        <v>149412</v>
      </c>
      <c r="K38" s="212">
        <f t="shared" si="26"/>
        <v>116215641.84</v>
      </c>
      <c r="L38" s="565"/>
      <c r="M38" s="558"/>
      <c r="N38" s="580"/>
      <c r="O38" s="538">
        <f t="shared" si="18"/>
        <v>0</v>
      </c>
      <c r="P38" s="532">
        <f t="shared" si="23"/>
        <v>0</v>
      </c>
      <c r="Q38" s="532">
        <f t="shared" si="24"/>
        <v>0</v>
      </c>
      <c r="R38" s="535" t="str">
        <f t="shared" si="25"/>
        <v>NO CUMPLE</v>
      </c>
      <c r="S38" s="581"/>
    </row>
    <row r="39" spans="1:19" ht="15.6">
      <c r="A39" s="544"/>
      <c r="B39" s="560"/>
      <c r="C39" s="339">
        <f t="shared" si="22"/>
        <v>3.0899999999999981</v>
      </c>
      <c r="D39" s="210" t="str">
        <f>IFERROR(VLOOKUP(G39,'LISTA ICCU 2026'!$D$6:$G$1065,4,FALSE),"APU - "&amp;INT(C39)&amp;"."&amp;TEXT(ROUND((C39-INT(C39))*100,0),"00"))</f>
        <v>APU - 3.09</v>
      </c>
      <c r="E39" s="304">
        <f t="shared" si="17"/>
        <v>3.0899999999999981</v>
      </c>
      <c r="F39" s="210" t="str">
        <f>IF(D39="APU - "&amp;INT(C39)&amp;"."&amp;TEXT(ROUND((C39-INT(C39))*100,0),"00"),"N/A",IFERROR(VLOOKUP(G39,'LISTA ICCU 2026'!$D$6:$G$1065,4,FALSE),"N/A"))</f>
        <v>N/A</v>
      </c>
      <c r="G39" s="211" t="s">
        <v>2209</v>
      </c>
      <c r="H39" s="7" t="s">
        <v>109</v>
      </c>
      <c r="I39" s="642">
        <v>20.53</v>
      </c>
      <c r="J39" s="269">
        <v>1829832</v>
      </c>
      <c r="K39" s="212">
        <f t="shared" si="26"/>
        <v>37566450.960000001</v>
      </c>
      <c r="L39" s="565"/>
      <c r="M39" s="558"/>
      <c r="N39" s="580"/>
      <c r="O39" s="538">
        <f t="shared" si="18"/>
        <v>0</v>
      </c>
      <c r="P39" s="532">
        <f t="shared" si="23"/>
        <v>0</v>
      </c>
      <c r="Q39" s="532">
        <f t="shared" si="24"/>
        <v>0</v>
      </c>
      <c r="R39" s="535" t="str">
        <f t="shared" si="25"/>
        <v>NO CUMPLE</v>
      </c>
      <c r="S39" s="581"/>
    </row>
    <row r="40" spans="1:19" ht="15.6">
      <c r="A40" s="544"/>
      <c r="B40" s="560"/>
      <c r="C40" s="339">
        <f t="shared" si="22"/>
        <v>3.0999999999999979</v>
      </c>
      <c r="D40" s="210" t="str">
        <f>IFERROR(VLOOKUP(G40,'LISTA ICCU 2026'!$D$6:$G$1065,4,FALSE),"APU - "&amp;INT(C40)&amp;"."&amp;TEXT(ROUND((C40-INT(C40))*100,0),"00"))</f>
        <v>APU - 3.10</v>
      </c>
      <c r="E40" s="304">
        <f t="shared" si="17"/>
        <v>3.0999999999999979</v>
      </c>
      <c r="F40" s="210" t="str">
        <f>IF(D40="APU - "&amp;INT(C40)&amp;"."&amp;TEXT(ROUND((C40-INT(C40))*100,0),"00"),"N/A",IFERROR(VLOOKUP(G40,'LISTA ICCU 2026'!$D$6:$G$1065,4,FALSE),"N/A"))</f>
        <v>N/A</v>
      </c>
      <c r="G40" s="211" t="s">
        <v>2210</v>
      </c>
      <c r="H40" s="7" t="s">
        <v>109</v>
      </c>
      <c r="I40" s="642">
        <v>267.24</v>
      </c>
      <c r="J40" s="269">
        <v>88813</v>
      </c>
      <c r="K40" s="212">
        <f t="shared" si="26"/>
        <v>23734386.120000001</v>
      </c>
      <c r="L40" s="565"/>
      <c r="M40" s="558"/>
      <c r="N40" s="580"/>
      <c r="O40" s="538">
        <f t="shared" si="18"/>
        <v>0</v>
      </c>
      <c r="P40" s="532">
        <f t="shared" si="23"/>
        <v>0</v>
      </c>
      <c r="Q40" s="532">
        <f t="shared" si="24"/>
        <v>0</v>
      </c>
      <c r="R40" s="535" t="str">
        <f t="shared" si="25"/>
        <v>NO CUMPLE</v>
      </c>
      <c r="S40" s="581"/>
    </row>
    <row r="41" spans="1:19" ht="16.2" thickBot="1">
      <c r="A41" s="544"/>
      <c r="B41" s="560"/>
      <c r="C41" s="340" t="s">
        <v>14</v>
      </c>
      <c r="D41" s="243"/>
      <c r="E41" s="303"/>
      <c r="F41" s="243"/>
      <c r="G41" s="243"/>
      <c r="H41" s="243"/>
      <c r="I41" s="643"/>
      <c r="J41" s="244"/>
      <c r="K41" s="8">
        <f>SUM(K31:K40)</f>
        <v>536134034.69</v>
      </c>
      <c r="L41" s="565"/>
      <c r="M41" s="558"/>
      <c r="N41" s="580"/>
      <c r="O41" s="653"/>
      <c r="P41" s="653"/>
      <c r="Q41" s="536">
        <f>+SUM(Q31:Q40)</f>
        <v>0</v>
      </c>
      <c r="R41" s="653"/>
      <c r="S41" s="581"/>
    </row>
    <row r="42" spans="1:19" ht="16.2" thickBot="1">
      <c r="A42" s="544"/>
      <c r="B42" s="560"/>
      <c r="C42" s="337" t="s">
        <v>2214</v>
      </c>
      <c r="D42" s="242"/>
      <c r="E42" s="300"/>
      <c r="F42" s="242"/>
      <c r="G42" s="242"/>
      <c r="H42" s="242"/>
      <c r="I42" s="300"/>
      <c r="J42" s="2"/>
      <c r="K42" s="3"/>
      <c r="L42" s="565"/>
      <c r="M42" s="558"/>
      <c r="N42" s="541"/>
      <c r="O42" s="541"/>
      <c r="P42" s="541"/>
      <c r="Q42" s="541"/>
      <c r="R42" s="542"/>
      <c r="S42" s="581"/>
    </row>
    <row r="43" spans="1:19" ht="15.6">
      <c r="A43" s="544"/>
      <c r="B43" s="560"/>
      <c r="C43" s="338">
        <v>4.01</v>
      </c>
      <c r="D43" s="210" t="str">
        <f>IFERROR(VLOOKUP(G43,'LISTA ICCU 2026'!$D$6:$G$1065,4,FALSE),"APU - "&amp;INT(C43)&amp;"."&amp;TEXT(ROUND((C43-INT(C43))*100,0),"00"))</f>
        <v>4,3 - C</v>
      </c>
      <c r="E43" s="304">
        <f t="shared" ref="E43:E53" si="27">C43</f>
        <v>4.01</v>
      </c>
      <c r="F43" s="210" t="str">
        <f>IF(D43="APU - "&amp;INT(C43)&amp;"."&amp;TEXT(ROUND((C43-INT(C43))*100,0),"00"),"N/A",IFERROR(VLOOKUP(G43,'LISTA ICCU 2026'!$D$6:$G$1065,4,FALSE),"N/A"))</f>
        <v>4,3 - C</v>
      </c>
      <c r="G43" s="5" t="s">
        <v>168</v>
      </c>
      <c r="H43" s="4" t="str">
        <f>IFERROR(VLOOKUP(G43,'LISTA ICCU 2026'!$D$6:$H$1065,2,FALSE),"NO ")</f>
        <v>M3</v>
      </c>
      <c r="I43" s="641">
        <v>18.89</v>
      </c>
      <c r="J43" s="269">
        <f>ROUNDUP(IFERROR(VLOOKUP(G43,'LISTA ICCU 2026'!$D$6:$H$1065,3,FALSE),"NO ")*1.3,0)</f>
        <v>1663291</v>
      </c>
      <c r="K43" s="6">
        <f>J43*I43</f>
        <v>31419566.990000002</v>
      </c>
      <c r="L43" s="565"/>
      <c r="M43" s="558"/>
      <c r="N43" s="580"/>
      <c r="O43" s="538">
        <f t="shared" si="18"/>
        <v>0</v>
      </c>
      <c r="P43" s="532">
        <f t="shared" ref="P43" si="28">+N43*I43</f>
        <v>0</v>
      </c>
      <c r="Q43" s="532">
        <f t="shared" ref="Q43" si="29">ROUND(O43*I43,2)</f>
        <v>0</v>
      </c>
      <c r="R43" s="535" t="str">
        <f t="shared" ref="R43" si="30">IF(OR(O43&lt;=0,O43&gt;J43,Q43&lt;=0,Q43&gt;K43,$R$777="NO CUMPLE"),"NO CUMPLE","CUMPLE")</f>
        <v>NO CUMPLE</v>
      </c>
      <c r="S43" s="581"/>
    </row>
    <row r="44" spans="1:19" ht="15.6">
      <c r="A44" s="544"/>
      <c r="B44" s="560"/>
      <c r="C44" s="339">
        <f>C43+0.01</f>
        <v>4.0199999999999996</v>
      </c>
      <c r="D44" s="210" t="str">
        <f>IFERROR(VLOOKUP(G44,'LISTA ICCU 2026'!$D$6:$G$1065,4,FALSE),"APU - "&amp;INT(C44)&amp;"."&amp;TEXT(ROUND((C44-INT(C44))*100,0),"00"))</f>
        <v>APU - 4.02</v>
      </c>
      <c r="E44" s="304">
        <f t="shared" si="27"/>
        <v>4.0199999999999996</v>
      </c>
      <c r="F44" s="210" t="str">
        <f>IF(D44="APU - "&amp;INT(C44)&amp;"."&amp;TEXT(ROUND((C44-INT(C44))*100,0),"00"),"N/A",IFERROR(VLOOKUP(G44,'LISTA ICCU 2026'!$D$6:$G$1065,4,FALSE),"N/A"))</f>
        <v>N/A</v>
      </c>
      <c r="G44" s="211" t="s">
        <v>2211</v>
      </c>
      <c r="H44" s="7" t="s">
        <v>109</v>
      </c>
      <c r="I44" s="642">
        <v>15.12</v>
      </c>
      <c r="J44" s="269">
        <v>1573241</v>
      </c>
      <c r="K44" s="212">
        <f>J44*I44</f>
        <v>23787403.919999998</v>
      </c>
      <c r="L44" s="565"/>
      <c r="M44" s="558"/>
      <c r="N44" s="580"/>
      <c r="O44" s="538">
        <f t="shared" si="18"/>
        <v>0</v>
      </c>
      <c r="P44" s="532">
        <f t="shared" ref="P44:P53" si="31">+N44*I44</f>
        <v>0</v>
      </c>
      <c r="Q44" s="532">
        <f t="shared" ref="Q44:Q53" si="32">ROUND(O44*I44,2)</f>
        <v>0</v>
      </c>
      <c r="R44" s="535" t="str">
        <f t="shared" ref="R44:R54" si="33">IF(OR(O44&lt;=0,O44&gt;J44,Q44&lt;=0,Q44&gt;K44,$R$777="NO CUMPLE"),"NO CUMPLE","CUMPLE")</f>
        <v>NO CUMPLE</v>
      </c>
      <c r="S44" s="581"/>
    </row>
    <row r="45" spans="1:19" ht="15.6">
      <c r="A45" s="544"/>
      <c r="B45" s="560"/>
      <c r="C45" s="339">
        <f t="shared" ref="C45:C53" si="34">C44+0.01</f>
        <v>4.0299999999999994</v>
      </c>
      <c r="D45" s="210" t="str">
        <f>IFERROR(VLOOKUP(G45,'LISTA ICCU 2026'!$D$6:$G$1065,4,FALSE),"APU - "&amp;INT(C45)&amp;"."&amp;TEXT(ROUND((C45-INT(C45))*100,0),"00"))</f>
        <v>4,27 - C</v>
      </c>
      <c r="E45" s="304">
        <f t="shared" si="27"/>
        <v>4.0299999999999994</v>
      </c>
      <c r="F45" s="210" t="str">
        <f>IF(D45="APU - "&amp;INT(C45)&amp;"."&amp;TEXT(ROUND((C45-INT(C45))*100,0),"00"),"N/A",IFERROR(VLOOKUP(G45,'LISTA ICCU 2026'!$D$6:$G$1065,4,FALSE),"N/A"))</f>
        <v>4,27 - C</v>
      </c>
      <c r="G45" s="211" t="s">
        <v>193</v>
      </c>
      <c r="H45" s="7" t="str">
        <f>IFERROR(VLOOKUP(G45,'LISTA ICCU 2026'!$D$6:$H$1065,2,FALSE),"NO ")</f>
        <v>M3</v>
      </c>
      <c r="I45" s="642">
        <v>48.28</v>
      </c>
      <c r="J45" s="269">
        <f>ROUNDUP(IFERROR(VLOOKUP(G45,'LISTA ICCU 2026'!$D$6:$H$1065,3,FALSE),"NO ")*1.3,0)</f>
        <v>1748130</v>
      </c>
      <c r="K45" s="212">
        <f t="shared" ref="K45:K53" si="35">J45*I45</f>
        <v>84399716.400000006</v>
      </c>
      <c r="L45" s="565"/>
      <c r="M45" s="558"/>
      <c r="N45" s="580"/>
      <c r="O45" s="538">
        <f t="shared" si="18"/>
        <v>0</v>
      </c>
      <c r="P45" s="532">
        <f t="shared" si="31"/>
        <v>0</v>
      </c>
      <c r="Q45" s="532">
        <f t="shared" si="32"/>
        <v>0</v>
      </c>
      <c r="R45" s="535" t="str">
        <f t="shared" si="33"/>
        <v>NO CUMPLE</v>
      </c>
      <c r="S45" s="581"/>
    </row>
    <row r="46" spans="1:19" ht="15.6">
      <c r="A46" s="544"/>
      <c r="B46" s="560"/>
      <c r="C46" s="339">
        <f t="shared" si="34"/>
        <v>4.0399999999999991</v>
      </c>
      <c r="D46" s="210" t="str">
        <f>IFERROR(VLOOKUP(G46,'LISTA ICCU 2026'!$D$6:$G$1065,4,FALSE),"APU - "&amp;INT(C46)&amp;"."&amp;TEXT(ROUND((C46-INT(C46))*100,0),"00"))</f>
        <v>4,22 - C</v>
      </c>
      <c r="E46" s="304">
        <f t="shared" si="27"/>
        <v>4.0399999999999991</v>
      </c>
      <c r="F46" s="210" t="str">
        <f>IF(D46="APU - "&amp;INT(C46)&amp;"."&amp;TEXT(ROUND((C46-INT(C46))*100,0),"00"),"N/A",IFERROR(VLOOKUP(G46,'LISTA ICCU 2026'!$D$6:$G$1065,4,FALSE),"N/A"))</f>
        <v>4,22 - C</v>
      </c>
      <c r="G46" s="211" t="s">
        <v>188</v>
      </c>
      <c r="H46" s="7" t="str">
        <f>IFERROR(VLOOKUP(G46,'LISTA ICCU 2026'!$D$6:$H$1065,2,FALSE),"NO ")</f>
        <v>KG</v>
      </c>
      <c r="I46" s="642">
        <v>12917.17</v>
      </c>
      <c r="J46" s="269">
        <f>ROUNDUP(IFERROR(VLOOKUP(G46,'LISTA ICCU 2026'!$D$6:$H$1065,3,FALSE),"NO ")*1.3,0)</f>
        <v>10989</v>
      </c>
      <c r="K46" s="212">
        <f t="shared" si="35"/>
        <v>141946781.13</v>
      </c>
      <c r="L46" s="565"/>
      <c r="M46" s="558"/>
      <c r="N46" s="580"/>
      <c r="O46" s="538">
        <f t="shared" si="18"/>
        <v>0</v>
      </c>
      <c r="P46" s="532">
        <f t="shared" si="31"/>
        <v>0</v>
      </c>
      <c r="Q46" s="532">
        <f t="shared" si="32"/>
        <v>0</v>
      </c>
      <c r="R46" s="535" t="str">
        <f t="shared" si="33"/>
        <v>NO CUMPLE</v>
      </c>
      <c r="S46" s="581"/>
    </row>
    <row r="47" spans="1:19" ht="15.6">
      <c r="A47" s="544"/>
      <c r="B47" s="560"/>
      <c r="C47" s="339">
        <f t="shared" si="34"/>
        <v>4.0499999999999989</v>
      </c>
      <c r="D47" s="210" t="str">
        <f>IFERROR(VLOOKUP(G47,'LISTA ICCU 2026'!$D$6:$G$1065,4,FALSE),"APU - "&amp;INT(C47)&amp;"."&amp;TEXT(ROUND((C47-INT(C47))*100,0),"00"))</f>
        <v>4,26 - C</v>
      </c>
      <c r="E47" s="304">
        <f t="shared" si="27"/>
        <v>4.0499999999999989</v>
      </c>
      <c r="F47" s="210" t="str">
        <f>IF(D47="APU - "&amp;INT(C47)&amp;"."&amp;TEXT(ROUND((C47-INT(C47))*100,0),"00"),"N/A",IFERROR(VLOOKUP(G47,'LISTA ICCU 2026'!$D$6:$G$1065,4,FALSE),"N/A"))</f>
        <v>4,26 - C</v>
      </c>
      <c r="G47" s="211" t="s">
        <v>192</v>
      </c>
      <c r="H47" s="7" t="str">
        <f>IFERROR(VLOOKUP(G47,'LISTA ICCU 2026'!$D$6:$H$1065,2,FALSE),"NO ")</f>
        <v>M3</v>
      </c>
      <c r="I47" s="642">
        <v>7.64</v>
      </c>
      <c r="J47" s="269">
        <f>ROUNDUP(IFERROR(VLOOKUP(G47,'LISTA ICCU 2026'!$D$6:$H$1065,3,FALSE),"NO ")*1.3,0)</f>
        <v>1650656</v>
      </c>
      <c r="K47" s="212">
        <f t="shared" si="35"/>
        <v>12611011.84</v>
      </c>
      <c r="L47" s="565"/>
      <c r="M47" s="558"/>
      <c r="N47" s="580"/>
      <c r="O47" s="538">
        <f t="shared" si="18"/>
        <v>0</v>
      </c>
      <c r="P47" s="532">
        <f t="shared" si="31"/>
        <v>0</v>
      </c>
      <c r="Q47" s="532">
        <f t="shared" si="32"/>
        <v>0</v>
      </c>
      <c r="R47" s="535" t="str">
        <f t="shared" si="33"/>
        <v>NO CUMPLE</v>
      </c>
      <c r="S47" s="581"/>
    </row>
    <row r="48" spans="1:19" ht="15.6">
      <c r="A48" s="544"/>
      <c r="B48" s="560"/>
      <c r="C48" s="339">
        <f t="shared" si="34"/>
        <v>4.0599999999999987</v>
      </c>
      <c r="D48" s="210" t="str">
        <f>IFERROR(VLOOKUP(G48,'LISTA ICCU 2026'!$D$6:$G$1065,4,FALSE),"APU - "&amp;INT(C48)&amp;"."&amp;TEXT(ROUND((C48-INT(C48))*100,0),"00"))</f>
        <v>4,28 - C</v>
      </c>
      <c r="E48" s="304">
        <f t="shared" si="27"/>
        <v>4.0599999999999987</v>
      </c>
      <c r="F48" s="210" t="str">
        <f>IF(D48="APU - "&amp;INT(C48)&amp;"."&amp;TEXT(ROUND((C48-INT(C48))*100,0),"00"),"N/A",IFERROR(VLOOKUP(G48,'LISTA ICCU 2026'!$D$6:$G$1065,4,FALSE),"N/A"))</f>
        <v>4,28 - C</v>
      </c>
      <c r="G48" s="211" t="s">
        <v>194</v>
      </c>
      <c r="H48" s="7" t="str">
        <f>IFERROR(VLOOKUP(G48,'LISTA ICCU 2026'!$D$6:$H$1065,2,FALSE),"NO ")</f>
        <v>M3</v>
      </c>
      <c r="I48" s="642">
        <v>31.2</v>
      </c>
      <c r="J48" s="269">
        <f>ROUNDUP(IFERROR(VLOOKUP(G48,'LISTA ICCU 2026'!$D$6:$H$1065,3,FALSE),"NO ")*1.3,0)</f>
        <v>1896938</v>
      </c>
      <c r="K48" s="212">
        <f t="shared" si="35"/>
        <v>59184465.600000001</v>
      </c>
      <c r="L48" s="565"/>
      <c r="M48" s="558"/>
      <c r="N48" s="580"/>
      <c r="O48" s="538">
        <f t="shared" si="18"/>
        <v>0</v>
      </c>
      <c r="P48" s="532">
        <f t="shared" si="31"/>
        <v>0</v>
      </c>
      <c r="Q48" s="532">
        <f t="shared" si="32"/>
        <v>0</v>
      </c>
      <c r="R48" s="535" t="str">
        <f t="shared" si="33"/>
        <v>NO CUMPLE</v>
      </c>
      <c r="S48" s="581"/>
    </row>
    <row r="49" spans="1:19" ht="15.6">
      <c r="A49" s="544"/>
      <c r="B49" s="560"/>
      <c r="C49" s="339">
        <f t="shared" si="34"/>
        <v>4.0699999999999985</v>
      </c>
      <c r="D49" s="210" t="str">
        <f>IFERROR(VLOOKUP(G49,'LISTA ICCU 2026'!$D$6:$G$1065,4,FALSE),"APU - "&amp;INT(C49)&amp;"."&amp;TEXT(ROUND((C49-INT(C49))*100,0),"00"))</f>
        <v>4,16 - C</v>
      </c>
      <c r="E49" s="304">
        <f t="shared" si="27"/>
        <v>4.0699999999999985</v>
      </c>
      <c r="F49" s="210" t="str">
        <f>IF(D49="APU - "&amp;INT(C49)&amp;"."&amp;TEXT(ROUND((C49-INT(C49))*100,0),"00"),"N/A",IFERROR(VLOOKUP(G49,'LISTA ICCU 2026'!$D$6:$G$1065,4,FALSE),"N/A"))</f>
        <v>4,16 - C</v>
      </c>
      <c r="G49" s="211" t="s">
        <v>181</v>
      </c>
      <c r="H49" s="7" t="str">
        <f>IFERROR(VLOOKUP(G49,'LISTA ICCU 2026'!$D$6:$H$1065,2,FALSE),"NO ")</f>
        <v>M2</v>
      </c>
      <c r="I49" s="642">
        <v>53.2</v>
      </c>
      <c r="J49" s="269">
        <f>ROUNDUP(IFERROR(VLOOKUP(G49,'LISTA ICCU 2026'!$D$6:$H$1065,3,FALSE),"NO ")*1.3,0)</f>
        <v>174553</v>
      </c>
      <c r="K49" s="212">
        <f t="shared" si="35"/>
        <v>9286219.5999999996</v>
      </c>
      <c r="L49" s="565"/>
      <c r="M49" s="558"/>
      <c r="N49" s="580"/>
      <c r="O49" s="538">
        <f t="shared" si="18"/>
        <v>0</v>
      </c>
      <c r="P49" s="532">
        <f t="shared" si="31"/>
        <v>0</v>
      </c>
      <c r="Q49" s="532">
        <f t="shared" si="32"/>
        <v>0</v>
      </c>
      <c r="R49" s="535" t="str">
        <f t="shared" si="33"/>
        <v>NO CUMPLE</v>
      </c>
      <c r="S49" s="581"/>
    </row>
    <row r="50" spans="1:19" ht="15.6">
      <c r="A50" s="544"/>
      <c r="B50" s="560"/>
      <c r="C50" s="339">
        <f t="shared" si="34"/>
        <v>4.0799999999999983</v>
      </c>
      <c r="D50" s="210" t="str">
        <f>IFERROR(VLOOKUP(G50,'LISTA ICCU 2026'!$D$6:$G$1065,4,FALSE),"APU - "&amp;INT(C50)&amp;"."&amp;TEXT(ROUND((C50-INT(C50))*100,0),"00"))</f>
        <v>APU - 4.08</v>
      </c>
      <c r="E50" s="304">
        <f t="shared" si="27"/>
        <v>4.0799999999999983</v>
      </c>
      <c r="F50" s="210" t="str">
        <f>IF(D50="APU - "&amp;INT(C50)&amp;"."&amp;TEXT(ROUND((C50-INT(C50))*100,0),"00"),"N/A",IFERROR(VLOOKUP(G50,'LISTA ICCU 2026'!$D$6:$G$1065,4,FALSE),"N/A"))</f>
        <v>N/A</v>
      </c>
      <c r="G50" s="211" t="s">
        <v>2212</v>
      </c>
      <c r="H50" s="7" t="s">
        <v>88</v>
      </c>
      <c r="I50" s="642">
        <v>210.79</v>
      </c>
      <c r="J50" s="269">
        <v>200983</v>
      </c>
      <c r="K50" s="212">
        <f t="shared" si="35"/>
        <v>42365206.57</v>
      </c>
      <c r="L50" s="565"/>
      <c r="M50" s="558"/>
      <c r="N50" s="580"/>
      <c r="O50" s="538">
        <f t="shared" si="18"/>
        <v>0</v>
      </c>
      <c r="P50" s="532">
        <f t="shared" si="31"/>
        <v>0</v>
      </c>
      <c r="Q50" s="532">
        <f t="shared" si="32"/>
        <v>0</v>
      </c>
      <c r="R50" s="535" t="str">
        <f t="shared" si="33"/>
        <v>NO CUMPLE</v>
      </c>
      <c r="S50" s="581"/>
    </row>
    <row r="51" spans="1:19" ht="15.6">
      <c r="A51" s="544"/>
      <c r="B51" s="560"/>
      <c r="C51" s="339">
        <f t="shared" si="34"/>
        <v>4.0899999999999981</v>
      </c>
      <c r="D51" s="210" t="str">
        <f>IFERROR(VLOOKUP(G51,'LISTA ICCU 2026'!$D$6:$G$1065,4,FALSE),"APU - "&amp;INT(C51)&amp;"."&amp;TEXT(ROUND((C51-INT(C51))*100,0),"00"))</f>
        <v>4,23 - C</v>
      </c>
      <c r="E51" s="304">
        <f t="shared" si="27"/>
        <v>4.0899999999999981</v>
      </c>
      <c r="F51" s="210" t="str">
        <f>IF(D51="APU - "&amp;INT(C51)&amp;"."&amp;TEXT(ROUND((C51-INT(C51))*100,0),"00"),"N/A",IFERROR(VLOOKUP(G51,'LISTA ICCU 2026'!$D$6:$G$1065,4,FALSE),"N/A"))</f>
        <v>4,23 - C</v>
      </c>
      <c r="G51" s="211" t="s">
        <v>189</v>
      </c>
      <c r="H51" s="7" t="str">
        <f>IFERROR(VLOOKUP(G51,'LISTA ICCU 2026'!$D$6:$H$1065,2,FALSE),"NO ")</f>
        <v>KG</v>
      </c>
      <c r="I51" s="642">
        <v>843.16</v>
      </c>
      <c r="J51" s="269">
        <f>ROUNDUP(IFERROR(VLOOKUP(G51,'LISTA ICCU 2026'!$D$6:$H$1065,3,FALSE),"NO ")*1.3,0)</f>
        <v>14412</v>
      </c>
      <c r="K51" s="212">
        <f t="shared" si="35"/>
        <v>12151621.92</v>
      </c>
      <c r="L51" s="565"/>
      <c r="M51" s="558"/>
      <c r="N51" s="580"/>
      <c r="O51" s="538">
        <f t="shared" si="18"/>
        <v>0</v>
      </c>
      <c r="P51" s="532">
        <f t="shared" si="31"/>
        <v>0</v>
      </c>
      <c r="Q51" s="532">
        <f t="shared" si="32"/>
        <v>0</v>
      </c>
      <c r="R51" s="535" t="str">
        <f t="shared" si="33"/>
        <v>NO CUMPLE</v>
      </c>
      <c r="S51" s="581"/>
    </row>
    <row r="52" spans="1:19" ht="15.6">
      <c r="A52" s="544"/>
      <c r="B52" s="560"/>
      <c r="C52" s="339">
        <f t="shared" si="34"/>
        <v>4.0999999999999979</v>
      </c>
      <c r="D52" s="210" t="str">
        <f>IFERROR(VLOOKUP(G52,'LISTA ICCU 2026'!$D$6:$G$1065,4,FALSE),"APU - "&amp;INT(C52)&amp;"."&amp;TEXT(ROUND((C52-INT(C52))*100,0),"00"))</f>
        <v>APU - 4.10</v>
      </c>
      <c r="E52" s="304">
        <f t="shared" si="27"/>
        <v>4.0999999999999979</v>
      </c>
      <c r="F52" s="210" t="str">
        <f>IF(D52="APU - "&amp;INT(C52)&amp;"."&amp;TEXT(ROUND((C52-INT(C52))*100,0),"00"),"N/A",IFERROR(VLOOKUP(G52,'LISTA ICCU 2026'!$D$6:$G$1065,4,FALSE),"N/A"))</f>
        <v>N/A</v>
      </c>
      <c r="G52" s="211" t="s">
        <v>2210</v>
      </c>
      <c r="H52" s="7" t="s">
        <v>109</v>
      </c>
      <c r="I52" s="642">
        <v>152.75</v>
      </c>
      <c r="J52" s="269">
        <v>88813</v>
      </c>
      <c r="K52" s="212">
        <f t="shared" si="35"/>
        <v>13566185.75</v>
      </c>
      <c r="L52" s="565"/>
      <c r="M52" s="558"/>
      <c r="N52" s="580"/>
      <c r="O52" s="538">
        <f t="shared" si="18"/>
        <v>0</v>
      </c>
      <c r="P52" s="532">
        <f t="shared" si="31"/>
        <v>0</v>
      </c>
      <c r="Q52" s="532">
        <f t="shared" si="32"/>
        <v>0</v>
      </c>
      <c r="R52" s="535" t="str">
        <f t="shared" si="33"/>
        <v>NO CUMPLE</v>
      </c>
      <c r="S52" s="581"/>
    </row>
    <row r="53" spans="1:19" ht="41.4">
      <c r="A53" s="544"/>
      <c r="B53" s="560"/>
      <c r="C53" s="339">
        <f t="shared" si="34"/>
        <v>4.1099999999999977</v>
      </c>
      <c r="D53" s="210" t="str">
        <f>IFERROR(VLOOKUP(G53,'LISTA ICCU 2026'!$D$6:$G$1065,4,FALSE),"APU - "&amp;INT(C53)&amp;"."&amp;TEXT(ROUND((C53-INT(C53))*100,0),"00"))</f>
        <v>10,23 - C</v>
      </c>
      <c r="E53" s="304">
        <f t="shared" si="27"/>
        <v>4.1099999999999977</v>
      </c>
      <c r="F53" s="210" t="str">
        <f>IF(D53="APU - "&amp;INT(C53)&amp;"."&amp;TEXT(ROUND((C53-INT(C53))*100,0),"00"),"N/A",IFERROR(VLOOKUP(G53,'LISTA ICCU 2026'!$D$6:$G$1065,4,FALSE),"N/A"))</f>
        <v>10,23 - C</v>
      </c>
      <c r="G53" s="211" t="s">
        <v>401</v>
      </c>
      <c r="H53" s="7" t="str">
        <f>IFERROR(VLOOKUP(G53,'LISTA ICCU 2026'!$D$6:$H$1065,2,FALSE),"NO ")</f>
        <v>KG</v>
      </c>
      <c r="I53" s="642">
        <v>5713.33</v>
      </c>
      <c r="J53" s="269">
        <f>ROUNDUP(IFERROR(VLOOKUP(G53,'LISTA ICCU 2026'!$D$6:$H$1065,3,FALSE),"NO ")*1.3,0)</f>
        <v>28051</v>
      </c>
      <c r="K53" s="212">
        <f t="shared" si="35"/>
        <v>160264619.82999998</v>
      </c>
      <c r="L53" s="565"/>
      <c r="M53" s="558"/>
      <c r="N53" s="580"/>
      <c r="O53" s="538">
        <f t="shared" si="18"/>
        <v>0</v>
      </c>
      <c r="P53" s="532">
        <f t="shared" si="31"/>
        <v>0</v>
      </c>
      <c r="Q53" s="532">
        <f t="shared" si="32"/>
        <v>0</v>
      </c>
      <c r="R53" s="535" t="str">
        <f t="shared" si="33"/>
        <v>NO CUMPLE</v>
      </c>
      <c r="S53" s="581"/>
    </row>
    <row r="54" spans="1:19" ht="16.2" thickBot="1">
      <c r="A54" s="544"/>
      <c r="B54" s="560"/>
      <c r="C54" s="340" t="s">
        <v>14</v>
      </c>
      <c r="D54" s="243"/>
      <c r="E54" s="303"/>
      <c r="F54" s="243"/>
      <c r="G54" s="243"/>
      <c r="H54" s="243"/>
      <c r="I54" s="643"/>
      <c r="J54" s="244"/>
      <c r="K54" s="8">
        <f>SUM(K43:K53)</f>
        <v>590982799.54999995</v>
      </c>
      <c r="L54" s="565"/>
      <c r="M54" s="558"/>
      <c r="N54" s="580"/>
      <c r="O54" s="653"/>
      <c r="P54" s="653"/>
      <c r="Q54" s="536">
        <f>+SUM(Q43:Q53)</f>
        <v>0</v>
      </c>
      <c r="R54" s="653"/>
    </row>
    <row r="55" spans="1:19" ht="16.2" thickBot="1">
      <c r="A55" s="544"/>
      <c r="B55" s="560"/>
      <c r="C55" s="337" t="s">
        <v>16</v>
      </c>
      <c r="D55" s="242"/>
      <c r="E55" s="300"/>
      <c r="F55" s="242"/>
      <c r="G55" s="242"/>
      <c r="H55" s="242"/>
      <c r="I55" s="300"/>
      <c r="J55" s="2"/>
      <c r="K55" s="3"/>
      <c r="L55" s="565"/>
      <c r="M55" s="558"/>
      <c r="N55" s="541"/>
      <c r="O55" s="541"/>
      <c r="P55" s="541"/>
      <c r="Q55" s="541"/>
      <c r="R55" s="542"/>
    </row>
    <row r="56" spans="1:19" ht="15.6">
      <c r="A56" s="544"/>
      <c r="B56" s="560"/>
      <c r="C56" s="341">
        <v>5</v>
      </c>
      <c r="D56" s="305"/>
      <c r="E56" s="305"/>
      <c r="F56" s="305"/>
      <c r="G56" s="306" t="s">
        <v>2308</v>
      </c>
      <c r="H56" s="305"/>
      <c r="I56" s="644"/>
      <c r="J56" s="307"/>
      <c r="K56" s="6">
        <f>J56*I56</f>
        <v>0</v>
      </c>
      <c r="L56" s="565"/>
      <c r="M56" s="558"/>
      <c r="N56" s="654"/>
      <c r="O56" s="655"/>
      <c r="P56" s="655"/>
      <c r="Q56" s="655"/>
      <c r="R56" s="655"/>
    </row>
    <row r="57" spans="1:19" ht="15.6">
      <c r="A57" s="544"/>
      <c r="B57" s="560"/>
      <c r="C57" s="339">
        <v>5.01</v>
      </c>
      <c r="D57" s="210" t="str">
        <f>IFERROR(VLOOKUP(G57,'LISTA ICCU 2026'!$D$6:$G$1065,4,FALSE),"APU - "&amp;INT(C57)&amp;"."&amp;TEXT(ROUND((C57-INT(C57))*100,0),"00"))</f>
        <v>12.105 - C</v>
      </c>
      <c r="E57" s="304">
        <f t="shared" ref="E57" si="36">C57</f>
        <v>5.01</v>
      </c>
      <c r="F57" s="210" t="str">
        <f>IF(D57="APU - "&amp;INT(C57)&amp;"."&amp;TEXT(ROUND((C57-INT(C57))*100,0),"00"),"N/A",IFERROR(VLOOKUP(G57,'LISTA ICCU 2026'!$D$6:$G$1065,4,FALSE),"N/A"))</f>
        <v>12.105 - C</v>
      </c>
      <c r="G57" s="308" t="s">
        <v>580</v>
      </c>
      <c r="H57" s="7" t="s">
        <v>78</v>
      </c>
      <c r="I57" s="642">
        <v>1</v>
      </c>
      <c r="J57" s="269">
        <f>ROUNDUP(IFERROR(VLOOKUP(G57,'LISTA ICCU 2026'!$D$6:$H$1065,3,FALSE),"NO ")*1.3,0)</f>
        <v>65716872</v>
      </c>
      <c r="K57" s="212">
        <f t="shared" ref="K57:K120" si="37">J57*I57</f>
        <v>65716872</v>
      </c>
      <c r="L57" s="565"/>
      <c r="M57" s="558"/>
      <c r="N57" s="580"/>
      <c r="O57" s="538">
        <f t="shared" ref="O57:O120" si="38">+ROUND(N57,2)</f>
        <v>0</v>
      </c>
      <c r="P57" s="532">
        <f t="shared" ref="P57" si="39">+N57*I57</f>
        <v>0</v>
      </c>
      <c r="Q57" s="532">
        <f t="shared" ref="Q57" si="40">ROUND(O57*I57,2)</f>
        <v>0</v>
      </c>
      <c r="R57" s="535" t="str">
        <f t="shared" ref="R57" si="41">IF(OR(O57&lt;=0,O57&gt;J57,Q57&lt;=0,Q57&gt;K57,$R$777="NO CUMPLE"),"NO CUMPLE","CUMPLE")</f>
        <v>NO CUMPLE</v>
      </c>
    </row>
    <row r="58" spans="1:19" ht="15.6">
      <c r="A58" s="544"/>
      <c r="B58" s="560"/>
      <c r="C58" s="342" t="s">
        <v>2309</v>
      </c>
      <c r="D58" s="309"/>
      <c r="E58" s="310"/>
      <c r="F58" s="309"/>
      <c r="G58" s="311" t="s">
        <v>2310</v>
      </c>
      <c r="H58" s="312"/>
      <c r="I58" s="645"/>
      <c r="J58" s="307"/>
      <c r="K58" s="212">
        <f t="shared" si="37"/>
        <v>0</v>
      </c>
      <c r="L58" s="565"/>
      <c r="M58" s="558"/>
      <c r="N58" s="654"/>
      <c r="O58" s="650"/>
      <c r="P58" s="651"/>
      <c r="Q58" s="651"/>
      <c r="R58" s="652"/>
    </row>
    <row r="59" spans="1:19" ht="15.6">
      <c r="A59" s="544"/>
      <c r="B59" s="560"/>
      <c r="C59" s="339" t="s">
        <v>2311</v>
      </c>
      <c r="D59" s="210" t="str">
        <f>IFERROR(VLOOKUP(G59,'LISTA ICCU 2026'!$D$6:$G$1065,4,FALSE),"APU - "&amp;C59)</f>
        <v>12,17 - C</v>
      </c>
      <c r="E59" s="304" t="str">
        <f t="shared" ref="E59:E66" si="42">C59</f>
        <v>5.1.1</v>
      </c>
      <c r="F59" s="210" t="str">
        <f>IF(D59="APU - "&amp;C59,"N/A",IFERROR(VLOOKUP(G59,'LISTA ICCU 2026'!$D$6:$G$1065,4,FALSE),"APU - "&amp;C59))</f>
        <v>12,17 - C</v>
      </c>
      <c r="G59" s="308" t="s">
        <v>492</v>
      </c>
      <c r="H59" s="7" t="s">
        <v>81</v>
      </c>
      <c r="I59" s="642">
        <v>395</v>
      </c>
      <c r="J59" s="269">
        <f>ROUNDUP(IFERROR(VLOOKUP(G59,'LISTA ICCU 2026'!$D$6:$H$1065,3,FALSE),"NO ")*1.3,0)</f>
        <v>5143</v>
      </c>
      <c r="K59" s="212">
        <f t="shared" si="37"/>
        <v>2031485</v>
      </c>
      <c r="L59" s="565"/>
      <c r="M59" s="558"/>
      <c r="N59" s="580"/>
      <c r="O59" s="538">
        <f t="shared" si="38"/>
        <v>0</v>
      </c>
      <c r="P59" s="532">
        <f t="shared" ref="P58:P121" si="43">+N59*I59</f>
        <v>0</v>
      </c>
      <c r="Q59" s="532">
        <f t="shared" ref="Q58:Q121" si="44">ROUND(O59*I59,2)</f>
        <v>0</v>
      </c>
      <c r="R59" s="535" t="str">
        <f t="shared" ref="R58:R121" si="45">IF(OR(O59&lt;=0,O59&gt;J59,Q59&lt;=0,Q59&gt;K59,$R$777="NO CUMPLE"),"NO CUMPLE","CUMPLE")</f>
        <v>NO CUMPLE</v>
      </c>
    </row>
    <row r="60" spans="1:19" ht="15.6">
      <c r="A60" s="544"/>
      <c r="B60" s="560"/>
      <c r="C60" s="339" t="s">
        <v>2312</v>
      </c>
      <c r="D60" s="210" t="str">
        <f>IFERROR(VLOOKUP(G60,'LISTA ICCU 2026'!$D$6:$G$1065,4,FALSE),"APU - "&amp;C60)</f>
        <v>21,14 - C</v>
      </c>
      <c r="E60" s="304" t="str">
        <f t="shared" si="42"/>
        <v>5.1.2</v>
      </c>
      <c r="F60" s="210" t="str">
        <f>IF(D60="APU - "&amp;C60,"N/A",IFERROR(VLOOKUP(G60,'LISTA ICCU 2026'!$D$6:$G$1065,4,FALSE),"APU - "&amp;C60))</f>
        <v>21,14 - C</v>
      </c>
      <c r="G60" s="308" t="s">
        <v>816</v>
      </c>
      <c r="H60" s="7" t="s">
        <v>81</v>
      </c>
      <c r="I60" s="642">
        <v>725</v>
      </c>
      <c r="J60" s="269">
        <f>ROUNDUP(IFERROR(VLOOKUP(G60,'LISTA ICCU 2026'!$D$6:$H$1065,3,FALSE),"NO ")*1.3,0)</f>
        <v>24879</v>
      </c>
      <c r="K60" s="212">
        <f t="shared" si="37"/>
        <v>18037275</v>
      </c>
      <c r="L60" s="565"/>
      <c r="M60" s="558"/>
      <c r="N60" s="580"/>
      <c r="O60" s="538">
        <f t="shared" si="38"/>
        <v>0</v>
      </c>
      <c r="P60" s="532">
        <f t="shared" si="43"/>
        <v>0</v>
      </c>
      <c r="Q60" s="532">
        <f t="shared" si="44"/>
        <v>0</v>
      </c>
      <c r="R60" s="535" t="str">
        <f t="shared" si="45"/>
        <v>NO CUMPLE</v>
      </c>
    </row>
    <row r="61" spans="1:19" ht="15.6">
      <c r="A61" s="544"/>
      <c r="B61" s="560"/>
      <c r="C61" s="339" t="s">
        <v>2313</v>
      </c>
      <c r="D61" s="210" t="str">
        <f>IFERROR(VLOOKUP(G61,'LISTA ICCU 2026'!$D$6:$G$1065,4,FALSE),"APU - "&amp;C61)</f>
        <v>12,18 - C</v>
      </c>
      <c r="E61" s="304" t="str">
        <f t="shared" si="42"/>
        <v>5.1.3</v>
      </c>
      <c r="F61" s="210" t="str">
        <f>IF(D61="APU - "&amp;C61,"N/A",IFERROR(VLOOKUP(G61,'LISTA ICCU 2026'!$D$6:$G$1065,4,FALSE),"APU - "&amp;C61))</f>
        <v>12,18 - C</v>
      </c>
      <c r="G61" s="308" t="s">
        <v>493</v>
      </c>
      <c r="H61" s="7" t="s">
        <v>81</v>
      </c>
      <c r="I61" s="642">
        <v>170</v>
      </c>
      <c r="J61" s="269">
        <f>ROUNDUP(IFERROR(VLOOKUP(G61,'LISTA ICCU 2026'!$D$6:$H$1065,3,FALSE),"NO ")*1.3,0)</f>
        <v>8769</v>
      </c>
      <c r="K61" s="212">
        <f t="shared" si="37"/>
        <v>1490730</v>
      </c>
      <c r="L61" s="565"/>
      <c r="M61" s="558"/>
      <c r="N61" s="580"/>
      <c r="O61" s="538">
        <f t="shared" si="38"/>
        <v>0</v>
      </c>
      <c r="P61" s="532">
        <f t="shared" si="43"/>
        <v>0</v>
      </c>
      <c r="Q61" s="532">
        <f t="shared" si="44"/>
        <v>0</v>
      </c>
      <c r="R61" s="535" t="str">
        <f t="shared" si="45"/>
        <v>NO CUMPLE</v>
      </c>
    </row>
    <row r="62" spans="1:19" ht="15.6">
      <c r="A62" s="544"/>
      <c r="B62" s="560"/>
      <c r="C62" s="339" t="s">
        <v>2314</v>
      </c>
      <c r="D62" s="210" t="str">
        <f>IFERROR(VLOOKUP(G62,'LISTA ICCU 2026'!$D$6:$G$1065,4,FALSE),"APU - "&amp;C62)</f>
        <v>21,15 - C</v>
      </c>
      <c r="E62" s="304" t="str">
        <f t="shared" si="42"/>
        <v>5.1.4</v>
      </c>
      <c r="F62" s="210" t="str">
        <f>IF(D62="APU - "&amp;C62,"N/A",IFERROR(VLOOKUP(G62,'LISTA ICCU 2026'!$D$6:$G$1065,4,FALSE),"APU - "&amp;C62))</f>
        <v>21,15 - C</v>
      </c>
      <c r="G62" s="308" t="s">
        <v>817</v>
      </c>
      <c r="H62" s="7" t="s">
        <v>81</v>
      </c>
      <c r="I62" s="642">
        <v>12</v>
      </c>
      <c r="J62" s="269">
        <f>ROUNDUP(IFERROR(VLOOKUP(G62,'LISTA ICCU 2026'!$D$6:$H$1065,3,FALSE),"NO ")*1.3,0)</f>
        <v>35878</v>
      </c>
      <c r="K62" s="212">
        <f t="shared" si="37"/>
        <v>430536</v>
      </c>
      <c r="L62" s="565"/>
      <c r="M62" s="558"/>
      <c r="N62" s="580"/>
      <c r="O62" s="538">
        <f t="shared" si="38"/>
        <v>0</v>
      </c>
      <c r="P62" s="532">
        <f t="shared" si="43"/>
        <v>0</v>
      </c>
      <c r="Q62" s="532">
        <f t="shared" si="44"/>
        <v>0</v>
      </c>
      <c r="R62" s="535" t="str">
        <f t="shared" si="45"/>
        <v>NO CUMPLE</v>
      </c>
    </row>
    <row r="63" spans="1:19" ht="15.6">
      <c r="A63" s="544"/>
      <c r="B63" s="560"/>
      <c r="C63" s="339" t="s">
        <v>2315</v>
      </c>
      <c r="D63" s="210" t="str">
        <f>IFERROR(VLOOKUP(G63,'LISTA ICCU 2026'!$D$6:$G$1065,4,FALSE),"APU - "&amp;C63)</f>
        <v>12,57 - C</v>
      </c>
      <c r="E63" s="304" t="str">
        <f t="shared" si="42"/>
        <v>5.1.5</v>
      </c>
      <c r="F63" s="210" t="str">
        <f>IF(D63="APU - "&amp;C63,"N/A",IFERROR(VLOOKUP(G63,'LISTA ICCU 2026'!$D$6:$G$1065,4,FALSE),"APU - "&amp;C63))</f>
        <v>12,57 - C</v>
      </c>
      <c r="G63" s="308" t="s">
        <v>532</v>
      </c>
      <c r="H63" s="7" t="s">
        <v>81</v>
      </c>
      <c r="I63" s="642">
        <v>55</v>
      </c>
      <c r="J63" s="269">
        <f>ROUNDUP(IFERROR(VLOOKUP(G63,'LISTA ICCU 2026'!$D$6:$H$1065,3,FALSE),"NO ")*1.3,0)</f>
        <v>12076</v>
      </c>
      <c r="K63" s="212">
        <f t="shared" si="37"/>
        <v>664180</v>
      </c>
      <c r="L63" s="565"/>
      <c r="M63" s="558"/>
      <c r="N63" s="580"/>
      <c r="O63" s="538">
        <f t="shared" si="38"/>
        <v>0</v>
      </c>
      <c r="P63" s="532">
        <f t="shared" si="43"/>
        <v>0</v>
      </c>
      <c r="Q63" s="532">
        <f t="shared" si="44"/>
        <v>0</v>
      </c>
      <c r="R63" s="535" t="str">
        <f t="shared" si="45"/>
        <v>NO CUMPLE</v>
      </c>
    </row>
    <row r="64" spans="1:19" ht="15.6">
      <c r="A64" s="544"/>
      <c r="B64" s="560"/>
      <c r="C64" s="339" t="s">
        <v>2316</v>
      </c>
      <c r="D64" s="210" t="str">
        <f>IFERROR(VLOOKUP(G64,'LISTA ICCU 2026'!$D$6:$G$1065,4,FALSE),"APU - "&amp;C64)</f>
        <v>12.149 - C</v>
      </c>
      <c r="E64" s="304" t="str">
        <f t="shared" si="42"/>
        <v>5.1.6</v>
      </c>
      <c r="F64" s="210" t="str">
        <f>IF(D64="APU - "&amp;C64,"N/A",IFERROR(VLOOKUP(G64,'LISTA ICCU 2026'!$D$6:$G$1065,4,FALSE),"APU - "&amp;C64))</f>
        <v>12.149 - C</v>
      </c>
      <c r="G64" s="308" t="s">
        <v>624</v>
      </c>
      <c r="H64" s="7" t="s">
        <v>81</v>
      </c>
      <c r="I64" s="642">
        <v>12</v>
      </c>
      <c r="J64" s="269">
        <f>ROUNDUP(IFERROR(VLOOKUP(G64,'LISTA ICCU 2026'!$D$6:$H$1065,3,FALSE),"NO ")*1.3,0)</f>
        <v>124889</v>
      </c>
      <c r="K64" s="212">
        <f t="shared" si="37"/>
        <v>1498668</v>
      </c>
      <c r="L64" s="565"/>
      <c r="M64" s="558"/>
      <c r="N64" s="580"/>
      <c r="O64" s="538">
        <f t="shared" si="38"/>
        <v>0</v>
      </c>
      <c r="P64" s="532">
        <f t="shared" si="43"/>
        <v>0</v>
      </c>
      <c r="Q64" s="532">
        <f t="shared" si="44"/>
        <v>0</v>
      </c>
      <c r="R64" s="535" t="str">
        <f t="shared" si="45"/>
        <v>NO CUMPLE</v>
      </c>
    </row>
    <row r="65" spans="1:18" ht="41.4">
      <c r="A65" s="544"/>
      <c r="B65" s="560"/>
      <c r="C65" s="339" t="s">
        <v>2317</v>
      </c>
      <c r="D65" s="210" t="str">
        <f>IFERROR(VLOOKUP(G65,'LISTA ICCU 2026'!$D$6:$G$1065,4,FALSE),"APU - "&amp;C65)</f>
        <v>APU - 5.1.7</v>
      </c>
      <c r="E65" s="304" t="str">
        <f t="shared" si="42"/>
        <v>5.1.7</v>
      </c>
      <c r="F65" s="210" t="str">
        <f>IF(D65="APU - "&amp;C65,"N/A",IFERROR(VLOOKUP(G65,'LISTA ICCU 2026'!$D$6:$G$1065,4,FALSE),"APU - "&amp;C65))</f>
        <v>N/A</v>
      </c>
      <c r="G65" s="308" t="s">
        <v>2318</v>
      </c>
      <c r="H65" s="7" t="s">
        <v>81</v>
      </c>
      <c r="I65" s="642">
        <v>65</v>
      </c>
      <c r="J65" s="269">
        <v>153335</v>
      </c>
      <c r="K65" s="212">
        <f t="shared" si="37"/>
        <v>9966775</v>
      </c>
      <c r="L65" s="565"/>
      <c r="M65" s="558"/>
      <c r="N65" s="580"/>
      <c r="O65" s="538">
        <f t="shared" si="38"/>
        <v>0</v>
      </c>
      <c r="P65" s="532">
        <f t="shared" si="43"/>
        <v>0</v>
      </c>
      <c r="Q65" s="532">
        <f t="shared" si="44"/>
        <v>0</v>
      </c>
      <c r="R65" s="535" t="str">
        <f t="shared" si="45"/>
        <v>NO CUMPLE</v>
      </c>
    </row>
    <row r="66" spans="1:18" ht="41.4">
      <c r="A66" s="544"/>
      <c r="B66" s="560"/>
      <c r="C66" s="339" t="s">
        <v>2319</v>
      </c>
      <c r="D66" s="210" t="str">
        <f>IFERROR(VLOOKUP(G66,'LISTA ICCU 2026'!$D$6:$G$1065,4,FALSE),"APU - "&amp;C66)</f>
        <v>APU - 5.1.8</v>
      </c>
      <c r="E66" s="304" t="str">
        <f t="shared" si="42"/>
        <v>5.1.8</v>
      </c>
      <c r="F66" s="210" t="str">
        <f>IF(D66="APU - "&amp;C66,"N/A",IFERROR(VLOOKUP(G66,'LISTA ICCU 2026'!$D$6:$G$1065,4,FALSE),"APU - "&amp;C66))</f>
        <v>N/A</v>
      </c>
      <c r="G66" s="308" t="s">
        <v>2320</v>
      </c>
      <c r="H66" s="7" t="s">
        <v>81</v>
      </c>
      <c r="I66" s="642">
        <v>65</v>
      </c>
      <c r="J66" s="269">
        <v>138840</v>
      </c>
      <c r="K66" s="212">
        <f t="shared" si="37"/>
        <v>9024600</v>
      </c>
      <c r="L66" s="565"/>
      <c r="M66" s="558"/>
      <c r="N66" s="580"/>
      <c r="O66" s="538">
        <f t="shared" si="38"/>
        <v>0</v>
      </c>
      <c r="P66" s="532">
        <f t="shared" si="43"/>
        <v>0</v>
      </c>
      <c r="Q66" s="532">
        <f t="shared" si="44"/>
        <v>0</v>
      </c>
      <c r="R66" s="535" t="str">
        <f t="shared" si="45"/>
        <v>NO CUMPLE</v>
      </c>
    </row>
    <row r="67" spans="1:18" ht="15.6">
      <c r="A67" s="544"/>
      <c r="B67" s="560"/>
      <c r="C67" s="342" t="s">
        <v>2321</v>
      </c>
      <c r="D67" s="309"/>
      <c r="E67" s="310"/>
      <c r="F67" s="309"/>
      <c r="G67" s="311" t="s">
        <v>2322</v>
      </c>
      <c r="H67" s="312"/>
      <c r="I67" s="645"/>
      <c r="J67" s="307"/>
      <c r="K67" s="212">
        <f t="shared" si="37"/>
        <v>0</v>
      </c>
      <c r="L67" s="565"/>
      <c r="M67" s="558"/>
      <c r="N67" s="654"/>
      <c r="O67" s="650"/>
      <c r="P67" s="651"/>
      <c r="Q67" s="651"/>
      <c r="R67" s="652"/>
    </row>
    <row r="68" spans="1:18" ht="15.6">
      <c r="A68" s="544"/>
      <c r="B68" s="560"/>
      <c r="C68" s="342" t="s">
        <v>2323</v>
      </c>
      <c r="D68" s="309"/>
      <c r="E68" s="310"/>
      <c r="F68" s="309"/>
      <c r="G68" s="311" t="s">
        <v>2324</v>
      </c>
      <c r="H68" s="312"/>
      <c r="I68" s="645"/>
      <c r="J68" s="307"/>
      <c r="K68" s="212">
        <f t="shared" si="37"/>
        <v>0</v>
      </c>
      <c r="L68" s="565"/>
      <c r="M68" s="558"/>
      <c r="N68" s="654"/>
      <c r="O68" s="650"/>
      <c r="P68" s="651"/>
      <c r="Q68" s="651"/>
      <c r="R68" s="652"/>
    </row>
    <row r="69" spans="1:18" ht="41.4">
      <c r="A69" s="544"/>
      <c r="B69" s="560"/>
      <c r="C69" s="339" t="s">
        <v>2325</v>
      </c>
      <c r="D69" s="210" t="str">
        <f>IFERROR(VLOOKUP(G69,'LISTA ICCU 2026'!$D$6:$G$1065,4,FALSE),"APU - "&amp;C69)</f>
        <v>APU - 5.2.1.1</v>
      </c>
      <c r="E69" s="304" t="str">
        <f t="shared" ref="E69:E74" si="46">C69</f>
        <v>5.2.1.1</v>
      </c>
      <c r="F69" s="210" t="str">
        <f>IF(D69="APU - "&amp;C69,"N/A",IFERROR(VLOOKUP(G69,'LISTA ICCU 2026'!$D$6:$G$1065,4,FALSE),"APU - "&amp;C69))</f>
        <v>N/A</v>
      </c>
      <c r="G69" s="308" t="s">
        <v>2262</v>
      </c>
      <c r="H69" s="7" t="s">
        <v>78</v>
      </c>
      <c r="I69" s="642">
        <v>1</v>
      </c>
      <c r="J69" s="269">
        <v>21497513</v>
      </c>
      <c r="K69" s="212">
        <f t="shared" si="37"/>
        <v>21497513</v>
      </c>
      <c r="L69" s="565"/>
      <c r="M69" s="558"/>
      <c r="N69" s="580"/>
      <c r="O69" s="538">
        <f t="shared" si="38"/>
        <v>0</v>
      </c>
      <c r="P69" s="532">
        <f t="shared" si="43"/>
        <v>0</v>
      </c>
      <c r="Q69" s="532">
        <f t="shared" si="44"/>
        <v>0</v>
      </c>
      <c r="R69" s="535" t="str">
        <f t="shared" si="45"/>
        <v>NO CUMPLE</v>
      </c>
    </row>
    <row r="70" spans="1:18" ht="27.6">
      <c r="A70" s="544"/>
      <c r="B70" s="560"/>
      <c r="C70" s="339" t="s">
        <v>2326</v>
      </c>
      <c r="D70" s="210" t="str">
        <f>IFERROR(VLOOKUP(G70,'LISTA ICCU 2026'!$D$6:$G$1065,4,FALSE),"APU - "&amp;C70)</f>
        <v>APU - 5.2.1.2</v>
      </c>
      <c r="E70" s="304" t="str">
        <f t="shared" si="46"/>
        <v>5.2.1.2</v>
      </c>
      <c r="F70" s="210" t="str">
        <f>IF(D70="APU - "&amp;C70,"N/A",IFERROR(VLOOKUP(G70,'LISTA ICCU 2026'!$D$6:$G$1065,4,FALSE),"APU - "&amp;C70))</f>
        <v>N/A</v>
      </c>
      <c r="G70" s="308" t="s">
        <v>2327</v>
      </c>
      <c r="H70" s="7" t="s">
        <v>78</v>
      </c>
      <c r="I70" s="642">
        <v>1</v>
      </c>
      <c r="J70" s="269">
        <v>5702513</v>
      </c>
      <c r="K70" s="212">
        <f t="shared" si="37"/>
        <v>5702513</v>
      </c>
      <c r="L70" s="565"/>
      <c r="M70" s="558"/>
      <c r="N70" s="580"/>
      <c r="O70" s="538">
        <f t="shared" si="38"/>
        <v>0</v>
      </c>
      <c r="P70" s="532">
        <f t="shared" si="43"/>
        <v>0</v>
      </c>
      <c r="Q70" s="532">
        <f t="shared" si="44"/>
        <v>0</v>
      </c>
      <c r="R70" s="535" t="str">
        <f t="shared" si="45"/>
        <v>NO CUMPLE</v>
      </c>
    </row>
    <row r="71" spans="1:18" ht="15.6">
      <c r="A71" s="544"/>
      <c r="B71" s="560"/>
      <c r="C71" s="339" t="s">
        <v>2328</v>
      </c>
      <c r="D71" s="210" t="str">
        <f>IFERROR(VLOOKUP(G71,'LISTA ICCU 2026'!$D$6:$G$1065,4,FALSE),"APU - "&amp;C71)</f>
        <v>12,15 - C</v>
      </c>
      <c r="E71" s="304" t="str">
        <f t="shared" si="46"/>
        <v>5.2.1.3</v>
      </c>
      <c r="F71" s="210" t="str">
        <f>IF(D71="APU - "&amp;C71,"N/A",IFERROR(VLOOKUP(G71,'LISTA ICCU 2026'!$D$6:$G$1065,4,FALSE),"APU - "&amp;C71))</f>
        <v>12,15 - C</v>
      </c>
      <c r="G71" s="308" t="s">
        <v>490</v>
      </c>
      <c r="H71" s="7" t="s">
        <v>78</v>
      </c>
      <c r="I71" s="642">
        <v>1</v>
      </c>
      <c r="J71" s="269">
        <f>ROUNDUP(IFERROR(VLOOKUP(G71,'LISTA ICCU 2026'!$D$6:$H$1065,3,FALSE),"NO ")*1.3,0)</f>
        <v>986353</v>
      </c>
      <c r="K71" s="212">
        <f t="shared" si="37"/>
        <v>986353</v>
      </c>
      <c r="L71" s="565"/>
      <c r="M71" s="558"/>
      <c r="N71" s="580"/>
      <c r="O71" s="538">
        <f t="shared" si="38"/>
        <v>0</v>
      </c>
      <c r="P71" s="532">
        <f t="shared" si="43"/>
        <v>0</v>
      </c>
      <c r="Q71" s="532">
        <f t="shared" si="44"/>
        <v>0</v>
      </c>
      <c r="R71" s="535" t="str">
        <f t="shared" si="45"/>
        <v>NO CUMPLE</v>
      </c>
    </row>
    <row r="72" spans="1:18" ht="15.6">
      <c r="A72" s="544"/>
      <c r="B72" s="560"/>
      <c r="C72" s="339" t="s">
        <v>2329</v>
      </c>
      <c r="D72" s="210" t="str">
        <f>IFERROR(VLOOKUP(G72,'LISTA ICCU 2026'!$D$6:$G$1065,4,FALSE),"APU - "&amp;C72)</f>
        <v>12,14 - C</v>
      </c>
      <c r="E72" s="304" t="str">
        <f t="shared" si="46"/>
        <v>5.2.1.4</v>
      </c>
      <c r="F72" s="210" t="str">
        <f>IF(D72="APU - "&amp;C72,"N/A",IFERROR(VLOOKUP(G72,'LISTA ICCU 2026'!$D$6:$G$1065,4,FALSE),"APU - "&amp;C72))</f>
        <v>12,14 - C</v>
      </c>
      <c r="G72" s="308" t="s">
        <v>489</v>
      </c>
      <c r="H72" s="7" t="s">
        <v>78</v>
      </c>
      <c r="I72" s="642">
        <v>1</v>
      </c>
      <c r="J72" s="269">
        <f>ROUNDUP(IFERROR(VLOOKUP(G72,'LISTA ICCU 2026'!$D$6:$H$1065,3,FALSE),"NO ")*1.3,0)</f>
        <v>743411</v>
      </c>
      <c r="K72" s="212">
        <f t="shared" si="37"/>
        <v>743411</v>
      </c>
      <c r="L72" s="565"/>
      <c r="M72" s="558"/>
      <c r="N72" s="580"/>
      <c r="O72" s="538">
        <f t="shared" si="38"/>
        <v>0</v>
      </c>
      <c r="P72" s="532">
        <f t="shared" si="43"/>
        <v>0</v>
      </c>
      <c r="Q72" s="532">
        <f t="shared" si="44"/>
        <v>0</v>
      </c>
      <c r="R72" s="535" t="str">
        <f t="shared" si="45"/>
        <v>NO CUMPLE</v>
      </c>
    </row>
    <row r="73" spans="1:18" ht="27.6">
      <c r="A73" s="544"/>
      <c r="B73" s="560"/>
      <c r="C73" s="339" t="s">
        <v>2330</v>
      </c>
      <c r="D73" s="210" t="str">
        <f>IFERROR(VLOOKUP(G73,'LISTA ICCU 2026'!$D$6:$G$1065,4,FALSE),"APU - "&amp;C73)</f>
        <v>APU - 5.2.1.5</v>
      </c>
      <c r="E73" s="304" t="str">
        <f t="shared" si="46"/>
        <v>5.2.1.5</v>
      </c>
      <c r="F73" s="210" t="str">
        <f>IF(D73="APU - "&amp;C73,"N/A",IFERROR(VLOOKUP(G73,'LISTA ICCU 2026'!$D$6:$G$1065,4,FALSE),"APU - "&amp;C73))</f>
        <v>N/A</v>
      </c>
      <c r="G73" s="308" t="s">
        <v>2331</v>
      </c>
      <c r="H73" s="7" t="s">
        <v>78</v>
      </c>
      <c r="I73" s="642">
        <v>1</v>
      </c>
      <c r="J73" s="269">
        <v>4955013</v>
      </c>
      <c r="K73" s="212">
        <f t="shared" si="37"/>
        <v>4955013</v>
      </c>
      <c r="L73" s="565"/>
      <c r="M73" s="558"/>
      <c r="N73" s="580"/>
      <c r="O73" s="538">
        <f t="shared" si="38"/>
        <v>0</v>
      </c>
      <c r="P73" s="532">
        <f t="shared" si="43"/>
        <v>0</v>
      </c>
      <c r="Q73" s="532">
        <f t="shared" si="44"/>
        <v>0</v>
      </c>
      <c r="R73" s="535" t="str">
        <f t="shared" si="45"/>
        <v>NO CUMPLE</v>
      </c>
    </row>
    <row r="74" spans="1:18" ht="27.6">
      <c r="A74" s="544"/>
      <c r="B74" s="560"/>
      <c r="C74" s="339" t="s">
        <v>2332</v>
      </c>
      <c r="D74" s="210" t="str">
        <f>IFERROR(VLOOKUP(G74,'LISTA ICCU 2026'!$D$6:$G$1065,4,FALSE),"APU - "&amp;C74)</f>
        <v>APU - 5.2.1.6</v>
      </c>
      <c r="E74" s="304" t="str">
        <f t="shared" si="46"/>
        <v>5.2.1.6</v>
      </c>
      <c r="F74" s="210" t="str">
        <f>IF(D74="APU - "&amp;C74,"N/A",IFERROR(VLOOKUP(G74,'LISTA ICCU 2026'!$D$6:$G$1065,4,FALSE),"APU - "&amp;C74))</f>
        <v>N/A</v>
      </c>
      <c r="G74" s="308" t="s">
        <v>2263</v>
      </c>
      <c r="H74" s="7" t="s">
        <v>78</v>
      </c>
      <c r="I74" s="642">
        <v>1</v>
      </c>
      <c r="J74" s="269">
        <v>4565013</v>
      </c>
      <c r="K74" s="212">
        <f t="shared" si="37"/>
        <v>4565013</v>
      </c>
      <c r="L74" s="565"/>
      <c r="M74" s="558"/>
      <c r="N74" s="580"/>
      <c r="O74" s="538">
        <f t="shared" si="38"/>
        <v>0</v>
      </c>
      <c r="P74" s="532">
        <f t="shared" si="43"/>
        <v>0</v>
      </c>
      <c r="Q74" s="532">
        <f t="shared" si="44"/>
        <v>0</v>
      </c>
      <c r="R74" s="535" t="str">
        <f t="shared" si="45"/>
        <v>NO CUMPLE</v>
      </c>
    </row>
    <row r="75" spans="1:18" ht="15.6">
      <c r="A75" s="544"/>
      <c r="B75" s="560"/>
      <c r="C75" s="342" t="s">
        <v>2333</v>
      </c>
      <c r="D75" s="309"/>
      <c r="E75" s="310"/>
      <c r="F75" s="309"/>
      <c r="G75" s="311" t="s">
        <v>2334</v>
      </c>
      <c r="H75" s="312"/>
      <c r="I75" s="645"/>
      <c r="J75" s="307"/>
      <c r="K75" s="212">
        <f t="shared" si="37"/>
        <v>0</v>
      </c>
      <c r="L75" s="565"/>
      <c r="M75" s="558"/>
      <c r="N75" s="654"/>
      <c r="O75" s="650"/>
      <c r="P75" s="651"/>
      <c r="Q75" s="651"/>
      <c r="R75" s="652"/>
    </row>
    <row r="76" spans="1:18" ht="15.6">
      <c r="A76" s="544"/>
      <c r="B76" s="560"/>
      <c r="C76" s="339" t="s">
        <v>2335</v>
      </c>
      <c r="D76" s="210" t="str">
        <f>IFERROR(VLOOKUP(G76,'LISTA ICCU 2026'!$D$6:$G$1065,4,FALSE),"APU - "&amp;C76)</f>
        <v>APU - 5.2.2.1</v>
      </c>
      <c r="E76" s="304" t="str">
        <f t="shared" ref="E76" si="47">C76</f>
        <v>5.2.2.1</v>
      </c>
      <c r="F76" s="210" t="str">
        <f>IF(D76="APU - "&amp;C76,"N/A",IFERROR(VLOOKUP(G76,'LISTA ICCU 2026'!$D$6:$G$1065,4,FALSE),"APU - "&amp;C76))</f>
        <v>N/A</v>
      </c>
      <c r="G76" s="308" t="s">
        <v>2336</v>
      </c>
      <c r="H76" s="7" t="s">
        <v>78</v>
      </c>
      <c r="I76" s="642">
        <v>1</v>
      </c>
      <c r="J76" s="269">
        <v>11329920</v>
      </c>
      <c r="K76" s="212">
        <f t="shared" si="37"/>
        <v>11329920</v>
      </c>
      <c r="L76" s="565"/>
      <c r="M76" s="558"/>
      <c r="N76" s="580"/>
      <c r="O76" s="538">
        <f t="shared" si="38"/>
        <v>0</v>
      </c>
      <c r="P76" s="532">
        <f t="shared" si="43"/>
        <v>0</v>
      </c>
      <c r="Q76" s="532">
        <f t="shared" si="44"/>
        <v>0</v>
      </c>
      <c r="R76" s="535" t="str">
        <f t="shared" si="45"/>
        <v>NO CUMPLE</v>
      </c>
    </row>
    <row r="77" spans="1:18" ht="15.6">
      <c r="A77" s="544"/>
      <c r="B77" s="560"/>
      <c r="C77" s="342" t="s">
        <v>2337</v>
      </c>
      <c r="D77" s="309"/>
      <c r="E77" s="310"/>
      <c r="F77" s="309"/>
      <c r="G77" s="311" t="s">
        <v>2338</v>
      </c>
      <c r="H77" s="312"/>
      <c r="I77" s="645"/>
      <c r="J77" s="307"/>
      <c r="K77" s="212">
        <f t="shared" si="37"/>
        <v>0</v>
      </c>
      <c r="L77" s="565"/>
      <c r="M77" s="558"/>
      <c r="N77" s="654"/>
      <c r="O77" s="650"/>
      <c r="P77" s="651"/>
      <c r="Q77" s="651"/>
      <c r="R77" s="652"/>
    </row>
    <row r="78" spans="1:18" ht="15.6">
      <c r="A78" s="544"/>
      <c r="B78" s="560"/>
      <c r="C78" s="339" t="s">
        <v>2339</v>
      </c>
      <c r="D78" s="210" t="str">
        <f>IFERROR(VLOOKUP(G78,'LISTA ICCU 2026'!$D$6:$G$1065,4,FALSE),"APU - "&amp;C78)</f>
        <v>12,43 - C</v>
      </c>
      <c r="E78" s="304" t="str">
        <f t="shared" ref="E78:E83" si="48">C78</f>
        <v>5.2.3.1</v>
      </c>
      <c r="F78" s="210" t="str">
        <f>IF(D78="APU - "&amp;C78,"N/A",IFERROR(VLOOKUP(G78,'LISTA ICCU 2026'!$D$6:$G$1065,4,FALSE),"APU - "&amp;C78))</f>
        <v>12,43 - C</v>
      </c>
      <c r="G78" s="308" t="s">
        <v>518</v>
      </c>
      <c r="H78" s="7" t="s">
        <v>81</v>
      </c>
      <c r="I78" s="642">
        <v>65</v>
      </c>
      <c r="J78" s="269">
        <f>ROUNDUP(IFERROR(VLOOKUP(G78,'LISTA ICCU 2026'!$D$6:$H$1065,3,FALSE),"NO ")*1.3,0)</f>
        <v>331083</v>
      </c>
      <c r="K78" s="212">
        <f t="shared" si="37"/>
        <v>21520395</v>
      </c>
      <c r="L78" s="565"/>
      <c r="M78" s="558"/>
      <c r="N78" s="580"/>
      <c r="O78" s="538">
        <f t="shared" si="38"/>
        <v>0</v>
      </c>
      <c r="P78" s="532">
        <f t="shared" si="43"/>
        <v>0</v>
      </c>
      <c r="Q78" s="532">
        <f t="shared" si="44"/>
        <v>0</v>
      </c>
      <c r="R78" s="535" t="str">
        <f t="shared" si="45"/>
        <v>NO CUMPLE</v>
      </c>
    </row>
    <row r="79" spans="1:18" ht="27.6">
      <c r="A79" s="544"/>
      <c r="B79" s="560"/>
      <c r="C79" s="339" t="s">
        <v>2340</v>
      </c>
      <c r="D79" s="210" t="str">
        <f>IFERROR(VLOOKUP(G79,'LISTA ICCU 2026'!$D$6:$G$1065,4,FALSE),"APU - "&amp;C79)</f>
        <v>APU - 5.2.3.2</v>
      </c>
      <c r="E79" s="304" t="str">
        <f t="shared" si="48"/>
        <v>5.2.3.2</v>
      </c>
      <c r="F79" s="210" t="str">
        <f>IF(D79="APU - "&amp;C79,"N/A",IFERROR(VLOOKUP(G79,'LISTA ICCU 2026'!$D$6:$G$1065,4,FALSE),"APU - "&amp;C79))</f>
        <v>N/A</v>
      </c>
      <c r="G79" s="308" t="s">
        <v>2341</v>
      </c>
      <c r="H79" s="7" t="s">
        <v>81</v>
      </c>
      <c r="I79" s="642">
        <v>25</v>
      </c>
      <c r="J79" s="269">
        <v>376220</v>
      </c>
      <c r="K79" s="212">
        <f t="shared" si="37"/>
        <v>9405500</v>
      </c>
      <c r="L79" s="565"/>
      <c r="M79" s="558"/>
      <c r="N79" s="580"/>
      <c r="O79" s="538">
        <f t="shared" si="38"/>
        <v>0</v>
      </c>
      <c r="P79" s="532">
        <f t="shared" si="43"/>
        <v>0</v>
      </c>
      <c r="Q79" s="532">
        <f t="shared" si="44"/>
        <v>0</v>
      </c>
      <c r="R79" s="535" t="str">
        <f t="shared" si="45"/>
        <v>NO CUMPLE</v>
      </c>
    </row>
    <row r="80" spans="1:18" ht="27.6">
      <c r="A80" s="544"/>
      <c r="B80" s="560"/>
      <c r="C80" s="339" t="s">
        <v>2342</v>
      </c>
      <c r="D80" s="210" t="str">
        <f>IFERROR(VLOOKUP(G80,'LISTA ICCU 2026'!$D$6:$G$1065,4,FALSE),"APU - "&amp;C80)</f>
        <v>APU - 5.2.3.3</v>
      </c>
      <c r="E80" s="304" t="str">
        <f t="shared" si="48"/>
        <v>5.2.3.3</v>
      </c>
      <c r="F80" s="210" t="str">
        <f>IF(D80="APU - "&amp;C80,"N/A",IFERROR(VLOOKUP(G80,'LISTA ICCU 2026'!$D$6:$G$1065,4,FALSE),"APU - "&amp;C80))</f>
        <v>N/A</v>
      </c>
      <c r="G80" s="308" t="s">
        <v>2343</v>
      </c>
      <c r="H80" s="7" t="s">
        <v>81</v>
      </c>
      <c r="I80" s="642">
        <v>12</v>
      </c>
      <c r="J80" s="269">
        <v>342105</v>
      </c>
      <c r="K80" s="212">
        <f t="shared" si="37"/>
        <v>4105260</v>
      </c>
      <c r="L80" s="565"/>
      <c r="M80" s="558"/>
      <c r="N80" s="580"/>
      <c r="O80" s="538">
        <f t="shared" si="38"/>
        <v>0</v>
      </c>
      <c r="P80" s="532">
        <f t="shared" si="43"/>
        <v>0</v>
      </c>
      <c r="Q80" s="532">
        <f t="shared" si="44"/>
        <v>0</v>
      </c>
      <c r="R80" s="535" t="str">
        <f t="shared" si="45"/>
        <v>NO CUMPLE</v>
      </c>
    </row>
    <row r="81" spans="1:18" ht="27.6">
      <c r="A81" s="544"/>
      <c r="B81" s="560"/>
      <c r="C81" s="339" t="s">
        <v>2344</v>
      </c>
      <c r="D81" s="210" t="str">
        <f>IFERROR(VLOOKUP(G81,'LISTA ICCU 2026'!$D$6:$G$1065,4,FALSE),"APU - "&amp;C81)</f>
        <v>APU - 5.2.3.4</v>
      </c>
      <c r="E81" s="304" t="str">
        <f t="shared" si="48"/>
        <v>5.2.3.4</v>
      </c>
      <c r="F81" s="210" t="str">
        <f>IF(D81="APU - "&amp;C81,"N/A",IFERROR(VLOOKUP(G81,'LISTA ICCU 2026'!$D$6:$G$1065,4,FALSE),"APU - "&amp;C81))</f>
        <v>N/A</v>
      </c>
      <c r="G81" s="308" t="s">
        <v>2345</v>
      </c>
      <c r="H81" s="7" t="s">
        <v>81</v>
      </c>
      <c r="I81" s="642">
        <v>12</v>
      </c>
      <c r="J81" s="269">
        <v>115534</v>
      </c>
      <c r="K81" s="212">
        <f t="shared" si="37"/>
        <v>1386408</v>
      </c>
      <c r="L81" s="565"/>
      <c r="M81" s="558"/>
      <c r="N81" s="580"/>
      <c r="O81" s="538">
        <f t="shared" si="38"/>
        <v>0</v>
      </c>
      <c r="P81" s="532">
        <f t="shared" si="43"/>
        <v>0</v>
      </c>
      <c r="Q81" s="532">
        <f t="shared" si="44"/>
        <v>0</v>
      </c>
      <c r="R81" s="535" t="str">
        <f t="shared" si="45"/>
        <v>NO CUMPLE</v>
      </c>
    </row>
    <row r="82" spans="1:18" ht="27.6">
      <c r="A82" s="544"/>
      <c r="B82" s="560"/>
      <c r="C82" s="339" t="s">
        <v>2346</v>
      </c>
      <c r="D82" s="210" t="str">
        <f>IFERROR(VLOOKUP(G82,'LISTA ICCU 2026'!$D$6:$G$1065,4,FALSE),"APU - "&amp;C82)</f>
        <v>APU - 5.2.3.5</v>
      </c>
      <c r="E82" s="304" t="str">
        <f t="shared" si="48"/>
        <v>5.2.3.5</v>
      </c>
      <c r="F82" s="210" t="str">
        <f>IF(D82="APU - "&amp;C82,"N/A",IFERROR(VLOOKUP(G82,'LISTA ICCU 2026'!$D$6:$G$1065,4,FALSE),"APU - "&amp;C82))</f>
        <v>N/A</v>
      </c>
      <c r="G82" s="308" t="s">
        <v>2347</v>
      </c>
      <c r="H82" s="7" t="s">
        <v>81</v>
      </c>
      <c r="I82" s="642">
        <v>25</v>
      </c>
      <c r="J82" s="269">
        <v>63702</v>
      </c>
      <c r="K82" s="212">
        <f t="shared" si="37"/>
        <v>1592550</v>
      </c>
      <c r="L82" s="565"/>
      <c r="M82" s="558"/>
      <c r="N82" s="580"/>
      <c r="O82" s="538">
        <f t="shared" si="38"/>
        <v>0</v>
      </c>
      <c r="P82" s="532">
        <f t="shared" si="43"/>
        <v>0</v>
      </c>
      <c r="Q82" s="532">
        <f t="shared" si="44"/>
        <v>0</v>
      </c>
      <c r="R82" s="535" t="str">
        <f t="shared" si="45"/>
        <v>NO CUMPLE</v>
      </c>
    </row>
    <row r="83" spans="1:18" ht="27.6">
      <c r="A83" s="544"/>
      <c r="B83" s="560"/>
      <c r="C83" s="339" t="s">
        <v>2348</v>
      </c>
      <c r="D83" s="210" t="str">
        <f>IFERROR(VLOOKUP(G83,'LISTA ICCU 2026'!$D$6:$G$1065,4,FALSE),"APU - "&amp;C83)</f>
        <v>APU - 5.2.3.6</v>
      </c>
      <c r="E83" s="304" t="str">
        <f t="shared" si="48"/>
        <v>5.2.3.6</v>
      </c>
      <c r="F83" s="210" t="str">
        <f>IF(D83="APU - "&amp;C83,"N/A",IFERROR(VLOOKUP(G83,'LISTA ICCU 2026'!$D$6:$G$1065,4,FALSE),"APU - "&amp;C83))</f>
        <v>N/A</v>
      </c>
      <c r="G83" s="308" t="s">
        <v>2264</v>
      </c>
      <c r="H83" s="7" t="s">
        <v>81</v>
      </c>
      <c r="I83" s="642">
        <v>1790</v>
      </c>
      <c r="J83" s="269">
        <v>21007</v>
      </c>
      <c r="K83" s="212">
        <f t="shared" si="37"/>
        <v>37602530</v>
      </c>
      <c r="L83" s="565"/>
      <c r="M83" s="558"/>
      <c r="N83" s="580"/>
      <c r="O83" s="538">
        <f t="shared" si="38"/>
        <v>0</v>
      </c>
      <c r="P83" s="532">
        <f t="shared" si="43"/>
        <v>0</v>
      </c>
      <c r="Q83" s="532">
        <f t="shared" si="44"/>
        <v>0</v>
      </c>
      <c r="R83" s="535" t="str">
        <f t="shared" si="45"/>
        <v>NO CUMPLE</v>
      </c>
    </row>
    <row r="84" spans="1:18" ht="15.6">
      <c r="A84" s="544"/>
      <c r="B84" s="560"/>
      <c r="C84" s="342" t="s">
        <v>2349</v>
      </c>
      <c r="D84" s="309"/>
      <c r="E84" s="310"/>
      <c r="F84" s="309"/>
      <c r="G84" s="311" t="s">
        <v>2350</v>
      </c>
      <c r="H84" s="312"/>
      <c r="I84" s="645"/>
      <c r="J84" s="307"/>
      <c r="K84" s="212">
        <f t="shared" si="37"/>
        <v>0</v>
      </c>
      <c r="L84" s="565"/>
      <c r="M84" s="558"/>
      <c r="N84" s="654"/>
      <c r="O84" s="650"/>
      <c r="P84" s="651"/>
      <c r="Q84" s="651"/>
      <c r="R84" s="652"/>
    </row>
    <row r="85" spans="1:18" ht="15.6">
      <c r="A85" s="544"/>
      <c r="B85" s="560"/>
      <c r="C85" s="339" t="s">
        <v>2351</v>
      </c>
      <c r="D85" s="210" t="str">
        <f>IFERROR(VLOOKUP(G85,'LISTA ICCU 2026'!$D$6:$G$1065,4,FALSE),"APU - "&amp;C85)</f>
        <v>12,9 - C</v>
      </c>
      <c r="E85" s="304" t="str">
        <f t="shared" ref="E85:E89" si="49">C85</f>
        <v>5.2.4.1</v>
      </c>
      <c r="F85" s="210" t="str">
        <f>IF(D85="APU - "&amp;C85,"N/A",IFERROR(VLOOKUP(G85,'LISTA ICCU 2026'!$D$6:$G$1065,4,FALSE),"APU - "&amp;C85))</f>
        <v>12,9 - C</v>
      </c>
      <c r="G85" s="308" t="s">
        <v>484</v>
      </c>
      <c r="H85" s="7" t="s">
        <v>78</v>
      </c>
      <c r="I85" s="642">
        <v>78</v>
      </c>
      <c r="J85" s="269">
        <f>ROUNDUP(IFERROR(VLOOKUP(G85,'LISTA ICCU 2026'!$D$6:$H$1065,3,FALSE),"NO ")*1.3,0)</f>
        <v>132008</v>
      </c>
      <c r="K85" s="212">
        <f t="shared" si="37"/>
        <v>10296624</v>
      </c>
      <c r="L85" s="565"/>
      <c r="M85" s="558"/>
      <c r="N85" s="580"/>
      <c r="O85" s="538">
        <f t="shared" si="38"/>
        <v>0</v>
      </c>
      <c r="P85" s="532">
        <f t="shared" si="43"/>
        <v>0</v>
      </c>
      <c r="Q85" s="532">
        <f t="shared" si="44"/>
        <v>0</v>
      </c>
      <c r="R85" s="535" t="str">
        <f t="shared" si="45"/>
        <v>NO CUMPLE</v>
      </c>
    </row>
    <row r="86" spans="1:18" ht="27.6">
      <c r="A86" s="544"/>
      <c r="B86" s="560"/>
      <c r="C86" s="339" t="s">
        <v>2352</v>
      </c>
      <c r="D86" s="210" t="str">
        <f>IFERROR(VLOOKUP(G86,'LISTA ICCU 2026'!$D$6:$G$1065,4,FALSE),"APU - "&amp;C86)</f>
        <v>12,92 - C</v>
      </c>
      <c r="E86" s="304" t="str">
        <f t="shared" si="49"/>
        <v>5.2.4.2</v>
      </c>
      <c r="F86" s="210" t="str">
        <f>IF(D86="APU - "&amp;C86,"N/A",IFERROR(VLOOKUP(G86,'LISTA ICCU 2026'!$D$6:$G$1065,4,FALSE),"APU - "&amp;C86))</f>
        <v>12,92 - C</v>
      </c>
      <c r="G86" s="308" t="s">
        <v>567</v>
      </c>
      <c r="H86" s="7" t="s">
        <v>78</v>
      </c>
      <c r="I86" s="642">
        <v>10</v>
      </c>
      <c r="J86" s="269">
        <f>ROUNDUP(IFERROR(VLOOKUP(G86,'LISTA ICCU 2026'!$D$6:$H$1065,3,FALSE),"NO ")*1.3,0)</f>
        <v>234639</v>
      </c>
      <c r="K86" s="212">
        <f t="shared" si="37"/>
        <v>2346390</v>
      </c>
      <c r="L86" s="565"/>
      <c r="M86" s="558"/>
      <c r="N86" s="580"/>
      <c r="O86" s="538">
        <f t="shared" si="38"/>
        <v>0</v>
      </c>
      <c r="P86" s="532">
        <f t="shared" si="43"/>
        <v>0</v>
      </c>
      <c r="Q86" s="532">
        <f t="shared" si="44"/>
        <v>0</v>
      </c>
      <c r="R86" s="535" t="str">
        <f t="shared" si="45"/>
        <v>NO CUMPLE</v>
      </c>
    </row>
    <row r="87" spans="1:18" ht="41.4">
      <c r="A87" s="544"/>
      <c r="B87" s="560"/>
      <c r="C87" s="339" t="s">
        <v>2353</v>
      </c>
      <c r="D87" s="210" t="str">
        <f>IFERROR(VLOOKUP(G87,'LISTA ICCU 2026'!$D$6:$G$1065,4,FALSE),"APU - "&amp;C87)</f>
        <v>APU - 5.2.4.3</v>
      </c>
      <c r="E87" s="304" t="str">
        <f t="shared" si="49"/>
        <v>5.2.4.3</v>
      </c>
      <c r="F87" s="210" t="str">
        <f>IF(D87="APU - "&amp;C87,"N/A",IFERROR(VLOOKUP(G87,'LISTA ICCU 2026'!$D$6:$G$1065,4,FALSE),"APU - "&amp;C87))</f>
        <v>N/A</v>
      </c>
      <c r="G87" s="308" t="s">
        <v>2354</v>
      </c>
      <c r="H87" s="7" t="s">
        <v>78</v>
      </c>
      <c r="I87" s="642">
        <v>8</v>
      </c>
      <c r="J87" s="269">
        <v>164638</v>
      </c>
      <c r="K87" s="212">
        <f t="shared" si="37"/>
        <v>1317104</v>
      </c>
      <c r="L87" s="565"/>
      <c r="M87" s="558"/>
      <c r="N87" s="580"/>
      <c r="O87" s="538">
        <f t="shared" si="38"/>
        <v>0</v>
      </c>
      <c r="P87" s="532">
        <f t="shared" si="43"/>
        <v>0</v>
      </c>
      <c r="Q87" s="532">
        <f t="shared" si="44"/>
        <v>0</v>
      </c>
      <c r="R87" s="535" t="str">
        <f t="shared" si="45"/>
        <v>NO CUMPLE</v>
      </c>
    </row>
    <row r="88" spans="1:18" ht="15.6">
      <c r="A88" s="544"/>
      <c r="B88" s="560"/>
      <c r="C88" s="339" t="s">
        <v>2355</v>
      </c>
      <c r="D88" s="210" t="str">
        <f>IFERROR(VLOOKUP(G88,'LISTA ICCU 2026'!$D$6:$G$1065,4,FALSE),"APU - "&amp;C88)</f>
        <v>12,12 - C</v>
      </c>
      <c r="E88" s="304" t="str">
        <f t="shared" si="49"/>
        <v>5.2.4.4</v>
      </c>
      <c r="F88" s="210" t="str">
        <f>IF(D88="APU - "&amp;C88,"N/A",IFERROR(VLOOKUP(G88,'LISTA ICCU 2026'!$D$6:$G$1065,4,FALSE),"APU - "&amp;C88))</f>
        <v>12,12 - C</v>
      </c>
      <c r="G88" s="308" t="s">
        <v>487</v>
      </c>
      <c r="H88" s="7" t="s">
        <v>78</v>
      </c>
      <c r="I88" s="642">
        <v>5</v>
      </c>
      <c r="J88" s="269">
        <f>ROUNDUP(IFERROR(VLOOKUP(G88,'LISTA ICCU 2026'!$D$6:$H$1065,3,FALSE),"NO ")*1.3,0)</f>
        <v>114334</v>
      </c>
      <c r="K88" s="212">
        <f t="shared" si="37"/>
        <v>571670</v>
      </c>
      <c r="L88" s="565"/>
      <c r="M88" s="558"/>
      <c r="N88" s="580"/>
      <c r="O88" s="538">
        <f t="shared" si="38"/>
        <v>0</v>
      </c>
      <c r="P88" s="532">
        <f t="shared" si="43"/>
        <v>0</v>
      </c>
      <c r="Q88" s="532">
        <f t="shared" si="44"/>
        <v>0</v>
      </c>
      <c r="R88" s="535" t="str">
        <f t="shared" si="45"/>
        <v>NO CUMPLE</v>
      </c>
    </row>
    <row r="89" spans="1:18" ht="15.6">
      <c r="A89" s="544"/>
      <c r="B89" s="560"/>
      <c r="C89" s="339" t="s">
        <v>2356</v>
      </c>
      <c r="D89" s="210" t="str">
        <f>IFERROR(VLOOKUP(G89,'LISTA ICCU 2026'!$D$6:$G$1065,4,FALSE),"APU - "&amp;C89)</f>
        <v>12.10 - C</v>
      </c>
      <c r="E89" s="304" t="str">
        <f t="shared" si="49"/>
        <v>5.2.4.5</v>
      </c>
      <c r="F89" s="210" t="str">
        <f>IF(D89="APU - "&amp;C89,"N/A",IFERROR(VLOOKUP(G89,'LISTA ICCU 2026'!$D$6:$G$1065,4,FALSE),"APU - "&amp;C89))</f>
        <v>12.10 - C</v>
      </c>
      <c r="G89" s="308" t="s">
        <v>485</v>
      </c>
      <c r="H89" s="7" t="s">
        <v>78</v>
      </c>
      <c r="I89" s="642">
        <v>3</v>
      </c>
      <c r="J89" s="269">
        <f>ROUNDUP(IFERROR(VLOOKUP(G89,'LISTA ICCU 2026'!$D$6:$H$1065,3,FALSE),"NO ")*1.3,0)</f>
        <v>233770</v>
      </c>
      <c r="K89" s="212">
        <f t="shared" si="37"/>
        <v>701310</v>
      </c>
      <c r="L89" s="565"/>
      <c r="M89" s="558"/>
      <c r="N89" s="580"/>
      <c r="O89" s="538">
        <f t="shared" si="38"/>
        <v>0</v>
      </c>
      <c r="P89" s="532">
        <f t="shared" si="43"/>
        <v>0</v>
      </c>
      <c r="Q89" s="532">
        <f t="shared" si="44"/>
        <v>0</v>
      </c>
      <c r="R89" s="535" t="str">
        <f t="shared" si="45"/>
        <v>NO CUMPLE</v>
      </c>
    </row>
    <row r="90" spans="1:18" ht="15.6">
      <c r="A90" s="544"/>
      <c r="B90" s="560"/>
      <c r="C90" s="342" t="s">
        <v>2357</v>
      </c>
      <c r="D90" s="309"/>
      <c r="E90" s="310"/>
      <c r="F90" s="309"/>
      <c r="G90" s="311" t="s">
        <v>2358</v>
      </c>
      <c r="H90" s="312"/>
      <c r="I90" s="645"/>
      <c r="J90" s="307"/>
      <c r="K90" s="212">
        <f t="shared" si="37"/>
        <v>0</v>
      </c>
      <c r="L90" s="565"/>
      <c r="M90" s="558"/>
      <c r="N90" s="654"/>
      <c r="O90" s="650"/>
      <c r="P90" s="651"/>
      <c r="Q90" s="651"/>
      <c r="R90" s="652"/>
    </row>
    <row r="91" spans="1:18" ht="15.6">
      <c r="A91" s="544"/>
      <c r="B91" s="560"/>
      <c r="C91" s="342" t="s">
        <v>2359</v>
      </c>
      <c r="D91" s="309"/>
      <c r="E91" s="310"/>
      <c r="F91" s="309"/>
      <c r="G91" s="311" t="s">
        <v>2360</v>
      </c>
      <c r="H91" s="312"/>
      <c r="I91" s="645"/>
      <c r="J91" s="307"/>
      <c r="K91" s="212">
        <f t="shared" si="37"/>
        <v>0</v>
      </c>
      <c r="L91" s="565"/>
      <c r="M91" s="558"/>
      <c r="N91" s="654"/>
      <c r="O91" s="650"/>
      <c r="P91" s="651"/>
      <c r="Q91" s="651"/>
      <c r="R91" s="652"/>
    </row>
    <row r="92" spans="1:18" ht="15.6">
      <c r="A92" s="544"/>
      <c r="B92" s="560"/>
      <c r="C92" s="339" t="s">
        <v>2361</v>
      </c>
      <c r="D92" s="210" t="str">
        <f>IFERROR(VLOOKUP(G92,'LISTA ICCU 2026'!$D$6:$G$1065,4,FALSE),"APU - "&amp;C92)</f>
        <v>12,3 - C</v>
      </c>
      <c r="E92" s="304" t="str">
        <f t="shared" ref="E92:E104" si="50">C92</f>
        <v>5.3.1.1</v>
      </c>
      <c r="F92" s="210" t="str">
        <f>IF(D92="APU - "&amp;C92,"N/A",IFERROR(VLOOKUP(G92,'LISTA ICCU 2026'!$D$6:$G$1065,4,FALSE),"APU - "&amp;C92))</f>
        <v>12,3 - C</v>
      </c>
      <c r="G92" s="308" t="s">
        <v>478</v>
      </c>
      <c r="H92" s="7" t="s">
        <v>78</v>
      </c>
      <c r="I92" s="642">
        <v>288</v>
      </c>
      <c r="J92" s="269">
        <f>ROUNDUP(IFERROR(VLOOKUP(G92,'LISTA ICCU 2026'!$D$6:$H$1065,3,FALSE),"NO ")*1.3,0)</f>
        <v>164947</v>
      </c>
      <c r="K92" s="212">
        <f t="shared" si="37"/>
        <v>47504736</v>
      </c>
      <c r="L92" s="565"/>
      <c r="M92" s="558"/>
      <c r="N92" s="580"/>
      <c r="O92" s="538">
        <f t="shared" si="38"/>
        <v>0</v>
      </c>
      <c r="P92" s="532">
        <f t="shared" si="43"/>
        <v>0</v>
      </c>
      <c r="Q92" s="532">
        <f t="shared" si="44"/>
        <v>0</v>
      </c>
      <c r="R92" s="535" t="str">
        <f t="shared" si="45"/>
        <v>NO CUMPLE</v>
      </c>
    </row>
    <row r="93" spans="1:18" ht="15.6">
      <c r="A93" s="544"/>
      <c r="B93" s="560"/>
      <c r="C93" s="339" t="s">
        <v>2362</v>
      </c>
      <c r="D93" s="210" t="str">
        <f>IFERROR(VLOOKUP(G93,'LISTA ICCU 2026'!$D$6:$G$1065,4,FALSE),"APU - "&amp;C93)</f>
        <v>APU - 5.3.1.2</v>
      </c>
      <c r="E93" s="304" t="str">
        <f t="shared" si="50"/>
        <v>5.3.1.2</v>
      </c>
      <c r="F93" s="210" t="str">
        <f>IF(D93="APU - "&amp;C93,"N/A",IFERROR(VLOOKUP(G93,'LISTA ICCU 2026'!$D$6:$G$1065,4,FALSE),"APU - "&amp;C93))</f>
        <v>N/A</v>
      </c>
      <c r="G93" s="308" t="s">
        <v>2363</v>
      </c>
      <c r="H93" s="7" t="s">
        <v>78</v>
      </c>
      <c r="I93" s="642">
        <v>35</v>
      </c>
      <c r="J93" s="269">
        <v>128686</v>
      </c>
      <c r="K93" s="212">
        <f t="shared" si="37"/>
        <v>4504010</v>
      </c>
      <c r="L93" s="565"/>
      <c r="M93" s="558"/>
      <c r="N93" s="580"/>
      <c r="O93" s="538">
        <f t="shared" si="38"/>
        <v>0</v>
      </c>
      <c r="P93" s="532">
        <f t="shared" si="43"/>
        <v>0</v>
      </c>
      <c r="Q93" s="532">
        <f t="shared" si="44"/>
        <v>0</v>
      </c>
      <c r="R93" s="535" t="str">
        <f t="shared" si="45"/>
        <v>NO CUMPLE</v>
      </c>
    </row>
    <row r="94" spans="1:18" ht="15.6">
      <c r="A94" s="544"/>
      <c r="B94" s="560"/>
      <c r="C94" s="339" t="s">
        <v>2364</v>
      </c>
      <c r="D94" s="210" t="str">
        <f>IFERROR(VLOOKUP(G94,'LISTA ICCU 2026'!$D$6:$G$1065,4,FALSE),"APU - "&amp;C94)</f>
        <v>APU - 5.3.1.3</v>
      </c>
      <c r="E94" s="304" t="str">
        <f t="shared" si="50"/>
        <v>5.3.1.3</v>
      </c>
      <c r="F94" s="210" t="str">
        <f>IF(D94="APU - "&amp;C94,"N/A",IFERROR(VLOOKUP(G94,'LISTA ICCU 2026'!$D$6:$G$1065,4,FALSE),"APU - "&amp;C94))</f>
        <v>N/A</v>
      </c>
      <c r="G94" s="308" t="s">
        <v>2265</v>
      </c>
      <c r="H94" s="7" t="s">
        <v>78</v>
      </c>
      <c r="I94" s="642">
        <v>35</v>
      </c>
      <c r="J94" s="269">
        <v>120561</v>
      </c>
      <c r="K94" s="212">
        <f t="shared" si="37"/>
        <v>4219635</v>
      </c>
      <c r="L94" s="565"/>
      <c r="M94" s="558"/>
      <c r="N94" s="580"/>
      <c r="O94" s="538">
        <f t="shared" si="38"/>
        <v>0</v>
      </c>
      <c r="P94" s="532">
        <f t="shared" si="43"/>
        <v>0</v>
      </c>
      <c r="Q94" s="532">
        <f t="shared" si="44"/>
        <v>0</v>
      </c>
      <c r="R94" s="535" t="str">
        <f t="shared" si="45"/>
        <v>NO CUMPLE</v>
      </c>
    </row>
    <row r="95" spans="1:18" ht="15.6">
      <c r="A95" s="544"/>
      <c r="B95" s="560"/>
      <c r="C95" s="339" t="s">
        <v>2365</v>
      </c>
      <c r="D95" s="210" t="str">
        <f>IFERROR(VLOOKUP(G95,'LISTA ICCU 2026'!$D$6:$G$1065,4,FALSE),"APU - "&amp;C95)</f>
        <v>APU - 5.3.1.4</v>
      </c>
      <c r="E95" s="304" t="str">
        <f t="shared" si="50"/>
        <v>5.3.1.4</v>
      </c>
      <c r="F95" s="210" t="str">
        <f>IF(D95="APU - "&amp;C95,"N/A",IFERROR(VLOOKUP(G95,'LISTA ICCU 2026'!$D$6:$G$1065,4,FALSE),"APU - "&amp;C95))</f>
        <v>N/A</v>
      </c>
      <c r="G95" s="308" t="s">
        <v>2266</v>
      </c>
      <c r="H95" s="7" t="s">
        <v>78</v>
      </c>
      <c r="I95" s="642">
        <v>28</v>
      </c>
      <c r="J95" s="269">
        <v>114841</v>
      </c>
      <c r="K95" s="212">
        <f t="shared" si="37"/>
        <v>3215548</v>
      </c>
      <c r="L95" s="565"/>
      <c r="M95" s="558"/>
      <c r="N95" s="580"/>
      <c r="O95" s="538">
        <f t="shared" si="38"/>
        <v>0</v>
      </c>
      <c r="P95" s="532">
        <f t="shared" si="43"/>
        <v>0</v>
      </c>
      <c r="Q95" s="532">
        <f t="shared" si="44"/>
        <v>0</v>
      </c>
      <c r="R95" s="535" t="str">
        <f t="shared" si="45"/>
        <v>NO CUMPLE</v>
      </c>
    </row>
    <row r="96" spans="1:18" ht="15.6">
      <c r="A96" s="544"/>
      <c r="B96" s="560"/>
      <c r="C96" s="339" t="s">
        <v>2366</v>
      </c>
      <c r="D96" s="210" t="str">
        <f>IFERROR(VLOOKUP(G96,'LISTA ICCU 2026'!$D$6:$G$1065,4,FALSE),"APU - "&amp;C96)</f>
        <v>APU - 5.3.1.5</v>
      </c>
      <c r="E96" s="304" t="str">
        <f t="shared" si="50"/>
        <v>5.3.1.5</v>
      </c>
      <c r="F96" s="210" t="str">
        <f>IF(D96="APU - "&amp;C96,"N/A",IFERROR(VLOOKUP(G96,'LISTA ICCU 2026'!$D$6:$G$1065,4,FALSE),"APU - "&amp;C96))</f>
        <v>N/A</v>
      </c>
      <c r="G96" s="308" t="s">
        <v>2267</v>
      </c>
      <c r="H96" s="7" t="s">
        <v>78</v>
      </c>
      <c r="I96" s="642">
        <v>26</v>
      </c>
      <c r="J96" s="269">
        <v>322516</v>
      </c>
      <c r="K96" s="212">
        <f t="shared" si="37"/>
        <v>8385416</v>
      </c>
      <c r="L96" s="565"/>
      <c r="M96" s="558"/>
      <c r="N96" s="580"/>
      <c r="O96" s="538">
        <f t="shared" si="38"/>
        <v>0</v>
      </c>
      <c r="P96" s="532">
        <f t="shared" si="43"/>
        <v>0</v>
      </c>
      <c r="Q96" s="532">
        <f t="shared" si="44"/>
        <v>0</v>
      </c>
      <c r="R96" s="535" t="str">
        <f t="shared" si="45"/>
        <v>NO CUMPLE</v>
      </c>
    </row>
    <row r="97" spans="1:18" ht="15.6">
      <c r="A97" s="544"/>
      <c r="B97" s="560"/>
      <c r="C97" s="339" t="s">
        <v>2367</v>
      </c>
      <c r="D97" s="210" t="str">
        <f>IFERROR(VLOOKUP(G97,'LISTA ICCU 2026'!$D$6:$G$1065,4,FALSE),"APU - "&amp;C97)</f>
        <v>APU - 5.3.1.6</v>
      </c>
      <c r="E97" s="304" t="str">
        <f t="shared" si="50"/>
        <v>5.3.1.6</v>
      </c>
      <c r="F97" s="210" t="str">
        <f>IF(D97="APU - "&amp;C97,"N/A",IFERROR(VLOOKUP(G97,'LISTA ICCU 2026'!$D$6:$G$1065,4,FALSE),"APU - "&amp;C97))</f>
        <v>N/A</v>
      </c>
      <c r="G97" s="308" t="s">
        <v>2368</v>
      </c>
      <c r="H97" s="7" t="s">
        <v>78</v>
      </c>
      <c r="I97" s="642">
        <v>28</v>
      </c>
      <c r="J97" s="269">
        <v>443848</v>
      </c>
      <c r="K97" s="212">
        <f t="shared" si="37"/>
        <v>12427744</v>
      </c>
      <c r="L97" s="565"/>
      <c r="M97" s="558"/>
      <c r="N97" s="580"/>
      <c r="O97" s="538">
        <f t="shared" si="38"/>
        <v>0</v>
      </c>
      <c r="P97" s="532">
        <f t="shared" si="43"/>
        <v>0</v>
      </c>
      <c r="Q97" s="532">
        <f t="shared" si="44"/>
        <v>0</v>
      </c>
      <c r="R97" s="535" t="str">
        <f t="shared" si="45"/>
        <v>NO CUMPLE</v>
      </c>
    </row>
    <row r="98" spans="1:18" ht="15.6">
      <c r="A98" s="544"/>
      <c r="B98" s="560"/>
      <c r="C98" s="339" t="s">
        <v>2369</v>
      </c>
      <c r="D98" s="210" t="str">
        <f>IFERROR(VLOOKUP(G98,'LISTA ICCU 2026'!$D$6:$G$1065,4,FALSE),"APU - "&amp;C98)</f>
        <v>APU - 5.3.1.7</v>
      </c>
      <c r="E98" s="304" t="str">
        <f t="shared" si="50"/>
        <v>5.3.1.7</v>
      </c>
      <c r="F98" s="210" t="str">
        <f>IF(D98="APU - "&amp;C98,"N/A",IFERROR(VLOOKUP(G98,'LISTA ICCU 2026'!$D$6:$G$1065,4,FALSE),"APU - "&amp;C98))</f>
        <v>N/A</v>
      </c>
      <c r="G98" s="308" t="s">
        <v>2370</v>
      </c>
      <c r="H98" s="7" t="s">
        <v>81</v>
      </c>
      <c r="I98" s="642">
        <v>14</v>
      </c>
      <c r="J98" s="269">
        <v>420643</v>
      </c>
      <c r="K98" s="212">
        <f t="shared" si="37"/>
        <v>5889002</v>
      </c>
      <c r="L98" s="565"/>
      <c r="M98" s="558"/>
      <c r="N98" s="580"/>
      <c r="O98" s="538">
        <f t="shared" si="38"/>
        <v>0</v>
      </c>
      <c r="P98" s="532">
        <f t="shared" si="43"/>
        <v>0</v>
      </c>
      <c r="Q98" s="532">
        <f t="shared" si="44"/>
        <v>0</v>
      </c>
      <c r="R98" s="535" t="str">
        <f t="shared" si="45"/>
        <v>NO CUMPLE</v>
      </c>
    </row>
    <row r="99" spans="1:18" ht="15.6">
      <c r="A99" s="544"/>
      <c r="B99" s="560"/>
      <c r="C99" s="339" t="s">
        <v>2371</v>
      </c>
      <c r="D99" s="210" t="str">
        <f>IFERROR(VLOOKUP(G99,'LISTA ICCU 2026'!$D$6:$G$1065,4,FALSE),"APU - "&amp;C99)</f>
        <v>APU - 5.3.1.8</v>
      </c>
      <c r="E99" s="304" t="str">
        <f t="shared" si="50"/>
        <v>5.3.1.8</v>
      </c>
      <c r="F99" s="210" t="str">
        <f>IF(D99="APU - "&amp;C99,"N/A",IFERROR(VLOOKUP(G99,'LISTA ICCU 2026'!$D$6:$G$1065,4,FALSE),"APU - "&amp;C99))</f>
        <v>N/A</v>
      </c>
      <c r="G99" s="308" t="s">
        <v>2372</v>
      </c>
      <c r="H99" s="7" t="s">
        <v>78</v>
      </c>
      <c r="I99" s="642">
        <v>94</v>
      </c>
      <c r="J99" s="269">
        <v>340656</v>
      </c>
      <c r="K99" s="212">
        <f t="shared" si="37"/>
        <v>32021664</v>
      </c>
      <c r="L99" s="565"/>
      <c r="M99" s="558"/>
      <c r="N99" s="580"/>
      <c r="O99" s="538">
        <f t="shared" si="38"/>
        <v>0</v>
      </c>
      <c r="P99" s="532">
        <f t="shared" si="43"/>
        <v>0</v>
      </c>
      <c r="Q99" s="532">
        <f t="shared" si="44"/>
        <v>0</v>
      </c>
      <c r="R99" s="535" t="str">
        <f t="shared" si="45"/>
        <v>NO CUMPLE</v>
      </c>
    </row>
    <row r="100" spans="1:18" ht="15.6">
      <c r="A100" s="544"/>
      <c r="B100" s="560"/>
      <c r="C100" s="339" t="s">
        <v>2373</v>
      </c>
      <c r="D100" s="210" t="str">
        <f>IFERROR(VLOOKUP(G100,'LISTA ICCU 2026'!$D$6:$G$1065,4,FALSE),"APU - "&amp;C100)</f>
        <v>APU - 5.3.1.9</v>
      </c>
      <c r="E100" s="304" t="str">
        <f t="shared" si="50"/>
        <v>5.3.1.9</v>
      </c>
      <c r="F100" s="210" t="str">
        <f>IF(D100="APU - "&amp;C100,"N/A",IFERROR(VLOOKUP(G100,'LISTA ICCU 2026'!$D$6:$G$1065,4,FALSE),"APU - "&amp;C100))</f>
        <v>N/A</v>
      </c>
      <c r="G100" s="308" t="s">
        <v>2374</v>
      </c>
      <c r="H100" s="7" t="s">
        <v>78</v>
      </c>
      <c r="I100" s="642">
        <v>15</v>
      </c>
      <c r="J100" s="269">
        <v>662406</v>
      </c>
      <c r="K100" s="212">
        <f t="shared" si="37"/>
        <v>9936090</v>
      </c>
      <c r="L100" s="565"/>
      <c r="M100" s="558"/>
      <c r="N100" s="580"/>
      <c r="O100" s="538">
        <f t="shared" si="38"/>
        <v>0</v>
      </c>
      <c r="P100" s="532">
        <f t="shared" si="43"/>
        <v>0</v>
      </c>
      <c r="Q100" s="532">
        <f t="shared" si="44"/>
        <v>0</v>
      </c>
      <c r="R100" s="535" t="str">
        <f t="shared" si="45"/>
        <v>NO CUMPLE</v>
      </c>
    </row>
    <row r="101" spans="1:18" ht="15.6">
      <c r="A101" s="544"/>
      <c r="B101" s="560"/>
      <c r="C101" s="339" t="s">
        <v>2375</v>
      </c>
      <c r="D101" s="210" t="str">
        <f>IFERROR(VLOOKUP(G101,'LISTA ICCU 2026'!$D$6:$G$1065,4,FALSE),"APU - "&amp;C101)</f>
        <v>APU - 5.3.1.10</v>
      </c>
      <c r="E101" s="304" t="str">
        <f t="shared" si="50"/>
        <v>5.3.1.10</v>
      </c>
      <c r="F101" s="210" t="str">
        <f>IF(D101="APU - "&amp;C101,"N/A",IFERROR(VLOOKUP(G101,'LISTA ICCU 2026'!$D$6:$G$1065,4,FALSE),"APU - "&amp;C101))</f>
        <v>N/A</v>
      </c>
      <c r="G101" s="308" t="s">
        <v>2376</v>
      </c>
      <c r="H101" s="7" t="s">
        <v>78</v>
      </c>
      <c r="I101" s="642">
        <v>4</v>
      </c>
      <c r="J101" s="269">
        <v>868456</v>
      </c>
      <c r="K101" s="212">
        <f t="shared" si="37"/>
        <v>3473824</v>
      </c>
      <c r="L101" s="565"/>
      <c r="M101" s="558"/>
      <c r="N101" s="580"/>
      <c r="O101" s="538">
        <f t="shared" si="38"/>
        <v>0</v>
      </c>
      <c r="P101" s="532">
        <f t="shared" si="43"/>
        <v>0</v>
      </c>
      <c r="Q101" s="532">
        <f t="shared" si="44"/>
        <v>0</v>
      </c>
      <c r="R101" s="535" t="str">
        <f t="shared" si="45"/>
        <v>NO CUMPLE</v>
      </c>
    </row>
    <row r="102" spans="1:18" ht="15.6">
      <c r="A102" s="544"/>
      <c r="B102" s="560"/>
      <c r="C102" s="339" t="s">
        <v>2377</v>
      </c>
      <c r="D102" s="210" t="str">
        <f>IFERROR(VLOOKUP(G102,'LISTA ICCU 2026'!$D$6:$G$1065,4,FALSE),"APU - "&amp;C102)</f>
        <v>APU - 5.3.1.11</v>
      </c>
      <c r="E102" s="304" t="str">
        <f t="shared" si="50"/>
        <v>5.3.1.11</v>
      </c>
      <c r="F102" s="210" t="str">
        <f>IF(D102="APU - "&amp;C102,"N/A",IFERROR(VLOOKUP(G102,'LISTA ICCU 2026'!$D$6:$G$1065,4,FALSE),"APU - "&amp;C102))</f>
        <v>N/A</v>
      </c>
      <c r="G102" s="308" t="s">
        <v>2268</v>
      </c>
      <c r="H102" s="7" t="s">
        <v>78</v>
      </c>
      <c r="I102" s="642">
        <v>9</v>
      </c>
      <c r="J102" s="269">
        <v>1173244</v>
      </c>
      <c r="K102" s="212">
        <f t="shared" si="37"/>
        <v>10559196</v>
      </c>
      <c r="L102" s="565"/>
      <c r="M102" s="558"/>
      <c r="N102" s="580"/>
      <c r="O102" s="538">
        <f t="shared" si="38"/>
        <v>0</v>
      </c>
      <c r="P102" s="532">
        <f t="shared" si="43"/>
        <v>0</v>
      </c>
      <c r="Q102" s="532">
        <f t="shared" si="44"/>
        <v>0</v>
      </c>
      <c r="R102" s="535" t="str">
        <f t="shared" si="45"/>
        <v>NO CUMPLE</v>
      </c>
    </row>
    <row r="103" spans="1:18" ht="15.6">
      <c r="A103" s="544"/>
      <c r="B103" s="560"/>
      <c r="C103" s="339" t="s">
        <v>2378</v>
      </c>
      <c r="D103" s="210" t="str">
        <f>IFERROR(VLOOKUP(G103,'LISTA ICCU 2026'!$D$6:$G$1065,4,FALSE),"APU - "&amp;C103)</f>
        <v>12.112 - C</v>
      </c>
      <c r="E103" s="304" t="str">
        <f t="shared" si="50"/>
        <v>5.3.1.12</v>
      </c>
      <c r="F103" s="210" t="str">
        <f>IF(D103="APU - "&amp;C103,"N/A",IFERROR(VLOOKUP(G103,'LISTA ICCU 2026'!$D$6:$G$1065,4,FALSE),"APU - "&amp;C103))</f>
        <v>12.112 - C</v>
      </c>
      <c r="G103" s="308" t="s">
        <v>587</v>
      </c>
      <c r="H103" s="7" t="s">
        <v>78</v>
      </c>
      <c r="I103" s="642">
        <v>8</v>
      </c>
      <c r="J103" s="269">
        <f>ROUNDUP(IFERROR(VLOOKUP(G103,'LISTA ICCU 2026'!$D$6:$H$1065,3,FALSE),"NO ")*1.3,0)</f>
        <v>56379</v>
      </c>
      <c r="K103" s="212">
        <f t="shared" si="37"/>
        <v>451032</v>
      </c>
      <c r="L103" s="565"/>
      <c r="M103" s="558"/>
      <c r="N103" s="580"/>
      <c r="O103" s="538">
        <f t="shared" si="38"/>
        <v>0</v>
      </c>
      <c r="P103" s="532">
        <f t="shared" si="43"/>
        <v>0</v>
      </c>
      <c r="Q103" s="532">
        <f t="shared" si="44"/>
        <v>0</v>
      </c>
      <c r="R103" s="535" t="str">
        <f t="shared" si="45"/>
        <v>NO CUMPLE</v>
      </c>
    </row>
    <row r="104" spans="1:18" ht="15.6">
      <c r="A104" s="544"/>
      <c r="B104" s="560"/>
      <c r="C104" s="339" t="s">
        <v>2379</v>
      </c>
      <c r="D104" s="210" t="str">
        <f>IFERROR(VLOOKUP(G104,'LISTA ICCU 2026'!$D$6:$G$1065,4,FALSE),"APU - "&amp;C104)</f>
        <v>12.113 - C</v>
      </c>
      <c r="E104" s="304" t="str">
        <f t="shared" si="50"/>
        <v>5.3.1.13</v>
      </c>
      <c r="F104" s="210" t="str">
        <f>IF(D104="APU - "&amp;C104,"N/A",IFERROR(VLOOKUP(G104,'LISTA ICCU 2026'!$D$6:$G$1065,4,FALSE),"APU - "&amp;C104))</f>
        <v>12.113 - C</v>
      </c>
      <c r="G104" s="308" t="s">
        <v>588</v>
      </c>
      <c r="H104" s="7" t="s">
        <v>78</v>
      </c>
      <c r="I104" s="642">
        <v>2</v>
      </c>
      <c r="J104" s="269">
        <f>ROUNDUP(IFERROR(VLOOKUP(G104,'LISTA ICCU 2026'!$D$6:$H$1065,3,FALSE),"NO ")*1.3,0)</f>
        <v>76305</v>
      </c>
      <c r="K104" s="212">
        <f t="shared" si="37"/>
        <v>152610</v>
      </c>
      <c r="L104" s="565"/>
      <c r="M104" s="558"/>
      <c r="N104" s="580"/>
      <c r="O104" s="538">
        <f t="shared" si="38"/>
        <v>0</v>
      </c>
      <c r="P104" s="532">
        <f t="shared" si="43"/>
        <v>0</v>
      </c>
      <c r="Q104" s="532">
        <f t="shared" si="44"/>
        <v>0</v>
      </c>
      <c r="R104" s="535" t="str">
        <f t="shared" si="45"/>
        <v>NO CUMPLE</v>
      </c>
    </row>
    <row r="105" spans="1:18" ht="15.6">
      <c r="A105" s="544"/>
      <c r="B105" s="560"/>
      <c r="C105" s="342" t="s">
        <v>2380</v>
      </c>
      <c r="D105" s="309"/>
      <c r="E105" s="310"/>
      <c r="F105" s="309"/>
      <c r="G105" s="311" t="s">
        <v>2381</v>
      </c>
      <c r="H105" s="312"/>
      <c r="I105" s="645"/>
      <c r="J105" s="307"/>
      <c r="K105" s="212">
        <f t="shared" si="37"/>
        <v>0</v>
      </c>
      <c r="L105" s="565"/>
      <c r="M105" s="558"/>
      <c r="N105" s="654"/>
      <c r="O105" s="650"/>
      <c r="P105" s="651"/>
      <c r="Q105" s="651"/>
      <c r="R105" s="652"/>
    </row>
    <row r="106" spans="1:18" ht="27.6">
      <c r="A106" s="544"/>
      <c r="B106" s="560"/>
      <c r="C106" s="339" t="s">
        <v>2382</v>
      </c>
      <c r="D106" s="210" t="str">
        <f>IFERROR(VLOOKUP(G106,'LISTA ICCU 2026'!$D$6:$G$1065,4,FALSE),"APU - "&amp;C106)</f>
        <v>12,85 - C</v>
      </c>
      <c r="E106" s="304" t="str">
        <f t="shared" ref="E106:E107" si="51">C106</f>
        <v>5.3.2.1</v>
      </c>
      <c r="F106" s="210" t="str">
        <f>IF(D106="APU - "&amp;C106,"N/A",IFERROR(VLOOKUP(G106,'LISTA ICCU 2026'!$D$6:$G$1065,4,FALSE),"APU - "&amp;C106))</f>
        <v>12,85 - C</v>
      </c>
      <c r="G106" s="308" t="s">
        <v>560</v>
      </c>
      <c r="H106" s="7" t="s">
        <v>78</v>
      </c>
      <c r="I106" s="642">
        <v>32</v>
      </c>
      <c r="J106" s="269">
        <f>ROUNDUP(IFERROR(VLOOKUP(G106,'LISTA ICCU 2026'!$D$6:$H$1065,3,FALSE),"NO ")*1.3,0)</f>
        <v>137898</v>
      </c>
      <c r="K106" s="212">
        <f t="shared" si="37"/>
        <v>4412736</v>
      </c>
      <c r="L106" s="565"/>
      <c r="M106" s="558"/>
      <c r="N106" s="580"/>
      <c r="O106" s="538">
        <f t="shared" si="38"/>
        <v>0</v>
      </c>
      <c r="P106" s="532">
        <f t="shared" si="43"/>
        <v>0</v>
      </c>
      <c r="Q106" s="532">
        <f t="shared" si="44"/>
        <v>0</v>
      </c>
      <c r="R106" s="535" t="str">
        <f t="shared" si="45"/>
        <v>NO CUMPLE</v>
      </c>
    </row>
    <row r="107" spans="1:18" ht="27.6">
      <c r="A107" s="544"/>
      <c r="B107" s="560"/>
      <c r="C107" s="339" t="s">
        <v>2383</v>
      </c>
      <c r="D107" s="210" t="str">
        <f>IFERROR(VLOOKUP(G107,'LISTA ICCU 2026'!$D$6:$G$1065,4,FALSE),"APU - "&amp;C107)</f>
        <v>12,86 - C</v>
      </c>
      <c r="E107" s="304" t="str">
        <f t="shared" si="51"/>
        <v>5.3.2.2</v>
      </c>
      <c r="F107" s="210" t="str">
        <f>IF(D107="APU - "&amp;C107,"N/A",IFERROR(VLOOKUP(G107,'LISTA ICCU 2026'!$D$6:$G$1065,4,FALSE),"APU - "&amp;C107))</f>
        <v>12,86 - C</v>
      </c>
      <c r="G107" s="308" t="s">
        <v>561</v>
      </c>
      <c r="H107" s="7" t="s">
        <v>78</v>
      </c>
      <c r="I107" s="642">
        <v>6</v>
      </c>
      <c r="J107" s="269">
        <f>ROUNDUP(IFERROR(VLOOKUP(G107,'LISTA ICCU 2026'!$D$6:$H$1065,3,FALSE),"NO ")*1.3,0)</f>
        <v>141625</v>
      </c>
      <c r="K107" s="212">
        <f t="shared" si="37"/>
        <v>849750</v>
      </c>
      <c r="L107" s="565"/>
      <c r="M107" s="558"/>
      <c r="N107" s="580"/>
      <c r="O107" s="538">
        <f t="shared" si="38"/>
        <v>0</v>
      </c>
      <c r="P107" s="532">
        <f t="shared" si="43"/>
        <v>0</v>
      </c>
      <c r="Q107" s="532">
        <f t="shared" si="44"/>
        <v>0</v>
      </c>
      <c r="R107" s="535" t="str">
        <f t="shared" si="45"/>
        <v>NO CUMPLE</v>
      </c>
    </row>
    <row r="108" spans="1:18" ht="15.6">
      <c r="A108" s="544"/>
      <c r="B108" s="560"/>
      <c r="C108" s="342" t="s">
        <v>2384</v>
      </c>
      <c r="D108" s="309"/>
      <c r="E108" s="310"/>
      <c r="F108" s="309"/>
      <c r="G108" s="311" t="s">
        <v>2385</v>
      </c>
      <c r="H108" s="312"/>
      <c r="I108" s="645"/>
      <c r="J108" s="307"/>
      <c r="K108" s="212">
        <f t="shared" si="37"/>
        <v>0</v>
      </c>
      <c r="L108" s="565"/>
      <c r="M108" s="558"/>
      <c r="N108" s="654"/>
      <c r="O108" s="650"/>
      <c r="P108" s="651"/>
      <c r="Q108" s="651"/>
      <c r="R108" s="652"/>
    </row>
    <row r="109" spans="1:18" ht="15.6">
      <c r="A109" s="544"/>
      <c r="B109" s="560"/>
      <c r="C109" s="342" t="s">
        <v>2386</v>
      </c>
      <c r="D109" s="309"/>
      <c r="E109" s="310"/>
      <c r="F109" s="309"/>
      <c r="G109" s="311" t="s">
        <v>2387</v>
      </c>
      <c r="H109" s="312"/>
      <c r="I109" s="645"/>
      <c r="J109" s="307"/>
      <c r="K109" s="212">
        <f t="shared" si="37"/>
        <v>0</v>
      </c>
      <c r="L109" s="565"/>
      <c r="M109" s="558"/>
      <c r="N109" s="654"/>
      <c r="O109" s="650"/>
      <c r="P109" s="651"/>
      <c r="Q109" s="651"/>
      <c r="R109" s="652"/>
    </row>
    <row r="110" spans="1:18" ht="15.6">
      <c r="A110" s="544"/>
      <c r="B110" s="560"/>
      <c r="C110" s="339" t="s">
        <v>2388</v>
      </c>
      <c r="D110" s="210" t="str">
        <f>IFERROR(VLOOKUP(G110,'LISTA ICCU 2026'!$D$6:$G$1065,4,FALSE),"APU - "&amp;C110)</f>
        <v>21,22 - C</v>
      </c>
      <c r="E110" s="304" t="str">
        <f t="shared" ref="E110:E112" si="52">C110</f>
        <v>5.4.1.1</v>
      </c>
      <c r="F110" s="210" t="str">
        <f>IF(D110="APU - "&amp;C110,"N/A",IFERROR(VLOOKUP(G110,'LISTA ICCU 2026'!$D$6:$G$1065,4,FALSE),"APU - "&amp;C110))</f>
        <v>21,22 - C</v>
      </c>
      <c r="G110" s="308" t="s">
        <v>824</v>
      </c>
      <c r="H110" s="7" t="s">
        <v>78</v>
      </c>
      <c r="I110" s="642">
        <v>1</v>
      </c>
      <c r="J110" s="269">
        <f>ROUNDUP(IFERROR(VLOOKUP(G110,'LISTA ICCU 2026'!$D$6:$H$1065,3,FALSE),"NO ")*1.3,0)</f>
        <v>753243</v>
      </c>
      <c r="K110" s="212">
        <f t="shared" si="37"/>
        <v>753243</v>
      </c>
      <c r="L110" s="565"/>
      <c r="M110" s="558"/>
      <c r="N110" s="580"/>
      <c r="O110" s="538">
        <f t="shared" si="38"/>
        <v>0</v>
      </c>
      <c r="P110" s="532">
        <f t="shared" si="43"/>
        <v>0</v>
      </c>
      <c r="Q110" s="532">
        <f t="shared" si="44"/>
        <v>0</v>
      </c>
      <c r="R110" s="535" t="str">
        <f t="shared" si="45"/>
        <v>NO CUMPLE</v>
      </c>
    </row>
    <row r="111" spans="1:18" ht="15.6">
      <c r="A111" s="544"/>
      <c r="B111" s="560"/>
      <c r="C111" s="339" t="s">
        <v>2389</v>
      </c>
      <c r="D111" s="210" t="str">
        <f>IFERROR(VLOOKUP(G111,'LISTA ICCU 2026'!$D$6:$G$1065,4,FALSE),"APU - "&amp;C111)</f>
        <v>21,48 - C</v>
      </c>
      <c r="E111" s="304" t="str">
        <f t="shared" si="52"/>
        <v>5.4.1.2</v>
      </c>
      <c r="F111" s="210" t="str">
        <f>IF(D111="APU - "&amp;C111,"N/A",IFERROR(VLOOKUP(G111,'LISTA ICCU 2026'!$D$6:$G$1065,4,FALSE),"APU - "&amp;C111))</f>
        <v>21,48 - C</v>
      </c>
      <c r="G111" s="308" t="s">
        <v>850</v>
      </c>
      <c r="H111" s="7" t="s">
        <v>78</v>
      </c>
      <c r="I111" s="642">
        <v>1</v>
      </c>
      <c r="J111" s="269">
        <f>ROUNDUP(IFERROR(VLOOKUP(G111,'LISTA ICCU 2026'!$D$6:$H$1065,3,FALSE),"NO ")*1.3,0)</f>
        <v>1160760</v>
      </c>
      <c r="K111" s="212">
        <f t="shared" si="37"/>
        <v>1160760</v>
      </c>
      <c r="L111" s="565"/>
      <c r="M111" s="558"/>
      <c r="N111" s="580"/>
      <c r="O111" s="538">
        <f t="shared" si="38"/>
        <v>0</v>
      </c>
      <c r="P111" s="532">
        <f t="shared" si="43"/>
        <v>0</v>
      </c>
      <c r="Q111" s="532">
        <f t="shared" si="44"/>
        <v>0</v>
      </c>
      <c r="R111" s="535" t="str">
        <f t="shared" si="45"/>
        <v>NO CUMPLE</v>
      </c>
    </row>
    <row r="112" spans="1:18" ht="15.6">
      <c r="A112" s="544"/>
      <c r="B112" s="560"/>
      <c r="C112" s="339" t="s">
        <v>2390</v>
      </c>
      <c r="D112" s="210" t="str">
        <f>IFERROR(VLOOKUP(G112,'LISTA ICCU 2026'!$D$6:$G$1065,4,FALSE),"APU - "&amp;C112)</f>
        <v>21,23 - C</v>
      </c>
      <c r="E112" s="304" t="str">
        <f t="shared" si="52"/>
        <v>5.4.1.3</v>
      </c>
      <c r="F112" s="210" t="str">
        <f>IF(D112="APU - "&amp;C112,"N/A",IFERROR(VLOOKUP(G112,'LISTA ICCU 2026'!$D$6:$G$1065,4,FALSE),"APU - "&amp;C112))</f>
        <v>21,23 - C</v>
      </c>
      <c r="G112" s="308" t="s">
        <v>825</v>
      </c>
      <c r="H112" s="7" t="s">
        <v>78</v>
      </c>
      <c r="I112" s="642">
        <v>1</v>
      </c>
      <c r="J112" s="269">
        <f>ROUNDUP(IFERROR(VLOOKUP(G112,'LISTA ICCU 2026'!$D$6:$H$1065,3,FALSE),"NO ")*1.3,0)</f>
        <v>922469</v>
      </c>
      <c r="K112" s="212">
        <f t="shared" si="37"/>
        <v>922469</v>
      </c>
      <c r="L112" s="565"/>
      <c r="M112" s="558"/>
      <c r="N112" s="580"/>
      <c r="O112" s="538">
        <f t="shared" si="38"/>
        <v>0</v>
      </c>
      <c r="P112" s="532">
        <f t="shared" si="43"/>
        <v>0</v>
      </c>
      <c r="Q112" s="532">
        <f t="shared" si="44"/>
        <v>0</v>
      </c>
      <c r="R112" s="535" t="str">
        <f t="shared" si="45"/>
        <v>NO CUMPLE</v>
      </c>
    </row>
    <row r="113" spans="1:18" ht="15.6">
      <c r="A113" s="544"/>
      <c r="B113" s="560"/>
      <c r="C113" s="342" t="s">
        <v>2391</v>
      </c>
      <c r="D113" s="309"/>
      <c r="E113" s="310"/>
      <c r="F113" s="309"/>
      <c r="G113" s="311" t="s">
        <v>2392</v>
      </c>
      <c r="H113" s="312"/>
      <c r="I113" s="645"/>
      <c r="J113" s="307"/>
      <c r="K113" s="212">
        <f t="shared" si="37"/>
        <v>0</v>
      </c>
      <c r="L113" s="565"/>
      <c r="M113" s="558"/>
      <c r="N113" s="654"/>
      <c r="O113" s="650"/>
      <c r="P113" s="651"/>
      <c r="Q113" s="651"/>
      <c r="R113" s="652"/>
    </row>
    <row r="114" spans="1:18" ht="15.6">
      <c r="A114" s="544"/>
      <c r="B114" s="560"/>
      <c r="C114" s="339" t="s">
        <v>2393</v>
      </c>
      <c r="D114" s="210" t="str">
        <f>IFERROR(VLOOKUP(G114,'LISTA ICCU 2026'!$D$6:$G$1065,4,FALSE),"APU - "&amp;C114)</f>
        <v>21,47 - C</v>
      </c>
      <c r="E114" s="304" t="str">
        <f t="shared" ref="E114:E117" si="53">C114</f>
        <v>5.4.2.1</v>
      </c>
      <c r="F114" s="210" t="str">
        <f>IF(D114="APU - "&amp;C114,"N/A",IFERROR(VLOOKUP(G114,'LISTA ICCU 2026'!$D$6:$G$1065,4,FALSE),"APU - "&amp;C114))</f>
        <v>21,47 - C</v>
      </c>
      <c r="G114" s="308" t="s">
        <v>849</v>
      </c>
      <c r="H114" s="7" t="s">
        <v>81</v>
      </c>
      <c r="I114" s="642">
        <v>65</v>
      </c>
      <c r="J114" s="269">
        <f>ROUNDUP(IFERROR(VLOOKUP(G114,'LISTA ICCU 2026'!$D$6:$H$1065,3,FALSE),"NO ")*1.3,0)</f>
        <v>41298</v>
      </c>
      <c r="K114" s="212">
        <f t="shared" si="37"/>
        <v>2684370</v>
      </c>
      <c r="L114" s="565"/>
      <c r="M114" s="558"/>
      <c r="N114" s="580"/>
      <c r="O114" s="538">
        <f t="shared" si="38"/>
        <v>0</v>
      </c>
      <c r="P114" s="532">
        <f t="shared" si="43"/>
        <v>0</v>
      </c>
      <c r="Q114" s="532">
        <f t="shared" si="44"/>
        <v>0</v>
      </c>
      <c r="R114" s="535" t="str">
        <f t="shared" si="45"/>
        <v>NO CUMPLE</v>
      </c>
    </row>
    <row r="115" spans="1:18" ht="15.6">
      <c r="A115" s="544"/>
      <c r="B115" s="560"/>
      <c r="C115" s="339" t="s">
        <v>2394</v>
      </c>
      <c r="D115" s="210" t="str">
        <f>IFERROR(VLOOKUP(G115,'LISTA ICCU 2026'!$D$6:$G$1065,4,FALSE),"APU - "&amp;C115)</f>
        <v>21,28 - C</v>
      </c>
      <c r="E115" s="304" t="str">
        <f t="shared" si="53"/>
        <v>5.4.2.2</v>
      </c>
      <c r="F115" s="210" t="str">
        <f>IF(D115="APU - "&amp;C115,"N/A",IFERROR(VLOOKUP(G115,'LISTA ICCU 2026'!$D$6:$G$1065,4,FALSE),"APU - "&amp;C115))</f>
        <v>21,28 - C</v>
      </c>
      <c r="G115" s="308" t="s">
        <v>830</v>
      </c>
      <c r="H115" s="7" t="s">
        <v>81</v>
      </c>
      <c r="I115" s="642">
        <v>250</v>
      </c>
      <c r="J115" s="269">
        <f>ROUNDUP(IFERROR(VLOOKUP(G115,'LISTA ICCU 2026'!$D$6:$H$1065,3,FALSE),"NO ")*1.3,0)</f>
        <v>9345</v>
      </c>
      <c r="K115" s="212">
        <f t="shared" si="37"/>
        <v>2336250</v>
      </c>
      <c r="L115" s="565"/>
      <c r="M115" s="558"/>
      <c r="N115" s="580"/>
      <c r="O115" s="538">
        <f t="shared" si="38"/>
        <v>0</v>
      </c>
      <c r="P115" s="532">
        <f t="shared" si="43"/>
        <v>0</v>
      </c>
      <c r="Q115" s="532">
        <f t="shared" si="44"/>
        <v>0</v>
      </c>
      <c r="R115" s="535" t="str">
        <f t="shared" si="45"/>
        <v>NO CUMPLE</v>
      </c>
    </row>
    <row r="116" spans="1:18" ht="15.6">
      <c r="A116" s="544"/>
      <c r="B116" s="560"/>
      <c r="C116" s="339" t="s">
        <v>2395</v>
      </c>
      <c r="D116" s="210" t="str">
        <f>IFERROR(VLOOKUP(G116,'LISTA ICCU 2026'!$D$6:$G$1065,4,FALSE),"APU - "&amp;C116)</f>
        <v>21,26 - C</v>
      </c>
      <c r="E116" s="304" t="str">
        <f t="shared" si="53"/>
        <v>5.4.2.3</v>
      </c>
      <c r="F116" s="210" t="str">
        <f>IF(D116="APU - "&amp;C116,"N/A",IFERROR(VLOOKUP(G116,'LISTA ICCU 2026'!$D$6:$G$1065,4,FALSE),"APU - "&amp;C116))</f>
        <v>21,26 - C</v>
      </c>
      <c r="G116" s="308" t="s">
        <v>828</v>
      </c>
      <c r="H116" s="7" t="s">
        <v>78</v>
      </c>
      <c r="I116" s="642">
        <v>7</v>
      </c>
      <c r="J116" s="269">
        <f>ROUNDUP(IFERROR(VLOOKUP(G116,'LISTA ICCU 2026'!$D$6:$H$1065,3,FALSE),"NO ")*1.3,0)</f>
        <v>25846</v>
      </c>
      <c r="K116" s="212">
        <f t="shared" si="37"/>
        <v>180922</v>
      </c>
      <c r="L116" s="565"/>
      <c r="M116" s="558"/>
      <c r="N116" s="580"/>
      <c r="O116" s="538">
        <f t="shared" si="38"/>
        <v>0</v>
      </c>
      <c r="P116" s="532">
        <f t="shared" si="43"/>
        <v>0</v>
      </c>
      <c r="Q116" s="532">
        <f t="shared" si="44"/>
        <v>0</v>
      </c>
      <c r="R116" s="535" t="str">
        <f t="shared" si="45"/>
        <v>NO CUMPLE</v>
      </c>
    </row>
    <row r="117" spans="1:18" ht="15.6">
      <c r="A117" s="544"/>
      <c r="B117" s="560"/>
      <c r="C117" s="339" t="s">
        <v>2396</v>
      </c>
      <c r="D117" s="210" t="str">
        <f>IFERROR(VLOOKUP(G117,'LISTA ICCU 2026'!$D$6:$G$1065,4,FALSE),"APU - "&amp;C117)</f>
        <v>21,27 - C</v>
      </c>
      <c r="E117" s="304" t="str">
        <f t="shared" si="53"/>
        <v>5.4.2.4</v>
      </c>
      <c r="F117" s="210" t="str">
        <f>IF(D117="APU - "&amp;C117,"N/A",IFERROR(VLOOKUP(G117,'LISTA ICCU 2026'!$D$6:$G$1065,4,FALSE),"APU - "&amp;C117))</f>
        <v>21,27 - C</v>
      </c>
      <c r="G117" s="308" t="s">
        <v>829</v>
      </c>
      <c r="H117" s="7" t="s">
        <v>78</v>
      </c>
      <c r="I117" s="642">
        <v>7</v>
      </c>
      <c r="J117" s="269">
        <f>ROUNDUP(IFERROR(VLOOKUP(G117,'LISTA ICCU 2026'!$D$6:$H$1065,3,FALSE),"NO ")*1.3,0)</f>
        <v>52497</v>
      </c>
      <c r="K117" s="212">
        <f t="shared" si="37"/>
        <v>367479</v>
      </c>
      <c r="L117" s="565"/>
      <c r="M117" s="558"/>
      <c r="N117" s="580"/>
      <c r="O117" s="538">
        <f t="shared" si="38"/>
        <v>0</v>
      </c>
      <c r="P117" s="532">
        <f t="shared" si="43"/>
        <v>0</v>
      </c>
      <c r="Q117" s="532">
        <f t="shared" si="44"/>
        <v>0</v>
      </c>
      <c r="R117" s="535" t="str">
        <f t="shared" si="45"/>
        <v>NO CUMPLE</v>
      </c>
    </row>
    <row r="118" spans="1:18" ht="15.6">
      <c r="A118" s="544"/>
      <c r="B118" s="560"/>
      <c r="C118" s="342" t="s">
        <v>2397</v>
      </c>
      <c r="D118" s="309"/>
      <c r="E118" s="310"/>
      <c r="F118" s="309"/>
      <c r="G118" s="311" t="s">
        <v>2398</v>
      </c>
      <c r="H118" s="312"/>
      <c r="I118" s="645"/>
      <c r="J118" s="307"/>
      <c r="K118" s="212">
        <f t="shared" si="37"/>
        <v>0</v>
      </c>
      <c r="L118" s="565"/>
      <c r="M118" s="558"/>
      <c r="N118" s="654"/>
      <c r="O118" s="650"/>
      <c r="P118" s="651"/>
      <c r="Q118" s="651"/>
      <c r="R118" s="652"/>
    </row>
    <row r="119" spans="1:18" ht="15.6">
      <c r="A119" s="544"/>
      <c r="B119" s="560"/>
      <c r="C119" s="339" t="s">
        <v>2399</v>
      </c>
      <c r="D119" s="210" t="str">
        <f>IFERROR(VLOOKUP(G119,'LISTA ICCU 2026'!$D$6:$G$1065,4,FALSE),"APU - "&amp;C119)</f>
        <v>21,25 - C</v>
      </c>
      <c r="E119" s="304" t="str">
        <f t="shared" ref="E119:E121" si="54">C119</f>
        <v>5.4.3.1</v>
      </c>
      <c r="F119" s="210" t="str">
        <f>IF(D119="APU - "&amp;C119,"N/A",IFERROR(VLOOKUP(G119,'LISTA ICCU 2026'!$D$6:$G$1065,4,FALSE),"APU - "&amp;C119))</f>
        <v>21,25 - C</v>
      </c>
      <c r="G119" s="308" t="s">
        <v>827</v>
      </c>
      <c r="H119" s="7" t="s">
        <v>78</v>
      </c>
      <c r="I119" s="642">
        <v>5</v>
      </c>
      <c r="J119" s="269">
        <f>ROUNDUP(IFERROR(VLOOKUP(G119,'LISTA ICCU 2026'!$D$6:$H$1065,3,FALSE),"NO ")*1.3,0)</f>
        <v>238865</v>
      </c>
      <c r="K119" s="212">
        <f t="shared" si="37"/>
        <v>1194325</v>
      </c>
      <c r="L119" s="565"/>
      <c r="M119" s="558"/>
      <c r="N119" s="580"/>
      <c r="O119" s="538">
        <f t="shared" si="38"/>
        <v>0</v>
      </c>
      <c r="P119" s="532">
        <f t="shared" si="43"/>
        <v>0</v>
      </c>
      <c r="Q119" s="532">
        <f t="shared" si="44"/>
        <v>0</v>
      </c>
      <c r="R119" s="535" t="str">
        <f t="shared" si="45"/>
        <v>NO CUMPLE</v>
      </c>
    </row>
    <row r="120" spans="1:18" ht="27.6">
      <c r="A120" s="544"/>
      <c r="B120" s="560"/>
      <c r="C120" s="339" t="s">
        <v>2400</v>
      </c>
      <c r="D120" s="210" t="str">
        <f>IFERROR(VLOOKUP(G120,'LISTA ICCU 2026'!$D$6:$G$1065,4,FALSE),"APU - "&amp;C120)</f>
        <v>APU - 5.4.3.2</v>
      </c>
      <c r="E120" s="304" t="str">
        <f t="shared" si="54"/>
        <v>5.4.3.2</v>
      </c>
      <c r="F120" s="210" t="str">
        <f>IF(D120="APU - "&amp;C120,"N/A",IFERROR(VLOOKUP(G120,'LISTA ICCU 2026'!$D$6:$G$1065,4,FALSE),"APU - "&amp;C120))</f>
        <v>N/A</v>
      </c>
      <c r="G120" s="308" t="s">
        <v>2401</v>
      </c>
      <c r="H120" s="7" t="s">
        <v>78</v>
      </c>
      <c r="I120" s="642">
        <v>9</v>
      </c>
      <c r="J120" s="269">
        <v>1124495</v>
      </c>
      <c r="K120" s="212">
        <f t="shared" si="37"/>
        <v>10120455</v>
      </c>
      <c r="L120" s="565"/>
      <c r="M120" s="558"/>
      <c r="N120" s="580"/>
      <c r="O120" s="538">
        <f t="shared" si="38"/>
        <v>0</v>
      </c>
      <c r="P120" s="532">
        <f t="shared" si="43"/>
        <v>0</v>
      </c>
      <c r="Q120" s="532">
        <f t="shared" si="44"/>
        <v>0</v>
      </c>
      <c r="R120" s="535" t="str">
        <f t="shared" si="45"/>
        <v>NO CUMPLE</v>
      </c>
    </row>
    <row r="121" spans="1:18" ht="15.6">
      <c r="A121" s="544"/>
      <c r="B121" s="560"/>
      <c r="C121" s="339" t="s">
        <v>2402</v>
      </c>
      <c r="D121" s="210" t="str">
        <f>IFERROR(VLOOKUP(G121,'LISTA ICCU 2026'!$D$6:$G$1065,4,FALSE),"APU - "&amp;C121)</f>
        <v>21.10 - C</v>
      </c>
      <c r="E121" s="304" t="str">
        <f t="shared" si="54"/>
        <v>5.4.3.3</v>
      </c>
      <c r="F121" s="210" t="str">
        <f>IF(D121="APU - "&amp;C121,"N/A",IFERROR(VLOOKUP(G121,'LISTA ICCU 2026'!$D$6:$G$1065,4,FALSE),"APU - "&amp;C121))</f>
        <v>21.10 - C</v>
      </c>
      <c r="G121" s="308" t="s">
        <v>812</v>
      </c>
      <c r="H121" s="7" t="s">
        <v>78</v>
      </c>
      <c r="I121" s="642">
        <v>2</v>
      </c>
      <c r="J121" s="269">
        <f>ROUNDUP(IFERROR(VLOOKUP(G121,'LISTA ICCU 2026'!$D$6:$H$1065,3,FALSE),"NO ")*1.3,0)</f>
        <v>70720</v>
      </c>
      <c r="K121" s="212">
        <f t="shared" ref="K121:K156" si="55">J121*I121</f>
        <v>141440</v>
      </c>
      <c r="L121" s="565"/>
      <c r="M121" s="558"/>
      <c r="N121" s="580"/>
      <c r="O121" s="538">
        <f t="shared" ref="O121:O156" si="56">+ROUND(N121,2)</f>
        <v>0</v>
      </c>
      <c r="P121" s="532">
        <f t="shared" si="43"/>
        <v>0</v>
      </c>
      <c r="Q121" s="532">
        <f t="shared" si="44"/>
        <v>0</v>
      </c>
      <c r="R121" s="535" t="str">
        <f t="shared" si="45"/>
        <v>NO CUMPLE</v>
      </c>
    </row>
    <row r="122" spans="1:18" ht="15.6">
      <c r="A122" s="544"/>
      <c r="B122" s="560"/>
      <c r="C122" s="342" t="s">
        <v>2403</v>
      </c>
      <c r="D122" s="309"/>
      <c r="E122" s="310"/>
      <c r="F122" s="309"/>
      <c r="G122" s="311" t="s">
        <v>2404</v>
      </c>
      <c r="H122" s="312"/>
      <c r="I122" s="645"/>
      <c r="J122" s="307"/>
      <c r="K122" s="212">
        <f t="shared" si="55"/>
        <v>0</v>
      </c>
      <c r="L122" s="565"/>
      <c r="M122" s="558"/>
      <c r="N122" s="654"/>
      <c r="O122" s="650"/>
      <c r="P122" s="651"/>
      <c r="Q122" s="651"/>
      <c r="R122" s="652"/>
    </row>
    <row r="123" spans="1:18" ht="15.6">
      <c r="A123" s="544"/>
      <c r="B123" s="560"/>
      <c r="C123" s="339" t="s">
        <v>2405</v>
      </c>
      <c r="D123" s="210" t="str">
        <f>IFERROR(VLOOKUP(G123,'LISTA ICCU 2026'!$D$6:$G$1065,4,FALSE),"APU - "&amp;C123)</f>
        <v>APU - 5.5.1</v>
      </c>
      <c r="E123" s="304" t="str">
        <f t="shared" ref="E123:E128" si="57">C123</f>
        <v>5.5.1</v>
      </c>
      <c r="F123" s="210" t="str">
        <f>IF(D123="APU - "&amp;C123,"N/A",IFERROR(VLOOKUP(G123,'LISTA ICCU 2026'!$D$6:$G$1065,4,FALSE),"APU - "&amp;C123))</f>
        <v>N/A</v>
      </c>
      <c r="G123" s="308" t="s">
        <v>2406</v>
      </c>
      <c r="H123" s="7" t="s">
        <v>78</v>
      </c>
      <c r="I123" s="642">
        <v>10</v>
      </c>
      <c r="J123" s="269">
        <v>842053</v>
      </c>
      <c r="K123" s="212">
        <f t="shared" si="55"/>
        <v>8420530</v>
      </c>
      <c r="L123" s="565"/>
      <c r="M123" s="558"/>
      <c r="N123" s="580"/>
      <c r="O123" s="538">
        <f t="shared" si="56"/>
        <v>0</v>
      </c>
      <c r="P123" s="532">
        <f t="shared" ref="P122:P156" si="58">+N123*I123</f>
        <v>0</v>
      </c>
      <c r="Q123" s="532">
        <f t="shared" ref="Q122:Q156" si="59">ROUND(O123*I123,2)</f>
        <v>0</v>
      </c>
      <c r="R123" s="535" t="str">
        <f t="shared" ref="R122:R156" si="60">IF(OR(O123&lt;=0,O123&gt;J123,Q123&lt;=0,Q123&gt;K123,$R$777="NO CUMPLE"),"NO CUMPLE","CUMPLE")</f>
        <v>NO CUMPLE</v>
      </c>
    </row>
    <row r="124" spans="1:18" ht="27.6">
      <c r="A124" s="544"/>
      <c r="B124" s="560"/>
      <c r="C124" s="339" t="s">
        <v>2407</v>
      </c>
      <c r="D124" s="210" t="str">
        <f>IFERROR(VLOOKUP(G124,'LISTA ICCU 2026'!$D$6:$G$1065,4,FALSE),"APU - "&amp;C124)</f>
        <v>APU - 5.5.2</v>
      </c>
      <c r="E124" s="304" t="str">
        <f t="shared" si="57"/>
        <v>5.5.2</v>
      </c>
      <c r="F124" s="210" t="str">
        <f>IF(D124="APU - "&amp;C124,"N/A",IFERROR(VLOOKUP(G124,'LISTA ICCU 2026'!$D$6:$G$1065,4,FALSE),"APU - "&amp;C124))</f>
        <v>N/A</v>
      </c>
      <c r="G124" s="308" t="s">
        <v>2269</v>
      </c>
      <c r="H124" s="7" t="s">
        <v>78</v>
      </c>
      <c r="I124" s="642">
        <v>2</v>
      </c>
      <c r="J124" s="269">
        <v>147842</v>
      </c>
      <c r="K124" s="212">
        <f t="shared" si="55"/>
        <v>295684</v>
      </c>
      <c r="L124" s="565"/>
      <c r="M124" s="558"/>
      <c r="N124" s="580"/>
      <c r="O124" s="538">
        <f t="shared" si="56"/>
        <v>0</v>
      </c>
      <c r="P124" s="532">
        <f t="shared" si="58"/>
        <v>0</v>
      </c>
      <c r="Q124" s="532">
        <f t="shared" si="59"/>
        <v>0</v>
      </c>
      <c r="R124" s="535" t="str">
        <f t="shared" si="60"/>
        <v>NO CUMPLE</v>
      </c>
    </row>
    <row r="125" spans="1:18" ht="15.6">
      <c r="A125" s="544"/>
      <c r="B125" s="560"/>
      <c r="C125" s="339" t="s">
        <v>2408</v>
      </c>
      <c r="D125" s="210" t="str">
        <f>IFERROR(VLOOKUP(G125,'LISTA ICCU 2026'!$D$6:$G$1065,4,FALSE),"APU - "&amp;C125)</f>
        <v>21,7 - C</v>
      </c>
      <c r="E125" s="304" t="str">
        <f t="shared" si="57"/>
        <v>5.5.3</v>
      </c>
      <c r="F125" s="210" t="str">
        <f>IF(D125="APU - "&amp;C125,"N/A",IFERROR(VLOOKUP(G125,'LISTA ICCU 2026'!$D$6:$G$1065,4,FALSE),"APU - "&amp;C125))</f>
        <v>21,7 - C</v>
      </c>
      <c r="G125" s="308" t="s">
        <v>809</v>
      </c>
      <c r="H125" s="7" t="s">
        <v>78</v>
      </c>
      <c r="I125" s="642">
        <v>1</v>
      </c>
      <c r="J125" s="269">
        <f>ROUNDUP(IFERROR(VLOOKUP(G125,'LISTA ICCU 2026'!$D$6:$H$1065,3,FALSE),"NO ")*1.3,0)</f>
        <v>2762260</v>
      </c>
      <c r="K125" s="212">
        <f t="shared" si="55"/>
        <v>2762260</v>
      </c>
      <c r="L125" s="565"/>
      <c r="M125" s="558"/>
      <c r="N125" s="580"/>
      <c r="O125" s="538">
        <f t="shared" si="56"/>
        <v>0</v>
      </c>
      <c r="P125" s="532">
        <f t="shared" si="58"/>
        <v>0</v>
      </c>
      <c r="Q125" s="532">
        <f t="shared" si="59"/>
        <v>0</v>
      </c>
      <c r="R125" s="535" t="str">
        <f t="shared" si="60"/>
        <v>NO CUMPLE</v>
      </c>
    </row>
    <row r="126" spans="1:18" ht="15.6">
      <c r="A126" s="544"/>
      <c r="B126" s="560"/>
      <c r="C126" s="339" t="s">
        <v>2409</v>
      </c>
      <c r="D126" s="210" t="str">
        <f>IFERROR(VLOOKUP(G126,'LISTA ICCU 2026'!$D$6:$G$1065,4,FALSE),"APU - "&amp;C126)</f>
        <v>APU - 5.5.4</v>
      </c>
      <c r="E126" s="304" t="str">
        <f t="shared" si="57"/>
        <v>5.5.4</v>
      </c>
      <c r="F126" s="210" t="str">
        <f>IF(D126="APU - "&amp;C126,"N/A",IFERROR(VLOOKUP(G126,'LISTA ICCU 2026'!$D$6:$G$1065,4,FALSE),"APU - "&amp;C126))</f>
        <v>N/A</v>
      </c>
      <c r="G126" s="308" t="s">
        <v>2270</v>
      </c>
      <c r="H126" s="7" t="s">
        <v>81</v>
      </c>
      <c r="I126" s="642">
        <v>510</v>
      </c>
      <c r="J126" s="269">
        <v>5823</v>
      </c>
      <c r="K126" s="212">
        <f t="shared" si="55"/>
        <v>2969730</v>
      </c>
      <c r="L126" s="565"/>
      <c r="M126" s="558"/>
      <c r="N126" s="580"/>
      <c r="O126" s="538">
        <f t="shared" si="56"/>
        <v>0</v>
      </c>
      <c r="P126" s="532">
        <f t="shared" si="58"/>
        <v>0</v>
      </c>
      <c r="Q126" s="532">
        <f t="shared" si="59"/>
        <v>0</v>
      </c>
      <c r="R126" s="535" t="str">
        <f t="shared" si="60"/>
        <v>NO CUMPLE</v>
      </c>
    </row>
    <row r="127" spans="1:18" ht="27.6">
      <c r="A127" s="544"/>
      <c r="B127" s="560"/>
      <c r="C127" s="339" t="s">
        <v>2410</v>
      </c>
      <c r="D127" s="210" t="str">
        <f>IFERROR(VLOOKUP(G127,'LISTA ICCU 2026'!$D$6:$G$1065,4,FALSE),"APU - "&amp;C127)</f>
        <v>APU - 5.5.5</v>
      </c>
      <c r="E127" s="304" t="str">
        <f t="shared" si="57"/>
        <v>5.5.5</v>
      </c>
      <c r="F127" s="210" t="str">
        <f>IF(D127="APU - "&amp;C127,"N/A",IFERROR(VLOOKUP(G127,'LISTA ICCU 2026'!$D$6:$G$1065,4,FALSE),"APU - "&amp;C127))</f>
        <v>N/A</v>
      </c>
      <c r="G127" s="308" t="s">
        <v>2271</v>
      </c>
      <c r="H127" s="7" t="s">
        <v>78</v>
      </c>
      <c r="I127" s="642">
        <v>2</v>
      </c>
      <c r="J127" s="269">
        <v>102630</v>
      </c>
      <c r="K127" s="212">
        <f t="shared" si="55"/>
        <v>205260</v>
      </c>
      <c r="L127" s="565"/>
      <c r="M127" s="558"/>
      <c r="N127" s="580"/>
      <c r="O127" s="538">
        <f t="shared" si="56"/>
        <v>0</v>
      </c>
      <c r="P127" s="532">
        <f t="shared" si="58"/>
        <v>0</v>
      </c>
      <c r="Q127" s="532">
        <f t="shared" si="59"/>
        <v>0</v>
      </c>
      <c r="R127" s="535" t="str">
        <f t="shared" si="60"/>
        <v>NO CUMPLE</v>
      </c>
    </row>
    <row r="128" spans="1:18" ht="15.6">
      <c r="A128" s="544"/>
      <c r="B128" s="560"/>
      <c r="C128" s="339" t="s">
        <v>2411</v>
      </c>
      <c r="D128" s="210" t="str">
        <f>IFERROR(VLOOKUP(G128,'LISTA ICCU 2026'!$D$6:$G$1065,4,FALSE),"APU - "&amp;C128)</f>
        <v>APU - 5.5.6</v>
      </c>
      <c r="E128" s="304" t="str">
        <f t="shared" si="57"/>
        <v>5.5.6</v>
      </c>
      <c r="F128" s="210" t="str">
        <f>IF(D128="APU - "&amp;C128,"N/A",IFERROR(VLOOKUP(G128,'LISTA ICCU 2026'!$D$6:$G$1065,4,FALSE),"APU - "&amp;C128))</f>
        <v>N/A</v>
      </c>
      <c r="G128" s="308" t="s">
        <v>2272</v>
      </c>
      <c r="H128" s="7" t="s">
        <v>78</v>
      </c>
      <c r="I128" s="642">
        <v>1</v>
      </c>
      <c r="J128" s="269">
        <v>733687</v>
      </c>
      <c r="K128" s="212">
        <f t="shared" si="55"/>
        <v>733687</v>
      </c>
      <c r="L128" s="565"/>
      <c r="M128" s="558"/>
      <c r="N128" s="580"/>
      <c r="O128" s="538">
        <f t="shared" si="56"/>
        <v>0</v>
      </c>
      <c r="P128" s="532">
        <f t="shared" si="58"/>
        <v>0</v>
      </c>
      <c r="Q128" s="532">
        <f t="shared" si="59"/>
        <v>0</v>
      </c>
      <c r="R128" s="535" t="str">
        <f t="shared" si="60"/>
        <v>NO CUMPLE</v>
      </c>
    </row>
    <row r="129" spans="1:18" ht="15.6">
      <c r="A129" s="544"/>
      <c r="B129" s="560"/>
      <c r="C129" s="342" t="s">
        <v>2412</v>
      </c>
      <c r="D129" s="309"/>
      <c r="E129" s="310"/>
      <c r="F129" s="309"/>
      <c r="G129" s="311" t="s">
        <v>2413</v>
      </c>
      <c r="H129" s="312"/>
      <c r="I129" s="645"/>
      <c r="J129" s="307"/>
      <c r="K129" s="212"/>
      <c r="L129" s="565"/>
      <c r="M129" s="558"/>
      <c r="N129" s="654"/>
      <c r="O129" s="650"/>
      <c r="P129" s="651"/>
      <c r="Q129" s="651"/>
      <c r="R129" s="652"/>
    </row>
    <row r="130" spans="1:18" ht="15.6">
      <c r="A130" s="544"/>
      <c r="B130" s="560"/>
      <c r="C130" s="339" t="s">
        <v>2414</v>
      </c>
      <c r="D130" s="210" t="str">
        <f>IFERROR(VLOOKUP(G130,'LISTA ICCU 2026'!$D$6:$G$1065,4,FALSE),"APU - "&amp;C130)</f>
        <v>APU - 5.6.1</v>
      </c>
      <c r="E130" s="304" t="str">
        <f t="shared" ref="E130:E143" si="61">C130</f>
        <v>5.6.1</v>
      </c>
      <c r="F130" s="210" t="str">
        <f>IF(D130="APU - "&amp;C130,"N/A",IFERROR(VLOOKUP(G130,'LISTA ICCU 2026'!$D$6:$G$1065,4,FALSE),"APU - "&amp;C130))</f>
        <v>N/A</v>
      </c>
      <c r="G130" s="308" t="s">
        <v>2282</v>
      </c>
      <c r="H130" s="7" t="s">
        <v>81</v>
      </c>
      <c r="I130" s="642">
        <v>150.44999999999999</v>
      </c>
      <c r="J130" s="269">
        <v>77384</v>
      </c>
      <c r="K130" s="212">
        <f t="shared" si="55"/>
        <v>11642422.799999999</v>
      </c>
      <c r="L130" s="565"/>
      <c r="M130" s="558"/>
      <c r="N130" s="580"/>
      <c r="O130" s="538">
        <f t="shared" si="56"/>
        <v>0</v>
      </c>
      <c r="P130" s="532">
        <f t="shared" si="58"/>
        <v>0</v>
      </c>
      <c r="Q130" s="532">
        <f t="shared" si="59"/>
        <v>0</v>
      </c>
      <c r="R130" s="535" t="str">
        <f t="shared" si="60"/>
        <v>NO CUMPLE</v>
      </c>
    </row>
    <row r="131" spans="1:18" ht="27.6">
      <c r="A131" s="544"/>
      <c r="B131" s="560"/>
      <c r="C131" s="339" t="s">
        <v>2415</v>
      </c>
      <c r="D131" s="210" t="str">
        <f>IFERROR(VLOOKUP(G131,'LISTA ICCU 2026'!$D$6:$G$1065,4,FALSE),"APU - "&amp;C131)</f>
        <v>APU - 5.6.2</v>
      </c>
      <c r="E131" s="304" t="str">
        <f t="shared" si="61"/>
        <v>5.6.2</v>
      </c>
      <c r="F131" s="210" t="str">
        <f>IF(D131="APU - "&amp;C131,"N/A",IFERROR(VLOOKUP(G131,'LISTA ICCU 2026'!$D$6:$G$1065,4,FALSE),"APU - "&amp;C131))</f>
        <v>N/A</v>
      </c>
      <c r="G131" s="308" t="s">
        <v>2283</v>
      </c>
      <c r="H131" s="7" t="s">
        <v>78</v>
      </c>
      <c r="I131" s="642">
        <v>9</v>
      </c>
      <c r="J131" s="269">
        <v>272611</v>
      </c>
      <c r="K131" s="212">
        <f t="shared" si="55"/>
        <v>2453499</v>
      </c>
      <c r="L131" s="565"/>
      <c r="M131" s="558"/>
      <c r="N131" s="580"/>
      <c r="O131" s="538">
        <f t="shared" si="56"/>
        <v>0</v>
      </c>
      <c r="P131" s="532">
        <f t="shared" si="58"/>
        <v>0</v>
      </c>
      <c r="Q131" s="532">
        <f t="shared" si="59"/>
        <v>0</v>
      </c>
      <c r="R131" s="535" t="str">
        <f t="shared" si="60"/>
        <v>NO CUMPLE</v>
      </c>
    </row>
    <row r="132" spans="1:18" ht="15.6">
      <c r="A132" s="544"/>
      <c r="B132" s="560"/>
      <c r="C132" s="339" t="s">
        <v>2416</v>
      </c>
      <c r="D132" s="210" t="str">
        <f>IFERROR(VLOOKUP(G132,'LISTA ICCU 2026'!$D$6:$G$1065,4,FALSE),"APU - "&amp;C132)</f>
        <v>APU - 5.6.3</v>
      </c>
      <c r="E132" s="304" t="str">
        <f t="shared" si="61"/>
        <v>5.6.3</v>
      </c>
      <c r="F132" s="210" t="str">
        <f>IF(D132="APU - "&amp;C132,"N/A",IFERROR(VLOOKUP(G132,'LISTA ICCU 2026'!$D$6:$G$1065,4,FALSE),"APU - "&amp;C132))</f>
        <v>N/A</v>
      </c>
      <c r="G132" s="308" t="s">
        <v>2284</v>
      </c>
      <c r="H132" s="7" t="s">
        <v>78</v>
      </c>
      <c r="I132" s="642">
        <v>9</v>
      </c>
      <c r="J132" s="269">
        <v>65954</v>
      </c>
      <c r="K132" s="212">
        <f t="shared" si="55"/>
        <v>593586</v>
      </c>
      <c r="L132" s="565"/>
      <c r="M132" s="558"/>
      <c r="N132" s="580"/>
      <c r="O132" s="538">
        <f t="shared" si="56"/>
        <v>0</v>
      </c>
      <c r="P132" s="532">
        <f t="shared" si="58"/>
        <v>0</v>
      </c>
      <c r="Q132" s="532">
        <f t="shared" si="59"/>
        <v>0</v>
      </c>
      <c r="R132" s="535" t="str">
        <f t="shared" si="60"/>
        <v>NO CUMPLE</v>
      </c>
    </row>
    <row r="133" spans="1:18" ht="15.6">
      <c r="A133" s="544"/>
      <c r="B133" s="560"/>
      <c r="C133" s="339" t="s">
        <v>2417</v>
      </c>
      <c r="D133" s="210" t="str">
        <f>IFERROR(VLOOKUP(G133,'LISTA ICCU 2026'!$D$6:$G$1065,4,FALSE),"APU - "&amp;C133)</f>
        <v>APU - 5.6.4</v>
      </c>
      <c r="E133" s="304" t="str">
        <f t="shared" si="61"/>
        <v>5.6.4</v>
      </c>
      <c r="F133" s="210" t="str">
        <f>IF(D133="APU - "&amp;C133,"N/A",IFERROR(VLOOKUP(G133,'LISTA ICCU 2026'!$D$6:$G$1065,4,FALSE),"APU - "&amp;C133))</f>
        <v>N/A</v>
      </c>
      <c r="G133" s="308" t="s">
        <v>2285</v>
      </c>
      <c r="H133" s="7" t="s">
        <v>78</v>
      </c>
      <c r="I133" s="642">
        <v>1</v>
      </c>
      <c r="J133" s="269">
        <v>161894</v>
      </c>
      <c r="K133" s="212">
        <f t="shared" si="55"/>
        <v>161894</v>
      </c>
      <c r="L133" s="565"/>
      <c r="M133" s="558"/>
      <c r="N133" s="580"/>
      <c r="O133" s="538">
        <f t="shared" si="56"/>
        <v>0</v>
      </c>
      <c r="P133" s="532">
        <f t="shared" si="58"/>
        <v>0</v>
      </c>
      <c r="Q133" s="532">
        <f t="shared" si="59"/>
        <v>0</v>
      </c>
      <c r="R133" s="535" t="str">
        <f t="shared" si="60"/>
        <v>NO CUMPLE</v>
      </c>
    </row>
    <row r="134" spans="1:18" ht="15.6">
      <c r="A134" s="544"/>
      <c r="B134" s="560"/>
      <c r="C134" s="339" t="s">
        <v>2418</v>
      </c>
      <c r="D134" s="210" t="str">
        <f>IFERROR(VLOOKUP(G134,'LISTA ICCU 2026'!$D$6:$G$1065,4,FALSE),"APU - "&amp;C134)</f>
        <v>APU - 5.6.5</v>
      </c>
      <c r="E134" s="304" t="str">
        <f t="shared" si="61"/>
        <v>5.6.5</v>
      </c>
      <c r="F134" s="210" t="str">
        <f>IF(D134="APU - "&amp;C134,"N/A",IFERROR(VLOOKUP(G134,'LISTA ICCU 2026'!$D$6:$G$1065,4,FALSE),"APU - "&amp;C134))</f>
        <v>N/A</v>
      </c>
      <c r="G134" s="308" t="s">
        <v>2286</v>
      </c>
      <c r="H134" s="7" t="s">
        <v>78</v>
      </c>
      <c r="I134" s="642">
        <v>16</v>
      </c>
      <c r="J134" s="269">
        <v>213158</v>
      </c>
      <c r="K134" s="212">
        <f t="shared" si="55"/>
        <v>3410528</v>
      </c>
      <c r="L134" s="565"/>
      <c r="M134" s="558"/>
      <c r="N134" s="580"/>
      <c r="O134" s="538">
        <f t="shared" si="56"/>
        <v>0</v>
      </c>
      <c r="P134" s="532">
        <f t="shared" si="58"/>
        <v>0</v>
      </c>
      <c r="Q134" s="532">
        <f t="shared" si="59"/>
        <v>0</v>
      </c>
      <c r="R134" s="535" t="str">
        <f t="shared" si="60"/>
        <v>NO CUMPLE</v>
      </c>
    </row>
    <row r="135" spans="1:18" ht="15.6">
      <c r="A135" s="544"/>
      <c r="B135" s="560"/>
      <c r="C135" s="339" t="s">
        <v>2419</v>
      </c>
      <c r="D135" s="210" t="str">
        <f>IFERROR(VLOOKUP(G135,'LISTA ICCU 2026'!$D$6:$G$1065,4,FALSE),"APU - "&amp;C135)</f>
        <v>APU - 5.6.6</v>
      </c>
      <c r="E135" s="304" t="str">
        <f t="shared" si="61"/>
        <v>5.6.6</v>
      </c>
      <c r="F135" s="210" t="str">
        <f>IF(D135="APU - "&amp;C135,"N/A",IFERROR(VLOOKUP(G135,'LISTA ICCU 2026'!$D$6:$G$1065,4,FALSE),"APU - "&amp;C135))</f>
        <v>N/A</v>
      </c>
      <c r="G135" s="308" t="s">
        <v>2287</v>
      </c>
      <c r="H135" s="7" t="s">
        <v>81</v>
      </c>
      <c r="I135" s="642">
        <v>224.4</v>
      </c>
      <c r="J135" s="269">
        <v>20324</v>
      </c>
      <c r="K135" s="212">
        <f t="shared" si="55"/>
        <v>4560705.6000000006</v>
      </c>
      <c r="L135" s="565"/>
      <c r="M135" s="558"/>
      <c r="N135" s="580"/>
      <c r="O135" s="538">
        <f t="shared" si="56"/>
        <v>0</v>
      </c>
      <c r="P135" s="532">
        <f t="shared" si="58"/>
        <v>0</v>
      </c>
      <c r="Q135" s="532">
        <f t="shared" si="59"/>
        <v>0</v>
      </c>
      <c r="R135" s="535" t="str">
        <f t="shared" si="60"/>
        <v>NO CUMPLE</v>
      </c>
    </row>
    <row r="136" spans="1:18" ht="15.6">
      <c r="A136" s="544"/>
      <c r="B136" s="560"/>
      <c r="C136" s="339" t="s">
        <v>2420</v>
      </c>
      <c r="D136" s="210" t="str">
        <f>IFERROR(VLOOKUP(G136,'LISTA ICCU 2026'!$D$6:$G$1065,4,FALSE),"APU - "&amp;C136)</f>
        <v>APU - 5.6.7</v>
      </c>
      <c r="E136" s="304" t="str">
        <f t="shared" si="61"/>
        <v>5.6.7</v>
      </c>
      <c r="F136" s="210" t="str">
        <f>IF(D136="APU - "&amp;C136,"N/A",IFERROR(VLOOKUP(G136,'LISTA ICCU 2026'!$D$6:$G$1065,4,FALSE),"APU - "&amp;C136))</f>
        <v>N/A</v>
      </c>
      <c r="G136" s="308" t="s">
        <v>2288</v>
      </c>
      <c r="H136" s="7" t="s">
        <v>78</v>
      </c>
      <c r="I136" s="642">
        <v>153</v>
      </c>
      <c r="J136" s="269">
        <v>31937</v>
      </c>
      <c r="K136" s="212">
        <f t="shared" si="55"/>
        <v>4886361</v>
      </c>
      <c r="L136" s="565"/>
      <c r="M136" s="558"/>
      <c r="N136" s="580"/>
      <c r="O136" s="538">
        <f t="shared" si="56"/>
        <v>0</v>
      </c>
      <c r="P136" s="532">
        <f t="shared" si="58"/>
        <v>0</v>
      </c>
      <c r="Q136" s="532">
        <f t="shared" si="59"/>
        <v>0</v>
      </c>
      <c r="R136" s="535" t="str">
        <f t="shared" si="60"/>
        <v>NO CUMPLE</v>
      </c>
    </row>
    <row r="137" spans="1:18" ht="15.6">
      <c r="A137" s="544"/>
      <c r="B137" s="560"/>
      <c r="C137" s="339" t="s">
        <v>2421</v>
      </c>
      <c r="D137" s="210" t="str">
        <f>IFERROR(VLOOKUP(G137,'LISTA ICCU 2026'!$D$6:$G$1065,4,FALSE),"APU - "&amp;C137)</f>
        <v>APU - 5.6.8</v>
      </c>
      <c r="E137" s="304" t="str">
        <f t="shared" si="61"/>
        <v>5.6.8</v>
      </c>
      <c r="F137" s="210" t="str">
        <f>IF(D137="APU - "&amp;C137,"N/A",IFERROR(VLOOKUP(G137,'LISTA ICCU 2026'!$D$6:$G$1065,4,FALSE),"APU - "&amp;C137))</f>
        <v>N/A</v>
      </c>
      <c r="G137" s="308" t="s">
        <v>2289</v>
      </c>
      <c r="H137" s="7" t="s">
        <v>78</v>
      </c>
      <c r="I137" s="642">
        <v>16</v>
      </c>
      <c r="J137" s="269">
        <v>84587</v>
      </c>
      <c r="K137" s="212">
        <f t="shared" si="55"/>
        <v>1353392</v>
      </c>
      <c r="L137" s="565"/>
      <c r="M137" s="558"/>
      <c r="N137" s="580"/>
      <c r="O137" s="538">
        <f t="shared" si="56"/>
        <v>0</v>
      </c>
      <c r="P137" s="532">
        <f t="shared" si="58"/>
        <v>0</v>
      </c>
      <c r="Q137" s="532">
        <f t="shared" si="59"/>
        <v>0</v>
      </c>
      <c r="R137" s="535" t="str">
        <f t="shared" si="60"/>
        <v>NO CUMPLE</v>
      </c>
    </row>
    <row r="138" spans="1:18" ht="15.6">
      <c r="A138" s="544"/>
      <c r="B138" s="560"/>
      <c r="C138" s="339" t="s">
        <v>2422</v>
      </c>
      <c r="D138" s="210" t="str">
        <f>IFERROR(VLOOKUP(G138,'LISTA ICCU 2026'!$D$6:$G$1065,4,FALSE),"APU - "&amp;C138)</f>
        <v>APU - 5.6.9</v>
      </c>
      <c r="E138" s="304" t="str">
        <f t="shared" si="61"/>
        <v>5.6.9</v>
      </c>
      <c r="F138" s="210" t="str">
        <f>IF(D138="APU - "&amp;C138,"N/A",IFERROR(VLOOKUP(G138,'LISTA ICCU 2026'!$D$6:$G$1065,4,FALSE),"APU - "&amp;C138))</f>
        <v>N/A</v>
      </c>
      <c r="G138" s="308" t="s">
        <v>2290</v>
      </c>
      <c r="H138" s="7" t="s">
        <v>78</v>
      </c>
      <c r="I138" s="642">
        <v>8</v>
      </c>
      <c r="J138" s="269">
        <v>59237</v>
      </c>
      <c r="K138" s="212">
        <f t="shared" si="55"/>
        <v>473896</v>
      </c>
      <c r="L138" s="565"/>
      <c r="M138" s="558"/>
      <c r="N138" s="580"/>
      <c r="O138" s="538">
        <f t="shared" si="56"/>
        <v>0</v>
      </c>
      <c r="P138" s="532">
        <f t="shared" si="58"/>
        <v>0</v>
      </c>
      <c r="Q138" s="532">
        <f t="shared" si="59"/>
        <v>0</v>
      </c>
      <c r="R138" s="535" t="str">
        <f t="shared" si="60"/>
        <v>NO CUMPLE</v>
      </c>
    </row>
    <row r="139" spans="1:18" ht="15.6">
      <c r="A139" s="544"/>
      <c r="B139" s="560"/>
      <c r="C139" s="339" t="s">
        <v>2423</v>
      </c>
      <c r="D139" s="210" t="str">
        <f>IFERROR(VLOOKUP(G139,'LISTA ICCU 2026'!$D$6:$G$1065,4,FALSE),"APU - "&amp;C139)</f>
        <v>APU - 5.6.10</v>
      </c>
      <c r="E139" s="304" t="str">
        <f t="shared" si="61"/>
        <v>5.6.10</v>
      </c>
      <c r="F139" s="210" t="str">
        <f>IF(D139="APU - "&amp;C139,"N/A",IFERROR(VLOOKUP(G139,'LISTA ICCU 2026'!$D$6:$G$1065,4,FALSE),"APU - "&amp;C139))</f>
        <v>N/A</v>
      </c>
      <c r="G139" s="308" t="s">
        <v>2291</v>
      </c>
      <c r="H139" s="7" t="s">
        <v>78</v>
      </c>
      <c r="I139" s="642">
        <v>8</v>
      </c>
      <c r="J139" s="269">
        <v>135937</v>
      </c>
      <c r="K139" s="212">
        <f t="shared" si="55"/>
        <v>1087496</v>
      </c>
      <c r="L139" s="565"/>
      <c r="M139" s="558"/>
      <c r="N139" s="580"/>
      <c r="O139" s="538">
        <f t="shared" si="56"/>
        <v>0</v>
      </c>
      <c r="P139" s="532">
        <f t="shared" si="58"/>
        <v>0</v>
      </c>
      <c r="Q139" s="532">
        <f t="shared" si="59"/>
        <v>0</v>
      </c>
      <c r="R139" s="535" t="str">
        <f t="shared" si="60"/>
        <v>NO CUMPLE</v>
      </c>
    </row>
    <row r="140" spans="1:18" ht="15.6">
      <c r="A140" s="544"/>
      <c r="B140" s="560"/>
      <c r="C140" s="339" t="s">
        <v>2424</v>
      </c>
      <c r="D140" s="210" t="str">
        <f>IFERROR(VLOOKUP(G140,'LISTA ICCU 2026'!$D$6:$G$1065,4,FALSE),"APU - "&amp;C140)</f>
        <v>APU - 5.6.11</v>
      </c>
      <c r="E140" s="304" t="str">
        <f t="shared" si="61"/>
        <v>5.6.11</v>
      </c>
      <c r="F140" s="210" t="str">
        <f>IF(D140="APU - "&amp;C140,"N/A",IFERROR(VLOOKUP(G140,'LISTA ICCU 2026'!$D$6:$G$1065,4,FALSE),"APU - "&amp;C140))</f>
        <v>N/A</v>
      </c>
      <c r="G140" s="308" t="s">
        <v>2292</v>
      </c>
      <c r="H140" s="7" t="s">
        <v>78</v>
      </c>
      <c r="I140" s="642">
        <v>16</v>
      </c>
      <c r="J140" s="269">
        <v>485637</v>
      </c>
      <c r="K140" s="212">
        <f t="shared" si="55"/>
        <v>7770192</v>
      </c>
      <c r="L140" s="565"/>
      <c r="M140" s="558"/>
      <c r="N140" s="580"/>
      <c r="O140" s="538">
        <f t="shared" si="56"/>
        <v>0</v>
      </c>
      <c r="P140" s="532">
        <f t="shared" si="58"/>
        <v>0</v>
      </c>
      <c r="Q140" s="532">
        <f t="shared" si="59"/>
        <v>0</v>
      </c>
      <c r="R140" s="535" t="str">
        <f t="shared" si="60"/>
        <v>NO CUMPLE</v>
      </c>
    </row>
    <row r="141" spans="1:18" ht="15.6">
      <c r="A141" s="544"/>
      <c r="B141" s="560"/>
      <c r="C141" s="339" t="s">
        <v>2425</v>
      </c>
      <c r="D141" s="210" t="str">
        <f>IFERROR(VLOOKUP(G141,'LISTA ICCU 2026'!$D$6:$G$1065,4,FALSE),"APU - "&amp;C141)</f>
        <v>APU - 5.6.12</v>
      </c>
      <c r="E141" s="304" t="str">
        <f t="shared" si="61"/>
        <v>5.6.12</v>
      </c>
      <c r="F141" s="210" t="str">
        <f>IF(D141="APU - "&amp;C141,"N/A",IFERROR(VLOOKUP(G141,'LISTA ICCU 2026'!$D$6:$G$1065,4,FALSE),"APU - "&amp;C141))</f>
        <v>N/A</v>
      </c>
      <c r="G141" s="308" t="s">
        <v>2293</v>
      </c>
      <c r="H141" s="7" t="s">
        <v>78</v>
      </c>
      <c r="I141" s="642">
        <v>8</v>
      </c>
      <c r="J141" s="269">
        <v>43637</v>
      </c>
      <c r="K141" s="212">
        <f t="shared" si="55"/>
        <v>349096</v>
      </c>
      <c r="L141" s="565"/>
      <c r="M141" s="558"/>
      <c r="N141" s="580"/>
      <c r="O141" s="538">
        <f t="shared" si="56"/>
        <v>0</v>
      </c>
      <c r="P141" s="532">
        <f t="shared" si="58"/>
        <v>0</v>
      </c>
      <c r="Q141" s="532">
        <f t="shared" si="59"/>
        <v>0</v>
      </c>
      <c r="R141" s="535" t="str">
        <f t="shared" si="60"/>
        <v>NO CUMPLE</v>
      </c>
    </row>
    <row r="142" spans="1:18" ht="15.6">
      <c r="A142" s="544"/>
      <c r="B142" s="560"/>
      <c r="C142" s="339" t="s">
        <v>2426</v>
      </c>
      <c r="D142" s="210" t="str">
        <f>IFERROR(VLOOKUP(G142,'LISTA ICCU 2026'!$D$6:$G$1065,4,FALSE),"APU - "&amp;C142)</f>
        <v>APU - 5.6.13</v>
      </c>
      <c r="E142" s="304" t="str">
        <f t="shared" si="61"/>
        <v>5.6.13</v>
      </c>
      <c r="F142" s="210" t="str">
        <f>IF(D142="APU - "&amp;C142,"N/A",IFERROR(VLOOKUP(G142,'LISTA ICCU 2026'!$D$6:$G$1065,4,FALSE),"APU - "&amp;C142))</f>
        <v>N/A</v>
      </c>
      <c r="G142" s="308" t="s">
        <v>2294</v>
      </c>
      <c r="H142" s="7" t="s">
        <v>78</v>
      </c>
      <c r="I142" s="642">
        <v>8</v>
      </c>
      <c r="J142" s="269">
        <v>212637</v>
      </c>
      <c r="K142" s="212">
        <f t="shared" si="55"/>
        <v>1701096</v>
      </c>
      <c r="L142" s="565"/>
      <c r="M142" s="558"/>
      <c r="N142" s="580"/>
      <c r="O142" s="538">
        <f t="shared" si="56"/>
        <v>0</v>
      </c>
      <c r="P142" s="532">
        <f t="shared" si="58"/>
        <v>0</v>
      </c>
      <c r="Q142" s="532">
        <f t="shared" si="59"/>
        <v>0</v>
      </c>
      <c r="R142" s="535" t="str">
        <f t="shared" si="60"/>
        <v>NO CUMPLE</v>
      </c>
    </row>
    <row r="143" spans="1:18" ht="15.6">
      <c r="A143" s="544"/>
      <c r="B143" s="560"/>
      <c r="C143" s="339" t="s">
        <v>2427</v>
      </c>
      <c r="D143" s="210" t="str">
        <f>IFERROR(VLOOKUP(G143,'LISTA ICCU 2026'!$D$6:$G$1065,4,FALSE),"APU - "&amp;C143)</f>
        <v>APU - 5.6.14</v>
      </c>
      <c r="E143" s="304" t="str">
        <f t="shared" si="61"/>
        <v>5.6.14</v>
      </c>
      <c r="F143" s="210" t="str">
        <f>IF(D143="APU - "&amp;C143,"N/A",IFERROR(VLOOKUP(G143,'LISTA ICCU 2026'!$D$6:$G$1065,4,FALSE),"APU - "&amp;C143))</f>
        <v>N/A</v>
      </c>
      <c r="G143" s="308" t="s">
        <v>2295</v>
      </c>
      <c r="H143" s="7" t="s">
        <v>78</v>
      </c>
      <c r="I143" s="642">
        <v>16</v>
      </c>
      <c r="J143" s="269">
        <v>139837</v>
      </c>
      <c r="K143" s="212">
        <f t="shared" si="55"/>
        <v>2237392</v>
      </c>
      <c r="L143" s="565"/>
      <c r="M143" s="558"/>
      <c r="N143" s="580"/>
      <c r="O143" s="538">
        <f t="shared" si="56"/>
        <v>0</v>
      </c>
      <c r="P143" s="532">
        <f t="shared" si="58"/>
        <v>0</v>
      </c>
      <c r="Q143" s="532">
        <f t="shared" si="59"/>
        <v>0</v>
      </c>
      <c r="R143" s="535" t="str">
        <f t="shared" si="60"/>
        <v>NO CUMPLE</v>
      </c>
    </row>
    <row r="144" spans="1:18" ht="15.6">
      <c r="A144" s="544"/>
      <c r="B144" s="560"/>
      <c r="C144" s="342" t="s">
        <v>2428</v>
      </c>
      <c r="D144" s="309"/>
      <c r="E144" s="310"/>
      <c r="F144" s="309"/>
      <c r="G144" s="311" t="s">
        <v>2429</v>
      </c>
      <c r="H144" s="312"/>
      <c r="I144" s="645"/>
      <c r="J144" s="307"/>
      <c r="K144" s="212"/>
      <c r="L144" s="565"/>
      <c r="M144" s="558"/>
      <c r="N144" s="654"/>
      <c r="O144" s="650"/>
      <c r="P144" s="651"/>
      <c r="Q144" s="651"/>
      <c r="R144" s="652"/>
    </row>
    <row r="145" spans="1:18" ht="15.6">
      <c r="A145" s="544"/>
      <c r="B145" s="560"/>
      <c r="C145" s="339" t="s">
        <v>2430</v>
      </c>
      <c r="D145" s="210" t="str">
        <f>IFERROR(VLOOKUP(G145,'LISTA ICCU 2026'!$D$6:$G$1065,4,FALSE),"APU - "&amp;C145)</f>
        <v>APU - 5.7.1</v>
      </c>
      <c r="E145" s="304" t="str">
        <f t="shared" ref="E145:E156" si="62">C145</f>
        <v>5.7.1</v>
      </c>
      <c r="F145" s="210" t="str">
        <f>IF(D145="APU - "&amp;C145,"N/A",IFERROR(VLOOKUP(G145,'LISTA ICCU 2026'!$D$6:$G$1065,4,FALSE),"APU - "&amp;C145))</f>
        <v>N/A</v>
      </c>
      <c r="G145" s="308" t="s">
        <v>2296</v>
      </c>
      <c r="H145" s="7" t="s">
        <v>81</v>
      </c>
      <c r="I145" s="642">
        <v>195</v>
      </c>
      <c r="J145" s="269">
        <v>16649</v>
      </c>
      <c r="K145" s="212">
        <f t="shared" si="55"/>
        <v>3246555</v>
      </c>
      <c r="L145" s="565"/>
      <c r="M145" s="558"/>
      <c r="N145" s="580"/>
      <c r="O145" s="538">
        <f t="shared" si="56"/>
        <v>0</v>
      </c>
      <c r="P145" s="532">
        <f t="shared" si="58"/>
        <v>0</v>
      </c>
      <c r="Q145" s="532">
        <f t="shared" si="59"/>
        <v>0</v>
      </c>
      <c r="R145" s="535" t="str">
        <f t="shared" si="60"/>
        <v>NO CUMPLE</v>
      </c>
    </row>
    <row r="146" spans="1:18" ht="15.6">
      <c r="A146" s="544"/>
      <c r="B146" s="560"/>
      <c r="C146" s="339" t="s">
        <v>2431</v>
      </c>
      <c r="D146" s="210" t="str">
        <f>IFERROR(VLOOKUP(G146,'LISTA ICCU 2026'!$D$6:$G$1065,4,FALSE),"APU - "&amp;C146)</f>
        <v>APU - 5.7.2</v>
      </c>
      <c r="E146" s="304" t="str">
        <f t="shared" si="62"/>
        <v>5.7.2</v>
      </c>
      <c r="F146" s="210" t="str">
        <f>IF(D146="APU - "&amp;C146,"N/A",IFERROR(VLOOKUP(G146,'LISTA ICCU 2026'!$D$6:$G$1065,4,FALSE),"APU - "&amp;C146))</f>
        <v>N/A</v>
      </c>
      <c r="G146" s="308" t="s">
        <v>2297</v>
      </c>
      <c r="H146" s="7" t="s">
        <v>81</v>
      </c>
      <c r="I146" s="642">
        <v>412</v>
      </c>
      <c r="J146" s="269">
        <v>12887</v>
      </c>
      <c r="K146" s="212">
        <f t="shared" si="55"/>
        <v>5309444</v>
      </c>
      <c r="L146" s="565"/>
      <c r="M146" s="558"/>
      <c r="N146" s="580"/>
      <c r="O146" s="538">
        <f t="shared" si="56"/>
        <v>0</v>
      </c>
      <c r="P146" s="532">
        <f t="shared" si="58"/>
        <v>0</v>
      </c>
      <c r="Q146" s="532">
        <f t="shared" si="59"/>
        <v>0</v>
      </c>
      <c r="R146" s="535" t="str">
        <f t="shared" si="60"/>
        <v>NO CUMPLE</v>
      </c>
    </row>
    <row r="147" spans="1:18" ht="15.6">
      <c r="A147" s="544"/>
      <c r="B147" s="560"/>
      <c r="C147" s="339" t="s">
        <v>2432</v>
      </c>
      <c r="D147" s="210" t="str">
        <f>IFERROR(VLOOKUP(G147,'LISTA ICCU 2026'!$D$6:$G$1065,4,FALSE),"APU - "&amp;C147)</f>
        <v>APU - 5.7.3</v>
      </c>
      <c r="E147" s="304" t="str">
        <f t="shared" si="62"/>
        <v>5.7.3</v>
      </c>
      <c r="F147" s="210" t="str">
        <f>IF(D147="APU - "&amp;C147,"N/A",IFERROR(VLOOKUP(G147,'LISTA ICCU 2026'!$D$6:$G$1065,4,FALSE),"APU - "&amp;C147))</f>
        <v>N/A</v>
      </c>
      <c r="G147" s="308" t="s">
        <v>2298</v>
      </c>
      <c r="H147" s="7" t="s">
        <v>78</v>
      </c>
      <c r="I147" s="642">
        <v>1</v>
      </c>
      <c r="J147" s="269">
        <v>418717</v>
      </c>
      <c r="K147" s="212">
        <f t="shared" si="55"/>
        <v>418717</v>
      </c>
      <c r="L147" s="565"/>
      <c r="M147" s="558"/>
      <c r="N147" s="580"/>
      <c r="O147" s="538">
        <f t="shared" si="56"/>
        <v>0</v>
      </c>
      <c r="P147" s="532">
        <f t="shared" si="58"/>
        <v>0</v>
      </c>
      <c r="Q147" s="532">
        <f t="shared" si="59"/>
        <v>0</v>
      </c>
      <c r="R147" s="535" t="str">
        <f t="shared" si="60"/>
        <v>NO CUMPLE</v>
      </c>
    </row>
    <row r="148" spans="1:18" ht="15.6">
      <c r="A148" s="544"/>
      <c r="B148" s="560"/>
      <c r="C148" s="339" t="s">
        <v>2433</v>
      </c>
      <c r="D148" s="210" t="str">
        <f>IFERROR(VLOOKUP(G148,'LISTA ICCU 2026'!$D$6:$G$1065,4,FALSE),"APU - "&amp;C148)</f>
        <v>APU - 5.7.4</v>
      </c>
      <c r="E148" s="304" t="str">
        <f t="shared" si="62"/>
        <v>5.7.4</v>
      </c>
      <c r="F148" s="210" t="str">
        <f>IF(D148="APU - "&amp;C148,"N/A",IFERROR(VLOOKUP(G148,'LISTA ICCU 2026'!$D$6:$G$1065,4,FALSE),"APU - "&amp;C148))</f>
        <v>N/A</v>
      </c>
      <c r="G148" s="308" t="s">
        <v>2299</v>
      </c>
      <c r="H148" s="7" t="s">
        <v>78</v>
      </c>
      <c r="I148" s="642">
        <v>1</v>
      </c>
      <c r="J148" s="269">
        <v>2861212</v>
      </c>
      <c r="K148" s="212">
        <f t="shared" si="55"/>
        <v>2861212</v>
      </c>
      <c r="L148" s="565"/>
      <c r="M148" s="558"/>
      <c r="N148" s="580"/>
      <c r="O148" s="538">
        <f t="shared" si="56"/>
        <v>0</v>
      </c>
      <c r="P148" s="532">
        <f t="shared" si="58"/>
        <v>0</v>
      </c>
      <c r="Q148" s="532">
        <f t="shared" si="59"/>
        <v>0</v>
      </c>
      <c r="R148" s="535" t="str">
        <f t="shared" si="60"/>
        <v>NO CUMPLE</v>
      </c>
    </row>
    <row r="149" spans="1:18" ht="27.6">
      <c r="A149" s="544"/>
      <c r="B149" s="560"/>
      <c r="C149" s="339" t="s">
        <v>2434</v>
      </c>
      <c r="D149" s="210" t="str">
        <f>IFERROR(VLOOKUP(G149,'LISTA ICCU 2026'!$D$6:$G$1065,4,FALSE),"APU - "&amp;C149)</f>
        <v>APU - 5.7.5</v>
      </c>
      <c r="E149" s="304" t="str">
        <f t="shared" si="62"/>
        <v>5.7.5</v>
      </c>
      <c r="F149" s="210" t="str">
        <f>IF(D149="APU - "&amp;C149,"N/A",IFERROR(VLOOKUP(G149,'LISTA ICCU 2026'!$D$6:$G$1065,4,FALSE),"APU - "&amp;C149))</f>
        <v>N/A</v>
      </c>
      <c r="G149" s="308" t="s">
        <v>2300</v>
      </c>
      <c r="H149" s="7" t="s">
        <v>78</v>
      </c>
      <c r="I149" s="642">
        <v>47</v>
      </c>
      <c r="J149" s="269">
        <v>526929</v>
      </c>
      <c r="K149" s="212">
        <f t="shared" si="55"/>
        <v>24765663</v>
      </c>
      <c r="L149" s="565"/>
      <c r="M149" s="558"/>
      <c r="N149" s="580"/>
      <c r="O149" s="538">
        <f t="shared" si="56"/>
        <v>0</v>
      </c>
      <c r="P149" s="532">
        <f t="shared" si="58"/>
        <v>0</v>
      </c>
      <c r="Q149" s="532">
        <f t="shared" si="59"/>
        <v>0</v>
      </c>
      <c r="R149" s="535" t="str">
        <f t="shared" si="60"/>
        <v>NO CUMPLE</v>
      </c>
    </row>
    <row r="150" spans="1:18" ht="41.4">
      <c r="A150" s="544"/>
      <c r="B150" s="560"/>
      <c r="C150" s="339" t="s">
        <v>2435</v>
      </c>
      <c r="D150" s="210" t="str">
        <f>IFERROR(VLOOKUP(G150,'LISTA ICCU 2026'!$D$6:$G$1065,4,FALSE),"APU - "&amp;C150)</f>
        <v>APU - 5.7.6</v>
      </c>
      <c r="E150" s="304" t="str">
        <f t="shared" si="62"/>
        <v>5.7.6</v>
      </c>
      <c r="F150" s="210" t="str">
        <f>IF(D150="APU - "&amp;C150,"N/A",IFERROR(VLOOKUP(G150,'LISTA ICCU 2026'!$D$6:$G$1065,4,FALSE),"APU - "&amp;C150))</f>
        <v>N/A</v>
      </c>
      <c r="G150" s="308" t="s">
        <v>2301</v>
      </c>
      <c r="H150" s="7" t="s">
        <v>78</v>
      </c>
      <c r="I150" s="642">
        <v>5</v>
      </c>
      <c r="J150" s="269">
        <v>446329</v>
      </c>
      <c r="K150" s="212">
        <f t="shared" si="55"/>
        <v>2231645</v>
      </c>
      <c r="L150" s="565"/>
      <c r="M150" s="558"/>
      <c r="N150" s="580"/>
      <c r="O150" s="538">
        <f t="shared" si="56"/>
        <v>0</v>
      </c>
      <c r="P150" s="532">
        <f t="shared" si="58"/>
        <v>0</v>
      </c>
      <c r="Q150" s="532">
        <f t="shared" si="59"/>
        <v>0</v>
      </c>
      <c r="R150" s="535" t="str">
        <f t="shared" si="60"/>
        <v>NO CUMPLE</v>
      </c>
    </row>
    <row r="151" spans="1:18" ht="41.4">
      <c r="A151" s="544"/>
      <c r="B151" s="560"/>
      <c r="C151" s="339" t="s">
        <v>2436</v>
      </c>
      <c r="D151" s="210" t="str">
        <f>IFERROR(VLOOKUP(G151,'LISTA ICCU 2026'!$D$6:$G$1065,4,FALSE),"APU - "&amp;C151)</f>
        <v>APU - 5.7.7</v>
      </c>
      <c r="E151" s="304" t="str">
        <f t="shared" si="62"/>
        <v>5.7.7</v>
      </c>
      <c r="F151" s="210" t="str">
        <f>IF(D151="APU - "&amp;C151,"N/A",IFERROR(VLOOKUP(G151,'LISTA ICCU 2026'!$D$6:$G$1065,4,FALSE),"APU - "&amp;C151))</f>
        <v>N/A</v>
      </c>
      <c r="G151" s="308" t="s">
        <v>2302</v>
      </c>
      <c r="H151" s="7" t="s">
        <v>78</v>
      </c>
      <c r="I151" s="642">
        <v>1</v>
      </c>
      <c r="J151" s="269">
        <v>552929</v>
      </c>
      <c r="K151" s="212">
        <f t="shared" si="55"/>
        <v>552929</v>
      </c>
      <c r="L151" s="565"/>
      <c r="M151" s="558"/>
      <c r="N151" s="580"/>
      <c r="O151" s="538">
        <f t="shared" si="56"/>
        <v>0</v>
      </c>
      <c r="P151" s="532">
        <f t="shared" si="58"/>
        <v>0</v>
      </c>
      <c r="Q151" s="532">
        <f t="shared" si="59"/>
        <v>0</v>
      </c>
      <c r="R151" s="535" t="str">
        <f t="shared" si="60"/>
        <v>NO CUMPLE</v>
      </c>
    </row>
    <row r="152" spans="1:18" ht="27.6">
      <c r="A152" s="544"/>
      <c r="B152" s="560"/>
      <c r="C152" s="339" t="s">
        <v>2437</v>
      </c>
      <c r="D152" s="210" t="str">
        <f>IFERROR(VLOOKUP(G152,'LISTA ICCU 2026'!$D$6:$G$1065,4,FALSE),"APU - "&amp;C152)</f>
        <v>APU - 5.7.8</v>
      </c>
      <c r="E152" s="304" t="str">
        <f t="shared" si="62"/>
        <v>5.7.8</v>
      </c>
      <c r="F152" s="210" t="str">
        <f>IF(D152="APU - "&amp;C152,"N/A",IFERROR(VLOOKUP(G152,'LISTA ICCU 2026'!$D$6:$G$1065,4,FALSE),"APU - "&amp;C152))</f>
        <v>N/A</v>
      </c>
      <c r="G152" s="308" t="s">
        <v>2303</v>
      </c>
      <c r="H152" s="7" t="s">
        <v>78</v>
      </c>
      <c r="I152" s="642">
        <v>6</v>
      </c>
      <c r="J152" s="269">
        <v>533429</v>
      </c>
      <c r="K152" s="212">
        <f t="shared" si="55"/>
        <v>3200574</v>
      </c>
      <c r="L152" s="565"/>
      <c r="M152" s="558"/>
      <c r="N152" s="580"/>
      <c r="O152" s="538">
        <f t="shared" si="56"/>
        <v>0</v>
      </c>
      <c r="P152" s="532">
        <f t="shared" si="58"/>
        <v>0</v>
      </c>
      <c r="Q152" s="532">
        <f t="shared" si="59"/>
        <v>0</v>
      </c>
      <c r="R152" s="535" t="str">
        <f t="shared" si="60"/>
        <v>NO CUMPLE</v>
      </c>
    </row>
    <row r="153" spans="1:18" ht="41.4">
      <c r="A153" s="544"/>
      <c r="B153" s="560"/>
      <c r="C153" s="339" t="s">
        <v>2438</v>
      </c>
      <c r="D153" s="210" t="str">
        <f>IFERROR(VLOOKUP(G153,'LISTA ICCU 2026'!$D$6:$G$1065,4,FALSE),"APU - "&amp;C153)</f>
        <v>APU - 5.7.9</v>
      </c>
      <c r="E153" s="304" t="str">
        <f t="shared" si="62"/>
        <v>5.7.9</v>
      </c>
      <c r="F153" s="210" t="str">
        <f>IF(D153="APU - "&amp;C153,"N/A",IFERROR(VLOOKUP(G153,'LISTA ICCU 2026'!$D$6:$G$1065,4,FALSE),"APU - "&amp;C153))</f>
        <v>N/A</v>
      </c>
      <c r="G153" s="308" t="s">
        <v>2304</v>
      </c>
      <c r="H153" s="7" t="s">
        <v>78</v>
      </c>
      <c r="I153" s="642">
        <v>2</v>
      </c>
      <c r="J153" s="269">
        <v>484891</v>
      </c>
      <c r="K153" s="212">
        <f t="shared" si="55"/>
        <v>969782</v>
      </c>
      <c r="L153" s="565"/>
      <c r="M153" s="558"/>
      <c r="N153" s="580"/>
      <c r="O153" s="538">
        <f t="shared" si="56"/>
        <v>0</v>
      </c>
      <c r="P153" s="532">
        <f t="shared" si="58"/>
        <v>0</v>
      </c>
      <c r="Q153" s="532">
        <f t="shared" si="59"/>
        <v>0</v>
      </c>
      <c r="R153" s="535" t="str">
        <f t="shared" si="60"/>
        <v>NO CUMPLE</v>
      </c>
    </row>
    <row r="154" spans="1:18" ht="27.6">
      <c r="A154" s="544"/>
      <c r="B154" s="560"/>
      <c r="C154" s="339" t="s">
        <v>2439</v>
      </c>
      <c r="D154" s="210" t="str">
        <f>IFERROR(VLOOKUP(G154,'LISTA ICCU 2026'!$D$6:$G$1065,4,FALSE),"APU - "&amp;C154)</f>
        <v>APU - 5.7.10</v>
      </c>
      <c r="E154" s="304" t="str">
        <f t="shared" si="62"/>
        <v>5.7.10</v>
      </c>
      <c r="F154" s="210" t="str">
        <f>IF(D154="APU - "&amp;C154,"N/A",IFERROR(VLOOKUP(G154,'LISTA ICCU 2026'!$D$6:$G$1065,4,FALSE),"APU - "&amp;C154))</f>
        <v>N/A</v>
      </c>
      <c r="G154" s="308" t="s">
        <v>2305</v>
      </c>
      <c r="H154" s="7" t="s">
        <v>78</v>
      </c>
      <c r="I154" s="642">
        <v>1</v>
      </c>
      <c r="J154" s="269">
        <v>545991</v>
      </c>
      <c r="K154" s="212">
        <f t="shared" si="55"/>
        <v>545991</v>
      </c>
      <c r="L154" s="565"/>
      <c r="M154" s="558"/>
      <c r="N154" s="580"/>
      <c r="O154" s="538">
        <f t="shared" si="56"/>
        <v>0</v>
      </c>
      <c r="P154" s="532">
        <f t="shared" si="58"/>
        <v>0</v>
      </c>
      <c r="Q154" s="532">
        <f t="shared" si="59"/>
        <v>0</v>
      </c>
      <c r="R154" s="535" t="str">
        <f t="shared" si="60"/>
        <v>NO CUMPLE</v>
      </c>
    </row>
    <row r="155" spans="1:18" ht="27.6">
      <c r="A155" s="544"/>
      <c r="B155" s="560"/>
      <c r="C155" s="339" t="s">
        <v>2440</v>
      </c>
      <c r="D155" s="210" t="str">
        <f>IFERROR(VLOOKUP(G155,'LISTA ICCU 2026'!$D$6:$G$1065,4,FALSE),"APU - "&amp;C155)</f>
        <v>APU - 5.7.11</v>
      </c>
      <c r="E155" s="304" t="str">
        <f t="shared" si="62"/>
        <v>5.7.11</v>
      </c>
      <c r="F155" s="210" t="str">
        <f>IF(D155="APU - "&amp;C155,"N/A",IFERROR(VLOOKUP(G155,'LISTA ICCU 2026'!$D$6:$G$1065,4,FALSE),"APU - "&amp;C155))</f>
        <v>N/A</v>
      </c>
      <c r="G155" s="308" t="s">
        <v>2306</v>
      </c>
      <c r="H155" s="7" t="s">
        <v>78</v>
      </c>
      <c r="I155" s="642">
        <v>5</v>
      </c>
      <c r="J155" s="269">
        <v>523891</v>
      </c>
      <c r="K155" s="212">
        <f t="shared" si="55"/>
        <v>2619455</v>
      </c>
      <c r="L155" s="565"/>
      <c r="M155" s="558"/>
      <c r="N155" s="580"/>
      <c r="O155" s="538">
        <f t="shared" si="56"/>
        <v>0</v>
      </c>
      <c r="P155" s="532">
        <f t="shared" si="58"/>
        <v>0</v>
      </c>
      <c r="Q155" s="532">
        <f t="shared" si="59"/>
        <v>0</v>
      </c>
      <c r="R155" s="535" t="str">
        <f t="shared" si="60"/>
        <v>NO CUMPLE</v>
      </c>
    </row>
    <row r="156" spans="1:18" ht="27.6">
      <c r="A156" s="544"/>
      <c r="B156" s="560"/>
      <c r="C156" s="339" t="s">
        <v>2441</v>
      </c>
      <c r="D156" s="210" t="str">
        <f>IFERROR(VLOOKUP(G156,'LISTA ICCU 2026'!$D$6:$G$1065,4,FALSE),"APU - "&amp;C156)</f>
        <v>APU - 5.7.12</v>
      </c>
      <c r="E156" s="304" t="str">
        <f t="shared" si="62"/>
        <v>5.7.12</v>
      </c>
      <c r="F156" s="210" t="str">
        <f>IF(D156="APU - "&amp;C156,"N/A",IFERROR(VLOOKUP(G156,'LISTA ICCU 2026'!$D$6:$G$1065,4,FALSE),"APU - "&amp;C156))</f>
        <v>N/A</v>
      </c>
      <c r="G156" s="308" t="s">
        <v>2307</v>
      </c>
      <c r="H156" s="7" t="s">
        <v>78</v>
      </c>
      <c r="I156" s="642">
        <v>1</v>
      </c>
      <c r="J156" s="269">
        <v>634391</v>
      </c>
      <c r="K156" s="212">
        <f t="shared" si="55"/>
        <v>634391</v>
      </c>
      <c r="L156" s="565"/>
      <c r="M156" s="558"/>
      <c r="N156" s="580"/>
      <c r="O156" s="538">
        <f t="shared" si="56"/>
        <v>0</v>
      </c>
      <c r="P156" s="532">
        <f t="shared" si="58"/>
        <v>0</v>
      </c>
      <c r="Q156" s="532">
        <f t="shared" si="59"/>
        <v>0</v>
      </c>
      <c r="R156" s="535" t="str">
        <f t="shared" si="60"/>
        <v>NO CUMPLE</v>
      </c>
    </row>
    <row r="157" spans="1:18" ht="16.2" thickBot="1">
      <c r="A157" s="544"/>
      <c r="B157" s="560"/>
      <c r="C157" s="340" t="s">
        <v>14</v>
      </c>
      <c r="D157" s="243"/>
      <c r="E157" s="303"/>
      <c r="F157" s="243"/>
      <c r="G157" s="243"/>
      <c r="H157" s="243"/>
      <c r="I157" s="643"/>
      <c r="J157" s="244"/>
      <c r="K157" s="8">
        <f>SUM(K56:K156)</f>
        <v>522776369.40000004</v>
      </c>
      <c r="L157" s="565"/>
      <c r="M157" s="558"/>
      <c r="N157" s="580"/>
      <c r="O157" s="653"/>
      <c r="P157" s="653"/>
      <c r="Q157" s="656">
        <f>+SUM(Q56:Q156)</f>
        <v>0</v>
      </c>
      <c r="R157" s="653"/>
    </row>
    <row r="158" spans="1:18" ht="16.2" thickBot="1">
      <c r="A158" s="544"/>
      <c r="B158" s="560"/>
      <c r="C158" s="337" t="s">
        <v>17</v>
      </c>
      <c r="D158" s="242"/>
      <c r="E158" s="300"/>
      <c r="F158" s="242"/>
      <c r="G158" s="242"/>
      <c r="H158" s="242"/>
      <c r="I158" s="300"/>
      <c r="J158" s="2"/>
      <c r="K158" s="3"/>
      <c r="L158" s="565"/>
      <c r="M158" s="558"/>
      <c r="N158" s="541"/>
      <c r="O158" s="541"/>
      <c r="P158" s="541"/>
      <c r="Q158" s="541"/>
      <c r="R158" s="542"/>
    </row>
    <row r="159" spans="1:18" ht="15.6">
      <c r="A159" s="544"/>
      <c r="B159" s="560"/>
      <c r="C159" s="338">
        <v>6.01</v>
      </c>
      <c r="D159" s="210" t="str">
        <f>IFERROR(VLOOKUP(G159,'LISTA ICCU 2026'!$D$6:$G$1065,4,FALSE),"APU - "&amp;INT(C159)&amp;"."&amp;TEXT(ROUND((C159-INT(C159))*100,0),"00"))</f>
        <v>APU - 6.01</v>
      </c>
      <c r="E159" s="304">
        <f t="shared" ref="E159:E166" si="63">C159</f>
        <v>6.01</v>
      </c>
      <c r="F159" s="210" t="str">
        <f>IF(D159="APU - "&amp;INT(C159)&amp;"."&amp;TEXT(ROUND((C159-INT(C159))*100,0),"00"),"N/A",IFERROR(VLOOKUP(G159,'LISTA ICCU 2026'!$D$6:$G$1065,4,FALSE),"N/A"))</f>
        <v>N/A</v>
      </c>
      <c r="G159" s="5" t="s">
        <v>2442</v>
      </c>
      <c r="H159" s="7" t="s">
        <v>78</v>
      </c>
      <c r="I159" s="642">
        <v>5</v>
      </c>
      <c r="J159" s="269">
        <v>3276116</v>
      </c>
      <c r="K159" s="6">
        <f>J159*I159</f>
        <v>16380580</v>
      </c>
      <c r="L159" s="565"/>
      <c r="M159" s="558"/>
      <c r="N159" s="580"/>
      <c r="O159" s="538">
        <f t="shared" ref="O159:O166" si="64">+ROUND(N159,2)</f>
        <v>0</v>
      </c>
      <c r="P159" s="532">
        <f t="shared" ref="P159" si="65">+N159*I159</f>
        <v>0</v>
      </c>
      <c r="Q159" s="532">
        <f t="shared" ref="Q159" si="66">ROUND(O159*I159,2)</f>
        <v>0</v>
      </c>
      <c r="R159" s="535" t="str">
        <f t="shared" ref="R159" si="67">IF(OR(O159&lt;=0,O159&gt;J159,Q159&lt;=0,Q159&gt;K159,$R$777="NO CUMPLE"),"NO CUMPLE","CUMPLE")</f>
        <v>NO CUMPLE</v>
      </c>
    </row>
    <row r="160" spans="1:18" ht="15.6">
      <c r="A160" s="544"/>
      <c r="B160" s="560"/>
      <c r="C160" s="339">
        <f>C159+0.01</f>
        <v>6.02</v>
      </c>
      <c r="D160" s="210" t="str">
        <f>IFERROR(VLOOKUP(G160,'LISTA ICCU 2026'!$D$6:$G$1065,4,FALSE),"APU - "&amp;INT(C160)&amp;"."&amp;TEXT(ROUND((C160-INT(C160))*100,0),"00"))</f>
        <v>APU - 6.02</v>
      </c>
      <c r="E160" s="304">
        <f t="shared" si="63"/>
        <v>6.02</v>
      </c>
      <c r="F160" s="210" t="str">
        <f>IF(D160="APU - "&amp;INT(C160)&amp;"."&amp;TEXT(ROUND((C160-INT(C160))*100,0),"00"),"N/A",IFERROR(VLOOKUP(G160,'LISTA ICCU 2026'!$D$6:$G$1065,4,FALSE),"N/A"))</f>
        <v>N/A</v>
      </c>
      <c r="G160" s="211" t="s">
        <v>2268</v>
      </c>
      <c r="H160" s="7" t="s">
        <v>78</v>
      </c>
      <c r="I160" s="642">
        <v>9</v>
      </c>
      <c r="J160" s="269">
        <v>1173244</v>
      </c>
      <c r="K160" s="212">
        <f>J160*I160</f>
        <v>10559196</v>
      </c>
      <c r="L160" s="565"/>
      <c r="M160" s="558"/>
      <c r="N160" s="580"/>
      <c r="O160" s="538">
        <f t="shared" si="64"/>
        <v>0</v>
      </c>
      <c r="P160" s="532">
        <f t="shared" ref="P160:P166" si="68">+N160*I160</f>
        <v>0</v>
      </c>
      <c r="Q160" s="532">
        <f t="shared" ref="Q160:Q166" si="69">ROUND(O160*I160,2)</f>
        <v>0</v>
      </c>
      <c r="R160" s="535" t="str">
        <f t="shared" ref="R160:R166" si="70">IF(OR(O160&lt;=0,O160&gt;J160,Q160&lt;=0,Q160&gt;K160,$R$777="NO CUMPLE"),"NO CUMPLE","CUMPLE")</f>
        <v>NO CUMPLE</v>
      </c>
    </row>
    <row r="161" spans="1:18" ht="15.6">
      <c r="A161" s="544"/>
      <c r="B161" s="560"/>
      <c r="C161" s="339">
        <f t="shared" ref="C161:C166" si="71">C160+0.01</f>
        <v>6.0299999999999994</v>
      </c>
      <c r="D161" s="210" t="str">
        <f>IFERROR(VLOOKUP(G161,'LISTA ICCU 2026'!$D$6:$G$1065,4,FALSE),"APU - "&amp;INT(C161)&amp;"."&amp;TEXT(ROUND((C161-INT(C161))*100,0),"00"))</f>
        <v>APU - 6.03</v>
      </c>
      <c r="E161" s="304">
        <f t="shared" si="63"/>
        <v>6.0299999999999994</v>
      </c>
      <c r="F161" s="210" t="str">
        <f>IF(D161="APU - "&amp;INT(C161)&amp;"."&amp;TEXT(ROUND((C161-INT(C161))*100,0),"00"),"N/A",IFERROR(VLOOKUP(G161,'LISTA ICCU 2026'!$D$6:$G$1065,4,FALSE),"N/A"))</f>
        <v>N/A</v>
      </c>
      <c r="G161" s="211" t="s">
        <v>2261</v>
      </c>
      <c r="H161" s="7" t="s">
        <v>78</v>
      </c>
      <c r="I161" s="642">
        <v>12</v>
      </c>
      <c r="J161" s="269">
        <v>283500</v>
      </c>
      <c r="K161" s="212">
        <f t="shared" ref="K161:K166" si="72">J161*I161</f>
        <v>3402000</v>
      </c>
      <c r="L161" s="565"/>
      <c r="M161" s="558"/>
      <c r="N161" s="580"/>
      <c r="O161" s="538">
        <f t="shared" si="64"/>
        <v>0</v>
      </c>
      <c r="P161" s="532">
        <f t="shared" si="68"/>
        <v>0</v>
      </c>
      <c r="Q161" s="532">
        <f t="shared" si="69"/>
        <v>0</v>
      </c>
      <c r="R161" s="535" t="str">
        <f t="shared" si="70"/>
        <v>NO CUMPLE</v>
      </c>
    </row>
    <row r="162" spans="1:18" ht="15.6">
      <c r="A162" s="544"/>
      <c r="B162" s="560"/>
      <c r="C162" s="339">
        <f t="shared" si="71"/>
        <v>6.0399999999999991</v>
      </c>
      <c r="D162" s="210" t="str">
        <f>IFERROR(VLOOKUP(G162,'LISTA ICCU 2026'!$D$6:$G$1065,4,FALSE),"APU - "&amp;INT(C162)&amp;"."&amp;TEXT(ROUND((C162-INT(C162))*100,0),"00"))</f>
        <v>APU - 6.04</v>
      </c>
      <c r="E162" s="304">
        <f t="shared" si="63"/>
        <v>6.0399999999999991</v>
      </c>
      <c r="F162" s="210" t="str">
        <f>IF(D162="APU - "&amp;INT(C162)&amp;"."&amp;TEXT(ROUND((C162-INT(C162))*100,0),"00"),"N/A",IFERROR(VLOOKUP(G162,'LISTA ICCU 2026'!$D$6:$G$1065,4,FALSE),"N/A"))</f>
        <v>N/A</v>
      </c>
      <c r="G162" s="211" t="s">
        <v>2443</v>
      </c>
      <c r="H162" s="7" t="s">
        <v>78</v>
      </c>
      <c r="I162" s="642">
        <v>4</v>
      </c>
      <c r="J162" s="269">
        <v>261922</v>
      </c>
      <c r="K162" s="212">
        <f t="shared" si="72"/>
        <v>1047688</v>
      </c>
      <c r="L162" s="565"/>
      <c r="M162" s="558"/>
      <c r="N162" s="580"/>
      <c r="O162" s="538">
        <f t="shared" si="64"/>
        <v>0</v>
      </c>
      <c r="P162" s="532">
        <f t="shared" si="68"/>
        <v>0</v>
      </c>
      <c r="Q162" s="532">
        <f t="shared" si="69"/>
        <v>0</v>
      </c>
      <c r="R162" s="535" t="str">
        <f t="shared" si="70"/>
        <v>NO CUMPLE</v>
      </c>
    </row>
    <row r="163" spans="1:18" ht="27.6">
      <c r="A163" s="544"/>
      <c r="B163" s="560"/>
      <c r="C163" s="339">
        <f t="shared" si="71"/>
        <v>6.0499999999999989</v>
      </c>
      <c r="D163" s="210" t="str">
        <f>IFERROR(VLOOKUP(G163,'LISTA ICCU 2026'!$D$6:$G$1065,4,FALSE),"APU - "&amp;INT(C163)&amp;"."&amp;TEXT(ROUND((C163-INT(C163))*100,0),"00"))</f>
        <v>APU - 6.05</v>
      </c>
      <c r="E163" s="304">
        <f t="shared" si="63"/>
        <v>6.0499999999999989</v>
      </c>
      <c r="F163" s="210" t="str">
        <f>IF(D163="APU - "&amp;INT(C163)&amp;"."&amp;TEXT(ROUND((C163-INT(C163))*100,0),"00"),"N/A",IFERROR(VLOOKUP(G163,'LISTA ICCU 2026'!$D$6:$G$1065,4,FALSE),"N/A"))</f>
        <v>N/A</v>
      </c>
      <c r="G163" s="211" t="s">
        <v>2444</v>
      </c>
      <c r="H163" s="7" t="s">
        <v>78</v>
      </c>
      <c r="I163" s="642">
        <v>30</v>
      </c>
      <c r="J163" s="269">
        <v>165320</v>
      </c>
      <c r="K163" s="212">
        <f t="shared" si="72"/>
        <v>4959600</v>
      </c>
      <c r="L163" s="565"/>
      <c r="M163" s="558"/>
      <c r="N163" s="580"/>
      <c r="O163" s="538">
        <f t="shared" si="64"/>
        <v>0</v>
      </c>
      <c r="P163" s="532">
        <f t="shared" si="68"/>
        <v>0</v>
      </c>
      <c r="Q163" s="532">
        <f t="shared" si="69"/>
        <v>0</v>
      </c>
      <c r="R163" s="535" t="str">
        <f t="shared" si="70"/>
        <v>NO CUMPLE</v>
      </c>
    </row>
    <row r="164" spans="1:18" ht="15.6">
      <c r="A164" s="544"/>
      <c r="B164" s="560"/>
      <c r="C164" s="339">
        <f t="shared" si="71"/>
        <v>6.0599999999999987</v>
      </c>
      <c r="D164" s="210" t="str">
        <f>IFERROR(VLOOKUP(G164,'LISTA ICCU 2026'!$D$6:$G$1065,4,FALSE),"APU - "&amp;INT(C164)&amp;"."&amp;TEXT(ROUND((C164-INT(C164))*100,0),"00"))</f>
        <v>12,97 - C</v>
      </c>
      <c r="E164" s="304">
        <f t="shared" si="63"/>
        <v>6.0599999999999987</v>
      </c>
      <c r="F164" s="210" t="str">
        <f>IF(D164="APU - "&amp;INT(C164)&amp;"."&amp;TEXT(ROUND((C164-INT(C164))*100,0),"00"),"N/A",IFERROR(VLOOKUP(G164,'LISTA ICCU 2026'!$D$6:$G$1065,4,FALSE),"N/A"))</f>
        <v>12,97 - C</v>
      </c>
      <c r="G164" s="211" t="s">
        <v>572</v>
      </c>
      <c r="H164" s="7" t="str">
        <f>IFERROR(VLOOKUP(G164,'LISTA ICCU 2026'!$D$6:$H$1065,2,FALSE),"NO ")</f>
        <v>UN</v>
      </c>
      <c r="I164" s="642">
        <v>2</v>
      </c>
      <c r="J164" s="269">
        <f>ROUNDUP(IFERROR(VLOOKUP(G164,'LISTA ICCU 2026'!$D$6:$H$1065,3,FALSE),"NO ")*1.3,0)</f>
        <v>1178350</v>
      </c>
      <c r="K164" s="212">
        <f t="shared" si="72"/>
        <v>2356700</v>
      </c>
      <c r="L164" s="565"/>
      <c r="M164" s="558"/>
      <c r="N164" s="580"/>
      <c r="O164" s="538">
        <f t="shared" si="64"/>
        <v>0</v>
      </c>
      <c r="P164" s="532">
        <f t="shared" si="68"/>
        <v>0</v>
      </c>
      <c r="Q164" s="532">
        <f t="shared" si="69"/>
        <v>0</v>
      </c>
      <c r="R164" s="535" t="str">
        <f t="shared" si="70"/>
        <v>NO CUMPLE</v>
      </c>
    </row>
    <row r="165" spans="1:18" ht="15.6">
      <c r="A165" s="544"/>
      <c r="B165" s="560"/>
      <c r="C165" s="339">
        <f t="shared" si="71"/>
        <v>6.0699999999999985</v>
      </c>
      <c r="D165" s="210" t="str">
        <f>IFERROR(VLOOKUP(G165,'LISTA ICCU 2026'!$D$6:$G$1065,4,FALSE),"APU - "&amp;INT(C165)&amp;"."&amp;TEXT(ROUND((C165-INT(C165))*100,0),"00"))</f>
        <v>12,58 - C</v>
      </c>
      <c r="E165" s="304">
        <f t="shared" si="63"/>
        <v>6.0699999999999985</v>
      </c>
      <c r="F165" s="210" t="str">
        <f>IF(D165="APU - "&amp;INT(C165)&amp;"."&amp;TEXT(ROUND((C165-INT(C165))*100,0),"00"),"N/A",IFERROR(VLOOKUP(G165,'LISTA ICCU 2026'!$D$6:$G$1065,4,FALSE),"N/A"))</f>
        <v>12,58 - C</v>
      </c>
      <c r="G165" s="211" t="s">
        <v>533</v>
      </c>
      <c r="H165" s="7" t="str">
        <f>IFERROR(VLOOKUP(G165,'LISTA ICCU 2026'!$D$6:$H$1065,2,FALSE),"NO ")</f>
        <v>ML</v>
      </c>
      <c r="I165" s="642">
        <v>65</v>
      </c>
      <c r="J165" s="269">
        <f>ROUNDUP(IFERROR(VLOOKUP(G165,'LISTA ICCU 2026'!$D$6:$H$1065,3,FALSE),"NO ")*1.3,0)</f>
        <v>26501</v>
      </c>
      <c r="K165" s="212">
        <f t="shared" si="72"/>
        <v>1722565</v>
      </c>
      <c r="L165" s="565"/>
      <c r="M165" s="558"/>
      <c r="N165" s="580"/>
      <c r="O165" s="538">
        <f t="shared" si="64"/>
        <v>0</v>
      </c>
      <c r="P165" s="532">
        <f t="shared" si="68"/>
        <v>0</v>
      </c>
      <c r="Q165" s="532">
        <f t="shared" si="69"/>
        <v>0</v>
      </c>
      <c r="R165" s="535" t="str">
        <f t="shared" si="70"/>
        <v>NO CUMPLE</v>
      </c>
    </row>
    <row r="166" spans="1:18" ht="15.6">
      <c r="A166" s="544"/>
      <c r="B166" s="560"/>
      <c r="C166" s="339">
        <f t="shared" si="71"/>
        <v>6.0799999999999983</v>
      </c>
      <c r="D166" s="210" t="str">
        <f>IFERROR(VLOOKUP(G166,'LISTA ICCU 2026'!$D$6:$G$1065,4,FALSE),"APU - "&amp;INT(C166)&amp;"."&amp;TEXT(ROUND((C166-INT(C166))*100,0),"00"))</f>
        <v>12.100 - C</v>
      </c>
      <c r="E166" s="304">
        <f t="shared" si="63"/>
        <v>6.0799999999999983</v>
      </c>
      <c r="F166" s="210" t="str">
        <f>IF(D166="APU - "&amp;INT(C166)&amp;"."&amp;TEXT(ROUND((C166-INT(C166))*100,0),"00"),"N/A",IFERROR(VLOOKUP(G166,'LISTA ICCU 2026'!$D$6:$G$1065,4,FALSE),"N/A"))</f>
        <v>12.100 - C</v>
      </c>
      <c r="G166" s="211" t="s">
        <v>2445</v>
      </c>
      <c r="H166" s="7" t="str">
        <f>IFERROR(VLOOKUP(G166,'LISTA ICCU 2026'!$D$6:$H$1065,2,FALSE),"NO ")</f>
        <v>UN</v>
      </c>
      <c r="I166" s="642">
        <v>1</v>
      </c>
      <c r="J166" s="269">
        <f>ROUNDUP(IFERROR(VLOOKUP(G166,'LISTA ICCU 2026'!$D$6:$H$1065,3,FALSE),"NO ")*1.3,0)</f>
        <v>6593974</v>
      </c>
      <c r="K166" s="212">
        <f t="shared" si="72"/>
        <v>6593974</v>
      </c>
      <c r="L166" s="565"/>
      <c r="M166" s="558"/>
      <c r="N166" s="580"/>
      <c r="O166" s="538">
        <f t="shared" si="64"/>
        <v>0</v>
      </c>
      <c r="P166" s="532">
        <f t="shared" si="68"/>
        <v>0</v>
      </c>
      <c r="Q166" s="532">
        <f t="shared" si="69"/>
        <v>0</v>
      </c>
      <c r="R166" s="535" t="str">
        <f t="shared" si="70"/>
        <v>NO CUMPLE</v>
      </c>
    </row>
    <row r="167" spans="1:18" ht="16.2" thickBot="1">
      <c r="A167" s="544"/>
      <c r="B167" s="560"/>
      <c r="C167" s="340" t="s">
        <v>14</v>
      </c>
      <c r="D167" s="243"/>
      <c r="E167" s="303"/>
      <c r="F167" s="243"/>
      <c r="G167" s="243"/>
      <c r="H167" s="243"/>
      <c r="I167" s="643"/>
      <c r="J167" s="244"/>
      <c r="K167" s="8">
        <f>SUM(K159:K166)</f>
        <v>47022303</v>
      </c>
      <c r="L167" s="565"/>
      <c r="M167" s="558"/>
      <c r="N167" s="580"/>
      <c r="O167" s="653"/>
      <c r="P167" s="653"/>
      <c r="Q167" s="656">
        <f>SUM(Q159:Q166)</f>
        <v>0</v>
      </c>
      <c r="R167" s="653"/>
    </row>
    <row r="168" spans="1:18" ht="16.2" thickBot="1">
      <c r="A168" s="544"/>
      <c r="B168" s="560"/>
      <c r="C168" s="337" t="s">
        <v>18</v>
      </c>
      <c r="D168" s="242"/>
      <c r="E168" s="300"/>
      <c r="F168" s="242"/>
      <c r="G168" s="242"/>
      <c r="H168" s="242"/>
      <c r="I168" s="300"/>
      <c r="J168" s="2"/>
      <c r="K168" s="3"/>
      <c r="L168" s="565"/>
      <c r="M168" s="558"/>
      <c r="N168" s="541"/>
      <c r="O168" s="541"/>
      <c r="P168" s="541"/>
      <c r="Q168" s="541"/>
      <c r="R168" s="542"/>
    </row>
    <row r="169" spans="1:18" ht="15.6">
      <c r="A169" s="544"/>
      <c r="B169" s="560"/>
      <c r="C169" s="343" t="s">
        <v>2446</v>
      </c>
      <c r="D169" s="309"/>
      <c r="E169" s="310"/>
      <c r="F169" s="309"/>
      <c r="G169" s="311" t="s">
        <v>2447</v>
      </c>
      <c r="H169" s="312"/>
      <c r="I169" s="645"/>
      <c r="J169" s="307"/>
      <c r="K169" s="315"/>
      <c r="L169" s="565"/>
      <c r="M169" s="558"/>
      <c r="N169" s="654"/>
      <c r="O169" s="650"/>
      <c r="P169" s="651"/>
      <c r="Q169" s="651"/>
      <c r="R169" s="652"/>
    </row>
    <row r="170" spans="1:18" ht="15.6">
      <c r="A170" s="544"/>
      <c r="B170" s="560"/>
      <c r="C170" s="343" t="s">
        <v>2448</v>
      </c>
      <c r="D170" s="210" t="str">
        <f>IFERROR(VLOOKUP(G170,'LISTA ICCU 2026'!$D$6:$G$1065,4,FALSE),"APU - "&amp;C170)</f>
        <v>11,27 - C</v>
      </c>
      <c r="E170" s="304" t="str">
        <f t="shared" ref="E170:E228" si="73">C170</f>
        <v>7.1.1</v>
      </c>
      <c r="F170" s="210" t="str">
        <f>IF(D170="APU - "&amp;C170,"N/A",IFERROR(VLOOKUP(G170,'LISTA ICCU 2026'!$D$6:$G$1065,4,FALSE),"APU - "&amp;C170))</f>
        <v>11,27 - C</v>
      </c>
      <c r="G170" s="308" t="s">
        <v>436</v>
      </c>
      <c r="H170" s="7" t="str">
        <f>IFERROR(VLOOKUP(G170,'LISTA ICCU 2026'!$D$6:$H$1065,2,FALSE),"NO ")</f>
        <v>ML</v>
      </c>
      <c r="I170" s="642">
        <v>144.01</v>
      </c>
      <c r="J170" s="269">
        <f>ROUNDUP(IFERROR(VLOOKUP(G170,'LISTA ICCU 2026'!$D$6:$H$1065,3,FALSE),"NO ")*1.3,0)</f>
        <v>18566</v>
      </c>
      <c r="K170" s="212">
        <f>J170*I170</f>
        <v>2673689.6599999997</v>
      </c>
      <c r="L170" s="565"/>
      <c r="M170" s="558"/>
      <c r="N170" s="580"/>
      <c r="O170" s="538">
        <f t="shared" ref="O170:O233" si="74">+ROUND(N170,2)</f>
        <v>0</v>
      </c>
      <c r="P170" s="532">
        <f t="shared" ref="P170" si="75">+N170*I170</f>
        <v>0</v>
      </c>
      <c r="Q170" s="532">
        <f t="shared" ref="Q170" si="76">ROUND(O170*I170,2)</f>
        <v>0</v>
      </c>
      <c r="R170" s="535" t="str">
        <f t="shared" ref="R170" si="77">IF(OR(O170&lt;=0,O170&gt;J170,Q170&lt;=0,Q170&gt;K170,$R$777="NO CUMPLE"),"NO CUMPLE","CUMPLE")</f>
        <v>NO CUMPLE</v>
      </c>
    </row>
    <row r="171" spans="1:18" ht="15.6">
      <c r="A171" s="544"/>
      <c r="B171" s="560"/>
      <c r="C171" s="343" t="s">
        <v>2449</v>
      </c>
      <c r="D171" s="210" t="str">
        <f>IFERROR(VLOOKUP(G171,'LISTA ICCU 2026'!$D$6:$G$1065,4,FALSE),"APU - "&amp;C171)</f>
        <v>11.30 - C</v>
      </c>
      <c r="E171" s="304" t="str">
        <f t="shared" si="73"/>
        <v>7.1.2</v>
      </c>
      <c r="F171" s="210" t="str">
        <f>IF(D171="APU - "&amp;C171,"N/A",IFERROR(VLOOKUP(G171,'LISTA ICCU 2026'!$D$6:$G$1065,4,FALSE),"APU - "&amp;C171))</f>
        <v>11.30 - C</v>
      </c>
      <c r="G171" s="308" t="s">
        <v>439</v>
      </c>
      <c r="H171" s="7" t="str">
        <f>IFERROR(VLOOKUP(G171,'LISTA ICCU 2026'!$D$6:$H$1065,2,FALSE),"NO ")</f>
        <v>ML</v>
      </c>
      <c r="I171" s="642">
        <v>71.34</v>
      </c>
      <c r="J171" s="269">
        <f>ROUNDUP(IFERROR(VLOOKUP(G171,'LISTA ICCU 2026'!$D$6:$H$1065,3,FALSE),"NO ")*1.3,0)</f>
        <v>22832</v>
      </c>
      <c r="K171" s="212">
        <f t="shared" ref="K171:K228" si="78">J171*I171</f>
        <v>1628834.8800000001</v>
      </c>
      <c r="L171" s="565"/>
      <c r="M171" s="558"/>
      <c r="N171" s="580"/>
      <c r="O171" s="538">
        <f t="shared" si="74"/>
        <v>0</v>
      </c>
      <c r="P171" s="532">
        <f t="shared" ref="P171:P189" si="79">+N171*I171</f>
        <v>0</v>
      </c>
      <c r="Q171" s="532">
        <f t="shared" ref="Q171:Q189" si="80">ROUND(O171*I171,2)</f>
        <v>0</v>
      </c>
      <c r="R171" s="535" t="str">
        <f t="shared" ref="R171:R189" si="81">IF(OR(O171&lt;=0,O171&gt;J171,Q171&lt;=0,Q171&gt;K171,$R$777="NO CUMPLE"),"NO CUMPLE","CUMPLE")</f>
        <v>NO CUMPLE</v>
      </c>
    </row>
    <row r="172" spans="1:18" ht="15.6">
      <c r="A172" s="544"/>
      <c r="B172" s="560"/>
      <c r="C172" s="343" t="s">
        <v>2450</v>
      </c>
      <c r="D172" s="210" t="str">
        <f>IFERROR(VLOOKUP(G172,'LISTA ICCU 2026'!$D$6:$G$1065,4,FALSE),"APU - "&amp;C172)</f>
        <v>11,26 - C</v>
      </c>
      <c r="E172" s="304" t="str">
        <f t="shared" si="73"/>
        <v>7.1.3</v>
      </c>
      <c r="F172" s="210" t="str">
        <f>IF(D172="APU - "&amp;C172,"N/A",IFERROR(VLOOKUP(G172,'LISTA ICCU 2026'!$D$6:$G$1065,4,FALSE),"APU - "&amp;C172))</f>
        <v>11,26 - C</v>
      </c>
      <c r="G172" s="308" t="s">
        <v>435</v>
      </c>
      <c r="H172" s="7" t="str">
        <f>IFERROR(VLOOKUP(G172,'LISTA ICCU 2026'!$D$6:$H$1065,2,FALSE),"NO ")</f>
        <v>ML</v>
      </c>
      <c r="I172" s="642">
        <v>97.2</v>
      </c>
      <c r="J172" s="269">
        <f>ROUNDUP(IFERROR(VLOOKUP(G172,'LISTA ICCU 2026'!$D$6:$H$1065,3,FALSE),"NO ")*1.3,0)</f>
        <v>30095</v>
      </c>
      <c r="K172" s="212">
        <f t="shared" si="78"/>
        <v>2925234</v>
      </c>
      <c r="L172" s="565"/>
      <c r="M172" s="558"/>
      <c r="N172" s="580"/>
      <c r="O172" s="538">
        <f t="shared" si="74"/>
        <v>0</v>
      </c>
      <c r="P172" s="532">
        <f t="shared" si="79"/>
        <v>0</v>
      </c>
      <c r="Q172" s="532">
        <f t="shared" si="80"/>
        <v>0</v>
      </c>
      <c r="R172" s="535" t="str">
        <f t="shared" si="81"/>
        <v>NO CUMPLE</v>
      </c>
    </row>
    <row r="173" spans="1:18" ht="15.6">
      <c r="A173" s="544"/>
      <c r="B173" s="560"/>
      <c r="C173" s="343" t="s">
        <v>2451</v>
      </c>
      <c r="D173" s="210" t="str">
        <f>IFERROR(VLOOKUP(G173,'LISTA ICCU 2026'!$D$6:$G$1065,4,FALSE),"APU - "&amp;C173)</f>
        <v>APU - 7.1.4</v>
      </c>
      <c r="E173" s="304" t="str">
        <f t="shared" si="73"/>
        <v>7.1.4</v>
      </c>
      <c r="F173" s="210" t="str">
        <f>IF(D173="APU - "&amp;C173,"N/A",IFERROR(VLOOKUP(G173,'LISTA ICCU 2026'!$D$6:$G$1065,4,FALSE),"APU - "&amp;C173))</f>
        <v>N/A</v>
      </c>
      <c r="G173" s="308" t="s">
        <v>2452</v>
      </c>
      <c r="H173" s="7" t="s">
        <v>81</v>
      </c>
      <c r="I173" s="642">
        <v>48</v>
      </c>
      <c r="J173" s="269">
        <v>27687</v>
      </c>
      <c r="K173" s="212">
        <f t="shared" si="78"/>
        <v>1328976</v>
      </c>
      <c r="L173" s="565"/>
      <c r="M173" s="558"/>
      <c r="N173" s="580"/>
      <c r="O173" s="538">
        <f t="shared" si="74"/>
        <v>0</v>
      </c>
      <c r="P173" s="532">
        <f t="shared" si="79"/>
        <v>0</v>
      </c>
      <c r="Q173" s="532">
        <f t="shared" si="80"/>
        <v>0</v>
      </c>
      <c r="R173" s="535" t="str">
        <f t="shared" si="81"/>
        <v>NO CUMPLE</v>
      </c>
    </row>
    <row r="174" spans="1:18" ht="15.6">
      <c r="A174" s="544"/>
      <c r="B174" s="560"/>
      <c r="C174" s="343" t="s">
        <v>2453</v>
      </c>
      <c r="D174" s="210" t="str">
        <f>IFERROR(VLOOKUP(G174,'LISTA ICCU 2026'!$D$6:$G$1065,4,FALSE),"APU - "&amp;C174)</f>
        <v>11,25 - C</v>
      </c>
      <c r="E174" s="304" t="str">
        <f t="shared" si="73"/>
        <v>7.1.5</v>
      </c>
      <c r="F174" s="210" t="str">
        <f>IF(D174="APU - "&amp;C174,"N/A",IFERROR(VLOOKUP(G174,'LISTA ICCU 2026'!$D$6:$G$1065,4,FALSE),"APU - "&amp;C174))</f>
        <v>11,25 - C</v>
      </c>
      <c r="G174" s="308" t="s">
        <v>434</v>
      </c>
      <c r="H174" s="7" t="str">
        <f>IFERROR(VLOOKUP(G174,'LISTA ICCU 2026'!$D$6:$H$1065,2,FALSE),"NO ")</f>
        <v>ML</v>
      </c>
      <c r="I174" s="642">
        <v>28</v>
      </c>
      <c r="J174" s="269">
        <f>ROUNDUP(IFERROR(VLOOKUP(G174,'LISTA ICCU 2026'!$D$6:$H$1065,3,FALSE),"NO ")*1.3,0)</f>
        <v>47112</v>
      </c>
      <c r="K174" s="212">
        <f t="shared" si="78"/>
        <v>1319136</v>
      </c>
      <c r="L174" s="565"/>
      <c r="M174" s="558"/>
      <c r="N174" s="580"/>
      <c r="O174" s="538">
        <f t="shared" si="74"/>
        <v>0</v>
      </c>
      <c r="P174" s="532">
        <f t="shared" si="79"/>
        <v>0</v>
      </c>
      <c r="Q174" s="532">
        <f t="shared" si="80"/>
        <v>0</v>
      </c>
      <c r="R174" s="535" t="str">
        <f t="shared" si="81"/>
        <v>NO CUMPLE</v>
      </c>
    </row>
    <row r="175" spans="1:18" ht="15.6">
      <c r="A175" s="544"/>
      <c r="B175" s="560"/>
      <c r="C175" s="343" t="s">
        <v>2454</v>
      </c>
      <c r="D175" s="210" t="str">
        <f>IFERROR(VLOOKUP(G175,'LISTA ICCU 2026'!$D$6:$G$1065,4,FALSE),"APU - "&amp;C175)</f>
        <v>11,29 - C</v>
      </c>
      <c r="E175" s="304" t="str">
        <f t="shared" si="73"/>
        <v>7.1.6</v>
      </c>
      <c r="F175" s="210" t="str">
        <f>IF(D175="APU - "&amp;C175,"N/A",IFERROR(VLOOKUP(G175,'LISTA ICCU 2026'!$D$6:$G$1065,4,FALSE),"APU - "&amp;C175))</f>
        <v>11,29 - C</v>
      </c>
      <c r="G175" s="308" t="s">
        <v>438</v>
      </c>
      <c r="H175" s="7" t="str">
        <f>IFERROR(VLOOKUP(G175,'LISTA ICCU 2026'!$D$6:$H$1065,2,FALSE),"NO ")</f>
        <v>ML</v>
      </c>
      <c r="I175" s="642">
        <v>22</v>
      </c>
      <c r="J175" s="269">
        <f>ROUNDUP(IFERROR(VLOOKUP(G175,'LISTA ICCU 2026'!$D$6:$H$1065,3,FALSE),"NO ")*1.3,0)</f>
        <v>65930</v>
      </c>
      <c r="K175" s="212">
        <f t="shared" si="78"/>
        <v>1450460</v>
      </c>
      <c r="L175" s="565"/>
      <c r="M175" s="558"/>
      <c r="N175" s="580"/>
      <c r="O175" s="538">
        <f t="shared" si="74"/>
        <v>0</v>
      </c>
      <c r="P175" s="532">
        <f t="shared" si="79"/>
        <v>0</v>
      </c>
      <c r="Q175" s="532">
        <f t="shared" si="80"/>
        <v>0</v>
      </c>
      <c r="R175" s="535" t="str">
        <f t="shared" si="81"/>
        <v>NO CUMPLE</v>
      </c>
    </row>
    <row r="176" spans="1:18" ht="15.6">
      <c r="A176" s="544"/>
      <c r="B176" s="560"/>
      <c r="C176" s="343" t="s">
        <v>2455</v>
      </c>
      <c r="D176" s="210" t="str">
        <f>IFERROR(VLOOKUP(G176,'LISTA ICCU 2026'!$D$6:$G$1065,4,FALSE),"APU - "&amp;C176)</f>
        <v>11,28 - C</v>
      </c>
      <c r="E176" s="304" t="str">
        <f t="shared" si="73"/>
        <v>7.1.7</v>
      </c>
      <c r="F176" s="210" t="str">
        <f>IF(D176="APU - "&amp;C176,"N/A",IFERROR(VLOOKUP(G176,'LISTA ICCU 2026'!$D$6:$G$1065,4,FALSE),"APU - "&amp;C176))</f>
        <v>11,28 - C</v>
      </c>
      <c r="G176" s="308" t="s">
        <v>437</v>
      </c>
      <c r="H176" s="7" t="str">
        <f>IFERROR(VLOOKUP(G176,'LISTA ICCU 2026'!$D$6:$H$1065,2,FALSE),"NO ")</f>
        <v>ML</v>
      </c>
      <c r="I176" s="642">
        <v>16</v>
      </c>
      <c r="J176" s="269">
        <f>ROUNDUP(IFERROR(VLOOKUP(G176,'LISTA ICCU 2026'!$D$6:$H$1065,3,FALSE),"NO ")*1.3,0)</f>
        <v>100940</v>
      </c>
      <c r="K176" s="212">
        <f t="shared" si="78"/>
        <v>1615040</v>
      </c>
      <c r="L176" s="565"/>
      <c r="M176" s="558"/>
      <c r="N176" s="580"/>
      <c r="O176" s="538">
        <f t="shared" si="74"/>
        <v>0</v>
      </c>
      <c r="P176" s="532">
        <f t="shared" si="79"/>
        <v>0</v>
      </c>
      <c r="Q176" s="532">
        <f t="shared" si="80"/>
        <v>0</v>
      </c>
      <c r="R176" s="535" t="str">
        <f t="shared" si="81"/>
        <v>NO CUMPLE</v>
      </c>
    </row>
    <row r="177" spans="1:18" ht="15.6">
      <c r="A177" s="544"/>
      <c r="B177" s="560"/>
      <c r="C177" s="343" t="s">
        <v>2456</v>
      </c>
      <c r="D177" s="210" t="str">
        <f>IFERROR(VLOOKUP(G177,'LISTA ICCU 2026'!$D$6:$G$1065,4,FALSE),"APU - "&amp;C177)</f>
        <v>5,53 - C</v>
      </c>
      <c r="E177" s="304" t="str">
        <f t="shared" si="73"/>
        <v>7.1.8</v>
      </c>
      <c r="F177" s="210" t="str">
        <f>IF(D177="APU - "&amp;C177,"N/A",IFERROR(VLOOKUP(G177,'LISTA ICCU 2026'!$D$6:$G$1065,4,FALSE),"APU - "&amp;C177))</f>
        <v>5,53 - C</v>
      </c>
      <c r="G177" s="308" t="s">
        <v>250</v>
      </c>
      <c r="H177" s="7" t="str">
        <f>IFERROR(VLOOKUP(G177,'LISTA ICCU 2026'!$D$6:$H$1065,2,FALSE),"NO ")</f>
        <v>UN</v>
      </c>
      <c r="I177" s="642">
        <v>71</v>
      </c>
      <c r="J177" s="269">
        <f>ROUNDUP(IFERROR(VLOOKUP(G177,'LISTA ICCU 2026'!$D$6:$H$1065,3,FALSE),"NO ")*1.3,0)</f>
        <v>21006</v>
      </c>
      <c r="K177" s="212">
        <f t="shared" si="78"/>
        <v>1491426</v>
      </c>
      <c r="L177" s="565"/>
      <c r="M177" s="558"/>
      <c r="N177" s="580"/>
      <c r="O177" s="538">
        <f t="shared" si="74"/>
        <v>0</v>
      </c>
      <c r="P177" s="532">
        <f t="shared" si="79"/>
        <v>0</v>
      </c>
      <c r="Q177" s="532">
        <f t="shared" si="80"/>
        <v>0</v>
      </c>
      <c r="R177" s="535" t="str">
        <f t="shared" si="81"/>
        <v>NO CUMPLE</v>
      </c>
    </row>
    <row r="178" spans="1:18" ht="15.6">
      <c r="A178" s="544"/>
      <c r="B178" s="560"/>
      <c r="C178" s="343" t="s">
        <v>2457</v>
      </c>
      <c r="D178" s="210" t="str">
        <f>IFERROR(VLOOKUP(G178,'LISTA ICCU 2026'!$D$6:$G$1065,4,FALSE),"APU - "&amp;C178)</f>
        <v>11,16 - C</v>
      </c>
      <c r="E178" s="304" t="str">
        <f t="shared" si="73"/>
        <v>7.1.9</v>
      </c>
      <c r="F178" s="210" t="str">
        <f>IF(D178="APU - "&amp;C178,"N/A",IFERROR(VLOOKUP(G178,'LISTA ICCU 2026'!$D$6:$G$1065,4,FALSE),"APU - "&amp;C178))</f>
        <v>11,16 - C</v>
      </c>
      <c r="G178" s="308" t="s">
        <v>425</v>
      </c>
      <c r="H178" s="7" t="str">
        <f>IFERROR(VLOOKUP(G178,'LISTA ICCU 2026'!$D$6:$H$1065,2,FALSE),"NO ")</f>
        <v>UN</v>
      </c>
      <c r="I178" s="642">
        <v>46</v>
      </c>
      <c r="J178" s="269">
        <f>ROUNDUP(IFERROR(VLOOKUP(G178,'LISTA ICCU 2026'!$D$6:$H$1065,3,FALSE),"NO ")*1.3,0)</f>
        <v>148962</v>
      </c>
      <c r="K178" s="212">
        <f t="shared" si="78"/>
        <v>6852252</v>
      </c>
      <c r="L178" s="565"/>
      <c r="M178" s="558"/>
      <c r="N178" s="580"/>
      <c r="O178" s="538">
        <f t="shared" si="74"/>
        <v>0</v>
      </c>
      <c r="P178" s="532">
        <f t="shared" si="79"/>
        <v>0</v>
      </c>
      <c r="Q178" s="532">
        <f t="shared" si="80"/>
        <v>0</v>
      </c>
      <c r="R178" s="535" t="str">
        <f t="shared" si="81"/>
        <v>NO CUMPLE</v>
      </c>
    </row>
    <row r="179" spans="1:18" ht="15.6">
      <c r="A179" s="544"/>
      <c r="B179" s="560"/>
      <c r="C179" s="343" t="s">
        <v>2458</v>
      </c>
      <c r="D179" s="210" t="str">
        <f>IFERROR(VLOOKUP(G179,'LISTA ICCU 2026'!$D$6:$G$1065,4,FALSE),"APU - "&amp;C179)</f>
        <v>11,36 - C</v>
      </c>
      <c r="E179" s="304" t="str">
        <f t="shared" si="73"/>
        <v>7.1.10</v>
      </c>
      <c r="F179" s="210" t="str">
        <f>IF(D179="APU - "&amp;C179,"N/A",IFERROR(VLOOKUP(G179,'LISTA ICCU 2026'!$D$6:$G$1065,4,FALSE),"APU - "&amp;C179))</f>
        <v>11,36 - C</v>
      </c>
      <c r="G179" s="308" t="s">
        <v>445</v>
      </c>
      <c r="H179" s="7" t="str">
        <f>IFERROR(VLOOKUP(G179,'LISTA ICCU 2026'!$D$6:$H$1065,2,FALSE),"NO ")</f>
        <v>UN</v>
      </c>
      <c r="I179" s="642">
        <v>4</v>
      </c>
      <c r="J179" s="269">
        <f>ROUNDUP(IFERROR(VLOOKUP(G179,'LISTA ICCU 2026'!$D$6:$H$1065,3,FALSE),"NO ")*1.3,0)</f>
        <v>120513</v>
      </c>
      <c r="K179" s="212">
        <f t="shared" si="78"/>
        <v>482052</v>
      </c>
      <c r="L179" s="565"/>
      <c r="M179" s="558"/>
      <c r="N179" s="580"/>
      <c r="O179" s="538">
        <f t="shared" si="74"/>
        <v>0</v>
      </c>
      <c r="P179" s="532">
        <f t="shared" si="79"/>
        <v>0</v>
      </c>
      <c r="Q179" s="532">
        <f t="shared" si="80"/>
        <v>0</v>
      </c>
      <c r="R179" s="535" t="str">
        <f t="shared" si="81"/>
        <v>NO CUMPLE</v>
      </c>
    </row>
    <row r="180" spans="1:18" ht="15.6">
      <c r="A180" s="544"/>
      <c r="B180" s="560"/>
      <c r="C180" s="343" t="s">
        <v>2459</v>
      </c>
      <c r="D180" s="210" t="str">
        <f>IFERROR(VLOOKUP(G180,'LISTA ICCU 2026'!$D$6:$G$1065,4,FALSE),"APU - "&amp;C180)</f>
        <v>11,37 - C</v>
      </c>
      <c r="E180" s="304" t="str">
        <f t="shared" si="73"/>
        <v>7.1.11</v>
      </c>
      <c r="F180" s="210" t="str">
        <f>IF(D180="APU - "&amp;C180,"N/A",IFERROR(VLOOKUP(G180,'LISTA ICCU 2026'!$D$6:$G$1065,4,FALSE),"APU - "&amp;C180))</f>
        <v>11,37 - C</v>
      </c>
      <c r="G180" s="308" t="s">
        <v>446</v>
      </c>
      <c r="H180" s="7" t="str">
        <f>IFERROR(VLOOKUP(G180,'LISTA ICCU 2026'!$D$6:$H$1065,2,FALSE),"NO ")</f>
        <v>UN</v>
      </c>
      <c r="I180" s="642">
        <v>2</v>
      </c>
      <c r="J180" s="269">
        <f>ROUNDUP(IFERROR(VLOOKUP(G180,'LISTA ICCU 2026'!$D$6:$H$1065,3,FALSE),"NO ")*1.3,0)</f>
        <v>150274</v>
      </c>
      <c r="K180" s="212">
        <f t="shared" si="78"/>
        <v>300548</v>
      </c>
      <c r="L180" s="565"/>
      <c r="M180" s="558"/>
      <c r="N180" s="580"/>
      <c r="O180" s="538">
        <f t="shared" si="74"/>
        <v>0</v>
      </c>
      <c r="P180" s="532">
        <f t="shared" si="79"/>
        <v>0</v>
      </c>
      <c r="Q180" s="532">
        <f t="shared" si="80"/>
        <v>0</v>
      </c>
      <c r="R180" s="535" t="str">
        <f t="shared" si="81"/>
        <v>NO CUMPLE</v>
      </c>
    </row>
    <row r="181" spans="1:18" ht="15.6">
      <c r="A181" s="544"/>
      <c r="B181" s="560"/>
      <c r="C181" s="343" t="s">
        <v>2460</v>
      </c>
      <c r="D181" s="210" t="str">
        <f>IFERROR(VLOOKUP(G181,'LISTA ICCU 2026'!$D$6:$G$1065,4,FALSE),"APU - "&amp;C181)</f>
        <v>11,35 - C</v>
      </c>
      <c r="E181" s="304" t="str">
        <f t="shared" si="73"/>
        <v>7.1.12</v>
      </c>
      <c r="F181" s="210" t="str">
        <f>IF(D181="APU - "&amp;C181,"N/A",IFERROR(VLOOKUP(G181,'LISTA ICCU 2026'!$D$6:$G$1065,4,FALSE),"APU - "&amp;C181))</f>
        <v>11,35 - C</v>
      </c>
      <c r="G181" s="308" t="s">
        <v>444</v>
      </c>
      <c r="H181" s="7" t="str">
        <f>IFERROR(VLOOKUP(G181,'LISTA ICCU 2026'!$D$6:$H$1065,2,FALSE),"NO ")</f>
        <v>UN</v>
      </c>
      <c r="I181" s="642">
        <v>1</v>
      </c>
      <c r="J181" s="269">
        <f>ROUNDUP(IFERROR(VLOOKUP(G181,'LISTA ICCU 2026'!$D$6:$H$1065,3,FALSE),"NO ")*1.3,0)</f>
        <v>213915</v>
      </c>
      <c r="K181" s="212">
        <f t="shared" si="78"/>
        <v>213915</v>
      </c>
      <c r="L181" s="565"/>
      <c r="M181" s="558"/>
      <c r="N181" s="580"/>
      <c r="O181" s="538">
        <f t="shared" si="74"/>
        <v>0</v>
      </c>
      <c r="P181" s="532">
        <f t="shared" si="79"/>
        <v>0</v>
      </c>
      <c r="Q181" s="532">
        <f t="shared" si="80"/>
        <v>0</v>
      </c>
      <c r="R181" s="535" t="str">
        <f t="shared" si="81"/>
        <v>NO CUMPLE</v>
      </c>
    </row>
    <row r="182" spans="1:18" ht="15.6">
      <c r="A182" s="544"/>
      <c r="B182" s="560"/>
      <c r="C182" s="343" t="s">
        <v>2461</v>
      </c>
      <c r="D182" s="210" t="str">
        <f>IFERROR(VLOOKUP(G182,'LISTA ICCU 2026'!$D$6:$G$1065,4,FALSE),"APU - "&amp;C182)</f>
        <v>APU - 7.1.13</v>
      </c>
      <c r="E182" s="304" t="str">
        <f t="shared" si="73"/>
        <v>7.1.13</v>
      </c>
      <c r="F182" s="210" t="str">
        <f>IF(D182="APU - "&amp;C182,"N/A",IFERROR(VLOOKUP(G182,'LISTA ICCU 2026'!$D$6:$G$1065,4,FALSE),"APU - "&amp;C182))</f>
        <v>N/A</v>
      </c>
      <c r="G182" s="308" t="s">
        <v>2462</v>
      </c>
      <c r="H182" s="7" t="s">
        <v>78</v>
      </c>
      <c r="I182" s="642">
        <v>12</v>
      </c>
      <c r="J182" s="269">
        <v>233253</v>
      </c>
      <c r="K182" s="212">
        <f t="shared" si="78"/>
        <v>2799036</v>
      </c>
      <c r="L182" s="565"/>
      <c r="M182" s="558"/>
      <c r="N182" s="580"/>
      <c r="O182" s="538">
        <f t="shared" si="74"/>
        <v>0</v>
      </c>
      <c r="P182" s="532">
        <f t="shared" si="79"/>
        <v>0</v>
      </c>
      <c r="Q182" s="532">
        <f t="shared" si="80"/>
        <v>0</v>
      </c>
      <c r="R182" s="535" t="str">
        <f t="shared" si="81"/>
        <v>NO CUMPLE</v>
      </c>
    </row>
    <row r="183" spans="1:18" ht="15.6">
      <c r="A183" s="544"/>
      <c r="B183" s="560"/>
      <c r="C183" s="343" t="s">
        <v>2463</v>
      </c>
      <c r="D183" s="210" t="str">
        <f>IFERROR(VLOOKUP(G183,'LISTA ICCU 2026'!$D$6:$G$1065,4,FALSE),"APU - "&amp;C183)</f>
        <v>11,38 - C</v>
      </c>
      <c r="E183" s="304" t="str">
        <f t="shared" si="73"/>
        <v>7.1.14</v>
      </c>
      <c r="F183" s="210" t="str">
        <f>IF(D183="APU - "&amp;C183,"N/A",IFERROR(VLOOKUP(G183,'LISTA ICCU 2026'!$D$6:$G$1065,4,FALSE),"APU - "&amp;C183))</f>
        <v>11,38 - C</v>
      </c>
      <c r="G183" s="308" t="s">
        <v>447</v>
      </c>
      <c r="H183" s="7" t="str">
        <f>IFERROR(VLOOKUP(G183,'LISTA ICCU 2026'!$D$6:$H$1065,2,FALSE),"NO ")</f>
        <v>UN</v>
      </c>
      <c r="I183" s="642">
        <v>1</v>
      </c>
      <c r="J183" s="269">
        <f>ROUNDUP(IFERROR(VLOOKUP(G183,'LISTA ICCU 2026'!$D$6:$H$1065,3,FALSE),"NO ")*1.3,0)</f>
        <v>353545</v>
      </c>
      <c r="K183" s="212">
        <f t="shared" si="78"/>
        <v>353545</v>
      </c>
      <c r="L183" s="565"/>
      <c r="M183" s="558"/>
      <c r="N183" s="580"/>
      <c r="O183" s="538">
        <f t="shared" si="74"/>
        <v>0</v>
      </c>
      <c r="P183" s="532">
        <f t="shared" si="79"/>
        <v>0</v>
      </c>
      <c r="Q183" s="532">
        <f t="shared" si="80"/>
        <v>0</v>
      </c>
      <c r="R183" s="535" t="str">
        <f t="shared" si="81"/>
        <v>NO CUMPLE</v>
      </c>
    </row>
    <row r="184" spans="1:18" ht="15.6">
      <c r="A184" s="544"/>
      <c r="B184" s="560"/>
      <c r="C184" s="343" t="s">
        <v>2464</v>
      </c>
      <c r="D184" s="210" t="str">
        <f>IFERROR(VLOOKUP(G184,'LISTA ICCU 2026'!$D$6:$G$1065,4,FALSE),"APU - "&amp;C184)</f>
        <v>11.40 - C</v>
      </c>
      <c r="E184" s="304" t="str">
        <f t="shared" si="73"/>
        <v>7.1.15</v>
      </c>
      <c r="F184" s="210" t="str">
        <f>IF(D184="APU - "&amp;C184,"N/A",IFERROR(VLOOKUP(G184,'LISTA ICCU 2026'!$D$6:$G$1065,4,FALSE),"APU - "&amp;C184))</f>
        <v>11.40 - C</v>
      </c>
      <c r="G184" s="308" t="s">
        <v>449</v>
      </c>
      <c r="H184" s="7" t="str">
        <f>IFERROR(VLOOKUP(G184,'LISTA ICCU 2026'!$D$6:$H$1065,2,FALSE),"NO ")</f>
        <v>UN</v>
      </c>
      <c r="I184" s="642">
        <v>1</v>
      </c>
      <c r="J184" s="269">
        <f>ROUNDUP(IFERROR(VLOOKUP(G184,'LISTA ICCU 2026'!$D$6:$H$1065,3,FALSE),"NO ")*1.3,0)</f>
        <v>533585</v>
      </c>
      <c r="K184" s="212">
        <f t="shared" si="78"/>
        <v>533585</v>
      </c>
      <c r="L184" s="565"/>
      <c r="M184" s="558"/>
      <c r="N184" s="580"/>
      <c r="O184" s="538">
        <f t="shared" si="74"/>
        <v>0</v>
      </c>
      <c r="P184" s="532">
        <f t="shared" si="79"/>
        <v>0</v>
      </c>
      <c r="Q184" s="532">
        <f t="shared" si="80"/>
        <v>0</v>
      </c>
      <c r="R184" s="535" t="str">
        <f t="shared" si="81"/>
        <v>NO CUMPLE</v>
      </c>
    </row>
    <row r="185" spans="1:18" ht="15.6">
      <c r="A185" s="544"/>
      <c r="B185" s="560"/>
      <c r="C185" s="343" t="s">
        <v>2465</v>
      </c>
      <c r="D185" s="210" t="str">
        <f>IFERROR(VLOOKUP(G185,'LISTA ICCU 2026'!$D$6:$G$1065,4,FALSE),"APU - "&amp;C185)</f>
        <v>APU - 7.1.16</v>
      </c>
      <c r="E185" s="304" t="str">
        <f t="shared" si="73"/>
        <v>7.1.16</v>
      </c>
      <c r="F185" s="210" t="str">
        <f>IF(D185="APU - "&amp;C185,"N/A",IFERROR(VLOOKUP(G185,'LISTA ICCU 2026'!$D$6:$G$1065,4,FALSE),"APU - "&amp;C185))</f>
        <v>N/A</v>
      </c>
      <c r="G185" s="308" t="s">
        <v>2466</v>
      </c>
      <c r="H185" s="7" t="s">
        <v>78</v>
      </c>
      <c r="I185" s="642">
        <v>2</v>
      </c>
      <c r="J185" s="269">
        <v>124804</v>
      </c>
      <c r="K185" s="212">
        <f t="shared" si="78"/>
        <v>249608</v>
      </c>
      <c r="L185" s="565"/>
      <c r="M185" s="558"/>
      <c r="N185" s="580"/>
      <c r="O185" s="538">
        <f t="shared" si="74"/>
        <v>0</v>
      </c>
      <c r="P185" s="532">
        <f t="shared" si="79"/>
        <v>0</v>
      </c>
      <c r="Q185" s="532">
        <f t="shared" si="80"/>
        <v>0</v>
      </c>
      <c r="R185" s="535" t="str">
        <f t="shared" si="81"/>
        <v>NO CUMPLE</v>
      </c>
    </row>
    <row r="186" spans="1:18" ht="15.6">
      <c r="A186" s="544"/>
      <c r="B186" s="560"/>
      <c r="C186" s="343" t="s">
        <v>2467</v>
      </c>
      <c r="D186" s="210" t="str">
        <f>IFERROR(VLOOKUP(G186,'LISTA ICCU 2026'!$D$6:$G$1065,4,FALSE),"APU - "&amp;C186)</f>
        <v>APU - 7.1.17</v>
      </c>
      <c r="E186" s="304" t="str">
        <f t="shared" si="73"/>
        <v>7.1.17</v>
      </c>
      <c r="F186" s="210" t="str">
        <f>IF(D186="APU - "&amp;C186,"N/A",IFERROR(VLOOKUP(G186,'LISTA ICCU 2026'!$D$6:$G$1065,4,FALSE),"APU - "&amp;C186))</f>
        <v>N/A</v>
      </c>
      <c r="G186" s="308" t="s">
        <v>2468</v>
      </c>
      <c r="H186" s="7" t="s">
        <v>78</v>
      </c>
      <c r="I186" s="642">
        <v>2</v>
      </c>
      <c r="J186" s="269">
        <v>431009</v>
      </c>
      <c r="K186" s="212">
        <f t="shared" si="78"/>
        <v>862018</v>
      </c>
      <c r="L186" s="565"/>
      <c r="M186" s="558"/>
      <c r="N186" s="580"/>
      <c r="O186" s="538">
        <f t="shared" si="74"/>
        <v>0</v>
      </c>
      <c r="P186" s="532">
        <f t="shared" si="79"/>
        <v>0</v>
      </c>
      <c r="Q186" s="532">
        <f t="shared" si="80"/>
        <v>0</v>
      </c>
      <c r="R186" s="535" t="str">
        <f t="shared" si="81"/>
        <v>NO CUMPLE</v>
      </c>
    </row>
    <row r="187" spans="1:18" ht="15.6">
      <c r="A187" s="544"/>
      <c r="B187" s="560"/>
      <c r="C187" s="343" t="s">
        <v>2469</v>
      </c>
      <c r="D187" s="210" t="str">
        <f>IFERROR(VLOOKUP(G187,'LISTA ICCU 2026'!$D$6:$G$1065,4,FALSE),"APU - "&amp;C187)</f>
        <v>APU - 7.1.18</v>
      </c>
      <c r="E187" s="304" t="str">
        <f t="shared" si="73"/>
        <v>7.1.18</v>
      </c>
      <c r="F187" s="210" t="str">
        <f>IF(D187="APU - "&amp;C187,"N/A",IFERROR(VLOOKUP(G187,'LISTA ICCU 2026'!$D$6:$G$1065,4,FALSE),"APU - "&amp;C187))</f>
        <v>N/A</v>
      </c>
      <c r="G187" s="308" t="s">
        <v>2470</v>
      </c>
      <c r="H187" s="7" t="s">
        <v>78</v>
      </c>
      <c r="I187" s="642">
        <v>4</v>
      </c>
      <c r="J187" s="269">
        <v>119407</v>
      </c>
      <c r="K187" s="212">
        <f t="shared" si="78"/>
        <v>477628</v>
      </c>
      <c r="L187" s="565"/>
      <c r="M187" s="558"/>
      <c r="N187" s="580"/>
      <c r="O187" s="538">
        <f t="shared" si="74"/>
        <v>0</v>
      </c>
      <c r="P187" s="532">
        <f t="shared" si="79"/>
        <v>0</v>
      </c>
      <c r="Q187" s="532">
        <f t="shared" si="80"/>
        <v>0</v>
      </c>
      <c r="R187" s="535" t="str">
        <f t="shared" si="81"/>
        <v>NO CUMPLE</v>
      </c>
    </row>
    <row r="188" spans="1:18" ht="41.4">
      <c r="A188" s="544"/>
      <c r="B188" s="560"/>
      <c r="C188" s="343" t="s">
        <v>2471</v>
      </c>
      <c r="D188" s="210" t="str">
        <f>IFERROR(VLOOKUP(G188,'LISTA ICCU 2026'!$D$6:$G$1065,4,FALSE),"APU - "&amp;C188)</f>
        <v>APU - 7.1.19</v>
      </c>
      <c r="E188" s="304" t="str">
        <f t="shared" si="73"/>
        <v>7.1.19</v>
      </c>
      <c r="F188" s="210" t="str">
        <f>IF(D188="APU - "&amp;C188,"N/A",IFERROR(VLOOKUP(G188,'LISTA ICCU 2026'!$D$6:$G$1065,4,FALSE),"APU - "&amp;C188))</f>
        <v>N/A</v>
      </c>
      <c r="G188" s="308" t="s">
        <v>2472</v>
      </c>
      <c r="H188" s="7" t="s">
        <v>78</v>
      </c>
      <c r="I188" s="642">
        <v>2</v>
      </c>
      <c r="J188" s="269">
        <v>11945442</v>
      </c>
      <c r="K188" s="212">
        <f t="shared" si="78"/>
        <v>23890884</v>
      </c>
      <c r="L188" s="565"/>
      <c r="M188" s="558"/>
      <c r="N188" s="580"/>
      <c r="O188" s="538">
        <f t="shared" si="74"/>
        <v>0</v>
      </c>
      <c r="P188" s="532">
        <f t="shared" si="79"/>
        <v>0</v>
      </c>
      <c r="Q188" s="532">
        <f t="shared" si="80"/>
        <v>0</v>
      </c>
      <c r="R188" s="535" t="str">
        <f t="shared" si="81"/>
        <v>NO CUMPLE</v>
      </c>
    </row>
    <row r="189" spans="1:18" ht="15.6">
      <c r="A189" s="544"/>
      <c r="B189" s="560"/>
      <c r="C189" s="343" t="s">
        <v>2473</v>
      </c>
      <c r="D189" s="210" t="str">
        <f>IFERROR(VLOOKUP(G189,'LISTA ICCU 2026'!$D$6:$G$1065,4,FALSE),"APU - "&amp;C189)</f>
        <v>APU - 7.1.20</v>
      </c>
      <c r="E189" s="304" t="str">
        <f t="shared" si="73"/>
        <v>7.1.20</v>
      </c>
      <c r="F189" s="210" t="str">
        <f>IF(D189="APU - "&amp;C189,"N/A",IFERROR(VLOOKUP(G189,'LISTA ICCU 2026'!$D$6:$G$1065,4,FALSE),"APU - "&amp;C189))</f>
        <v>N/A</v>
      </c>
      <c r="G189" s="308" t="s">
        <v>2474</v>
      </c>
      <c r="H189" s="7" t="s">
        <v>78</v>
      </c>
      <c r="I189" s="642">
        <v>1</v>
      </c>
      <c r="J189" s="269">
        <v>1719986</v>
      </c>
      <c r="K189" s="212">
        <f t="shared" si="78"/>
        <v>1719986</v>
      </c>
      <c r="L189" s="565"/>
      <c r="M189" s="558"/>
      <c r="N189" s="580"/>
      <c r="O189" s="538">
        <f t="shared" si="74"/>
        <v>0</v>
      </c>
      <c r="P189" s="532">
        <f t="shared" si="79"/>
        <v>0</v>
      </c>
      <c r="Q189" s="532">
        <f t="shared" si="80"/>
        <v>0</v>
      </c>
      <c r="R189" s="535" t="str">
        <f t="shared" si="81"/>
        <v>NO CUMPLE</v>
      </c>
    </row>
    <row r="190" spans="1:18" ht="15.6">
      <c r="A190" s="544"/>
      <c r="B190" s="560"/>
      <c r="C190" s="343" t="s">
        <v>2475</v>
      </c>
      <c r="D190" s="210"/>
      <c r="E190" s="304"/>
      <c r="F190" s="210"/>
      <c r="G190" s="311" t="s">
        <v>2476</v>
      </c>
      <c r="H190" s="312"/>
      <c r="I190" s="645"/>
      <c r="J190" s="307"/>
      <c r="K190" s="315"/>
      <c r="L190" s="565"/>
      <c r="M190" s="558"/>
      <c r="N190" s="654"/>
      <c r="O190" s="650"/>
      <c r="P190" s="651"/>
      <c r="Q190" s="651"/>
      <c r="R190" s="652"/>
    </row>
    <row r="191" spans="1:18" ht="15.6">
      <c r="A191" s="544"/>
      <c r="B191" s="560"/>
      <c r="C191" s="343" t="s">
        <v>2477</v>
      </c>
      <c r="D191" s="210" t="str">
        <f>IFERROR(VLOOKUP(G191,'LISTA ICCU 2026'!$D$6:$G$1065,4,FALSE),"APU - "&amp;C191)</f>
        <v>11,31 - C</v>
      </c>
      <c r="E191" s="304" t="str">
        <f t="shared" si="73"/>
        <v>7.2.1</v>
      </c>
      <c r="F191" s="210" t="str">
        <f>IF(D191="APU - "&amp;C191,"N/A",IFERROR(VLOOKUP(G191,'LISTA ICCU 2026'!$D$6:$G$1065,4,FALSE),"APU - "&amp;C191))</f>
        <v>11,31 - C</v>
      </c>
      <c r="G191" s="308" t="s">
        <v>440</v>
      </c>
      <c r="H191" s="7" t="str">
        <f>IFERROR(VLOOKUP(G191,'LISTA ICCU 2026'!$D$6:$H$1065,2,FALSE),"NO ")</f>
        <v>ML</v>
      </c>
      <c r="I191" s="642">
        <v>93.61</v>
      </c>
      <c r="J191" s="269">
        <f>ROUNDUP(IFERROR(VLOOKUP(G191,'LISTA ICCU 2026'!$D$6:$H$1065,3,FALSE),"NO ")*1.3,0)</f>
        <v>53039</v>
      </c>
      <c r="K191" s="212">
        <f t="shared" si="78"/>
        <v>4964980.79</v>
      </c>
      <c r="L191" s="565"/>
      <c r="M191" s="558"/>
      <c r="N191" s="580"/>
      <c r="O191" s="538">
        <f t="shared" si="74"/>
        <v>0</v>
      </c>
      <c r="P191" s="532">
        <f t="shared" ref="P191" si="82">+N191*I191</f>
        <v>0</v>
      </c>
      <c r="Q191" s="532">
        <f t="shared" ref="Q191" si="83">ROUND(O191*I191,2)</f>
        <v>0</v>
      </c>
      <c r="R191" s="535" t="str">
        <f t="shared" ref="R191" si="84">IF(OR(O191&lt;=0,O191&gt;J191,Q191&lt;=0,Q191&gt;K191,$R$777="NO CUMPLE"),"NO CUMPLE","CUMPLE")</f>
        <v>NO CUMPLE</v>
      </c>
    </row>
    <row r="192" spans="1:18" ht="15.6">
      <c r="A192" s="544"/>
      <c r="B192" s="560"/>
      <c r="C192" s="343" t="s">
        <v>2478</v>
      </c>
      <c r="D192" s="210" t="str">
        <f>IFERROR(VLOOKUP(G192,'LISTA ICCU 2026'!$D$6:$G$1065,4,FALSE),"APU - "&amp;C192)</f>
        <v>11,32 - C</v>
      </c>
      <c r="E192" s="304" t="str">
        <f t="shared" si="73"/>
        <v>7.2.2</v>
      </c>
      <c r="F192" s="210" t="str">
        <f>IF(D192="APU - "&amp;C192,"N/A",IFERROR(VLOOKUP(G192,'LISTA ICCU 2026'!$D$6:$G$1065,4,FALSE),"APU - "&amp;C192))</f>
        <v>11,32 - C</v>
      </c>
      <c r="G192" s="308" t="s">
        <v>441</v>
      </c>
      <c r="H192" s="7" t="str">
        <f>IFERROR(VLOOKUP(G192,'LISTA ICCU 2026'!$D$6:$H$1065,2,FALSE),"NO ")</f>
        <v>ML</v>
      </c>
      <c r="I192" s="642">
        <v>28</v>
      </c>
      <c r="J192" s="269">
        <f>ROUNDUP(IFERROR(VLOOKUP(G192,'LISTA ICCU 2026'!$D$6:$H$1065,3,FALSE),"NO ")*1.3,0)</f>
        <v>72266</v>
      </c>
      <c r="K192" s="212">
        <f t="shared" si="78"/>
        <v>2023448</v>
      </c>
      <c r="L192" s="565"/>
      <c r="M192" s="558"/>
      <c r="N192" s="580"/>
      <c r="O192" s="538">
        <f t="shared" si="74"/>
        <v>0</v>
      </c>
      <c r="P192" s="532">
        <f t="shared" ref="P192:P205" si="85">+N192*I192</f>
        <v>0</v>
      </c>
      <c r="Q192" s="532">
        <f t="shared" ref="Q192:Q205" si="86">ROUND(O192*I192,2)</f>
        <v>0</v>
      </c>
      <c r="R192" s="535" t="str">
        <f t="shared" ref="R192:R205" si="87">IF(OR(O192&lt;=0,O192&gt;J192,Q192&lt;=0,Q192&gt;K192,$R$777="NO CUMPLE"),"NO CUMPLE","CUMPLE")</f>
        <v>NO CUMPLE</v>
      </c>
    </row>
    <row r="193" spans="1:18" ht="15.6">
      <c r="A193" s="544"/>
      <c r="B193" s="560"/>
      <c r="C193" s="343" t="s">
        <v>2479</v>
      </c>
      <c r="D193" s="210" t="str">
        <f>IFERROR(VLOOKUP(G193,'LISTA ICCU 2026'!$D$6:$G$1065,4,FALSE),"APU - "&amp;C193)</f>
        <v>11,33 - C</v>
      </c>
      <c r="E193" s="304" t="str">
        <f t="shared" si="73"/>
        <v>7.2.3</v>
      </c>
      <c r="F193" s="210" t="str">
        <f>IF(D193="APU - "&amp;C193,"N/A",IFERROR(VLOOKUP(G193,'LISTA ICCU 2026'!$D$6:$G$1065,4,FALSE),"APU - "&amp;C193))</f>
        <v>11,33 - C</v>
      </c>
      <c r="G193" s="308" t="s">
        <v>442</v>
      </c>
      <c r="H193" s="7" t="str">
        <f>IFERROR(VLOOKUP(G193,'LISTA ICCU 2026'!$D$6:$H$1065,2,FALSE),"NO ")</f>
        <v>ML</v>
      </c>
      <c r="I193" s="642">
        <v>177</v>
      </c>
      <c r="J193" s="269">
        <f>ROUNDUP(IFERROR(VLOOKUP(G193,'LISTA ICCU 2026'!$D$6:$H$1065,3,FALSE),"NO ")*1.3,0)</f>
        <v>97472</v>
      </c>
      <c r="K193" s="212">
        <f t="shared" si="78"/>
        <v>17252544</v>
      </c>
      <c r="L193" s="565"/>
      <c r="M193" s="558"/>
      <c r="N193" s="580"/>
      <c r="O193" s="538">
        <f t="shared" si="74"/>
        <v>0</v>
      </c>
      <c r="P193" s="532">
        <f t="shared" si="85"/>
        <v>0</v>
      </c>
      <c r="Q193" s="532">
        <f t="shared" si="86"/>
        <v>0</v>
      </c>
      <c r="R193" s="535" t="str">
        <f t="shared" si="87"/>
        <v>NO CUMPLE</v>
      </c>
    </row>
    <row r="194" spans="1:18" ht="15.6">
      <c r="A194" s="544"/>
      <c r="B194" s="560"/>
      <c r="C194" s="343" t="s">
        <v>2480</v>
      </c>
      <c r="D194" s="210" t="str">
        <f>IFERROR(VLOOKUP(G194,'LISTA ICCU 2026'!$D$6:$G$1065,4,FALSE),"APU - "&amp;C194)</f>
        <v>APU - 7.2.4</v>
      </c>
      <c r="E194" s="304" t="str">
        <f t="shared" si="73"/>
        <v>7.2.4</v>
      </c>
      <c r="F194" s="210" t="str">
        <f>IF(D194="APU - "&amp;C194,"N/A",IFERROR(VLOOKUP(G194,'LISTA ICCU 2026'!$D$6:$G$1065,4,FALSE),"APU - "&amp;C194))</f>
        <v>N/A</v>
      </c>
      <c r="G194" s="308" t="s">
        <v>2481</v>
      </c>
      <c r="H194" s="7" t="s">
        <v>81</v>
      </c>
      <c r="I194" s="642">
        <v>88.5</v>
      </c>
      <c r="J194" s="269">
        <v>35931</v>
      </c>
      <c r="K194" s="212">
        <f t="shared" si="78"/>
        <v>3179893.5</v>
      </c>
      <c r="L194" s="565"/>
      <c r="M194" s="558"/>
      <c r="N194" s="580"/>
      <c r="O194" s="538">
        <f t="shared" si="74"/>
        <v>0</v>
      </c>
      <c r="P194" s="532">
        <f t="shared" si="85"/>
        <v>0</v>
      </c>
      <c r="Q194" s="532">
        <f t="shared" si="86"/>
        <v>0</v>
      </c>
      <c r="R194" s="535" t="str">
        <f t="shared" si="87"/>
        <v>NO CUMPLE</v>
      </c>
    </row>
    <row r="195" spans="1:18" ht="15.6">
      <c r="A195" s="544"/>
      <c r="B195" s="560"/>
      <c r="C195" s="343" t="s">
        <v>2482</v>
      </c>
      <c r="D195" s="210" t="str">
        <f>IFERROR(VLOOKUP(G195,'LISTA ICCU 2026'!$D$6:$G$1065,4,FALSE),"APU - "&amp;C195)</f>
        <v>APU - 7.2.5</v>
      </c>
      <c r="E195" s="304" t="str">
        <f t="shared" si="73"/>
        <v>7.2.5</v>
      </c>
      <c r="F195" s="210" t="str">
        <f>IF(D195="APU - "&amp;C195,"N/A",IFERROR(VLOOKUP(G195,'LISTA ICCU 2026'!$D$6:$G$1065,4,FALSE),"APU - "&amp;C195))</f>
        <v>N/A</v>
      </c>
      <c r="G195" s="308" t="s">
        <v>2483</v>
      </c>
      <c r="H195" s="7" t="s">
        <v>81</v>
      </c>
      <c r="I195" s="642">
        <v>1</v>
      </c>
      <c r="J195" s="269">
        <v>42036</v>
      </c>
      <c r="K195" s="212">
        <f t="shared" si="78"/>
        <v>42036</v>
      </c>
      <c r="L195" s="565"/>
      <c r="M195" s="558"/>
      <c r="N195" s="580"/>
      <c r="O195" s="538">
        <f t="shared" si="74"/>
        <v>0</v>
      </c>
      <c r="P195" s="532">
        <f t="shared" si="85"/>
        <v>0</v>
      </c>
      <c r="Q195" s="532">
        <f t="shared" si="86"/>
        <v>0</v>
      </c>
      <c r="R195" s="535" t="str">
        <f t="shared" si="87"/>
        <v>NO CUMPLE</v>
      </c>
    </row>
    <row r="196" spans="1:18" ht="15.6">
      <c r="A196" s="544"/>
      <c r="B196" s="560"/>
      <c r="C196" s="343" t="s">
        <v>2484</v>
      </c>
      <c r="D196" s="210" t="str">
        <f>IFERROR(VLOOKUP(G196,'LISTA ICCU 2026'!$D$6:$G$1065,4,FALSE),"APU - "&amp;C196)</f>
        <v>5,53 - C</v>
      </c>
      <c r="E196" s="304" t="str">
        <f t="shared" si="73"/>
        <v>7.2.6</v>
      </c>
      <c r="F196" s="210" t="str">
        <f>IF(D196="APU - "&amp;C196,"N/A",IFERROR(VLOOKUP(G196,'LISTA ICCU 2026'!$D$6:$G$1065,4,FALSE),"APU - "&amp;C196))</f>
        <v>5,53 - C</v>
      </c>
      <c r="G196" s="308" t="s">
        <v>250</v>
      </c>
      <c r="H196" s="7" t="str">
        <f>IFERROR(VLOOKUP(G196,'LISTA ICCU 2026'!$D$6:$H$1065,2,FALSE),"NO ")</f>
        <v>UN</v>
      </c>
      <c r="I196" s="642">
        <v>65</v>
      </c>
      <c r="J196" s="269">
        <f>ROUNDUP(IFERROR(VLOOKUP(G196,'LISTA ICCU 2026'!$D$6:$H$1065,3,FALSE),"NO ")*1.3,0)</f>
        <v>21006</v>
      </c>
      <c r="K196" s="212">
        <f t="shared" si="78"/>
        <v>1365390</v>
      </c>
      <c r="L196" s="565"/>
      <c r="M196" s="558"/>
      <c r="N196" s="580"/>
      <c r="O196" s="538">
        <f t="shared" si="74"/>
        <v>0</v>
      </c>
      <c r="P196" s="532">
        <f t="shared" si="85"/>
        <v>0</v>
      </c>
      <c r="Q196" s="532">
        <f t="shared" si="86"/>
        <v>0</v>
      </c>
      <c r="R196" s="535" t="str">
        <f t="shared" si="87"/>
        <v>NO CUMPLE</v>
      </c>
    </row>
    <row r="197" spans="1:18" ht="15.6">
      <c r="A197" s="544"/>
      <c r="B197" s="560"/>
      <c r="C197" s="343" t="s">
        <v>2485</v>
      </c>
      <c r="D197" s="210" t="str">
        <f>IFERROR(VLOOKUP(G197,'LISTA ICCU 2026'!$D$6:$G$1065,4,FALSE),"APU - "&amp;C197)</f>
        <v>APU - 7.2.7</v>
      </c>
      <c r="E197" s="304" t="str">
        <f t="shared" si="73"/>
        <v>7.2.7</v>
      </c>
      <c r="F197" s="210" t="str">
        <f>IF(D197="APU - "&amp;C197,"N/A",IFERROR(VLOOKUP(G197,'LISTA ICCU 2026'!$D$6:$G$1065,4,FALSE),"APU - "&amp;C197))</f>
        <v>N/A</v>
      </c>
      <c r="G197" s="308" t="s">
        <v>2486</v>
      </c>
      <c r="H197" s="7" t="s">
        <v>78</v>
      </c>
      <c r="I197" s="642">
        <v>10</v>
      </c>
      <c r="J197" s="269">
        <v>474468</v>
      </c>
      <c r="K197" s="212">
        <f t="shared" si="78"/>
        <v>4744680</v>
      </c>
      <c r="L197" s="565"/>
      <c r="M197" s="558"/>
      <c r="N197" s="580"/>
      <c r="O197" s="538">
        <f t="shared" si="74"/>
        <v>0</v>
      </c>
      <c r="P197" s="532">
        <f t="shared" si="85"/>
        <v>0</v>
      </c>
      <c r="Q197" s="532">
        <f t="shared" si="86"/>
        <v>0</v>
      </c>
      <c r="R197" s="535" t="str">
        <f t="shared" si="87"/>
        <v>NO CUMPLE</v>
      </c>
    </row>
    <row r="198" spans="1:18" ht="15.6">
      <c r="A198" s="544"/>
      <c r="B198" s="560"/>
      <c r="C198" s="343" t="s">
        <v>2487</v>
      </c>
      <c r="D198" s="210" t="str">
        <f>IFERROR(VLOOKUP(G198,'LISTA ICCU 2026'!$D$6:$G$1065,4,FALSE),"APU - "&amp;C198)</f>
        <v>APU - 7.2.8</v>
      </c>
      <c r="E198" s="304" t="str">
        <f t="shared" si="73"/>
        <v>7.2.8</v>
      </c>
      <c r="F198" s="210" t="str">
        <f>IF(D198="APU - "&amp;C198,"N/A",IFERROR(VLOOKUP(G198,'LISTA ICCU 2026'!$D$6:$G$1065,4,FALSE),"APU - "&amp;C198))</f>
        <v>N/A</v>
      </c>
      <c r="G198" s="308" t="s">
        <v>2488</v>
      </c>
      <c r="H198" s="7" t="s">
        <v>78</v>
      </c>
      <c r="I198" s="642">
        <v>25</v>
      </c>
      <c r="J198" s="269">
        <v>1206820</v>
      </c>
      <c r="K198" s="212">
        <f t="shared" si="78"/>
        <v>30170500</v>
      </c>
      <c r="L198" s="565"/>
      <c r="M198" s="558"/>
      <c r="N198" s="580"/>
      <c r="O198" s="538">
        <f t="shared" si="74"/>
        <v>0</v>
      </c>
      <c r="P198" s="532">
        <f t="shared" si="85"/>
        <v>0</v>
      </c>
      <c r="Q198" s="532">
        <f t="shared" si="86"/>
        <v>0</v>
      </c>
      <c r="R198" s="535" t="str">
        <f t="shared" si="87"/>
        <v>NO CUMPLE</v>
      </c>
    </row>
    <row r="199" spans="1:18" ht="15.6">
      <c r="A199" s="544"/>
      <c r="B199" s="560"/>
      <c r="C199" s="343" t="s">
        <v>2489</v>
      </c>
      <c r="D199" s="210" t="str">
        <f>IFERROR(VLOOKUP(G199,'LISTA ICCU 2026'!$D$6:$G$1065,4,FALSE),"APU - "&amp;C199)</f>
        <v>APU - 7.2.9</v>
      </c>
      <c r="E199" s="304" t="str">
        <f t="shared" si="73"/>
        <v>7.2.9</v>
      </c>
      <c r="F199" s="210" t="str">
        <f>IF(D199="APU - "&amp;C199,"N/A",IFERROR(VLOOKUP(G199,'LISTA ICCU 2026'!$D$6:$G$1065,4,FALSE),"APU - "&amp;C199))</f>
        <v>N/A</v>
      </c>
      <c r="G199" s="308" t="s">
        <v>2490</v>
      </c>
      <c r="H199" s="7" t="s">
        <v>78</v>
      </c>
      <c r="I199" s="642">
        <v>27</v>
      </c>
      <c r="J199" s="269">
        <v>75829</v>
      </c>
      <c r="K199" s="212">
        <f t="shared" si="78"/>
        <v>2047383</v>
      </c>
      <c r="L199" s="565"/>
      <c r="M199" s="558"/>
      <c r="N199" s="580"/>
      <c r="O199" s="538">
        <f t="shared" si="74"/>
        <v>0</v>
      </c>
      <c r="P199" s="532">
        <f t="shared" si="85"/>
        <v>0</v>
      </c>
      <c r="Q199" s="532">
        <f t="shared" si="86"/>
        <v>0</v>
      </c>
      <c r="R199" s="535" t="str">
        <f t="shared" si="87"/>
        <v>NO CUMPLE</v>
      </c>
    </row>
    <row r="200" spans="1:18" ht="15.6">
      <c r="A200" s="544"/>
      <c r="B200" s="560"/>
      <c r="C200" s="343" t="s">
        <v>2491</v>
      </c>
      <c r="D200" s="210" t="str">
        <f>IFERROR(VLOOKUP(G200,'LISTA ICCU 2026'!$D$6:$G$1065,4,FALSE),"APU - "&amp;C200)</f>
        <v>APU - 7.2.10</v>
      </c>
      <c r="E200" s="304" t="str">
        <f t="shared" si="73"/>
        <v>7.2.10</v>
      </c>
      <c r="F200" s="210" t="str">
        <f>IF(D200="APU - "&amp;C200,"N/A",IFERROR(VLOOKUP(G200,'LISTA ICCU 2026'!$D$6:$G$1065,4,FALSE),"APU - "&amp;C200))</f>
        <v>N/A</v>
      </c>
      <c r="G200" s="308" t="s">
        <v>2492</v>
      </c>
      <c r="H200" s="7" t="s">
        <v>78</v>
      </c>
      <c r="I200" s="642">
        <v>17</v>
      </c>
      <c r="J200" s="269">
        <v>110378</v>
      </c>
      <c r="K200" s="212">
        <f t="shared" si="78"/>
        <v>1876426</v>
      </c>
      <c r="L200" s="565"/>
      <c r="M200" s="558"/>
      <c r="N200" s="580"/>
      <c r="O200" s="538">
        <f t="shared" si="74"/>
        <v>0</v>
      </c>
      <c r="P200" s="532">
        <f t="shared" si="85"/>
        <v>0</v>
      </c>
      <c r="Q200" s="532">
        <f t="shared" si="86"/>
        <v>0</v>
      </c>
      <c r="R200" s="535" t="str">
        <f t="shared" si="87"/>
        <v>NO CUMPLE</v>
      </c>
    </row>
    <row r="201" spans="1:18" ht="15.6">
      <c r="A201" s="544"/>
      <c r="B201" s="560"/>
      <c r="C201" s="343" t="s">
        <v>2493</v>
      </c>
      <c r="D201" s="210" t="str">
        <f>IFERROR(VLOOKUP(G201,'LISTA ICCU 2026'!$D$6:$G$1065,4,FALSE),"APU - "&amp;C201)</f>
        <v>16,3 - C</v>
      </c>
      <c r="E201" s="304" t="str">
        <f t="shared" si="73"/>
        <v>7.2.11</v>
      </c>
      <c r="F201" s="210" t="str">
        <f>IF(D201="APU - "&amp;C201,"N/A",IFERROR(VLOOKUP(G201,'LISTA ICCU 2026'!$D$6:$G$1065,4,FALSE),"APU - "&amp;C201))</f>
        <v>16,3 - C</v>
      </c>
      <c r="G201" s="308" t="s">
        <v>707</v>
      </c>
      <c r="H201" s="7" t="str">
        <f>IFERROR(VLOOKUP(G201,'LISTA ICCU 2026'!$D$6:$H$1065,2,FALSE),"NO ")</f>
        <v>M3</v>
      </c>
      <c r="I201" s="642">
        <v>95.56</v>
      </c>
      <c r="J201" s="269">
        <v>158949</v>
      </c>
      <c r="K201" s="212">
        <f t="shared" si="78"/>
        <v>15189166.439999999</v>
      </c>
      <c r="L201" s="565"/>
      <c r="M201" s="558"/>
      <c r="N201" s="580"/>
      <c r="O201" s="538">
        <f t="shared" si="74"/>
        <v>0</v>
      </c>
      <c r="P201" s="532">
        <f t="shared" si="85"/>
        <v>0</v>
      </c>
      <c r="Q201" s="532">
        <f t="shared" si="86"/>
        <v>0</v>
      </c>
      <c r="R201" s="535" t="str">
        <f t="shared" si="87"/>
        <v>NO CUMPLE</v>
      </c>
    </row>
    <row r="202" spans="1:18" ht="15.6">
      <c r="A202" s="544"/>
      <c r="B202" s="560"/>
      <c r="C202" s="343" t="s">
        <v>2494</v>
      </c>
      <c r="D202" s="210" t="str">
        <f>IFERROR(VLOOKUP(G202,'LISTA ICCU 2026'!$D$6:$G$1065,4,FALSE),"APU - "&amp;C202)</f>
        <v>16,9 - C</v>
      </c>
      <c r="E202" s="304" t="str">
        <f t="shared" si="73"/>
        <v>7.2.12</v>
      </c>
      <c r="F202" s="210" t="str">
        <f>IF(D202="APU - "&amp;C202,"N/A",IFERROR(VLOOKUP(G202,'LISTA ICCU 2026'!$D$6:$G$1065,4,FALSE),"APU - "&amp;C202))</f>
        <v>16,9 - C</v>
      </c>
      <c r="G202" s="308" t="s">
        <v>713</v>
      </c>
      <c r="H202" s="7" t="str">
        <f>IFERROR(VLOOKUP(G202,'LISTA ICCU 2026'!$D$6:$H$1065,2,FALSE),"NO ")</f>
        <v>M3</v>
      </c>
      <c r="I202" s="642">
        <v>23.89</v>
      </c>
      <c r="J202" s="269">
        <f>ROUNDUP(IFERROR(VLOOKUP(G202,'LISTA ICCU 2026'!$D$6:$H$1065,3,FALSE),"NO ")*1.3,0)</f>
        <v>206245</v>
      </c>
      <c r="K202" s="212">
        <f t="shared" si="78"/>
        <v>4927193.05</v>
      </c>
      <c r="L202" s="565"/>
      <c r="M202" s="558"/>
      <c r="N202" s="580"/>
      <c r="O202" s="538">
        <f t="shared" si="74"/>
        <v>0</v>
      </c>
      <c r="P202" s="532">
        <f t="shared" si="85"/>
        <v>0</v>
      </c>
      <c r="Q202" s="532">
        <f t="shared" si="86"/>
        <v>0</v>
      </c>
      <c r="R202" s="535" t="str">
        <f t="shared" si="87"/>
        <v>NO CUMPLE</v>
      </c>
    </row>
    <row r="203" spans="1:18" ht="15.6">
      <c r="A203" s="544"/>
      <c r="B203" s="560"/>
      <c r="C203" s="343" t="s">
        <v>2495</v>
      </c>
      <c r="D203" s="210" t="str">
        <f>IFERROR(VLOOKUP(G203,'LISTA ICCU 2026'!$D$6:$G$1065,4,FALSE),"APU - "&amp;C203)</f>
        <v>16,8 - C</v>
      </c>
      <c r="E203" s="304" t="str">
        <f t="shared" si="73"/>
        <v>7.2.13</v>
      </c>
      <c r="F203" s="210" t="str">
        <f>IF(D203="APU - "&amp;C203,"N/A",IFERROR(VLOOKUP(G203,'LISTA ICCU 2026'!$D$6:$G$1065,4,FALSE),"APU - "&amp;C203))</f>
        <v>16,8 - C</v>
      </c>
      <c r="G203" s="308" t="s">
        <v>712</v>
      </c>
      <c r="H203" s="7" t="str">
        <f>IFERROR(VLOOKUP(G203,'LISTA ICCU 2026'!$D$6:$H$1065,2,FALSE),"NO ")</f>
        <v>M3</v>
      </c>
      <c r="I203" s="642">
        <v>35.83</v>
      </c>
      <c r="J203" s="269">
        <f>ROUNDUP(IFERROR(VLOOKUP(G203,'LISTA ICCU 2026'!$D$6:$H$1065,3,FALSE),"NO ")*1.3,0)</f>
        <v>123844</v>
      </c>
      <c r="K203" s="212">
        <f t="shared" si="78"/>
        <v>4437330.5199999996</v>
      </c>
      <c r="L203" s="565"/>
      <c r="M203" s="558"/>
      <c r="N203" s="580"/>
      <c r="O203" s="538">
        <f t="shared" si="74"/>
        <v>0</v>
      </c>
      <c r="P203" s="532">
        <f t="shared" si="85"/>
        <v>0</v>
      </c>
      <c r="Q203" s="532">
        <f t="shared" si="86"/>
        <v>0</v>
      </c>
      <c r="R203" s="535" t="str">
        <f t="shared" si="87"/>
        <v>NO CUMPLE</v>
      </c>
    </row>
    <row r="204" spans="1:18" ht="15.6">
      <c r="A204" s="544"/>
      <c r="B204" s="560"/>
      <c r="C204" s="343" t="s">
        <v>2496</v>
      </c>
      <c r="D204" s="210" t="str">
        <f>IFERROR(VLOOKUP(G204,'LISTA ICCU 2026'!$D$6:$G$1065,4,FALSE),"APU - "&amp;C204)</f>
        <v>16,7 - C</v>
      </c>
      <c r="E204" s="304" t="str">
        <f t="shared" si="73"/>
        <v>7.2.14</v>
      </c>
      <c r="F204" s="210" t="str">
        <f>IF(D204="APU - "&amp;C204,"N/A",IFERROR(VLOOKUP(G204,'LISTA ICCU 2026'!$D$6:$G$1065,4,FALSE),"APU - "&amp;C204))</f>
        <v>16,7 - C</v>
      </c>
      <c r="G204" s="308" t="s">
        <v>711</v>
      </c>
      <c r="H204" s="7" t="str">
        <f>IFERROR(VLOOKUP(G204,'LISTA ICCU 2026'!$D$6:$H$1065,2,FALSE),"NO ")</f>
        <v>M3</v>
      </c>
      <c r="I204" s="642">
        <v>35.83</v>
      </c>
      <c r="J204" s="269">
        <f>ROUNDUP(IFERROR(VLOOKUP(G204,'LISTA ICCU 2026'!$D$6:$H$1065,3,FALSE),"NO ")*1.3,0)</f>
        <v>45526</v>
      </c>
      <c r="K204" s="212">
        <f t="shared" si="78"/>
        <v>1631196.5799999998</v>
      </c>
      <c r="L204" s="565"/>
      <c r="M204" s="558"/>
      <c r="N204" s="580"/>
      <c r="O204" s="538">
        <f t="shared" si="74"/>
        <v>0</v>
      </c>
      <c r="P204" s="532">
        <f t="shared" si="85"/>
        <v>0</v>
      </c>
      <c r="Q204" s="532">
        <f t="shared" si="86"/>
        <v>0</v>
      </c>
      <c r="R204" s="535" t="str">
        <f t="shared" si="87"/>
        <v>NO CUMPLE</v>
      </c>
    </row>
    <row r="205" spans="1:18" ht="15.6">
      <c r="A205" s="544"/>
      <c r="B205" s="560"/>
      <c r="C205" s="343" t="s">
        <v>2497</v>
      </c>
      <c r="D205" s="210" t="str">
        <f>IFERROR(VLOOKUP(G205,'LISTA ICCU 2026'!$D$6:$G$1065,4,FALSE),"APU - "&amp;C205)</f>
        <v>11,22 - C</v>
      </c>
      <c r="E205" s="304" t="str">
        <f t="shared" si="73"/>
        <v>7.2.15</v>
      </c>
      <c r="F205" s="210" t="str">
        <f>IF(D205="APU - "&amp;C205,"N/A",IFERROR(VLOOKUP(G205,'LISTA ICCU 2026'!$D$6:$G$1065,4,FALSE),"APU - "&amp;C205))</f>
        <v>11,22 - C</v>
      </c>
      <c r="G205" s="308" t="s">
        <v>431</v>
      </c>
      <c r="H205" s="7" t="str">
        <f>IFERROR(VLOOKUP(G205,'LISTA ICCU 2026'!$D$6:$H$1065,2,FALSE),"NO ")</f>
        <v>UN</v>
      </c>
      <c r="I205" s="642">
        <v>27</v>
      </c>
      <c r="J205" s="269">
        <f>ROUNDUP(IFERROR(VLOOKUP(G205,'LISTA ICCU 2026'!$D$6:$H$1065,3,FALSE),"NO ")*1.3,0)</f>
        <v>153325</v>
      </c>
      <c r="K205" s="212">
        <f t="shared" si="78"/>
        <v>4139775</v>
      </c>
      <c r="L205" s="565"/>
      <c r="M205" s="558"/>
      <c r="N205" s="580"/>
      <c r="O205" s="538">
        <f t="shared" si="74"/>
        <v>0</v>
      </c>
      <c r="P205" s="532">
        <f t="shared" si="85"/>
        <v>0</v>
      </c>
      <c r="Q205" s="532">
        <f t="shared" si="86"/>
        <v>0</v>
      </c>
      <c r="R205" s="535" t="str">
        <f t="shared" si="87"/>
        <v>NO CUMPLE</v>
      </c>
    </row>
    <row r="206" spans="1:18" ht="15.6">
      <c r="A206" s="544"/>
      <c r="B206" s="560"/>
      <c r="C206" s="343" t="s">
        <v>2498</v>
      </c>
      <c r="D206" s="210"/>
      <c r="E206" s="304"/>
      <c r="F206" s="210"/>
      <c r="G206" s="311" t="s">
        <v>2499</v>
      </c>
      <c r="H206" s="312"/>
      <c r="I206" s="645"/>
      <c r="J206" s="307"/>
      <c r="K206" s="315"/>
      <c r="L206" s="565"/>
      <c r="M206" s="558"/>
      <c r="N206" s="654"/>
      <c r="O206" s="650"/>
      <c r="P206" s="651"/>
      <c r="Q206" s="651"/>
      <c r="R206" s="652"/>
    </row>
    <row r="207" spans="1:18" ht="15.6">
      <c r="A207" s="544"/>
      <c r="B207" s="560"/>
      <c r="C207" s="343" t="s">
        <v>2500</v>
      </c>
      <c r="D207" s="210" t="str">
        <f>IFERROR(VLOOKUP(G207,'LISTA ICCU 2026'!$D$6:$G$1065,4,FALSE),"APU - "&amp;C207)</f>
        <v>APU - 7.3.1</v>
      </c>
      <c r="E207" s="304" t="str">
        <f t="shared" si="73"/>
        <v>7.3.1</v>
      </c>
      <c r="F207" s="210" t="str">
        <f>IF(D207="APU - "&amp;C207,"N/A",IFERROR(VLOOKUP(G207,'LISTA ICCU 2026'!$D$6:$G$1065,4,FALSE),"APU - "&amp;C207))</f>
        <v>N/A</v>
      </c>
      <c r="G207" s="308" t="s">
        <v>2501</v>
      </c>
      <c r="H207" s="7" t="s">
        <v>81</v>
      </c>
      <c r="I207" s="642">
        <v>27.02</v>
      </c>
      <c r="J207" s="269">
        <v>40238</v>
      </c>
      <c r="K207" s="212">
        <f t="shared" si="78"/>
        <v>1087230.76</v>
      </c>
      <c r="L207" s="565"/>
      <c r="M207" s="558"/>
      <c r="N207" s="580"/>
      <c r="O207" s="538">
        <f t="shared" si="74"/>
        <v>0</v>
      </c>
      <c r="P207" s="532">
        <f t="shared" ref="P207" si="88">+N207*I207</f>
        <v>0</v>
      </c>
      <c r="Q207" s="532">
        <f t="shared" ref="Q207" si="89">ROUND(O207*I207,2)</f>
        <v>0</v>
      </c>
      <c r="R207" s="535" t="str">
        <f t="shared" ref="R207" si="90">IF(OR(O207&lt;=0,O207&gt;J207,Q207&lt;=0,Q207&gt;K207,$R$777="NO CUMPLE"),"NO CUMPLE","CUMPLE")</f>
        <v>NO CUMPLE</v>
      </c>
    </row>
    <row r="208" spans="1:18" ht="15.6">
      <c r="A208" s="544"/>
      <c r="B208" s="560"/>
      <c r="C208" s="343" t="s">
        <v>2502</v>
      </c>
      <c r="D208" s="210" t="str">
        <f>IFERROR(VLOOKUP(G208,'LISTA ICCU 2026'!$D$6:$G$1065,4,FALSE),"APU - "&amp;C208)</f>
        <v>11,3 - C</v>
      </c>
      <c r="E208" s="304" t="str">
        <f t="shared" si="73"/>
        <v>7.3.2</v>
      </c>
      <c r="F208" s="210" t="str">
        <f>IF(D208="APU - "&amp;C208,"N/A",IFERROR(VLOOKUP(G208,'LISTA ICCU 2026'!$D$6:$G$1065,4,FALSE),"APU - "&amp;C208))</f>
        <v>11,3 - C</v>
      </c>
      <c r="G208" s="308" t="s">
        <v>412</v>
      </c>
      <c r="H208" s="7" t="str">
        <f>IFERROR(VLOOKUP(G208,'LISTA ICCU 2026'!$D$6:$H$1065,2,FALSE),"NO ")</f>
        <v>ML</v>
      </c>
      <c r="I208" s="642">
        <v>175.27</v>
      </c>
      <c r="J208" s="269">
        <f>ROUNDUP(IFERROR(VLOOKUP(G208,'LISTA ICCU 2026'!$D$6:$H$1065,3,FALSE),"NO ")*1.3,0)</f>
        <v>50022</v>
      </c>
      <c r="K208" s="212">
        <f t="shared" si="78"/>
        <v>8767355.9400000013</v>
      </c>
      <c r="L208" s="565"/>
      <c r="M208" s="558"/>
      <c r="N208" s="580"/>
      <c r="O208" s="538">
        <f t="shared" si="74"/>
        <v>0</v>
      </c>
      <c r="P208" s="532">
        <f t="shared" ref="P208:P220" si="91">+N208*I208</f>
        <v>0</v>
      </c>
      <c r="Q208" s="532">
        <f t="shared" ref="Q208:Q220" si="92">ROUND(O208*I208,2)</f>
        <v>0</v>
      </c>
      <c r="R208" s="535" t="str">
        <f t="shared" ref="R208:R220" si="93">IF(OR(O208&lt;=0,O208&gt;J208,Q208&lt;=0,Q208&gt;K208,$R$777="NO CUMPLE"),"NO CUMPLE","CUMPLE")</f>
        <v>NO CUMPLE</v>
      </c>
    </row>
    <row r="209" spans="1:18" ht="15.6">
      <c r="A209" s="544"/>
      <c r="B209" s="560"/>
      <c r="C209" s="343" t="s">
        <v>2503</v>
      </c>
      <c r="D209" s="210" t="str">
        <f>IFERROR(VLOOKUP(G209,'LISTA ICCU 2026'!$D$6:$G$1065,4,FALSE),"APU - "&amp;C209)</f>
        <v>11,33 - C</v>
      </c>
      <c r="E209" s="304" t="str">
        <f t="shared" si="73"/>
        <v>7.3.3</v>
      </c>
      <c r="F209" s="210" t="str">
        <f>IF(D209="APU - "&amp;C209,"N/A",IFERROR(VLOOKUP(G209,'LISTA ICCU 2026'!$D$6:$G$1065,4,FALSE),"APU - "&amp;C209))</f>
        <v>11,33 - C</v>
      </c>
      <c r="G209" s="308" t="s">
        <v>442</v>
      </c>
      <c r="H209" s="7" t="str">
        <f>IFERROR(VLOOKUP(G209,'LISTA ICCU 2026'!$D$6:$H$1065,2,FALSE),"NO ")</f>
        <v>ML</v>
      </c>
      <c r="I209" s="642">
        <v>88</v>
      </c>
      <c r="J209" s="269">
        <f>ROUNDUP(IFERROR(VLOOKUP(G209,'LISTA ICCU 2026'!$D$6:$H$1065,3,FALSE),"NO ")*1.3,0)</f>
        <v>97472</v>
      </c>
      <c r="K209" s="212">
        <f t="shared" si="78"/>
        <v>8577536</v>
      </c>
      <c r="L209" s="565"/>
      <c r="M209" s="558"/>
      <c r="N209" s="580"/>
      <c r="O209" s="538">
        <f t="shared" si="74"/>
        <v>0</v>
      </c>
      <c r="P209" s="532">
        <f t="shared" si="91"/>
        <v>0</v>
      </c>
      <c r="Q209" s="532">
        <f t="shared" si="92"/>
        <v>0</v>
      </c>
      <c r="R209" s="535" t="str">
        <f t="shared" si="93"/>
        <v>NO CUMPLE</v>
      </c>
    </row>
    <row r="210" spans="1:18" ht="15.6">
      <c r="A210" s="544"/>
      <c r="B210" s="560"/>
      <c r="C210" s="343" t="s">
        <v>2504</v>
      </c>
      <c r="D210" s="210" t="str">
        <f>IFERROR(VLOOKUP(G210,'LISTA ICCU 2026'!$D$6:$G$1065,4,FALSE),"APU - "&amp;C210)</f>
        <v>11,34 - C</v>
      </c>
      <c r="E210" s="304" t="str">
        <f t="shared" si="73"/>
        <v>7.3.4</v>
      </c>
      <c r="F210" s="210" t="str">
        <f>IF(D210="APU - "&amp;C210,"N/A",IFERROR(VLOOKUP(G210,'LISTA ICCU 2026'!$D$6:$G$1065,4,FALSE),"APU - "&amp;C210))</f>
        <v>11,34 - C</v>
      </c>
      <c r="G210" s="308" t="s">
        <v>443</v>
      </c>
      <c r="H210" s="7" t="str">
        <f>IFERROR(VLOOKUP(G210,'LISTA ICCU 2026'!$D$6:$H$1065,2,FALSE),"NO ")</f>
        <v>ML</v>
      </c>
      <c r="I210" s="642">
        <v>39</v>
      </c>
      <c r="J210" s="269">
        <f>ROUNDUP(IFERROR(VLOOKUP(G210,'LISTA ICCU 2026'!$D$6:$H$1065,3,FALSE),"NO ")*1.3,0)</f>
        <v>172964</v>
      </c>
      <c r="K210" s="212">
        <f t="shared" si="78"/>
        <v>6745596</v>
      </c>
      <c r="L210" s="565"/>
      <c r="M210" s="558"/>
      <c r="N210" s="580"/>
      <c r="O210" s="538">
        <f t="shared" si="74"/>
        <v>0</v>
      </c>
      <c r="P210" s="532">
        <f t="shared" si="91"/>
        <v>0</v>
      </c>
      <c r="Q210" s="532">
        <f t="shared" si="92"/>
        <v>0</v>
      </c>
      <c r="R210" s="535" t="str">
        <f t="shared" si="93"/>
        <v>NO CUMPLE</v>
      </c>
    </row>
    <row r="211" spans="1:18" ht="15.6">
      <c r="A211" s="544"/>
      <c r="B211" s="560"/>
      <c r="C211" s="343" t="s">
        <v>2505</v>
      </c>
      <c r="D211" s="210" t="str">
        <f>IFERROR(VLOOKUP(G211,'LISTA ICCU 2026'!$D$6:$G$1065,4,FALSE),"APU - "&amp;C211)</f>
        <v>3,25 - U</v>
      </c>
      <c r="E211" s="304" t="str">
        <f t="shared" si="73"/>
        <v>7.3.5</v>
      </c>
      <c r="F211" s="210" t="str">
        <f>IF(D211="APU - "&amp;C211,"N/A",IFERROR(VLOOKUP(G211,'LISTA ICCU 2026'!$D$6:$G$1065,4,FALSE),"APU - "&amp;C211))</f>
        <v>3,25 - U</v>
      </c>
      <c r="G211" s="308" t="s">
        <v>925</v>
      </c>
      <c r="H211" s="7" t="str">
        <f>IFERROR(VLOOKUP(G211,'LISTA ICCU 2026'!$D$6:$H$1065,2,FALSE),"NO ")</f>
        <v>ML</v>
      </c>
      <c r="I211" s="642">
        <v>24.5</v>
      </c>
      <c r="J211" s="269">
        <f>ROUNDUP(IFERROR(VLOOKUP(G211,'LISTA ICCU 2026'!$D$6:$H$1065,3,FALSE),"NO ")*1.3,0)</f>
        <v>93945</v>
      </c>
      <c r="K211" s="212">
        <f t="shared" si="78"/>
        <v>2301652.5</v>
      </c>
      <c r="L211" s="565"/>
      <c r="M211" s="558"/>
      <c r="N211" s="580"/>
      <c r="O211" s="538">
        <f t="shared" si="74"/>
        <v>0</v>
      </c>
      <c r="P211" s="532">
        <f t="shared" si="91"/>
        <v>0</v>
      </c>
      <c r="Q211" s="532">
        <f t="shared" si="92"/>
        <v>0</v>
      </c>
      <c r="R211" s="535" t="str">
        <f t="shared" si="93"/>
        <v>NO CUMPLE</v>
      </c>
    </row>
    <row r="212" spans="1:18" ht="15.6">
      <c r="A212" s="544"/>
      <c r="B212" s="560"/>
      <c r="C212" s="343" t="s">
        <v>2506</v>
      </c>
      <c r="D212" s="210" t="str">
        <f>IFERROR(VLOOKUP(G212,'LISTA ICCU 2026'!$D$6:$G$1065,4,FALSE),"APU - "&amp;C212)</f>
        <v>5,53 - C</v>
      </c>
      <c r="E212" s="304" t="str">
        <f t="shared" si="73"/>
        <v>7.3.6</v>
      </c>
      <c r="F212" s="210" t="str">
        <f>IF(D212="APU - "&amp;C212,"N/A",IFERROR(VLOOKUP(G212,'LISTA ICCU 2026'!$D$6:$G$1065,4,FALSE),"APU - "&amp;C212))</f>
        <v>5,53 - C</v>
      </c>
      <c r="G212" s="308" t="s">
        <v>250</v>
      </c>
      <c r="H212" s="7" t="str">
        <f>IFERROR(VLOOKUP(G212,'LISTA ICCU 2026'!$D$6:$H$1065,2,FALSE),"NO ")</f>
        <v>UN</v>
      </c>
      <c r="I212" s="642">
        <v>48</v>
      </c>
      <c r="J212" s="269">
        <f>ROUNDUP(IFERROR(VLOOKUP(G212,'LISTA ICCU 2026'!$D$6:$H$1065,3,FALSE),"NO ")*1.3,0)</f>
        <v>21006</v>
      </c>
      <c r="K212" s="212">
        <f t="shared" si="78"/>
        <v>1008288</v>
      </c>
      <c r="L212" s="565"/>
      <c r="M212" s="558"/>
      <c r="N212" s="580"/>
      <c r="O212" s="538">
        <f t="shared" si="74"/>
        <v>0</v>
      </c>
      <c r="P212" s="532">
        <f t="shared" si="91"/>
        <v>0</v>
      </c>
      <c r="Q212" s="532">
        <f t="shared" si="92"/>
        <v>0</v>
      </c>
      <c r="R212" s="535" t="str">
        <f t="shared" si="93"/>
        <v>NO CUMPLE</v>
      </c>
    </row>
    <row r="213" spans="1:18" ht="15.6">
      <c r="A213" s="544"/>
      <c r="B213" s="560"/>
      <c r="C213" s="343" t="s">
        <v>2507</v>
      </c>
      <c r="D213" s="210" t="str">
        <f>IFERROR(VLOOKUP(G213,'LISTA ICCU 2026'!$D$6:$G$1065,4,FALSE),"APU - "&amp;C213)</f>
        <v>16,3 - C</v>
      </c>
      <c r="E213" s="304" t="str">
        <f t="shared" si="73"/>
        <v>7.3.7</v>
      </c>
      <c r="F213" s="210" t="str">
        <f>IF(D213="APU - "&amp;C213,"N/A",IFERROR(VLOOKUP(G213,'LISTA ICCU 2026'!$D$6:$G$1065,4,FALSE),"APU - "&amp;C213))</f>
        <v>16,3 - C</v>
      </c>
      <c r="G213" s="308" t="s">
        <v>707</v>
      </c>
      <c r="H213" s="7" t="str">
        <f>IFERROR(VLOOKUP(G213,'LISTA ICCU 2026'!$D$6:$H$1065,2,FALSE),"NO ")</f>
        <v>M3</v>
      </c>
      <c r="I213" s="642">
        <v>105.37</v>
      </c>
      <c r="J213" s="269">
        <f>ROUNDUP(IFERROR(VLOOKUP(G213,'LISTA ICCU 2026'!$D$6:$H$1065,3,FALSE),"NO ")*1.3,0)</f>
        <v>55236</v>
      </c>
      <c r="K213" s="212">
        <f t="shared" si="78"/>
        <v>5820217.3200000003</v>
      </c>
      <c r="L213" s="565"/>
      <c r="M213" s="558"/>
      <c r="N213" s="580"/>
      <c r="O213" s="538">
        <f t="shared" si="74"/>
        <v>0</v>
      </c>
      <c r="P213" s="532">
        <f t="shared" si="91"/>
        <v>0</v>
      </c>
      <c r="Q213" s="532">
        <f t="shared" si="92"/>
        <v>0</v>
      </c>
      <c r="R213" s="535" t="str">
        <f t="shared" si="93"/>
        <v>NO CUMPLE</v>
      </c>
    </row>
    <row r="214" spans="1:18" ht="15.6">
      <c r="A214" s="544"/>
      <c r="B214" s="560"/>
      <c r="C214" s="343" t="s">
        <v>2508</v>
      </c>
      <c r="D214" s="210" t="str">
        <f>IFERROR(VLOOKUP(G214,'LISTA ICCU 2026'!$D$6:$G$1065,4,FALSE),"APU - "&amp;C214)</f>
        <v>16,9 - C</v>
      </c>
      <c r="E214" s="304" t="str">
        <f t="shared" si="73"/>
        <v>7.3.8</v>
      </c>
      <c r="F214" s="210" t="str">
        <f>IF(D214="APU - "&amp;C214,"N/A",IFERROR(VLOOKUP(G214,'LISTA ICCU 2026'!$D$6:$G$1065,4,FALSE),"APU - "&amp;C214))</f>
        <v>16,9 - C</v>
      </c>
      <c r="G214" s="308" t="s">
        <v>713</v>
      </c>
      <c r="H214" s="7" t="str">
        <f>IFERROR(VLOOKUP(G214,'LISTA ICCU 2026'!$D$6:$H$1065,2,FALSE),"NO ")</f>
        <v>M3</v>
      </c>
      <c r="I214" s="642">
        <v>26.34</v>
      </c>
      <c r="J214" s="269">
        <f>ROUNDUP(IFERROR(VLOOKUP(G214,'LISTA ICCU 2026'!$D$6:$H$1065,3,FALSE),"NO ")*1.3,0)</f>
        <v>206245</v>
      </c>
      <c r="K214" s="212">
        <f t="shared" si="78"/>
        <v>5432493.2999999998</v>
      </c>
      <c r="L214" s="565"/>
      <c r="M214" s="558"/>
      <c r="N214" s="580"/>
      <c r="O214" s="538">
        <f t="shared" si="74"/>
        <v>0</v>
      </c>
      <c r="P214" s="532">
        <f t="shared" si="91"/>
        <v>0</v>
      </c>
      <c r="Q214" s="532">
        <f t="shared" si="92"/>
        <v>0</v>
      </c>
      <c r="R214" s="535" t="str">
        <f t="shared" si="93"/>
        <v>NO CUMPLE</v>
      </c>
    </row>
    <row r="215" spans="1:18" ht="15.6">
      <c r="A215" s="544"/>
      <c r="B215" s="560"/>
      <c r="C215" s="343" t="s">
        <v>2509</v>
      </c>
      <c r="D215" s="210" t="str">
        <f>IFERROR(VLOOKUP(G215,'LISTA ICCU 2026'!$D$6:$G$1065,4,FALSE),"APU - "&amp;C215)</f>
        <v>16,8 - C</v>
      </c>
      <c r="E215" s="304" t="str">
        <f t="shared" si="73"/>
        <v>7.3.9</v>
      </c>
      <c r="F215" s="210" t="str">
        <f>IF(D215="APU - "&amp;C215,"N/A",IFERROR(VLOOKUP(G215,'LISTA ICCU 2026'!$D$6:$G$1065,4,FALSE),"APU - "&amp;C215))</f>
        <v>16,8 - C</v>
      </c>
      <c r="G215" s="308" t="s">
        <v>712</v>
      </c>
      <c r="H215" s="7" t="str">
        <f>IFERROR(VLOOKUP(G215,'LISTA ICCU 2026'!$D$6:$H$1065,2,FALSE),"NO ")</f>
        <v>M3</v>
      </c>
      <c r="I215" s="642">
        <v>39.51</v>
      </c>
      <c r="J215" s="269">
        <f>ROUNDUP(IFERROR(VLOOKUP(G215,'LISTA ICCU 2026'!$D$6:$H$1065,3,FALSE),"NO ")*1.3,0)</f>
        <v>123844</v>
      </c>
      <c r="K215" s="212">
        <f t="shared" si="78"/>
        <v>4893076.4399999995</v>
      </c>
      <c r="L215" s="565"/>
      <c r="M215" s="558"/>
      <c r="N215" s="580"/>
      <c r="O215" s="538">
        <f t="shared" si="74"/>
        <v>0</v>
      </c>
      <c r="P215" s="532">
        <f t="shared" si="91"/>
        <v>0</v>
      </c>
      <c r="Q215" s="532">
        <f t="shared" si="92"/>
        <v>0</v>
      </c>
      <c r="R215" s="535" t="str">
        <f t="shared" si="93"/>
        <v>NO CUMPLE</v>
      </c>
    </row>
    <row r="216" spans="1:18" ht="15.6">
      <c r="A216" s="544"/>
      <c r="B216" s="560"/>
      <c r="C216" s="343" t="s">
        <v>2510</v>
      </c>
      <c r="D216" s="210" t="str">
        <f>IFERROR(VLOOKUP(G216,'LISTA ICCU 2026'!$D$6:$G$1065,4,FALSE),"APU - "&amp;C216)</f>
        <v>16,7 - C</v>
      </c>
      <c r="E216" s="304" t="str">
        <f t="shared" si="73"/>
        <v>7.3.10</v>
      </c>
      <c r="F216" s="210" t="str">
        <f>IF(D216="APU - "&amp;C216,"N/A",IFERROR(VLOOKUP(G216,'LISTA ICCU 2026'!$D$6:$G$1065,4,FALSE),"APU - "&amp;C216))</f>
        <v>16,7 - C</v>
      </c>
      <c r="G216" s="308" t="s">
        <v>711</v>
      </c>
      <c r="H216" s="7" t="str">
        <f>IFERROR(VLOOKUP(G216,'LISTA ICCU 2026'!$D$6:$H$1065,2,FALSE),"NO ")</f>
        <v>M3</v>
      </c>
      <c r="I216" s="642">
        <v>39.51</v>
      </c>
      <c r="J216" s="269">
        <f>ROUNDUP(IFERROR(VLOOKUP(G216,'LISTA ICCU 2026'!$D$6:$H$1065,3,FALSE),"NO ")*1.3,0)</f>
        <v>45526</v>
      </c>
      <c r="K216" s="212">
        <f t="shared" si="78"/>
        <v>1798732.26</v>
      </c>
      <c r="L216" s="565"/>
      <c r="M216" s="558"/>
      <c r="N216" s="580"/>
      <c r="O216" s="538">
        <f t="shared" si="74"/>
        <v>0</v>
      </c>
      <c r="P216" s="532">
        <f t="shared" si="91"/>
        <v>0</v>
      </c>
      <c r="Q216" s="532">
        <f t="shared" si="92"/>
        <v>0</v>
      </c>
      <c r="R216" s="535" t="str">
        <f t="shared" si="93"/>
        <v>NO CUMPLE</v>
      </c>
    </row>
    <row r="217" spans="1:18" ht="15.6">
      <c r="A217" s="544"/>
      <c r="B217" s="560"/>
      <c r="C217" s="343" t="s">
        <v>2511</v>
      </c>
      <c r="D217" s="210" t="str">
        <f>IFERROR(VLOOKUP(G217,'LISTA ICCU 2026'!$D$6:$G$1065,4,FALSE),"APU - "&amp;C217)</f>
        <v>APU - 7.3.11</v>
      </c>
      <c r="E217" s="304" t="str">
        <f t="shared" si="73"/>
        <v>7.3.11</v>
      </c>
      <c r="F217" s="210" t="str">
        <f>IF(D217="APU - "&amp;C217,"N/A",IFERROR(VLOOKUP(G217,'LISTA ICCU 2026'!$D$6:$G$1065,4,FALSE),"APU - "&amp;C217))</f>
        <v>N/A</v>
      </c>
      <c r="G217" s="308" t="s">
        <v>2512</v>
      </c>
      <c r="H217" s="7" t="s">
        <v>78</v>
      </c>
      <c r="I217" s="642">
        <v>55</v>
      </c>
      <c r="J217" s="269">
        <v>145642</v>
      </c>
      <c r="K217" s="212">
        <f t="shared" si="78"/>
        <v>8010310</v>
      </c>
      <c r="L217" s="565"/>
      <c r="M217" s="558"/>
      <c r="N217" s="580"/>
      <c r="O217" s="538">
        <f t="shared" si="74"/>
        <v>0</v>
      </c>
      <c r="P217" s="532">
        <f t="shared" si="91"/>
        <v>0</v>
      </c>
      <c r="Q217" s="532">
        <f t="shared" si="92"/>
        <v>0</v>
      </c>
      <c r="R217" s="535" t="str">
        <f t="shared" si="93"/>
        <v>NO CUMPLE</v>
      </c>
    </row>
    <row r="218" spans="1:18" ht="27.6" customHeight="1">
      <c r="A218" s="544"/>
      <c r="B218" s="560"/>
      <c r="C218" s="343" t="s">
        <v>2513</v>
      </c>
      <c r="D218" s="210" t="str">
        <f>IFERROR(VLOOKUP(G218,'LISTA ICCU 2026'!$D$6:$G$1065,4,FALSE),"APU - "&amp;C218)</f>
        <v>3,5 - C</v>
      </c>
      <c r="E218" s="304" t="str">
        <f t="shared" si="73"/>
        <v>7.3.12</v>
      </c>
      <c r="F218" s="210" t="str">
        <f>IF(D218="APU - "&amp;C218,"N/A",IFERROR(VLOOKUP(G218,'LISTA ICCU 2026'!$D$6:$G$1065,4,FALSE),"APU - "&amp;C218))</f>
        <v>3,5 - C</v>
      </c>
      <c r="G218" s="308" t="s">
        <v>150</v>
      </c>
      <c r="H218" s="7" t="str">
        <f>IFERROR(VLOOKUP(G218,'LISTA ICCU 2026'!$D$6:$H$1065,2,FALSE),"NO ")</f>
        <v>UN</v>
      </c>
      <c r="I218" s="642">
        <v>3</v>
      </c>
      <c r="J218" s="269">
        <f>ROUNDUP(IFERROR(VLOOKUP(G218,'LISTA ICCU 2026'!$D$6:$H$1065,3,FALSE),"NO ")*1.3,0)</f>
        <v>474468</v>
      </c>
      <c r="K218" s="212">
        <f t="shared" si="78"/>
        <v>1423404</v>
      </c>
      <c r="L218" s="565"/>
      <c r="M218" s="558"/>
      <c r="N218" s="580"/>
      <c r="O218" s="538">
        <f t="shared" si="74"/>
        <v>0</v>
      </c>
      <c r="P218" s="532">
        <f t="shared" si="91"/>
        <v>0</v>
      </c>
      <c r="Q218" s="532">
        <f t="shared" si="92"/>
        <v>0</v>
      </c>
      <c r="R218" s="535" t="str">
        <f t="shared" si="93"/>
        <v>NO CUMPLE</v>
      </c>
    </row>
    <row r="219" spans="1:18" ht="15.6">
      <c r="A219" s="544"/>
      <c r="B219" s="560"/>
      <c r="C219" s="343" t="s">
        <v>2514</v>
      </c>
      <c r="D219" s="210" t="str">
        <f>IFERROR(VLOOKUP(G219,'LISTA ICCU 2026'!$D$6:$G$1065,4,FALSE),"APU - "&amp;C219)</f>
        <v>3,3 - C</v>
      </c>
      <c r="E219" s="304" t="str">
        <f t="shared" si="73"/>
        <v>7.3.13</v>
      </c>
      <c r="F219" s="210" t="str">
        <f>IF(D219="APU - "&amp;C219,"N/A",IFERROR(VLOOKUP(G219,'LISTA ICCU 2026'!$D$6:$G$1065,4,FALSE),"APU - "&amp;C219))</f>
        <v>3,3 - C</v>
      </c>
      <c r="G219" s="308" t="s">
        <v>148</v>
      </c>
      <c r="H219" s="7" t="str">
        <f>IFERROR(VLOOKUP(G219,'LISTA ICCU 2026'!$D$6:$H$1065,2,FALSE),"NO ")</f>
        <v>UN</v>
      </c>
      <c r="I219" s="642">
        <v>4</v>
      </c>
      <c r="J219" s="269">
        <f>ROUNDUP(IFERROR(VLOOKUP(G219,'LISTA ICCU 2026'!$D$6:$H$1065,3,FALSE),"NO ")*1.3,0)</f>
        <v>843816</v>
      </c>
      <c r="K219" s="212">
        <f t="shared" si="78"/>
        <v>3375264</v>
      </c>
      <c r="L219" s="565"/>
      <c r="M219" s="558"/>
      <c r="N219" s="580"/>
      <c r="O219" s="538">
        <f t="shared" si="74"/>
        <v>0</v>
      </c>
      <c r="P219" s="532">
        <f t="shared" si="91"/>
        <v>0</v>
      </c>
      <c r="Q219" s="532">
        <f t="shared" si="92"/>
        <v>0</v>
      </c>
      <c r="R219" s="535" t="str">
        <f t="shared" si="93"/>
        <v>NO CUMPLE</v>
      </c>
    </row>
    <row r="220" spans="1:18" ht="15.6">
      <c r="A220" s="544"/>
      <c r="B220" s="560"/>
      <c r="C220" s="343" t="s">
        <v>2515</v>
      </c>
      <c r="D220" s="210" t="str">
        <f>IFERROR(VLOOKUP(G220,'LISTA ICCU 2026'!$D$6:$G$1065,4,FALSE),"APU - "&amp;C220)</f>
        <v>3,6 - C</v>
      </c>
      <c r="E220" s="304" t="str">
        <f t="shared" si="73"/>
        <v>7.3.14</v>
      </c>
      <c r="F220" s="210" t="str">
        <f>IF(D220="APU - "&amp;C220,"N/A",IFERROR(VLOOKUP(G220,'LISTA ICCU 2026'!$D$6:$G$1065,4,FALSE),"APU - "&amp;C220))</f>
        <v>3,6 - C</v>
      </c>
      <c r="G220" s="308" t="s">
        <v>151</v>
      </c>
      <c r="H220" s="7" t="str">
        <f>IFERROR(VLOOKUP(G220,'LISTA ICCU 2026'!$D$6:$H$1065,2,FALSE),"NO ")</f>
        <v>UN</v>
      </c>
      <c r="I220" s="642">
        <v>2</v>
      </c>
      <c r="J220" s="269">
        <f>ROUNDUP(IFERROR(VLOOKUP(G220,'LISTA ICCU 2026'!$D$6:$H$1065,3,FALSE),"NO ")*1.3,0)</f>
        <v>643745</v>
      </c>
      <c r="K220" s="212">
        <f t="shared" si="78"/>
        <v>1287490</v>
      </c>
      <c r="L220" s="565"/>
      <c r="M220" s="558"/>
      <c r="N220" s="580"/>
      <c r="O220" s="538">
        <f t="shared" si="74"/>
        <v>0</v>
      </c>
      <c r="P220" s="532">
        <f t="shared" si="91"/>
        <v>0</v>
      </c>
      <c r="Q220" s="532">
        <f t="shared" si="92"/>
        <v>0</v>
      </c>
      <c r="R220" s="535" t="str">
        <f t="shared" si="93"/>
        <v>NO CUMPLE</v>
      </c>
    </row>
    <row r="221" spans="1:18" ht="15.6">
      <c r="A221" s="544"/>
      <c r="B221" s="560"/>
      <c r="C221" s="343" t="s">
        <v>2516</v>
      </c>
      <c r="D221" s="210"/>
      <c r="E221" s="304"/>
      <c r="F221" s="210"/>
      <c r="G221" s="311" t="s">
        <v>2517</v>
      </c>
      <c r="H221" s="312"/>
      <c r="I221" s="645"/>
      <c r="J221" s="307"/>
      <c r="K221" s="315"/>
      <c r="L221" s="565"/>
      <c r="M221" s="558"/>
      <c r="N221" s="654"/>
      <c r="O221" s="650"/>
      <c r="P221" s="651"/>
      <c r="Q221" s="651"/>
      <c r="R221" s="652"/>
    </row>
    <row r="222" spans="1:18" ht="15.6">
      <c r="A222" s="544"/>
      <c r="B222" s="560"/>
      <c r="C222" s="343" t="s">
        <v>2518</v>
      </c>
      <c r="D222" s="210" t="str">
        <f>IFERROR(VLOOKUP(G222,'LISTA ICCU 2026'!$D$6:$G$1065,4,FALSE),"APU - "&amp;C222)</f>
        <v>20,1 - C</v>
      </c>
      <c r="E222" s="304" t="str">
        <f t="shared" si="73"/>
        <v>7.4.1</v>
      </c>
      <c r="F222" s="210" t="str">
        <f>IF(D222="APU - "&amp;C222,"N/A",IFERROR(VLOOKUP(G222,'LISTA ICCU 2026'!$D$6:$G$1065,4,FALSE),"APU - "&amp;C222))</f>
        <v>20,1 - C</v>
      </c>
      <c r="G222" s="308" t="s">
        <v>786</v>
      </c>
      <c r="H222" s="7" t="str">
        <f>IFERROR(VLOOKUP(G222,'LISTA ICCU 2026'!$D$6:$H$1065,2,FALSE),"NO ")</f>
        <v>ML</v>
      </c>
      <c r="I222" s="642">
        <v>62.07</v>
      </c>
      <c r="J222" s="269">
        <f>ROUNDUP(IFERROR(VLOOKUP(G222,'LISTA ICCU 2026'!$D$6:$H$1065,3,FALSE),"NO ")*1.3,0)</f>
        <v>65085</v>
      </c>
      <c r="K222" s="212">
        <f t="shared" si="78"/>
        <v>4039825.95</v>
      </c>
      <c r="L222" s="565"/>
      <c r="M222" s="558"/>
      <c r="N222" s="580"/>
      <c r="O222" s="538">
        <f t="shared" si="74"/>
        <v>0</v>
      </c>
      <c r="P222" s="532">
        <f t="shared" ref="P222" si="94">+N222*I222</f>
        <v>0</v>
      </c>
      <c r="Q222" s="532">
        <f t="shared" ref="Q222" si="95">ROUND(O222*I222,2)</f>
        <v>0</v>
      </c>
      <c r="R222" s="535" t="str">
        <f t="shared" ref="R222" si="96">IF(OR(O222&lt;=0,O222&gt;J222,Q222&lt;=0,Q222&gt;K222,$R$777="NO CUMPLE"),"NO CUMPLE","CUMPLE")</f>
        <v>NO CUMPLE</v>
      </c>
    </row>
    <row r="223" spans="1:18" ht="15.6">
      <c r="A223" s="544"/>
      <c r="B223" s="560"/>
      <c r="C223" s="343" t="s">
        <v>2519</v>
      </c>
      <c r="D223" s="210" t="str">
        <f>IFERROR(VLOOKUP(G223,'LISTA ICCU 2026'!$D$6:$G$1065,4,FALSE),"APU - "&amp;C223)</f>
        <v>20,2 - C</v>
      </c>
      <c r="E223" s="304" t="str">
        <f t="shared" si="73"/>
        <v>7.4.2</v>
      </c>
      <c r="F223" s="210" t="str">
        <f>IF(D223="APU - "&amp;C223,"N/A",IFERROR(VLOOKUP(G223,'LISTA ICCU 2026'!$D$6:$G$1065,4,FALSE),"APU - "&amp;C223))</f>
        <v>20,2 - C</v>
      </c>
      <c r="G223" s="308" t="s">
        <v>787</v>
      </c>
      <c r="H223" s="7" t="str">
        <f>IFERROR(VLOOKUP(G223,'LISTA ICCU 2026'!$D$6:$H$1065,2,FALSE),"NO ")</f>
        <v>ML</v>
      </c>
      <c r="I223" s="642">
        <v>1</v>
      </c>
      <c r="J223" s="269">
        <f>ROUNDUP(IFERROR(VLOOKUP(G223,'LISTA ICCU 2026'!$D$6:$H$1065,3,FALSE),"NO ")*1.3,0)</f>
        <v>93845</v>
      </c>
      <c r="K223" s="212">
        <f t="shared" si="78"/>
        <v>93845</v>
      </c>
      <c r="L223" s="565"/>
      <c r="M223" s="558"/>
      <c r="N223" s="580"/>
      <c r="O223" s="538">
        <f t="shared" si="74"/>
        <v>0</v>
      </c>
      <c r="P223" s="532">
        <f t="shared" ref="P223:P229" si="97">+N223*I223</f>
        <v>0</v>
      </c>
      <c r="Q223" s="532">
        <f t="shared" ref="Q223:Q229" si="98">ROUND(O223*I223,2)</f>
        <v>0</v>
      </c>
      <c r="R223" s="535" t="str">
        <f t="shared" ref="R223:R229" si="99">IF(OR(O223&lt;=0,O223&gt;J223,Q223&lt;=0,Q223&gt;K223,$R$777="NO CUMPLE"),"NO CUMPLE","CUMPLE")</f>
        <v>NO CUMPLE</v>
      </c>
    </row>
    <row r="224" spans="1:18" ht="15.6">
      <c r="A224" s="544"/>
      <c r="B224" s="560"/>
      <c r="C224" s="343" t="s">
        <v>2520</v>
      </c>
      <c r="D224" s="210" t="str">
        <f>IFERROR(VLOOKUP(G224,'LISTA ICCU 2026'!$D$6:$G$1065,4,FALSE),"APU - "&amp;C224)</f>
        <v>20,9 - C</v>
      </c>
      <c r="E224" s="304" t="str">
        <f t="shared" si="73"/>
        <v>7.4.3</v>
      </c>
      <c r="F224" s="210" t="str">
        <f>IF(D224="APU - "&amp;C224,"N/A",IFERROR(VLOOKUP(G224,'LISTA ICCU 2026'!$D$6:$G$1065,4,FALSE),"APU - "&amp;C224))</f>
        <v>20,9 - C</v>
      </c>
      <c r="G224" s="308" t="s">
        <v>794</v>
      </c>
      <c r="H224" s="7" t="str">
        <f>IFERROR(VLOOKUP(G224,'LISTA ICCU 2026'!$D$6:$H$1065,2,FALSE),"NO ")</f>
        <v>ML</v>
      </c>
      <c r="I224" s="642">
        <v>35</v>
      </c>
      <c r="J224" s="269">
        <f>ROUNDUP(IFERROR(VLOOKUP(G224,'LISTA ICCU 2026'!$D$6:$H$1065,3,FALSE),"NO ")*1.3,0)</f>
        <v>59985</v>
      </c>
      <c r="K224" s="212">
        <f t="shared" si="78"/>
        <v>2099475</v>
      </c>
      <c r="L224" s="565"/>
      <c r="M224" s="558"/>
      <c r="N224" s="580"/>
      <c r="O224" s="538">
        <f t="shared" si="74"/>
        <v>0</v>
      </c>
      <c r="P224" s="532">
        <f t="shared" si="97"/>
        <v>0</v>
      </c>
      <c r="Q224" s="532">
        <f t="shared" si="98"/>
        <v>0</v>
      </c>
      <c r="R224" s="535" t="str">
        <f t="shared" si="99"/>
        <v>NO CUMPLE</v>
      </c>
    </row>
    <row r="225" spans="1:18" ht="27.6">
      <c r="A225" s="544"/>
      <c r="B225" s="560"/>
      <c r="C225" s="343" t="s">
        <v>2521</v>
      </c>
      <c r="D225" s="210" t="str">
        <f>IFERROR(VLOOKUP(G225,'LISTA ICCU 2026'!$D$6:$G$1065,4,FALSE),"APU - "&amp;C225)</f>
        <v>APU - 7.4.4</v>
      </c>
      <c r="E225" s="304" t="str">
        <f t="shared" si="73"/>
        <v>7.4.4</v>
      </c>
      <c r="F225" s="210" t="str">
        <f>IF(D225="APU - "&amp;C225,"N/A",IFERROR(VLOOKUP(G225,'LISTA ICCU 2026'!$D$6:$G$1065,4,FALSE),"APU - "&amp;C225))</f>
        <v>N/A</v>
      </c>
      <c r="G225" s="308" t="s">
        <v>2522</v>
      </c>
      <c r="H225" s="7" t="s">
        <v>78</v>
      </c>
      <c r="I225" s="642">
        <v>4</v>
      </c>
      <c r="J225" s="269">
        <v>394259</v>
      </c>
      <c r="K225" s="212">
        <f t="shared" si="78"/>
        <v>1577036</v>
      </c>
      <c r="L225" s="565"/>
      <c r="M225" s="558"/>
      <c r="N225" s="580"/>
      <c r="O225" s="538">
        <f t="shared" si="74"/>
        <v>0</v>
      </c>
      <c r="P225" s="532">
        <f t="shared" si="97"/>
        <v>0</v>
      </c>
      <c r="Q225" s="532">
        <f t="shared" si="98"/>
        <v>0</v>
      </c>
      <c r="R225" s="535" t="str">
        <f t="shared" si="99"/>
        <v>NO CUMPLE</v>
      </c>
    </row>
    <row r="226" spans="1:18" ht="15.6">
      <c r="A226" s="544"/>
      <c r="B226" s="560"/>
      <c r="C226" s="343" t="s">
        <v>2523</v>
      </c>
      <c r="D226" s="210" t="str">
        <f>IFERROR(VLOOKUP(G226,'LISTA ICCU 2026'!$D$6:$G$1065,4,FALSE),"APU - "&amp;C226)</f>
        <v>20.10 - C</v>
      </c>
      <c r="E226" s="304" t="str">
        <f t="shared" si="73"/>
        <v>7.4.5</v>
      </c>
      <c r="F226" s="210" t="str">
        <f>IF(D226="APU - "&amp;C226,"N/A",IFERROR(VLOOKUP(G226,'LISTA ICCU 2026'!$D$6:$G$1065,4,FALSE),"APU - "&amp;C226))</f>
        <v>20.10 - C</v>
      </c>
      <c r="G226" s="308" t="s">
        <v>795</v>
      </c>
      <c r="H226" s="7" t="str">
        <f>IFERROR(VLOOKUP(G226,'LISTA ICCU 2026'!$D$6:$H$1065,2,FALSE),"NO ")</f>
        <v>UN</v>
      </c>
      <c r="I226" s="642">
        <v>15</v>
      </c>
      <c r="J226" s="269">
        <f>ROUNDUP(IFERROR(VLOOKUP(G226,'LISTA ICCU 2026'!$D$6:$H$1065,3,FALSE),"NO ")*1.3,0)</f>
        <v>37372</v>
      </c>
      <c r="K226" s="212">
        <f t="shared" si="78"/>
        <v>560580</v>
      </c>
      <c r="L226" s="565"/>
      <c r="M226" s="558"/>
      <c r="N226" s="580"/>
      <c r="O226" s="538">
        <f t="shared" si="74"/>
        <v>0</v>
      </c>
      <c r="P226" s="532">
        <f t="shared" si="97"/>
        <v>0</v>
      </c>
      <c r="Q226" s="532">
        <f t="shared" si="98"/>
        <v>0</v>
      </c>
      <c r="R226" s="535" t="str">
        <f t="shared" si="99"/>
        <v>NO CUMPLE</v>
      </c>
    </row>
    <row r="227" spans="1:18" ht="15.6">
      <c r="A227" s="544"/>
      <c r="B227" s="560"/>
      <c r="C227" s="343" t="s">
        <v>2524</v>
      </c>
      <c r="D227" s="210" t="str">
        <f>IFERROR(VLOOKUP(G227,'LISTA ICCU 2026'!$D$6:$G$1065,4,FALSE),"APU - "&amp;C227)</f>
        <v>APU - 7.4.6</v>
      </c>
      <c r="E227" s="304" t="str">
        <f t="shared" si="73"/>
        <v>7.4.6</v>
      </c>
      <c r="F227" s="210" t="str">
        <f>IF(D227="APU - "&amp;C227,"N/A",IFERROR(VLOOKUP(G227,'LISTA ICCU 2026'!$D$6:$G$1065,4,FALSE),"APU - "&amp;C227))</f>
        <v>N/A</v>
      </c>
      <c r="G227" s="308" t="s">
        <v>2525</v>
      </c>
      <c r="H227" s="7" t="s">
        <v>78</v>
      </c>
      <c r="I227" s="642">
        <v>1</v>
      </c>
      <c r="J227" s="269">
        <v>762293</v>
      </c>
      <c r="K227" s="212">
        <f t="shared" si="78"/>
        <v>762293</v>
      </c>
      <c r="L227" s="565"/>
      <c r="M227" s="558"/>
      <c r="N227" s="580"/>
      <c r="O227" s="538">
        <f t="shared" si="74"/>
        <v>0</v>
      </c>
      <c r="P227" s="532">
        <f t="shared" si="97"/>
        <v>0</v>
      </c>
      <c r="Q227" s="532">
        <f t="shared" si="98"/>
        <v>0</v>
      </c>
      <c r="R227" s="535" t="str">
        <f t="shared" si="99"/>
        <v>NO CUMPLE</v>
      </c>
    </row>
    <row r="228" spans="1:18" ht="15.6">
      <c r="A228" s="544"/>
      <c r="B228" s="560"/>
      <c r="C228" s="343" t="s">
        <v>2526</v>
      </c>
      <c r="D228" s="210" t="str">
        <f>IFERROR(VLOOKUP(G228,'LISTA ICCU 2026'!$D$6:$G$1065,4,FALSE),"APU - "&amp;C228)</f>
        <v>APU - 7.4.7</v>
      </c>
      <c r="E228" s="304" t="str">
        <f t="shared" si="73"/>
        <v>7.4.7</v>
      </c>
      <c r="F228" s="210" t="str">
        <f>IF(D228="APU - "&amp;C228,"N/A",IFERROR(VLOOKUP(G228,'LISTA ICCU 2026'!$D$6:$G$1065,4,FALSE),"APU - "&amp;C228))</f>
        <v>N/A</v>
      </c>
      <c r="G228" s="308" t="s">
        <v>2527</v>
      </c>
      <c r="H228" s="7" t="s">
        <v>78</v>
      </c>
      <c r="I228" s="642">
        <v>4</v>
      </c>
      <c r="J228" s="269">
        <v>4368112</v>
      </c>
      <c r="K228" s="212">
        <f t="shared" si="78"/>
        <v>17472448</v>
      </c>
      <c r="L228" s="565"/>
      <c r="M228" s="558"/>
      <c r="N228" s="580"/>
      <c r="O228" s="538">
        <f t="shared" si="74"/>
        <v>0</v>
      </c>
      <c r="P228" s="532">
        <f t="shared" si="97"/>
        <v>0</v>
      </c>
      <c r="Q228" s="532">
        <f t="shared" si="98"/>
        <v>0</v>
      </c>
      <c r="R228" s="535" t="str">
        <f t="shared" si="99"/>
        <v>NO CUMPLE</v>
      </c>
    </row>
    <row r="229" spans="1:18" ht="16.2" thickBot="1">
      <c r="A229" s="544"/>
      <c r="B229" s="560"/>
      <c r="C229" s="340" t="s">
        <v>14</v>
      </c>
      <c r="D229" s="243"/>
      <c r="E229" s="303"/>
      <c r="F229" s="243"/>
      <c r="G229" s="243"/>
      <c r="H229" s="243"/>
      <c r="I229" s="643"/>
      <c r="J229" s="244"/>
      <c r="K229" s="8">
        <f>SUM(K169:K228)</f>
        <v>238293945.89000002</v>
      </c>
      <c r="L229" s="565"/>
      <c r="M229" s="558"/>
      <c r="N229" s="580"/>
      <c r="O229" s="538"/>
      <c r="P229" s="532"/>
      <c r="Q229" s="656">
        <f>SUM(Q169:Q228)</f>
        <v>0</v>
      </c>
      <c r="R229" s="535"/>
    </row>
    <row r="230" spans="1:18" ht="16.2" thickBot="1">
      <c r="A230" s="544"/>
      <c r="B230" s="560"/>
      <c r="C230" s="337" t="s">
        <v>2219</v>
      </c>
      <c r="D230" s="242"/>
      <c r="E230" s="300"/>
      <c r="F230" s="242"/>
      <c r="G230" s="242"/>
      <c r="H230" s="242"/>
      <c r="I230" s="300"/>
      <c r="J230" s="2"/>
      <c r="K230" s="3"/>
      <c r="L230" s="565"/>
      <c r="M230" s="558"/>
      <c r="N230" s="541"/>
      <c r="O230" s="541"/>
      <c r="P230" s="541"/>
      <c r="Q230" s="541"/>
      <c r="R230" s="542"/>
    </row>
    <row r="231" spans="1:18" ht="15.6">
      <c r="A231" s="544"/>
      <c r="B231" s="560"/>
      <c r="C231" s="338">
        <v>8.01</v>
      </c>
      <c r="D231" s="210" t="str">
        <f>IFERROR(VLOOKUP(G231,'LISTA ICCU 2026'!$D$6:$G$1065,4,FALSE),"APU - "&amp;INT(C231)&amp;"."&amp;TEXT(ROUND((C231-INT(C231))*100,0),"00"))</f>
        <v>7,28 - C</v>
      </c>
      <c r="E231" s="304">
        <f t="shared" ref="E231:E239" si="100">C231</f>
        <v>8.01</v>
      </c>
      <c r="F231" s="210" t="str">
        <f>IF(D231="APU - "&amp;INT(C231)&amp;"."&amp;TEXT(ROUND((C231-INT(C231))*100,0),"00"),"N/A",IFERROR(VLOOKUP(G231,'LISTA ICCU 2026'!$D$6:$G$1065,4,FALSE),"N/A"))</f>
        <v>7,28 - C</v>
      </c>
      <c r="G231" s="5" t="s">
        <v>312</v>
      </c>
      <c r="H231" s="4" t="str">
        <f>IFERROR(VLOOKUP(G231,'LISTA ICCU 2026'!$D$6:$H$1065,2,FALSE),"NO ")</f>
        <v>M2</v>
      </c>
      <c r="I231" s="641">
        <v>430</v>
      </c>
      <c r="J231" s="269">
        <f>ROUNDUP(IFERROR(VLOOKUP(G231,'LISTA ICCU 2026'!$D$6:$H$1065,3,FALSE),"NO ")*1.3,0)</f>
        <v>286145</v>
      </c>
      <c r="K231" s="6">
        <f>J231*I231</f>
        <v>123042350</v>
      </c>
      <c r="L231" s="565"/>
      <c r="M231" s="558"/>
      <c r="N231" s="580"/>
      <c r="O231" s="538">
        <f t="shared" si="74"/>
        <v>0</v>
      </c>
      <c r="P231" s="532">
        <f t="shared" ref="P231" si="101">+N231*I231</f>
        <v>0</v>
      </c>
      <c r="Q231" s="532">
        <f t="shared" ref="Q231" si="102">ROUND(O231*I231,2)</f>
        <v>0</v>
      </c>
      <c r="R231" s="535" t="str">
        <f t="shared" ref="R231" si="103">IF(OR(O231&lt;=0,O231&gt;J231,Q231&lt;=0,Q231&gt;K231,$R$777="NO CUMPLE"),"NO CUMPLE","CUMPLE")</f>
        <v>NO CUMPLE</v>
      </c>
    </row>
    <row r="232" spans="1:18" ht="15.6">
      <c r="A232" s="544"/>
      <c r="B232" s="560"/>
      <c r="C232" s="339">
        <f>C231+0.01</f>
        <v>8.02</v>
      </c>
      <c r="D232" s="210" t="str">
        <f>IFERROR(VLOOKUP(G232,'LISTA ICCU 2026'!$D$6:$G$1065,4,FALSE),"APU - "&amp;INT(C232)&amp;"."&amp;TEXT(ROUND((C232-INT(C232))*100,0),"00"))</f>
        <v>7,33 - C</v>
      </c>
      <c r="E232" s="304">
        <f t="shared" si="100"/>
        <v>8.02</v>
      </c>
      <c r="F232" s="210" t="str">
        <f>IF(D232="APU - "&amp;INT(C232)&amp;"."&amp;TEXT(ROUND((C232-INT(C232))*100,0),"00"),"N/A",IFERROR(VLOOKUP(G232,'LISTA ICCU 2026'!$D$6:$G$1065,4,FALSE),"N/A"))</f>
        <v>7,33 - C</v>
      </c>
      <c r="G232" s="211" t="s">
        <v>317</v>
      </c>
      <c r="H232" s="7" t="str">
        <f>IFERROR(VLOOKUP(G232,'LISTA ICCU 2026'!$D$6:$H$1065,2,FALSE),"NO ")</f>
        <v>ML</v>
      </c>
      <c r="I232" s="642">
        <v>39.25</v>
      </c>
      <c r="J232" s="269">
        <f>ROUNDUP(IFERROR(VLOOKUP(G232,'LISTA ICCU 2026'!$D$6:$H$1065,3,FALSE),"NO ")*1.3,0)</f>
        <v>40800</v>
      </c>
      <c r="K232" s="212">
        <f>J232*I232</f>
        <v>1601400</v>
      </c>
      <c r="L232" s="565"/>
      <c r="M232" s="558"/>
      <c r="N232" s="580"/>
      <c r="O232" s="538">
        <f t="shared" si="74"/>
        <v>0</v>
      </c>
      <c r="P232" s="532">
        <f t="shared" ref="P232:P240" si="104">+N232*I232</f>
        <v>0</v>
      </c>
      <c r="Q232" s="532">
        <f t="shared" ref="Q232:Q240" si="105">ROUND(O232*I232,2)</f>
        <v>0</v>
      </c>
      <c r="R232" s="535" t="str">
        <f t="shared" ref="R232:R240" si="106">IF(OR(O232&lt;=0,O232&gt;J232,Q232&lt;=0,Q232&gt;K232,$R$777="NO CUMPLE"),"NO CUMPLE","CUMPLE")</f>
        <v>NO CUMPLE</v>
      </c>
    </row>
    <row r="233" spans="1:18" ht="15.6">
      <c r="A233" s="544"/>
      <c r="B233" s="560"/>
      <c r="C233" s="339">
        <f t="shared" ref="C233:C239" si="107">C232+0.01</f>
        <v>8.0299999999999994</v>
      </c>
      <c r="D233" s="210" t="str">
        <f>IFERROR(VLOOKUP(G233,'LISTA ICCU 2026'!$D$6:$G$1065,4,FALSE),"APU - "&amp;INT(C233)&amp;"."&amp;TEXT(ROUND((C233-INT(C233))*100,0),"00"))</f>
        <v>APU - 8.03</v>
      </c>
      <c r="E233" s="304">
        <f t="shared" si="100"/>
        <v>8.0299999999999994</v>
      </c>
      <c r="F233" s="210" t="str">
        <f>IF(D233="APU - "&amp;INT(C233)&amp;"."&amp;TEXT(ROUND((C233-INT(C233))*100,0),"00"),"N/A",IFERROR(VLOOKUP(G233,'LISTA ICCU 2026'!$D$6:$G$1065,4,FALSE),"N/A"))</f>
        <v>N/A</v>
      </c>
      <c r="G233" s="211" t="s">
        <v>2215</v>
      </c>
      <c r="H233" s="7" t="s">
        <v>88</v>
      </c>
      <c r="I233" s="642">
        <v>210.79</v>
      </c>
      <c r="J233" s="269">
        <v>80275</v>
      </c>
      <c r="K233" s="212">
        <f t="shared" ref="K233:K239" si="108">J233*I233</f>
        <v>16921167.25</v>
      </c>
      <c r="L233" s="565"/>
      <c r="M233" s="558"/>
      <c r="N233" s="580"/>
      <c r="O233" s="538">
        <f t="shared" si="74"/>
        <v>0</v>
      </c>
      <c r="P233" s="532">
        <f t="shared" si="104"/>
        <v>0</v>
      </c>
      <c r="Q233" s="532">
        <f t="shared" si="105"/>
        <v>0</v>
      </c>
      <c r="R233" s="535" t="str">
        <f t="shared" si="106"/>
        <v>NO CUMPLE</v>
      </c>
    </row>
    <row r="234" spans="1:18" ht="15.6">
      <c r="A234" s="544"/>
      <c r="B234" s="560"/>
      <c r="C234" s="339">
        <f t="shared" si="107"/>
        <v>8.0399999999999991</v>
      </c>
      <c r="D234" s="210" t="str">
        <f>IFERROR(VLOOKUP(G234,'LISTA ICCU 2026'!$D$6:$G$1065,4,FALSE),"APU - "&amp;INT(C234)&amp;"."&amp;TEXT(ROUND((C234-INT(C234))*100,0),"00"))</f>
        <v>APU - 8.04</v>
      </c>
      <c r="E234" s="304">
        <f t="shared" si="100"/>
        <v>8.0399999999999991</v>
      </c>
      <c r="F234" s="210" t="str">
        <f>IF(D234="APU - "&amp;INT(C234)&amp;"."&amp;TEXT(ROUND((C234-INT(C234))*100,0),"00"),"N/A",IFERROR(VLOOKUP(G234,'LISTA ICCU 2026'!$D$6:$G$1065,4,FALSE),"N/A"))</f>
        <v>N/A</v>
      </c>
      <c r="G234" s="211" t="s">
        <v>2216</v>
      </c>
      <c r="H234" s="7" t="s">
        <v>81</v>
      </c>
      <c r="I234" s="642">
        <v>145.97999999999999</v>
      </c>
      <c r="J234" s="269">
        <v>41813</v>
      </c>
      <c r="K234" s="212">
        <f t="shared" si="108"/>
        <v>6103861.7399999993</v>
      </c>
      <c r="L234" s="565"/>
      <c r="M234" s="558"/>
      <c r="N234" s="580"/>
      <c r="O234" s="538">
        <f t="shared" ref="O234:O261" si="109">+ROUND(N234,2)</f>
        <v>0</v>
      </c>
      <c r="P234" s="532">
        <f t="shared" si="104"/>
        <v>0</v>
      </c>
      <c r="Q234" s="532">
        <f t="shared" si="105"/>
        <v>0</v>
      </c>
      <c r="R234" s="535" t="str">
        <f t="shared" si="106"/>
        <v>NO CUMPLE</v>
      </c>
    </row>
    <row r="235" spans="1:18" ht="27.6">
      <c r="A235" s="544"/>
      <c r="B235" s="560"/>
      <c r="C235" s="339">
        <f t="shared" si="107"/>
        <v>8.0499999999999989</v>
      </c>
      <c r="D235" s="210" t="str">
        <f>IFERROR(VLOOKUP(G235,'LISTA ICCU 2026'!$D$6:$G$1065,4,FALSE),"APU - "&amp;INT(C235)&amp;"."&amp;TEXT(ROUND((C235-INT(C235))*100,0),"00"))</f>
        <v>APU - 8.05</v>
      </c>
      <c r="E235" s="304">
        <f t="shared" si="100"/>
        <v>8.0499999999999989</v>
      </c>
      <c r="F235" s="210" t="str">
        <f>IF(D235="APU - "&amp;INT(C235)&amp;"."&amp;TEXT(ROUND((C235-INT(C235))*100,0),"00"),"N/A",IFERROR(VLOOKUP(G235,'LISTA ICCU 2026'!$D$6:$G$1065,4,FALSE),"N/A"))</f>
        <v>N/A</v>
      </c>
      <c r="G235" s="211" t="s">
        <v>2217</v>
      </c>
      <c r="H235" s="7" t="s">
        <v>78</v>
      </c>
      <c r="I235" s="642">
        <v>8</v>
      </c>
      <c r="J235" s="269">
        <f>86522*1.3</f>
        <v>112478.6</v>
      </c>
      <c r="K235" s="212">
        <f t="shared" si="108"/>
        <v>899828.8</v>
      </c>
      <c r="L235" s="565"/>
      <c r="M235" s="558"/>
      <c r="N235" s="580"/>
      <c r="O235" s="538">
        <f t="shared" si="109"/>
        <v>0</v>
      </c>
      <c r="P235" s="532">
        <f t="shared" si="104"/>
        <v>0</v>
      </c>
      <c r="Q235" s="532">
        <f t="shared" si="105"/>
        <v>0</v>
      </c>
      <c r="R235" s="535" t="str">
        <f t="shared" si="106"/>
        <v>NO CUMPLE</v>
      </c>
    </row>
    <row r="236" spans="1:18" ht="34.200000000000003" customHeight="1">
      <c r="A236" s="544"/>
      <c r="B236" s="560"/>
      <c r="C236" s="339">
        <f t="shared" si="107"/>
        <v>8.0599999999999987</v>
      </c>
      <c r="D236" s="210" t="str">
        <f>IFERROR(VLOOKUP(G236,'LISTA ICCU 2026'!$D$6:$G$1065,4,FALSE),"APU - "&amp;INT(C236)&amp;"."&amp;TEXT(ROUND((C236-INT(C236))*100,0),"00"))</f>
        <v>APU - 8.06</v>
      </c>
      <c r="E236" s="304">
        <f t="shared" si="100"/>
        <v>8.0599999999999987</v>
      </c>
      <c r="F236" s="210" t="str">
        <f>IF(D236="APU - "&amp;INT(C236)&amp;"."&amp;TEXT(ROUND((C236-INT(C236))*100,0),"00"),"N/A",IFERROR(VLOOKUP(G236,'LISTA ICCU 2026'!$D$6:$G$1065,4,FALSE),"N/A"))</f>
        <v>N/A</v>
      </c>
      <c r="G236" s="211" t="s">
        <v>2279</v>
      </c>
      <c r="H236" s="7" t="s">
        <v>81</v>
      </c>
      <c r="I236" s="642">
        <v>133</v>
      </c>
      <c r="J236" s="269">
        <v>269697</v>
      </c>
      <c r="K236" s="212">
        <f t="shared" si="108"/>
        <v>35869701</v>
      </c>
      <c r="L236" s="565"/>
      <c r="M236" s="558"/>
      <c r="N236" s="580"/>
      <c r="O236" s="538">
        <f t="shared" si="109"/>
        <v>0</v>
      </c>
      <c r="P236" s="532">
        <f t="shared" si="104"/>
        <v>0</v>
      </c>
      <c r="Q236" s="532">
        <f t="shared" si="105"/>
        <v>0</v>
      </c>
      <c r="R236" s="535" t="str">
        <f t="shared" si="106"/>
        <v>NO CUMPLE</v>
      </c>
    </row>
    <row r="237" spans="1:18" ht="15.6" customHeight="1">
      <c r="A237" s="544"/>
      <c r="B237" s="560"/>
      <c r="C237" s="339">
        <f t="shared" si="107"/>
        <v>8.0699999999999985</v>
      </c>
      <c r="D237" s="210" t="str">
        <f>IFERROR(VLOOKUP(G237,'LISTA ICCU 2026'!$D$6:$G$1065,4,FALSE),"APU - "&amp;INT(C237)&amp;"."&amp;TEXT(ROUND((C237-INT(C237))*100,0),"00"))</f>
        <v>APU - 8.07</v>
      </c>
      <c r="E237" s="304">
        <f t="shared" si="100"/>
        <v>8.0699999999999985</v>
      </c>
      <c r="F237" s="210" t="str">
        <f>IF(D237="APU - "&amp;INT(C237)&amp;"."&amp;TEXT(ROUND((C237-INT(C237))*100,0),"00"),"N/A",IFERROR(VLOOKUP(G237,'LISTA ICCU 2026'!$D$6:$G$1065,4,FALSE),"N/A"))</f>
        <v>N/A</v>
      </c>
      <c r="G237" s="211" t="s">
        <v>2218</v>
      </c>
      <c r="H237" s="7" t="s">
        <v>88</v>
      </c>
      <c r="I237" s="642">
        <v>210.79</v>
      </c>
      <c r="J237" s="269">
        <f>140450*1.3</f>
        <v>182585</v>
      </c>
      <c r="K237" s="212">
        <f t="shared" si="108"/>
        <v>38487092.149999999</v>
      </c>
      <c r="L237" s="565"/>
      <c r="M237" s="558"/>
      <c r="N237" s="580"/>
      <c r="O237" s="538">
        <f t="shared" si="109"/>
        <v>0</v>
      </c>
      <c r="P237" s="532">
        <f t="shared" si="104"/>
        <v>0</v>
      </c>
      <c r="Q237" s="532">
        <f t="shared" si="105"/>
        <v>0</v>
      </c>
      <c r="R237" s="535" t="str">
        <f t="shared" si="106"/>
        <v>NO CUMPLE</v>
      </c>
    </row>
    <row r="238" spans="1:18" ht="15.6">
      <c r="A238" s="544"/>
      <c r="B238" s="560"/>
      <c r="C238" s="339">
        <f t="shared" si="107"/>
        <v>8.0799999999999983</v>
      </c>
      <c r="D238" s="210" t="str">
        <f>IFERROR(VLOOKUP(G238,'LISTA ICCU 2026'!$D$6:$G$1065,4,FALSE),"APU - "&amp;INT(C238)&amp;"."&amp;TEXT(ROUND((C238-INT(C238))*100,0),"00"))</f>
        <v>2,4 - U</v>
      </c>
      <c r="E238" s="304">
        <f t="shared" si="100"/>
        <v>8.0799999999999983</v>
      </c>
      <c r="F238" s="210" t="str">
        <f>IF(D238="APU - "&amp;INT(C238)&amp;"."&amp;TEXT(ROUND((C238-INT(C238))*100,0),"00"),"N/A",IFERROR(VLOOKUP(G238,'LISTA ICCU 2026'!$D$6:$G$1065,4,FALSE),"N/A"))</f>
        <v>2,4 - U</v>
      </c>
      <c r="G238" s="211" t="s">
        <v>894</v>
      </c>
      <c r="H238" s="7" t="str">
        <f>IFERROR(VLOOKUP(G238,'LISTA ICCU 2026'!$D$6:$H$1065,2,FALSE),"NO ")</f>
        <v>M3</v>
      </c>
      <c r="I238" s="642">
        <v>11.3</v>
      </c>
      <c r="J238" s="269">
        <f>ROUNDUP(IFERROR(VLOOKUP(G238,'LISTA ICCU 2026'!$D$6:$H$1065,3,FALSE),"NO ")*1.3,0)</f>
        <v>175971</v>
      </c>
      <c r="K238" s="212">
        <f t="shared" si="108"/>
        <v>1988472.3</v>
      </c>
      <c r="L238" s="565"/>
      <c r="M238" s="558"/>
      <c r="N238" s="580"/>
      <c r="O238" s="538">
        <f t="shared" si="109"/>
        <v>0</v>
      </c>
      <c r="P238" s="532">
        <f t="shared" si="104"/>
        <v>0</v>
      </c>
      <c r="Q238" s="532">
        <f t="shared" si="105"/>
        <v>0</v>
      </c>
      <c r="R238" s="535" t="str">
        <f t="shared" si="106"/>
        <v>NO CUMPLE</v>
      </c>
    </row>
    <row r="239" spans="1:18" ht="55.2">
      <c r="A239" s="544"/>
      <c r="B239" s="560"/>
      <c r="C239" s="339">
        <f t="shared" si="107"/>
        <v>8.0899999999999981</v>
      </c>
      <c r="D239" s="210" t="str">
        <f>IFERROR(VLOOKUP(G239,'LISTA ICCU 2026'!$D$6:$G$1065,4,FALSE),"APU - "&amp;INT(C239)&amp;"."&amp;TEXT(ROUND((C239-INT(C239))*100,0),"00"))</f>
        <v>APU - 8.09</v>
      </c>
      <c r="E239" s="304">
        <f t="shared" si="100"/>
        <v>8.0899999999999981</v>
      </c>
      <c r="F239" s="210" t="str">
        <f>IF(D239="APU - "&amp;INT(C239)&amp;"."&amp;TEXT(ROUND((C239-INT(C239))*100,0),"00"),"N/A",IFERROR(VLOOKUP(G239,'LISTA ICCU 2026'!$D$6:$G$1065,4,FALSE),"N/A"))</f>
        <v>N/A</v>
      </c>
      <c r="G239" s="211" t="s">
        <v>2220</v>
      </c>
      <c r="H239" s="7" t="s">
        <v>88</v>
      </c>
      <c r="I239" s="642">
        <v>122.78</v>
      </c>
      <c r="J239" s="269">
        <f>141704*1.3</f>
        <v>184215.2</v>
      </c>
      <c r="K239" s="212">
        <f t="shared" si="108"/>
        <v>22617942.256000001</v>
      </c>
      <c r="L239" s="565"/>
      <c r="M239" s="558"/>
      <c r="N239" s="580"/>
      <c r="O239" s="538">
        <f t="shared" si="109"/>
        <v>0</v>
      </c>
      <c r="P239" s="532">
        <f t="shared" si="104"/>
        <v>0</v>
      </c>
      <c r="Q239" s="532">
        <f>ROUND(O239*I239,3)</f>
        <v>0</v>
      </c>
      <c r="R239" s="535" t="str">
        <f t="shared" si="106"/>
        <v>NO CUMPLE</v>
      </c>
    </row>
    <row r="240" spans="1:18" ht="16.2" thickBot="1">
      <c r="A240" s="544"/>
      <c r="B240" s="560"/>
      <c r="C240" s="340" t="s">
        <v>14</v>
      </c>
      <c r="D240" s="243"/>
      <c r="E240" s="303"/>
      <c r="F240" s="243"/>
      <c r="G240" s="243"/>
      <c r="H240" s="243"/>
      <c r="I240" s="643"/>
      <c r="J240" s="244"/>
      <c r="K240" s="8">
        <f>SUM(K231:K239)</f>
        <v>247531815.49600005</v>
      </c>
      <c r="L240" s="565"/>
      <c r="M240" s="558"/>
      <c r="N240" s="580"/>
      <c r="O240" s="538"/>
      <c r="P240" s="532"/>
      <c r="Q240" s="656">
        <f>SUM(Q231:Q239)</f>
        <v>0</v>
      </c>
      <c r="R240" s="535"/>
    </row>
    <row r="241" spans="1:18" ht="16.2" thickBot="1">
      <c r="A241" s="544"/>
      <c r="B241" s="560"/>
      <c r="C241" s="337" t="s">
        <v>19</v>
      </c>
      <c r="D241" s="242"/>
      <c r="E241" s="300"/>
      <c r="F241" s="242"/>
      <c r="G241" s="242"/>
      <c r="H241" s="242"/>
      <c r="I241" s="300"/>
      <c r="J241" s="2"/>
      <c r="K241" s="3"/>
      <c r="L241" s="565"/>
      <c r="M241" s="558"/>
      <c r="N241" s="541"/>
      <c r="O241" s="541"/>
      <c r="P241" s="541"/>
      <c r="Q241" s="541"/>
      <c r="R241" s="542"/>
    </row>
    <row r="242" spans="1:18" ht="15.6">
      <c r="A242" s="544"/>
      <c r="B242" s="560"/>
      <c r="C242" s="338">
        <v>9.01</v>
      </c>
      <c r="D242" s="210" t="str">
        <f>IFERROR(VLOOKUP(G242,'LISTA ICCU 2026'!$D$6:$G$1065,4,FALSE),"APU - "&amp;INT(C242)&amp;"."&amp;TEXT(ROUND((C242-INT(C242))*100,0),"00"))</f>
        <v>13,4 - C</v>
      </c>
      <c r="E242" s="304">
        <f t="shared" ref="E242:E243" si="110">C242</f>
        <v>9.01</v>
      </c>
      <c r="F242" s="210" t="str">
        <f>IF(D242="APU - "&amp;INT(C242)&amp;"."&amp;TEXT(ROUND((C242-INT(C242))*100,0),"00"),"N/A",IFERROR(VLOOKUP(G242,'LISTA ICCU 2026'!$D$6:$G$1065,4,FALSE),"N/A"))</f>
        <v>13,4 - C</v>
      </c>
      <c r="G242" s="5" t="s">
        <v>631</v>
      </c>
      <c r="H242" s="4" t="str">
        <f>IFERROR(VLOOKUP(G242,'LISTA ICCU 2026'!$D$6:$H$1065,2,FALSE),"NO ")</f>
        <v>M2</v>
      </c>
      <c r="I242" s="641">
        <v>643.89</v>
      </c>
      <c r="J242" s="269">
        <f>ROUNDUP(IFERROR(VLOOKUP(G242,'LISTA ICCU 2026'!$D$6:$H$1065,3,FALSE),"NO ")*1.3,0)</f>
        <v>55007</v>
      </c>
      <c r="K242" s="6">
        <f>J242*I242</f>
        <v>35418457.229999997</v>
      </c>
      <c r="L242" s="565"/>
      <c r="M242" s="558"/>
      <c r="N242" s="580"/>
      <c r="O242" s="538">
        <f t="shared" si="109"/>
        <v>0</v>
      </c>
      <c r="P242" s="532">
        <f t="shared" ref="P242" si="111">+N242*I242</f>
        <v>0</v>
      </c>
      <c r="Q242" s="532">
        <f t="shared" ref="Q242" si="112">ROUND(O242*I242,2)</f>
        <v>0</v>
      </c>
      <c r="R242" s="535" t="str">
        <f t="shared" ref="R242" si="113">IF(OR(O242&lt;=0,O242&gt;J242,Q242&lt;=0,Q242&gt;K242,$R$777="NO CUMPLE"),"NO CUMPLE","CUMPLE")</f>
        <v>NO CUMPLE</v>
      </c>
    </row>
    <row r="243" spans="1:18" ht="15.6">
      <c r="A243" s="544"/>
      <c r="B243" s="560"/>
      <c r="C243" s="339">
        <f>C242+0.01</f>
        <v>9.02</v>
      </c>
      <c r="D243" s="210" t="str">
        <f>IFERROR(VLOOKUP(G243,'LISTA ICCU 2026'!$D$6:$G$1065,4,FALSE),"APU - "&amp;INT(C243)&amp;"."&amp;TEXT(ROUND((C243-INT(C243))*100,0),"00"))</f>
        <v>13,2 - C</v>
      </c>
      <c r="E243" s="304">
        <f t="shared" si="110"/>
        <v>9.02</v>
      </c>
      <c r="F243" s="210" t="str">
        <f>IF(D243="APU - "&amp;INT(C243)&amp;"."&amp;TEXT(ROUND((C243-INT(C243))*100,0),"00"),"N/A",IFERROR(VLOOKUP(G243,'LISTA ICCU 2026'!$D$6:$G$1065,4,FALSE),"N/A"))</f>
        <v>13,2 - C</v>
      </c>
      <c r="G243" s="211" t="s">
        <v>629</v>
      </c>
      <c r="H243" s="7" t="str">
        <f>IFERROR(VLOOKUP(G243,'LISTA ICCU 2026'!$D$6:$H$1065,2,FALSE),"NO ")</f>
        <v>M2</v>
      </c>
      <c r="I243" s="642">
        <v>49.92</v>
      </c>
      <c r="J243" s="269">
        <f>ROUNDUP(IFERROR(VLOOKUP(G243,'LISTA ICCU 2026'!$D$6:$H$1065,3,FALSE),"NO ")*1.3,0)</f>
        <v>64761</v>
      </c>
      <c r="K243" s="212">
        <f>J243*I243</f>
        <v>3232869.12</v>
      </c>
      <c r="L243" s="565"/>
      <c r="M243" s="558"/>
      <c r="N243" s="580"/>
      <c r="O243" s="538">
        <f t="shared" si="109"/>
        <v>0</v>
      </c>
      <c r="P243" s="532">
        <f t="shared" ref="P243:P244" si="114">+N243*I243</f>
        <v>0</v>
      </c>
      <c r="Q243" s="532">
        <f t="shared" ref="Q243:Q244" si="115">ROUND(O243*I243,2)</f>
        <v>0</v>
      </c>
      <c r="R243" s="535" t="str">
        <f t="shared" ref="R243:R244" si="116">IF(OR(O243&lt;=0,O243&gt;J243,Q243&lt;=0,Q243&gt;K243,$R$777="NO CUMPLE"),"NO CUMPLE","CUMPLE")</f>
        <v>NO CUMPLE</v>
      </c>
    </row>
    <row r="244" spans="1:18" ht="16.2" thickBot="1">
      <c r="A244" s="544"/>
      <c r="B244" s="560"/>
      <c r="C244" s="340" t="s">
        <v>14</v>
      </c>
      <c r="D244" s="243"/>
      <c r="E244" s="303"/>
      <c r="F244" s="243"/>
      <c r="G244" s="243"/>
      <c r="H244" s="243"/>
      <c r="I244" s="643"/>
      <c r="J244" s="244"/>
      <c r="K244" s="8">
        <f>SUM(K242:K243)</f>
        <v>38651326.349999994</v>
      </c>
      <c r="L244" s="565"/>
      <c r="M244" s="558"/>
      <c r="N244" s="580"/>
      <c r="O244" s="538"/>
      <c r="P244" s="532"/>
      <c r="Q244" s="656">
        <f>SUM(Q242:Q243)</f>
        <v>0</v>
      </c>
      <c r="R244" s="535"/>
    </row>
    <row r="245" spans="1:18" ht="16.2" thickBot="1">
      <c r="A245" s="544"/>
      <c r="B245" s="560"/>
      <c r="C245" s="337" t="s">
        <v>20</v>
      </c>
      <c r="D245" s="242"/>
      <c r="E245" s="300"/>
      <c r="F245" s="242"/>
      <c r="G245" s="242"/>
      <c r="H245" s="242"/>
      <c r="I245" s="300"/>
      <c r="J245" s="2"/>
      <c r="K245" s="3"/>
      <c r="L245" s="565"/>
      <c r="M245" s="558"/>
      <c r="N245" s="541"/>
      <c r="O245" s="541"/>
      <c r="P245" s="541"/>
      <c r="Q245" s="541"/>
      <c r="R245" s="542"/>
    </row>
    <row r="246" spans="1:18" ht="41.4">
      <c r="A246" s="544"/>
      <c r="B246" s="560"/>
      <c r="C246" s="338">
        <v>10.01</v>
      </c>
      <c r="D246" s="210" t="str">
        <f>IFERROR(VLOOKUP(G246,'LISTA ICCU 2026'!$D$6:$G$1065,4,FALSE),"APU - "&amp;INT(C246)&amp;"."&amp;TEXT(ROUND((C246-INT(C246))*100,0),"00"))</f>
        <v>APU - 10.01</v>
      </c>
      <c r="E246" s="304">
        <f t="shared" ref="E246:E261" si="117">C246</f>
        <v>10.01</v>
      </c>
      <c r="F246" s="210" t="str">
        <f>IF(D246="APU - "&amp;INT(C246)&amp;"."&amp;TEXT(ROUND((C246-INT(C246))*100,0),"00"),"N/A",IFERROR(VLOOKUP(G246,'LISTA ICCU 2026'!$D$6:$G$1065,4,FALSE),"N/A"))</f>
        <v>N/A</v>
      </c>
      <c r="G246" s="5" t="s">
        <v>2221</v>
      </c>
      <c r="H246" s="4" t="s">
        <v>88</v>
      </c>
      <c r="I246" s="641">
        <v>856.91</v>
      </c>
      <c r="J246" s="269">
        <v>207424</v>
      </c>
      <c r="K246" s="6">
        <f>J246*I246</f>
        <v>177743699.84</v>
      </c>
      <c r="L246" s="565"/>
      <c r="M246" s="558"/>
      <c r="N246" s="580"/>
      <c r="O246" s="538">
        <f t="shared" si="109"/>
        <v>0</v>
      </c>
      <c r="P246" s="532">
        <f t="shared" ref="P246" si="118">+N246*I246</f>
        <v>0</v>
      </c>
      <c r="Q246" s="532">
        <f t="shared" ref="Q246" si="119">ROUND(O246*I246,2)</f>
        <v>0</v>
      </c>
      <c r="R246" s="535" t="str">
        <f t="shared" ref="R246" si="120">IF(OR(O246&lt;=0,O246&gt;J246,Q246&lt;=0,Q246&gt;K246,$R$777="NO CUMPLE"),"NO CUMPLE","CUMPLE")</f>
        <v>NO CUMPLE</v>
      </c>
    </row>
    <row r="247" spans="1:18" ht="41.4">
      <c r="A247" s="544"/>
      <c r="B247" s="560"/>
      <c r="C247" s="339">
        <f>C246+0.01</f>
        <v>10.02</v>
      </c>
      <c r="D247" s="210" t="str">
        <f>IFERROR(VLOOKUP(G247,'LISTA ICCU 2026'!$D$6:$G$1065,4,FALSE),"APU - "&amp;INT(C247)&amp;"."&amp;TEXT(ROUND((C247-INT(C247))*100,0),"00"))</f>
        <v>APU - 10.02</v>
      </c>
      <c r="E247" s="304">
        <f t="shared" si="117"/>
        <v>10.02</v>
      </c>
      <c r="F247" s="210" t="str">
        <f>IF(D247="APU - "&amp;INT(C247)&amp;"."&amp;TEXT(ROUND((C247-INT(C247))*100,0),"00"),"N/A",IFERROR(VLOOKUP(G247,'LISTA ICCU 2026'!$D$6:$G$1065,4,FALSE),"N/A"))</f>
        <v>N/A</v>
      </c>
      <c r="G247" s="211" t="s">
        <v>2222</v>
      </c>
      <c r="H247" s="7" t="s">
        <v>81</v>
      </c>
      <c r="I247" s="642">
        <v>452.98</v>
      </c>
      <c r="J247" s="269">
        <v>169741</v>
      </c>
      <c r="K247" s="212">
        <f>J247*I247</f>
        <v>76889278.180000007</v>
      </c>
      <c r="L247" s="565"/>
      <c r="M247" s="558"/>
      <c r="N247" s="580"/>
      <c r="O247" s="538">
        <f t="shared" si="109"/>
        <v>0</v>
      </c>
      <c r="P247" s="532">
        <f t="shared" ref="P247:P261" si="121">+N247*I247</f>
        <v>0</v>
      </c>
      <c r="Q247" s="532">
        <f t="shared" ref="Q247:Q261" si="122">ROUND(O247*I247,2)</f>
        <v>0</v>
      </c>
      <c r="R247" s="535" t="str">
        <f t="shared" ref="R247:R261" si="123">IF(OR(O247&lt;=0,O247&gt;J247,Q247&lt;=0,Q247&gt;K247,$R$777="NO CUMPLE"),"NO CUMPLE","CUMPLE")</f>
        <v>NO CUMPLE</v>
      </c>
    </row>
    <row r="248" spans="1:18" ht="27.6">
      <c r="A248" s="544"/>
      <c r="B248" s="560"/>
      <c r="C248" s="339">
        <f t="shared" ref="C248:C261" si="124">C247+0.01</f>
        <v>10.029999999999999</v>
      </c>
      <c r="D248" s="210" t="str">
        <f>IFERROR(VLOOKUP(G248,'LISTA ICCU 2026'!$D$6:$G$1065,4,FALSE),"APU - "&amp;INT(C248)&amp;"."&amp;TEXT(ROUND((C248-INT(C248))*100,0),"00"))</f>
        <v>APU - 10.03</v>
      </c>
      <c r="E248" s="304">
        <f t="shared" si="117"/>
        <v>10.029999999999999</v>
      </c>
      <c r="F248" s="210" t="str">
        <f>IF(D248="APU - "&amp;INT(C248)&amp;"."&amp;TEXT(ROUND((C248-INT(C248))*100,0),"00"),"N/A",IFERROR(VLOOKUP(G248,'LISTA ICCU 2026'!$D$6:$G$1065,4,FALSE),"N/A"))</f>
        <v>N/A</v>
      </c>
      <c r="G248" s="211" t="s">
        <v>2223</v>
      </c>
      <c r="H248" s="7" t="s">
        <v>81</v>
      </c>
      <c r="I248" s="642">
        <v>46.57</v>
      </c>
      <c r="J248" s="269">
        <v>124925</v>
      </c>
      <c r="K248" s="212">
        <f t="shared" ref="K248:K261" si="125">J248*I248</f>
        <v>5817757.25</v>
      </c>
      <c r="L248" s="565"/>
      <c r="M248" s="558"/>
      <c r="N248" s="580"/>
      <c r="O248" s="538">
        <f t="shared" si="109"/>
        <v>0</v>
      </c>
      <c r="P248" s="532">
        <f t="shared" si="121"/>
        <v>0</v>
      </c>
      <c r="Q248" s="532">
        <f t="shared" si="122"/>
        <v>0</v>
      </c>
      <c r="R248" s="535" t="str">
        <f t="shared" si="123"/>
        <v>NO CUMPLE</v>
      </c>
    </row>
    <row r="249" spans="1:18" ht="27.6">
      <c r="A249" s="544"/>
      <c r="B249" s="560"/>
      <c r="C249" s="339">
        <f t="shared" si="124"/>
        <v>10.039999999999999</v>
      </c>
      <c r="D249" s="210" t="str">
        <f>IFERROR(VLOOKUP(G249,'LISTA ICCU 2026'!$D$6:$G$1065,4,FALSE),"APU - "&amp;INT(C249)&amp;"."&amp;TEXT(ROUND((C249-INT(C249))*100,0),"00"))</f>
        <v>APU - 10.04</v>
      </c>
      <c r="E249" s="304">
        <f t="shared" si="117"/>
        <v>10.039999999999999</v>
      </c>
      <c r="F249" s="210" t="str">
        <f>IF(D249="APU - "&amp;INT(C249)&amp;"."&amp;TEXT(ROUND((C249-INT(C249))*100,0),"00"),"N/A",IFERROR(VLOOKUP(G249,'LISTA ICCU 2026'!$D$6:$G$1065,4,FALSE),"N/A"))</f>
        <v>N/A</v>
      </c>
      <c r="G249" s="211" t="s">
        <v>2224</v>
      </c>
      <c r="H249" s="7" t="s">
        <v>81</v>
      </c>
      <c r="I249" s="642">
        <v>330.83</v>
      </c>
      <c r="J249" s="269">
        <v>116080</v>
      </c>
      <c r="K249" s="212">
        <f t="shared" si="125"/>
        <v>38402746.399999999</v>
      </c>
      <c r="L249" s="565"/>
      <c r="M249" s="558"/>
      <c r="N249" s="580"/>
      <c r="O249" s="538">
        <f t="shared" si="109"/>
        <v>0</v>
      </c>
      <c r="P249" s="532">
        <f t="shared" si="121"/>
        <v>0</v>
      </c>
      <c r="Q249" s="532">
        <f t="shared" si="122"/>
        <v>0</v>
      </c>
      <c r="R249" s="535" t="str">
        <f t="shared" si="123"/>
        <v>NO CUMPLE</v>
      </c>
    </row>
    <row r="250" spans="1:18" ht="15.6">
      <c r="A250" s="544"/>
      <c r="B250" s="560"/>
      <c r="C250" s="339">
        <f t="shared" si="124"/>
        <v>10.049999999999999</v>
      </c>
      <c r="D250" s="210" t="str">
        <f>IFERROR(VLOOKUP(G250,'LISTA ICCU 2026'!$D$6:$G$1065,4,FALSE),"APU - "&amp;INT(C250)&amp;"."&amp;TEXT(ROUND((C250-INT(C250))*100,0),"00"))</f>
        <v>5,52 - C</v>
      </c>
      <c r="E250" s="304">
        <f t="shared" si="117"/>
        <v>10.049999999999999</v>
      </c>
      <c r="F250" s="210" t="str">
        <f>IF(D250="APU - "&amp;INT(C250)&amp;"."&amp;TEXT(ROUND((C250-INT(C250))*100,0),"00"),"N/A",IFERROR(VLOOKUP(G250,'LISTA ICCU 2026'!$D$6:$G$1065,4,FALSE),"N/A"))</f>
        <v>5,52 - C</v>
      </c>
      <c r="G250" s="211" t="s">
        <v>249</v>
      </c>
      <c r="H250" s="7" t="str">
        <f>IFERROR(VLOOKUP(G250,'LISTA ICCU 2026'!$D$6:$H$1065,2,FALSE),"NO ")</f>
        <v>ML</v>
      </c>
      <c r="I250" s="642">
        <v>1070.24</v>
      </c>
      <c r="J250" s="269">
        <f>ROUNDUP(IFERROR(VLOOKUP(G250,'LISTA ICCU 2026'!$D$6:$H$1065,3,FALSE),"NO ")*1.3,0)</f>
        <v>12389</v>
      </c>
      <c r="K250" s="212">
        <f t="shared" si="125"/>
        <v>13259203.359999999</v>
      </c>
      <c r="L250" s="565"/>
      <c r="M250" s="558"/>
      <c r="N250" s="580"/>
      <c r="O250" s="538">
        <f t="shared" si="109"/>
        <v>0</v>
      </c>
      <c r="P250" s="532">
        <f t="shared" si="121"/>
        <v>0</v>
      </c>
      <c r="Q250" s="532">
        <f t="shared" si="122"/>
        <v>0</v>
      </c>
      <c r="R250" s="535" t="str">
        <f t="shared" si="123"/>
        <v>NO CUMPLE</v>
      </c>
    </row>
    <row r="251" spans="1:18" ht="15.6">
      <c r="A251" s="544"/>
      <c r="B251" s="560"/>
      <c r="C251" s="339">
        <f t="shared" si="124"/>
        <v>10.059999999999999</v>
      </c>
      <c r="D251" s="210" t="str">
        <f>IFERROR(VLOOKUP(G251,'LISTA ICCU 2026'!$D$6:$G$1065,4,FALSE),"APU - "&amp;INT(C251)&amp;"."&amp;TEXT(ROUND((C251-INT(C251))*100,0),"00"))</f>
        <v>4,22 - C</v>
      </c>
      <c r="E251" s="304">
        <f t="shared" si="117"/>
        <v>10.059999999999999</v>
      </c>
      <c r="F251" s="210" t="str">
        <f>IF(D251="APU - "&amp;INT(C251)&amp;"."&amp;TEXT(ROUND((C251-INT(C251))*100,0),"00"),"N/A",IFERROR(VLOOKUP(G251,'LISTA ICCU 2026'!$D$6:$G$1065,4,FALSE),"N/A"))</f>
        <v>4,22 - C</v>
      </c>
      <c r="G251" s="211" t="s">
        <v>188</v>
      </c>
      <c r="H251" s="7" t="str">
        <f>IFERROR(VLOOKUP(G251,'LISTA ICCU 2026'!$D$6:$H$1065,2,FALSE),"NO ")</f>
        <v>KG</v>
      </c>
      <c r="I251" s="642">
        <v>679.24</v>
      </c>
      <c r="J251" s="269">
        <f>ROUNDUP(IFERROR(VLOOKUP(G251,'LISTA ICCU 2026'!$D$6:$H$1065,3,FALSE),"NO ")*1.3,0)</f>
        <v>10989</v>
      </c>
      <c r="K251" s="212">
        <f t="shared" si="125"/>
        <v>7464168.3600000003</v>
      </c>
      <c r="L251" s="565"/>
      <c r="M251" s="558"/>
      <c r="N251" s="580"/>
      <c r="O251" s="538">
        <f t="shared" si="109"/>
        <v>0</v>
      </c>
      <c r="P251" s="532">
        <f t="shared" si="121"/>
        <v>0</v>
      </c>
      <c r="Q251" s="532">
        <f t="shared" si="122"/>
        <v>0</v>
      </c>
      <c r="R251" s="535" t="str">
        <f t="shared" si="123"/>
        <v>NO CUMPLE</v>
      </c>
    </row>
    <row r="252" spans="1:18" ht="15.6">
      <c r="A252" s="544"/>
      <c r="B252" s="560"/>
      <c r="C252" s="339">
        <f t="shared" si="124"/>
        <v>10.069999999999999</v>
      </c>
      <c r="D252" s="210" t="str">
        <f>IFERROR(VLOOKUP(G252,'LISTA ICCU 2026'!$D$6:$G$1065,4,FALSE),"APU - "&amp;INT(C252)&amp;"."&amp;TEXT(ROUND((C252-INT(C252))*100,0),"00"))</f>
        <v>5,54 - C</v>
      </c>
      <c r="E252" s="304">
        <f t="shared" si="117"/>
        <v>10.069999999999999</v>
      </c>
      <c r="F252" s="210" t="str">
        <f>IF(D252="APU - "&amp;INT(C252)&amp;"."&amp;TEXT(ROUND((C252-INT(C252))*100,0),"00"),"N/A",IFERROR(VLOOKUP(G252,'LISTA ICCU 2026'!$D$6:$G$1065,4,FALSE),"N/A"))</f>
        <v>5,54 - C</v>
      </c>
      <c r="G252" s="211" t="s">
        <v>251</v>
      </c>
      <c r="H252" s="7" t="str">
        <f>IFERROR(VLOOKUP(G252,'LISTA ICCU 2026'!$D$6:$H$1065,2,FALSE),"NO ")</f>
        <v>UN</v>
      </c>
      <c r="I252" s="642">
        <v>835</v>
      </c>
      <c r="J252" s="269">
        <f>ROUNDUP(IFERROR(VLOOKUP(G252,'LISTA ICCU 2026'!$D$6:$H$1065,3,FALSE),"NO ")*1.3,0)</f>
        <v>26722</v>
      </c>
      <c r="K252" s="212">
        <f t="shared" si="125"/>
        <v>22312870</v>
      </c>
      <c r="L252" s="565"/>
      <c r="M252" s="558"/>
      <c r="N252" s="580"/>
      <c r="O252" s="538">
        <f t="shared" si="109"/>
        <v>0</v>
      </c>
      <c r="P252" s="532">
        <f t="shared" si="121"/>
        <v>0</v>
      </c>
      <c r="Q252" s="532">
        <f t="shared" si="122"/>
        <v>0</v>
      </c>
      <c r="R252" s="535" t="str">
        <f t="shared" si="123"/>
        <v>NO CUMPLE</v>
      </c>
    </row>
    <row r="253" spans="1:18" ht="15.6">
      <c r="A253" s="544"/>
      <c r="B253" s="560"/>
      <c r="C253" s="339">
        <f t="shared" si="124"/>
        <v>10.079999999999998</v>
      </c>
      <c r="D253" s="210" t="str">
        <f>IFERROR(VLOOKUP(G253,'LISTA ICCU 2026'!$D$6:$G$1065,4,FALSE),"APU - "&amp;INT(C253)&amp;"."&amp;TEXT(ROUND((C253-INT(C253))*100,0),"00"))</f>
        <v>5,17 - C</v>
      </c>
      <c r="E253" s="304">
        <f t="shared" si="117"/>
        <v>10.079999999999998</v>
      </c>
      <c r="F253" s="210" t="str">
        <f>IF(D253="APU - "&amp;INT(C253)&amp;"."&amp;TEXT(ROUND((C253-INT(C253))*100,0),"00"),"N/A",IFERROR(VLOOKUP(G253,'LISTA ICCU 2026'!$D$6:$G$1065,4,FALSE),"N/A"))</f>
        <v>5,17 - C</v>
      </c>
      <c r="G253" s="211" t="s">
        <v>214</v>
      </c>
      <c r="H253" s="7" t="str">
        <f>IFERROR(VLOOKUP(G253,'LISTA ICCU 2026'!$D$6:$H$1065,2,FALSE),"NO ")</f>
        <v>M2</v>
      </c>
      <c r="I253" s="642">
        <v>162.25</v>
      </c>
      <c r="J253" s="269">
        <f>ROUNDUP(IFERROR(VLOOKUP(G253,'LISTA ICCU 2026'!$D$6:$H$1065,3,FALSE),"NO ")*1.3,0)</f>
        <v>84160</v>
      </c>
      <c r="K253" s="212">
        <f t="shared" si="125"/>
        <v>13654960</v>
      </c>
      <c r="L253" s="565"/>
      <c r="M253" s="558"/>
      <c r="N253" s="580"/>
      <c r="O253" s="538">
        <f t="shared" si="109"/>
        <v>0</v>
      </c>
      <c r="P253" s="532">
        <f t="shared" si="121"/>
        <v>0</v>
      </c>
      <c r="Q253" s="532">
        <f t="shared" si="122"/>
        <v>0</v>
      </c>
      <c r="R253" s="535" t="str">
        <f t="shared" si="123"/>
        <v>NO CUMPLE</v>
      </c>
    </row>
    <row r="254" spans="1:18" ht="15.6">
      <c r="A254" s="544"/>
      <c r="B254" s="560"/>
      <c r="C254" s="339">
        <f t="shared" si="124"/>
        <v>10.089999999999998</v>
      </c>
      <c r="D254" s="210" t="str">
        <f>IFERROR(VLOOKUP(G254,'LISTA ICCU 2026'!$D$6:$G$1065,4,FALSE),"APU - "&amp;INT(C254)&amp;"."&amp;TEXT(ROUND((C254-INT(C254))*100,0),"00"))</f>
        <v>5,18 - C</v>
      </c>
      <c r="E254" s="304">
        <f t="shared" si="117"/>
        <v>10.089999999999998</v>
      </c>
      <c r="F254" s="210" t="str">
        <f>IF(D254="APU - "&amp;INT(C254)&amp;"."&amp;TEXT(ROUND((C254-INT(C254))*100,0),"00"),"N/A",IFERROR(VLOOKUP(G254,'LISTA ICCU 2026'!$D$6:$G$1065,4,FALSE),"N/A"))</f>
        <v>5,18 - C</v>
      </c>
      <c r="G254" s="211" t="s">
        <v>215</v>
      </c>
      <c r="H254" s="7" t="str">
        <f>IFERROR(VLOOKUP(G254,'LISTA ICCU 2026'!$D$6:$H$1065,2,FALSE),"NO ")</f>
        <v>ML</v>
      </c>
      <c r="I254" s="642">
        <v>75.209999999999994</v>
      </c>
      <c r="J254" s="269">
        <f>ROUNDUP(IFERROR(VLOOKUP(G254,'LISTA ICCU 2026'!$D$6:$H$1065,3,FALSE),"NO ")*1.3,0)</f>
        <v>53443</v>
      </c>
      <c r="K254" s="212">
        <f t="shared" si="125"/>
        <v>4019448.03</v>
      </c>
      <c r="L254" s="565"/>
      <c r="M254" s="558"/>
      <c r="N254" s="580"/>
      <c r="O254" s="538">
        <f t="shared" si="109"/>
        <v>0</v>
      </c>
      <c r="P254" s="532">
        <f t="shared" si="121"/>
        <v>0</v>
      </c>
      <c r="Q254" s="532">
        <f t="shared" si="122"/>
        <v>0</v>
      </c>
      <c r="R254" s="535" t="str">
        <f t="shared" si="123"/>
        <v>NO CUMPLE</v>
      </c>
    </row>
    <row r="255" spans="1:18" ht="15.6">
      <c r="A255" s="544"/>
      <c r="B255" s="560"/>
      <c r="C255" s="339">
        <f t="shared" si="124"/>
        <v>10.099999999999998</v>
      </c>
      <c r="D255" s="210" t="str">
        <f>IFERROR(VLOOKUP(G255,'LISTA ICCU 2026'!$D$6:$G$1065,4,FALSE),"APU - "&amp;INT(C255)&amp;"."&amp;TEXT(ROUND((C255-INT(C255))*100,0),"00"))</f>
        <v>6,15 - C</v>
      </c>
      <c r="E255" s="304">
        <f t="shared" si="117"/>
        <v>10.099999999999998</v>
      </c>
      <c r="F255" s="210" t="str">
        <f>IF(D255="APU - "&amp;INT(C255)&amp;"."&amp;TEXT(ROUND((C255-INT(C255))*100,0),"00"),"N/A",IFERROR(VLOOKUP(G255,'LISTA ICCU 2026'!$D$6:$G$1065,4,FALSE),"N/A"))</f>
        <v>6,15 - C</v>
      </c>
      <c r="G255" s="211" t="s">
        <v>270</v>
      </c>
      <c r="H255" s="7" t="str">
        <f>IFERROR(VLOOKUP(G255,'LISTA ICCU 2026'!$D$6:$H$1065,2,FALSE),"NO ")</f>
        <v>M2</v>
      </c>
      <c r="I255" s="642">
        <v>423.12</v>
      </c>
      <c r="J255" s="269">
        <f>ROUNDUP(IFERROR(VLOOKUP(G255,'LISTA ICCU 2026'!$D$6:$H$1065,3,FALSE),"NO ")*1.3,0)</f>
        <v>45066</v>
      </c>
      <c r="K255" s="212">
        <f t="shared" si="125"/>
        <v>19068325.920000002</v>
      </c>
      <c r="L255" s="565"/>
      <c r="M255" s="558"/>
      <c r="N255" s="580"/>
      <c r="O255" s="538">
        <f t="shared" si="109"/>
        <v>0</v>
      </c>
      <c r="P255" s="532">
        <f t="shared" si="121"/>
        <v>0</v>
      </c>
      <c r="Q255" s="532">
        <f t="shared" si="122"/>
        <v>0</v>
      </c>
      <c r="R255" s="535" t="str">
        <f t="shared" si="123"/>
        <v>NO CUMPLE</v>
      </c>
    </row>
    <row r="256" spans="1:18" ht="15.6">
      <c r="A256" s="544"/>
      <c r="B256" s="560"/>
      <c r="C256" s="339">
        <f t="shared" si="124"/>
        <v>10.109999999999998</v>
      </c>
      <c r="D256" s="210" t="str">
        <f>IFERROR(VLOOKUP(G256,'LISTA ICCU 2026'!$D$6:$G$1065,4,FALSE),"APU - "&amp;INT(C256)&amp;"."&amp;TEXT(ROUND((C256-INT(C256))*100,0),"00"))</f>
        <v>6,16 - C</v>
      </c>
      <c r="E256" s="304">
        <f t="shared" si="117"/>
        <v>10.109999999999998</v>
      </c>
      <c r="F256" s="210" t="str">
        <f>IF(D256="APU - "&amp;INT(C256)&amp;"."&amp;TEXT(ROUND((C256-INT(C256))*100,0),"00"),"N/A",IFERROR(VLOOKUP(G256,'LISTA ICCU 2026'!$D$6:$G$1065,4,FALSE),"N/A"))</f>
        <v>6,16 - C</v>
      </c>
      <c r="G256" s="211" t="s">
        <v>271</v>
      </c>
      <c r="H256" s="7" t="str">
        <f>IFERROR(VLOOKUP(G256,'LISTA ICCU 2026'!$D$6:$H$1065,2,FALSE),"NO ")</f>
        <v>ML</v>
      </c>
      <c r="I256" s="642">
        <v>425.48</v>
      </c>
      <c r="J256" s="269">
        <f>ROUNDUP(IFERROR(VLOOKUP(G256,'LISTA ICCU 2026'!$D$6:$H$1065,3,FALSE),"NO ")*1.3,0)</f>
        <v>30622</v>
      </c>
      <c r="K256" s="212">
        <f t="shared" si="125"/>
        <v>13029048.560000001</v>
      </c>
      <c r="L256" s="565"/>
      <c r="M256" s="558"/>
      <c r="N256" s="580"/>
      <c r="O256" s="538">
        <f t="shared" si="109"/>
        <v>0</v>
      </c>
      <c r="P256" s="532">
        <f t="shared" si="121"/>
        <v>0</v>
      </c>
      <c r="Q256" s="532">
        <f t="shared" si="122"/>
        <v>0</v>
      </c>
      <c r="R256" s="535" t="str">
        <f t="shared" si="123"/>
        <v>NO CUMPLE</v>
      </c>
    </row>
    <row r="257" spans="1:18" ht="15.6">
      <c r="A257" s="544"/>
      <c r="B257" s="560"/>
      <c r="C257" s="339">
        <f t="shared" si="124"/>
        <v>10.119999999999997</v>
      </c>
      <c r="D257" s="210" t="str">
        <f>IFERROR(VLOOKUP(G257,'LISTA ICCU 2026'!$D$6:$G$1065,4,FALSE),"APU - "&amp;INT(C257)&amp;"."&amp;TEXT(ROUND((C257-INT(C257))*100,0),"00"))</f>
        <v>6,17 - C</v>
      </c>
      <c r="E257" s="304">
        <f t="shared" si="117"/>
        <v>10.119999999999997</v>
      </c>
      <c r="F257" s="210" t="str">
        <f>IF(D257="APU - "&amp;INT(C257)&amp;"."&amp;TEXT(ROUND((C257-INT(C257))*100,0),"00"),"N/A",IFERROR(VLOOKUP(G257,'LISTA ICCU 2026'!$D$6:$G$1065,4,FALSE),"N/A"))</f>
        <v>6,17 - C</v>
      </c>
      <c r="G257" s="211" t="s">
        <v>272</v>
      </c>
      <c r="H257" s="7" t="str">
        <f>IFERROR(VLOOKUP(G257,'LISTA ICCU 2026'!$D$6:$H$1065,2,FALSE),"NO ")</f>
        <v>M2</v>
      </c>
      <c r="I257" s="642">
        <v>189.05</v>
      </c>
      <c r="J257" s="269">
        <f>ROUNDUP(IFERROR(VLOOKUP(G257,'LISTA ICCU 2026'!$D$6:$H$1065,3,FALSE),"NO ")*1.3,0)</f>
        <v>38250</v>
      </c>
      <c r="K257" s="212">
        <f t="shared" si="125"/>
        <v>7231162.5</v>
      </c>
      <c r="L257" s="565"/>
      <c r="M257" s="558"/>
      <c r="N257" s="580"/>
      <c r="O257" s="538">
        <f t="shared" si="109"/>
        <v>0</v>
      </c>
      <c r="P257" s="532">
        <f t="shared" si="121"/>
        <v>0</v>
      </c>
      <c r="Q257" s="532">
        <f t="shared" si="122"/>
        <v>0</v>
      </c>
      <c r="R257" s="535" t="str">
        <f t="shared" si="123"/>
        <v>NO CUMPLE</v>
      </c>
    </row>
    <row r="258" spans="1:18" ht="15.6">
      <c r="A258" s="544"/>
      <c r="B258" s="560"/>
      <c r="C258" s="339">
        <f t="shared" si="124"/>
        <v>10.129999999999997</v>
      </c>
      <c r="D258" s="210" t="str">
        <f>IFERROR(VLOOKUP(G258,'LISTA ICCU 2026'!$D$6:$G$1065,4,FALSE),"APU - "&amp;INT(C258)&amp;"."&amp;TEXT(ROUND((C258-INT(C258))*100,0),"00"))</f>
        <v>6,18 - C</v>
      </c>
      <c r="E258" s="304">
        <f t="shared" si="117"/>
        <v>10.129999999999997</v>
      </c>
      <c r="F258" s="210" t="str">
        <f>IF(D258="APU - "&amp;INT(C258)&amp;"."&amp;TEXT(ROUND((C258-INT(C258))*100,0),"00"),"N/A",IFERROR(VLOOKUP(G258,'LISTA ICCU 2026'!$D$6:$G$1065,4,FALSE),"N/A"))</f>
        <v>6,18 - C</v>
      </c>
      <c r="G258" s="211" t="s">
        <v>273</v>
      </c>
      <c r="H258" s="7" t="str">
        <f>IFERROR(VLOOKUP(G258,'LISTA ICCU 2026'!$D$6:$H$1065,2,FALSE),"NO ")</f>
        <v>ML</v>
      </c>
      <c r="I258" s="642">
        <v>127.75</v>
      </c>
      <c r="J258" s="269">
        <f>ROUNDUP(IFERROR(VLOOKUP(G258,'LISTA ICCU 2026'!$D$6:$H$1065,3,FALSE),"NO ")*1.3,0)</f>
        <v>24903</v>
      </c>
      <c r="K258" s="212">
        <f t="shared" si="125"/>
        <v>3181358.25</v>
      </c>
      <c r="L258" s="565"/>
      <c r="M258" s="558"/>
      <c r="N258" s="580"/>
      <c r="O258" s="538">
        <f t="shared" si="109"/>
        <v>0</v>
      </c>
      <c r="P258" s="532">
        <f t="shared" si="121"/>
        <v>0</v>
      </c>
      <c r="Q258" s="532">
        <f t="shared" si="122"/>
        <v>0</v>
      </c>
      <c r="R258" s="535" t="str">
        <f t="shared" si="123"/>
        <v>NO CUMPLE</v>
      </c>
    </row>
    <row r="259" spans="1:18" ht="15.6">
      <c r="A259" s="544"/>
      <c r="B259" s="560"/>
      <c r="C259" s="339">
        <f t="shared" si="124"/>
        <v>10.139999999999997</v>
      </c>
      <c r="D259" s="210" t="str">
        <f>IFERROR(VLOOKUP(G259,'LISTA ICCU 2026'!$D$6:$G$1065,4,FALSE),"APU - "&amp;INT(C259)&amp;"."&amp;TEXT(ROUND((C259-INT(C259))*100,0),"00"))</f>
        <v>18,1 - C</v>
      </c>
      <c r="E259" s="304">
        <f t="shared" si="117"/>
        <v>10.139999999999997</v>
      </c>
      <c r="F259" s="210" t="str">
        <f>IF(D259="APU - "&amp;INT(C259)&amp;"."&amp;TEXT(ROUND((C259-INT(C259))*100,0),"00"),"N/A",IFERROR(VLOOKUP(G259,'LISTA ICCU 2026'!$D$6:$G$1065,4,FALSE),"N/A"))</f>
        <v>18,1 - C</v>
      </c>
      <c r="G259" s="211" t="s">
        <v>741</v>
      </c>
      <c r="H259" s="7" t="str">
        <f>IFERROR(VLOOKUP(G259,'LISTA ICCU 2026'!$D$6:$H$1065,2,FALSE),"NO ")</f>
        <v>M2</v>
      </c>
      <c r="I259" s="642">
        <v>1032.5999999999999</v>
      </c>
      <c r="J259" s="269">
        <f>ROUNDUP(IFERROR(VLOOKUP(G259,'LISTA ICCU 2026'!$D$6:$H$1065,3,FALSE),"NO ")*1.3,0)</f>
        <v>22233</v>
      </c>
      <c r="K259" s="212">
        <f t="shared" si="125"/>
        <v>22957795.799999997</v>
      </c>
      <c r="L259" s="565"/>
      <c r="M259" s="558"/>
      <c r="N259" s="580"/>
      <c r="O259" s="538">
        <f t="shared" si="109"/>
        <v>0</v>
      </c>
      <c r="P259" s="532">
        <f t="shared" si="121"/>
        <v>0</v>
      </c>
      <c r="Q259" s="532">
        <f t="shared" si="122"/>
        <v>0</v>
      </c>
      <c r="R259" s="535" t="str">
        <f t="shared" si="123"/>
        <v>NO CUMPLE</v>
      </c>
    </row>
    <row r="260" spans="1:18" ht="15.6">
      <c r="A260" s="544"/>
      <c r="B260" s="560"/>
      <c r="C260" s="339">
        <f t="shared" si="124"/>
        <v>10.149999999999997</v>
      </c>
      <c r="D260" s="210" t="str">
        <f>IFERROR(VLOOKUP(G260,'LISTA ICCU 2026'!$D$6:$G$1065,4,FALSE),"APU - "&amp;INT(C260)&amp;"."&amp;TEXT(ROUND((C260-INT(C260))*100,0),"00"))</f>
        <v>5.50 - C</v>
      </c>
      <c r="E260" s="304">
        <f t="shared" si="117"/>
        <v>10.149999999999997</v>
      </c>
      <c r="F260" s="210" t="str">
        <f>IF(D260="APU - "&amp;INT(C260)&amp;"."&amp;TEXT(ROUND((C260-INT(C260))*100,0),"00"),"N/A",IFERROR(VLOOKUP(G260,'LISTA ICCU 2026'!$D$6:$G$1065,4,FALSE),"N/A"))</f>
        <v>5.50 - C</v>
      </c>
      <c r="G260" s="211" t="s">
        <v>247</v>
      </c>
      <c r="H260" s="7" t="str">
        <f>IFERROR(VLOOKUP(G260,'LISTA ICCU 2026'!$D$6:$H$1065,2,FALSE),"NO ")</f>
        <v>M2</v>
      </c>
      <c r="I260" s="642">
        <v>2293.83</v>
      </c>
      <c r="J260" s="269">
        <f>ROUNDUP(IFERROR(VLOOKUP(G260,'LISTA ICCU 2026'!$D$6:$H$1065,3,FALSE),"NO ")*1.3,0)</f>
        <v>16566</v>
      </c>
      <c r="K260" s="212">
        <f t="shared" si="125"/>
        <v>37999587.780000001</v>
      </c>
      <c r="L260" s="565"/>
      <c r="M260" s="558"/>
      <c r="N260" s="580"/>
      <c r="O260" s="538">
        <f t="shared" si="109"/>
        <v>0</v>
      </c>
      <c r="P260" s="532">
        <f t="shared" si="121"/>
        <v>0</v>
      </c>
      <c r="Q260" s="532">
        <f t="shared" si="122"/>
        <v>0</v>
      </c>
      <c r="R260" s="535" t="str">
        <f t="shared" si="123"/>
        <v>NO CUMPLE</v>
      </c>
    </row>
    <row r="261" spans="1:18" ht="41.4">
      <c r="A261" s="544"/>
      <c r="B261" s="560"/>
      <c r="C261" s="339">
        <f t="shared" si="124"/>
        <v>10.159999999999997</v>
      </c>
      <c r="D261" s="210" t="str">
        <f>IFERROR(VLOOKUP(G261,'LISTA ICCU 2026'!$D$6:$G$1065,4,FALSE),"APU - "&amp;INT(C261)&amp;"."&amp;TEXT(ROUND((C261-INT(C261))*100,0),"00"))</f>
        <v>APU - 10.16</v>
      </c>
      <c r="E261" s="304">
        <f t="shared" si="117"/>
        <v>10.159999999999997</v>
      </c>
      <c r="F261" s="210" t="str">
        <f>IF(D261="APU - "&amp;INT(C261)&amp;"."&amp;TEXT(ROUND((C261-INT(C261))*100,0),"00"),"N/A",IFERROR(VLOOKUP(G261,'LISTA ICCU 2026'!$D$6:$G$1065,4,FALSE),"N/A"))</f>
        <v>N/A</v>
      </c>
      <c r="G261" s="211" t="s">
        <v>2252</v>
      </c>
      <c r="H261" s="7" t="s">
        <v>81</v>
      </c>
      <c r="I261" s="642">
        <v>263</v>
      </c>
      <c r="J261" s="269">
        <v>156320</v>
      </c>
      <c r="K261" s="212">
        <f t="shared" si="125"/>
        <v>41112160</v>
      </c>
      <c r="L261" s="565"/>
      <c r="M261" s="558"/>
      <c r="N261" s="580"/>
      <c r="O261" s="538">
        <f t="shared" si="109"/>
        <v>0</v>
      </c>
      <c r="P261" s="532">
        <f t="shared" si="121"/>
        <v>0</v>
      </c>
      <c r="Q261" s="532">
        <f t="shared" si="122"/>
        <v>0</v>
      </c>
      <c r="R261" s="535" t="str">
        <f t="shared" si="123"/>
        <v>NO CUMPLE</v>
      </c>
    </row>
    <row r="262" spans="1:18" ht="16.2" thickBot="1">
      <c r="A262" s="544"/>
      <c r="B262" s="560"/>
      <c r="C262" s="340" t="s">
        <v>14</v>
      </c>
      <c r="D262" s="243"/>
      <c r="E262" s="303"/>
      <c r="F262" s="243"/>
      <c r="G262" s="243"/>
      <c r="H262" s="243"/>
      <c r="I262" s="643"/>
      <c r="J262" s="244"/>
      <c r="K262" s="8">
        <f>SUM(K246:K261)</f>
        <v>504143570.23000002</v>
      </c>
      <c r="L262" s="565"/>
      <c r="M262" s="558"/>
      <c r="N262" s="580"/>
      <c r="O262" s="653"/>
      <c r="P262" s="653"/>
      <c r="Q262" s="656">
        <f>SUM(Q246:Q261)</f>
        <v>0</v>
      </c>
      <c r="R262" s="653"/>
    </row>
    <row r="263" spans="1:18" ht="16.2" thickBot="1">
      <c r="A263" s="544"/>
      <c r="B263" s="560"/>
      <c r="C263" s="337" t="s">
        <v>21</v>
      </c>
      <c r="D263" s="242"/>
      <c r="E263" s="300"/>
      <c r="F263" s="242"/>
      <c r="G263" s="242"/>
      <c r="H263" s="242"/>
      <c r="I263" s="300"/>
      <c r="J263" s="2"/>
      <c r="K263" s="3"/>
      <c r="L263" s="565"/>
      <c r="M263" s="558"/>
      <c r="N263" s="541"/>
      <c r="O263" s="541"/>
      <c r="P263" s="541"/>
      <c r="Q263" s="541"/>
      <c r="R263" s="542"/>
    </row>
    <row r="264" spans="1:18" ht="41.4">
      <c r="A264" s="544"/>
      <c r="B264" s="560"/>
      <c r="C264" s="339">
        <v>11.01</v>
      </c>
      <c r="D264" s="210" t="str">
        <f>IFERROR(VLOOKUP(G264,'LISTA ICCU 2026'!$D$6:$G$1065,4,FALSE),"APU - "&amp;INT(C264)&amp;"."&amp;TEXT(ROUND((C264-INT(C264))*100,0),"00"))</f>
        <v>APU - 11.01</v>
      </c>
      <c r="E264" s="304">
        <f t="shared" ref="E264:E271" si="126">C264</f>
        <v>11.01</v>
      </c>
      <c r="F264" s="210" t="str">
        <f>IF(D264="APU - "&amp;INT(C264)&amp;"."&amp;TEXT(ROUND((C264-INT(C264))*100,0),"00"),"N/A",IFERROR(VLOOKUP(G264,'LISTA ICCU 2026'!$D$6:$G$1065,4,FALSE),"N/A"))</f>
        <v>N/A</v>
      </c>
      <c r="G264" s="211" t="s">
        <v>2528</v>
      </c>
      <c r="H264" s="7" t="s">
        <v>88</v>
      </c>
      <c r="I264" s="642">
        <v>49.32</v>
      </c>
      <c r="J264" s="269">
        <v>122215</v>
      </c>
      <c r="K264" s="212">
        <f t="shared" ref="K264:K271" si="127">J264*I264</f>
        <v>6027643.7999999998</v>
      </c>
      <c r="L264" s="565"/>
      <c r="M264" s="558"/>
      <c r="N264" s="580"/>
      <c r="O264" s="538">
        <f t="shared" ref="O264:O271" si="128">+ROUND(N264,2)</f>
        <v>0</v>
      </c>
      <c r="P264" s="532">
        <f t="shared" ref="P264" si="129">+N264*I264</f>
        <v>0</v>
      </c>
      <c r="Q264" s="532">
        <f t="shared" ref="Q264" si="130">ROUND(O264*I264,2)</f>
        <v>0</v>
      </c>
      <c r="R264" s="535" t="str">
        <f t="shared" ref="R264" si="131">IF(OR(O264&lt;=0,O264&gt;J264,Q264&lt;=0,Q264&gt;K264,$R$777="NO CUMPLE"),"NO CUMPLE","CUMPLE")</f>
        <v>NO CUMPLE</v>
      </c>
    </row>
    <row r="265" spans="1:18" ht="41.4">
      <c r="A265" s="544"/>
      <c r="B265" s="560"/>
      <c r="C265" s="339">
        <f t="shared" ref="C265:C271" si="132">C264+0.01</f>
        <v>11.02</v>
      </c>
      <c r="D265" s="210" t="str">
        <f>IFERROR(VLOOKUP(G265,'LISTA ICCU 2026'!$D$6:$G$1065,4,FALSE),"APU - "&amp;INT(C265)&amp;"."&amp;TEXT(ROUND((C265-INT(C265))*100,0),"00"))</f>
        <v>APU - 11.02</v>
      </c>
      <c r="E265" s="304">
        <f t="shared" si="126"/>
        <v>11.02</v>
      </c>
      <c r="F265" s="210" t="str">
        <f>IF(D265="APU - "&amp;INT(C265)&amp;"."&amp;TEXT(ROUND((C265-INT(C265))*100,0),"00"),"N/A",IFERROR(VLOOKUP(G265,'LISTA ICCU 2026'!$D$6:$G$1065,4,FALSE),"N/A"))</f>
        <v>N/A</v>
      </c>
      <c r="G265" s="211" t="s">
        <v>2529</v>
      </c>
      <c r="H265" s="7" t="s">
        <v>88</v>
      </c>
      <c r="I265" s="642">
        <v>10.6</v>
      </c>
      <c r="J265" s="269">
        <v>130027</v>
      </c>
      <c r="K265" s="212">
        <f t="shared" si="127"/>
        <v>1378286.2</v>
      </c>
      <c r="L265" s="565"/>
      <c r="M265" s="558"/>
      <c r="N265" s="580"/>
      <c r="O265" s="538">
        <f t="shared" si="128"/>
        <v>0</v>
      </c>
      <c r="P265" s="532">
        <f t="shared" ref="P265:P271" si="133">+N265*I265</f>
        <v>0</v>
      </c>
      <c r="Q265" s="532">
        <f t="shared" ref="Q265:Q271" si="134">ROUND(O265*I265,2)</f>
        <v>0</v>
      </c>
      <c r="R265" s="535" t="str">
        <f t="shared" ref="R265:R271" si="135">IF(OR(O265&lt;=0,O265&gt;J265,Q265&lt;=0,Q265&gt;K265,$R$777="NO CUMPLE"),"NO CUMPLE","CUMPLE")</f>
        <v>NO CUMPLE</v>
      </c>
    </row>
    <row r="266" spans="1:18" ht="41.4">
      <c r="A266" s="544"/>
      <c r="B266" s="560"/>
      <c r="C266" s="339">
        <f t="shared" si="132"/>
        <v>11.03</v>
      </c>
      <c r="D266" s="210" t="str">
        <f>IFERROR(VLOOKUP(G266,'LISTA ICCU 2026'!$D$6:$G$1065,4,FALSE),"APU - "&amp;INT(C266)&amp;"."&amp;TEXT(ROUND((C266-INT(C266))*100,0),"00"))</f>
        <v>APU - 11.03</v>
      </c>
      <c r="E266" s="304">
        <f t="shared" si="126"/>
        <v>11.03</v>
      </c>
      <c r="F266" s="210" t="str">
        <f>IF(D266="APU - "&amp;INT(C266)&amp;"."&amp;TEXT(ROUND((C266-INT(C266))*100,0),"00"),"N/A",IFERROR(VLOOKUP(G266,'LISTA ICCU 2026'!$D$6:$G$1065,4,FALSE),"N/A"))</f>
        <v>N/A</v>
      </c>
      <c r="G266" s="211" t="s">
        <v>2530</v>
      </c>
      <c r="H266" s="7" t="s">
        <v>88</v>
      </c>
      <c r="I266" s="642">
        <v>100.81</v>
      </c>
      <c r="J266" s="269">
        <v>196847</v>
      </c>
      <c r="K266" s="212">
        <f t="shared" si="127"/>
        <v>19844146.07</v>
      </c>
      <c r="L266" s="565"/>
      <c r="M266" s="558"/>
      <c r="N266" s="580"/>
      <c r="O266" s="538">
        <f t="shared" si="128"/>
        <v>0</v>
      </c>
      <c r="P266" s="532">
        <f t="shared" si="133"/>
        <v>0</v>
      </c>
      <c r="Q266" s="532">
        <f t="shared" si="134"/>
        <v>0</v>
      </c>
      <c r="R266" s="535" t="str">
        <f t="shared" si="135"/>
        <v>NO CUMPLE</v>
      </c>
    </row>
    <row r="267" spans="1:18" ht="41.4">
      <c r="A267" s="544"/>
      <c r="B267" s="560"/>
      <c r="C267" s="339">
        <f t="shared" si="132"/>
        <v>11.04</v>
      </c>
      <c r="D267" s="210" t="str">
        <f>IFERROR(VLOOKUP(G267,'LISTA ICCU 2026'!$D$6:$G$1065,4,FALSE),"APU - "&amp;INT(C267)&amp;"."&amp;TEXT(ROUND((C267-INT(C267))*100,0),"00"))</f>
        <v>APU - 11.04</v>
      </c>
      <c r="E267" s="304">
        <f t="shared" si="126"/>
        <v>11.04</v>
      </c>
      <c r="F267" s="210" t="str">
        <f>IF(D267="APU - "&amp;INT(C267)&amp;"."&amp;TEXT(ROUND((C267-INT(C267))*100,0),"00"),"N/A",IFERROR(VLOOKUP(G267,'LISTA ICCU 2026'!$D$6:$G$1065,4,FALSE),"N/A"))</f>
        <v>N/A</v>
      </c>
      <c r="G267" s="211" t="s">
        <v>2531</v>
      </c>
      <c r="H267" s="7" t="s">
        <v>88</v>
      </c>
      <c r="I267" s="642">
        <v>91.57</v>
      </c>
      <c r="J267" s="269">
        <v>335960</v>
      </c>
      <c r="K267" s="212">
        <f t="shared" si="127"/>
        <v>30763857.199999999</v>
      </c>
      <c r="L267" s="565"/>
      <c r="M267" s="558"/>
      <c r="N267" s="580"/>
      <c r="O267" s="538">
        <f t="shared" si="128"/>
        <v>0</v>
      </c>
      <c r="P267" s="532">
        <f t="shared" si="133"/>
        <v>0</v>
      </c>
      <c r="Q267" s="532">
        <f t="shared" si="134"/>
        <v>0</v>
      </c>
      <c r="R267" s="535" t="str">
        <f t="shared" si="135"/>
        <v>NO CUMPLE</v>
      </c>
    </row>
    <row r="268" spans="1:18" ht="41.4">
      <c r="A268" s="544"/>
      <c r="B268" s="560"/>
      <c r="C268" s="339">
        <f t="shared" si="132"/>
        <v>11.049999999999999</v>
      </c>
      <c r="D268" s="210" t="str">
        <f>IFERROR(VLOOKUP(G268,'LISTA ICCU 2026'!$D$6:$G$1065,4,FALSE),"APU - "&amp;INT(C268)&amp;"."&amp;TEXT(ROUND((C268-INT(C268))*100,0),"00"))</f>
        <v>APU - 11.05</v>
      </c>
      <c r="E268" s="304">
        <f t="shared" si="126"/>
        <v>11.049999999999999</v>
      </c>
      <c r="F268" s="210" t="str">
        <f>IF(D268="APU - "&amp;INT(C268)&amp;"."&amp;TEXT(ROUND((C268-INT(C268))*100,0),"00"),"N/A",IFERROR(VLOOKUP(G268,'LISTA ICCU 2026'!$D$6:$G$1065,4,FALSE),"N/A"))</f>
        <v>N/A</v>
      </c>
      <c r="G268" s="211" t="s">
        <v>2532</v>
      </c>
      <c r="H268" s="7" t="s">
        <v>88</v>
      </c>
      <c r="I268" s="642">
        <v>139.82</v>
      </c>
      <c r="J268" s="269">
        <v>279610</v>
      </c>
      <c r="K268" s="212">
        <f t="shared" si="127"/>
        <v>39095070.199999996</v>
      </c>
      <c r="L268" s="565"/>
      <c r="M268" s="558"/>
      <c r="N268" s="580"/>
      <c r="O268" s="538">
        <f t="shared" si="128"/>
        <v>0</v>
      </c>
      <c r="P268" s="532">
        <f t="shared" si="133"/>
        <v>0</v>
      </c>
      <c r="Q268" s="532">
        <f t="shared" si="134"/>
        <v>0</v>
      </c>
      <c r="R268" s="535" t="str">
        <f t="shared" si="135"/>
        <v>NO CUMPLE</v>
      </c>
    </row>
    <row r="269" spans="1:18" ht="55.2">
      <c r="A269" s="544"/>
      <c r="B269" s="560"/>
      <c r="C269" s="339">
        <f t="shared" si="132"/>
        <v>11.059999999999999</v>
      </c>
      <c r="D269" s="210" t="str">
        <f>IFERROR(VLOOKUP(G269,'LISTA ICCU 2026'!$D$6:$G$1065,4,FALSE),"APU - "&amp;INT(C269)&amp;"."&amp;TEXT(ROUND((C269-INT(C269))*100,0),"00"))</f>
        <v>APU - 11.06</v>
      </c>
      <c r="E269" s="304">
        <f t="shared" si="126"/>
        <v>11.059999999999999</v>
      </c>
      <c r="F269" s="210" t="str">
        <f>IF(D269="APU - "&amp;INT(C269)&amp;"."&amp;TEXT(ROUND((C269-INT(C269))*100,0),"00"),"N/A",IFERROR(VLOOKUP(G269,'LISTA ICCU 2026'!$D$6:$G$1065,4,FALSE),"N/A"))</f>
        <v>N/A</v>
      </c>
      <c r="G269" s="211" t="s">
        <v>2533</v>
      </c>
      <c r="H269" s="7" t="s">
        <v>88</v>
      </c>
      <c r="I269" s="642">
        <v>90.54</v>
      </c>
      <c r="J269" s="269">
        <v>315961</v>
      </c>
      <c r="K269" s="212">
        <f t="shared" si="127"/>
        <v>28607108.940000001</v>
      </c>
      <c r="L269" s="565"/>
      <c r="M269" s="558"/>
      <c r="N269" s="580"/>
      <c r="O269" s="538">
        <f t="shared" si="128"/>
        <v>0</v>
      </c>
      <c r="P269" s="532">
        <f t="shared" si="133"/>
        <v>0</v>
      </c>
      <c r="Q269" s="532">
        <f t="shared" si="134"/>
        <v>0</v>
      </c>
      <c r="R269" s="535" t="str">
        <f t="shared" si="135"/>
        <v>NO CUMPLE</v>
      </c>
    </row>
    <row r="270" spans="1:18" ht="27.6">
      <c r="A270" s="544"/>
      <c r="B270" s="560"/>
      <c r="C270" s="339">
        <f t="shared" si="132"/>
        <v>11.069999999999999</v>
      </c>
      <c r="D270" s="210" t="str">
        <f>IFERROR(VLOOKUP(G270,'LISTA ICCU 2026'!$D$6:$G$1065,4,FALSE),"APU - "&amp;INT(C270)&amp;"."&amp;TEXT(ROUND((C270-INT(C270))*100,0),"00"))</f>
        <v>APU - 11.07</v>
      </c>
      <c r="E270" s="304">
        <f t="shared" si="126"/>
        <v>11.069999999999999</v>
      </c>
      <c r="F270" s="210" t="str">
        <f>IF(D270="APU - "&amp;INT(C270)&amp;"."&amp;TEXT(ROUND((C270-INT(C270))*100,0),"00"),"N/A",IFERROR(VLOOKUP(G270,'LISTA ICCU 2026'!$D$6:$G$1065,4,FALSE),"N/A"))</f>
        <v>N/A</v>
      </c>
      <c r="G270" s="211" t="s">
        <v>2534</v>
      </c>
      <c r="H270" s="7" t="s">
        <v>88</v>
      </c>
      <c r="I270" s="642">
        <v>221.15</v>
      </c>
      <c r="J270" s="269">
        <v>112815</v>
      </c>
      <c r="K270" s="212">
        <f t="shared" si="127"/>
        <v>24949037.25</v>
      </c>
      <c r="L270" s="565"/>
      <c r="M270" s="558"/>
      <c r="N270" s="580"/>
      <c r="O270" s="538">
        <f t="shared" si="128"/>
        <v>0</v>
      </c>
      <c r="P270" s="532">
        <f t="shared" si="133"/>
        <v>0</v>
      </c>
      <c r="Q270" s="532">
        <f t="shared" si="134"/>
        <v>0</v>
      </c>
      <c r="R270" s="535" t="str">
        <f t="shared" si="135"/>
        <v>NO CUMPLE</v>
      </c>
    </row>
    <row r="271" spans="1:18" ht="15.6">
      <c r="A271" s="544"/>
      <c r="B271" s="560"/>
      <c r="C271" s="339">
        <f t="shared" si="132"/>
        <v>11.079999999999998</v>
      </c>
      <c r="D271" s="210" t="str">
        <f>IFERROR(VLOOKUP(G271,'LISTA ICCU 2026'!$D$6:$G$1065,4,FALSE),"APU - "&amp;INT(C271)&amp;"."&amp;TEXT(ROUND((C271-INT(C271))*100,0),"00"))</f>
        <v>APU - 11.08</v>
      </c>
      <c r="E271" s="304">
        <f t="shared" si="126"/>
        <v>11.079999999999998</v>
      </c>
      <c r="F271" s="210" t="str">
        <f>IF(D271="APU - "&amp;INT(C271)&amp;"."&amp;TEXT(ROUND((C271-INT(C271))*100,0),"00"),"N/A",IFERROR(VLOOKUP(G271,'LISTA ICCU 2026'!$D$6:$G$1065,4,FALSE),"N/A"))</f>
        <v>N/A</v>
      </c>
      <c r="G271" s="211" t="s">
        <v>2535</v>
      </c>
      <c r="H271" s="7" t="s">
        <v>81</v>
      </c>
      <c r="I271" s="642">
        <v>190.73</v>
      </c>
      <c r="J271" s="269">
        <v>34769</v>
      </c>
      <c r="K271" s="212">
        <f t="shared" si="127"/>
        <v>6631491.3699999992</v>
      </c>
      <c r="L271" s="565"/>
      <c r="M271" s="558"/>
      <c r="N271" s="580"/>
      <c r="O271" s="538">
        <f t="shared" si="128"/>
        <v>0</v>
      </c>
      <c r="P271" s="532">
        <f t="shared" si="133"/>
        <v>0</v>
      </c>
      <c r="Q271" s="532">
        <f t="shared" si="134"/>
        <v>0</v>
      </c>
      <c r="R271" s="535" t="str">
        <f t="shared" si="135"/>
        <v>NO CUMPLE</v>
      </c>
    </row>
    <row r="272" spans="1:18" ht="16.2" thickBot="1">
      <c r="A272" s="544"/>
      <c r="B272" s="560"/>
      <c r="C272" s="340" t="s">
        <v>14</v>
      </c>
      <c r="D272" s="243"/>
      <c r="E272" s="303"/>
      <c r="F272" s="243"/>
      <c r="G272" s="243"/>
      <c r="H272" s="243"/>
      <c r="I272" s="643"/>
      <c r="J272" s="244"/>
      <c r="K272" s="8">
        <f>SUM(K264:K271)</f>
        <v>157296641.03</v>
      </c>
      <c r="L272" s="565"/>
      <c r="M272" s="558"/>
      <c r="N272" s="580"/>
      <c r="O272" s="653"/>
      <c r="P272" s="653"/>
      <c r="Q272" s="656">
        <f>SUM(Q264:Q271)</f>
        <v>0</v>
      </c>
      <c r="R272" s="653"/>
    </row>
    <row r="273" spans="1:18" ht="16.2" thickBot="1">
      <c r="A273" s="544"/>
      <c r="B273" s="560"/>
      <c r="C273" s="337" t="s">
        <v>22</v>
      </c>
      <c r="D273" s="242"/>
      <c r="E273" s="300"/>
      <c r="F273" s="242"/>
      <c r="G273" s="242"/>
      <c r="H273" s="242"/>
      <c r="I273" s="300"/>
      <c r="J273" s="2"/>
      <c r="K273" s="3"/>
      <c r="L273" s="565"/>
      <c r="M273" s="558"/>
      <c r="N273" s="541"/>
      <c r="O273" s="541"/>
      <c r="P273" s="541"/>
      <c r="Q273" s="541"/>
      <c r="R273" s="542"/>
    </row>
    <row r="274" spans="1:18" ht="41.4">
      <c r="A274" s="544"/>
      <c r="B274" s="560"/>
      <c r="C274" s="339">
        <v>12.01</v>
      </c>
      <c r="D274" s="210" t="str">
        <f>IFERROR(VLOOKUP(G274,'LISTA ICCU 2026'!$D$6:$G$1065,4,FALSE),"APU - "&amp;INT(C274)&amp;"."&amp;TEXT(ROUND((C274-INT(C274))*100,0),"00"))</f>
        <v>APU - 12.01</v>
      </c>
      <c r="E274" s="304">
        <f t="shared" ref="E274:E278" si="136">C274</f>
        <v>12.01</v>
      </c>
      <c r="F274" s="210" t="str">
        <f>IF(D274="APU - "&amp;INT(C274)&amp;"."&amp;TEXT(ROUND((C274-INT(C274))*100,0),"00"),"N/A",IFERROR(VLOOKUP(G274,'LISTA ICCU 2026'!$D$6:$G$1065,4,FALSE),"N/A"))</f>
        <v>N/A</v>
      </c>
      <c r="G274" s="211" t="s">
        <v>2536</v>
      </c>
      <c r="H274" s="7" t="s">
        <v>88</v>
      </c>
      <c r="I274" s="642">
        <v>165</v>
      </c>
      <c r="J274" s="269">
        <v>113949</v>
      </c>
      <c r="K274" s="212">
        <f t="shared" ref="K274:K278" si="137">J274*I274</f>
        <v>18801585</v>
      </c>
      <c r="L274" s="565"/>
      <c r="M274" s="558"/>
      <c r="N274" s="580"/>
      <c r="O274" s="538">
        <f t="shared" ref="O274:O278" si="138">+ROUND(N274,2)</f>
        <v>0</v>
      </c>
      <c r="P274" s="532">
        <f t="shared" ref="P274" si="139">+N274*I274</f>
        <v>0</v>
      </c>
      <c r="Q274" s="532">
        <f t="shared" ref="Q274" si="140">ROUND(O274*I274,2)</f>
        <v>0</v>
      </c>
      <c r="R274" s="535" t="str">
        <f t="shared" ref="R274" si="141">IF(OR(O274&lt;=0,O274&gt;J274,Q274&lt;=0,Q274&gt;K274,$R$777="NO CUMPLE"),"NO CUMPLE","CUMPLE")</f>
        <v>NO CUMPLE</v>
      </c>
    </row>
    <row r="275" spans="1:18" ht="41.4">
      <c r="A275" s="544"/>
      <c r="B275" s="560"/>
      <c r="C275" s="339">
        <f t="shared" ref="C275:C278" si="142">C274+0.01</f>
        <v>12.02</v>
      </c>
      <c r="D275" s="210" t="str">
        <f>IFERROR(VLOOKUP(G275,'LISTA ICCU 2026'!$D$6:$G$1065,4,FALSE),"APU - "&amp;INT(C275)&amp;"."&amp;TEXT(ROUND((C275-INT(C275))*100,0),"00"))</f>
        <v>APU - 12.02</v>
      </c>
      <c r="E275" s="304">
        <f t="shared" si="136"/>
        <v>12.02</v>
      </c>
      <c r="F275" s="210" t="str">
        <f>IF(D275="APU - "&amp;INT(C275)&amp;"."&amp;TEXT(ROUND((C275-INT(C275))*100,0),"00"),"N/A",IFERROR(VLOOKUP(G275,'LISTA ICCU 2026'!$D$6:$G$1065,4,FALSE),"N/A"))</f>
        <v>N/A</v>
      </c>
      <c r="G275" s="211" t="s">
        <v>2537</v>
      </c>
      <c r="H275" s="7" t="s">
        <v>88</v>
      </c>
      <c r="I275" s="642">
        <v>220</v>
      </c>
      <c r="J275" s="269">
        <v>132711</v>
      </c>
      <c r="K275" s="212">
        <f t="shared" si="137"/>
        <v>29196420</v>
      </c>
      <c r="L275" s="565"/>
      <c r="M275" s="558"/>
      <c r="N275" s="580"/>
      <c r="O275" s="538">
        <f t="shared" si="138"/>
        <v>0</v>
      </c>
      <c r="P275" s="532">
        <f t="shared" ref="P275:P278" si="143">+N275*I275</f>
        <v>0</v>
      </c>
      <c r="Q275" s="532">
        <f t="shared" ref="Q275:Q278" si="144">ROUND(O275*I275,2)</f>
        <v>0</v>
      </c>
      <c r="R275" s="535" t="str">
        <f t="shared" ref="R275:R278" si="145">IF(OR(O275&lt;=0,O275&gt;J275,Q275&lt;=0,Q275&gt;K275,$R$777="NO CUMPLE"),"NO CUMPLE","CUMPLE")</f>
        <v>NO CUMPLE</v>
      </c>
    </row>
    <row r="276" spans="1:18" ht="41.4">
      <c r="A276" s="544"/>
      <c r="B276" s="560"/>
      <c r="C276" s="339">
        <f t="shared" si="142"/>
        <v>12.03</v>
      </c>
      <c r="D276" s="210" t="str">
        <f>IFERROR(VLOOKUP(G276,'LISTA ICCU 2026'!$D$6:$G$1065,4,FALSE),"APU - "&amp;INT(C276)&amp;"."&amp;TEXT(ROUND((C276-INT(C276))*100,0),"00"))</f>
        <v>APU - 12.03</v>
      </c>
      <c r="E276" s="304">
        <f t="shared" si="136"/>
        <v>12.03</v>
      </c>
      <c r="F276" s="210" t="str">
        <f>IF(D276="APU - "&amp;INT(C276)&amp;"."&amp;TEXT(ROUND((C276-INT(C276))*100,0),"00"),"N/A",IFERROR(VLOOKUP(G276,'LISTA ICCU 2026'!$D$6:$G$1065,4,FALSE),"N/A"))</f>
        <v>N/A</v>
      </c>
      <c r="G276" s="211" t="s">
        <v>2538</v>
      </c>
      <c r="H276" s="7" t="s">
        <v>88</v>
      </c>
      <c r="I276" s="642">
        <v>90</v>
      </c>
      <c r="J276" s="269">
        <v>175355</v>
      </c>
      <c r="K276" s="212">
        <f t="shared" si="137"/>
        <v>15781950</v>
      </c>
      <c r="L276" s="565"/>
      <c r="M276" s="558"/>
      <c r="N276" s="580"/>
      <c r="O276" s="538">
        <f t="shared" si="138"/>
        <v>0</v>
      </c>
      <c r="P276" s="532">
        <f t="shared" si="143"/>
        <v>0</v>
      </c>
      <c r="Q276" s="532">
        <f t="shared" si="144"/>
        <v>0</v>
      </c>
      <c r="R276" s="535" t="str">
        <f t="shared" si="145"/>
        <v>NO CUMPLE</v>
      </c>
    </row>
    <row r="277" spans="1:18" ht="55.2">
      <c r="A277" s="544"/>
      <c r="B277" s="560"/>
      <c r="C277" s="339">
        <f t="shared" si="142"/>
        <v>12.04</v>
      </c>
      <c r="D277" s="210" t="str">
        <f>IFERROR(VLOOKUP(G277,'LISTA ICCU 2026'!$D$6:$G$1065,4,FALSE),"APU - "&amp;INT(C277)&amp;"."&amp;TEXT(ROUND((C277-INT(C277))*100,0),"00"))</f>
        <v>APU - 12.04</v>
      </c>
      <c r="E277" s="304">
        <f t="shared" si="136"/>
        <v>12.04</v>
      </c>
      <c r="F277" s="210" t="str">
        <f>IF(D277="APU - "&amp;INT(C277)&amp;"."&amp;TEXT(ROUND((C277-INT(C277))*100,0),"00"),"N/A",IFERROR(VLOOKUP(G277,'LISTA ICCU 2026'!$D$6:$G$1065,4,FALSE),"N/A"))</f>
        <v>N/A</v>
      </c>
      <c r="G277" s="211" t="s">
        <v>2539</v>
      </c>
      <c r="H277" s="7" t="s">
        <v>88</v>
      </c>
      <c r="I277" s="642">
        <v>65</v>
      </c>
      <c r="J277" s="269">
        <v>644924</v>
      </c>
      <c r="K277" s="212">
        <f t="shared" si="137"/>
        <v>41920060</v>
      </c>
      <c r="L277" s="565"/>
      <c r="M277" s="558"/>
      <c r="N277" s="580"/>
      <c r="O277" s="538">
        <f t="shared" si="138"/>
        <v>0</v>
      </c>
      <c r="P277" s="532">
        <f t="shared" si="143"/>
        <v>0</v>
      </c>
      <c r="Q277" s="532">
        <f t="shared" si="144"/>
        <v>0</v>
      </c>
      <c r="R277" s="535" t="str">
        <f t="shared" si="145"/>
        <v>NO CUMPLE</v>
      </c>
    </row>
    <row r="278" spans="1:18" ht="41.4">
      <c r="A278" s="544"/>
      <c r="B278" s="560"/>
      <c r="C278" s="339">
        <f t="shared" si="142"/>
        <v>12.049999999999999</v>
      </c>
      <c r="D278" s="210" t="str">
        <f>IFERROR(VLOOKUP(G278,'LISTA ICCU 2026'!$D$6:$G$1065,4,FALSE),"APU - "&amp;INT(C278)&amp;"."&amp;TEXT(ROUND((C278-INT(C278))*100,0),"00"))</f>
        <v>APU - 12.05</v>
      </c>
      <c r="E278" s="304">
        <f t="shared" si="136"/>
        <v>12.049999999999999</v>
      </c>
      <c r="F278" s="210" t="str">
        <f>IF(D278="APU - "&amp;INT(C278)&amp;"."&amp;TEXT(ROUND((C278-INT(C278))*100,0),"00"),"N/A",IFERROR(VLOOKUP(G278,'LISTA ICCU 2026'!$D$6:$G$1065,4,FALSE),"N/A"))</f>
        <v>N/A</v>
      </c>
      <c r="G278" s="211" t="s">
        <v>2540</v>
      </c>
      <c r="H278" s="7" t="s">
        <v>88</v>
      </c>
      <c r="I278" s="642">
        <v>45</v>
      </c>
      <c r="J278" s="269">
        <v>477047</v>
      </c>
      <c r="K278" s="212">
        <f t="shared" si="137"/>
        <v>21467115</v>
      </c>
      <c r="L278" s="565"/>
      <c r="M278" s="558"/>
      <c r="N278" s="580"/>
      <c r="O278" s="538">
        <f t="shared" si="138"/>
        <v>0</v>
      </c>
      <c r="P278" s="532">
        <f t="shared" si="143"/>
        <v>0</v>
      </c>
      <c r="Q278" s="532">
        <f t="shared" si="144"/>
        <v>0</v>
      </c>
      <c r="R278" s="535" t="str">
        <f t="shared" si="145"/>
        <v>NO CUMPLE</v>
      </c>
    </row>
    <row r="279" spans="1:18" ht="16.2" thickBot="1">
      <c r="A279" s="544"/>
      <c r="B279" s="560"/>
      <c r="C279" s="340" t="s">
        <v>14</v>
      </c>
      <c r="D279" s="243"/>
      <c r="E279" s="303"/>
      <c r="F279" s="243"/>
      <c r="G279" s="243"/>
      <c r="H279" s="243"/>
      <c r="I279" s="643"/>
      <c r="J279" s="244"/>
      <c r="K279" s="8">
        <f>SUM(K274:K278)</f>
        <v>127167130</v>
      </c>
      <c r="L279" s="565"/>
      <c r="M279" s="558"/>
      <c r="N279" s="580"/>
      <c r="O279" s="653"/>
      <c r="P279" s="653"/>
      <c r="Q279" s="656">
        <f>SUM(Q274:Q278)</f>
        <v>0</v>
      </c>
      <c r="R279" s="653"/>
    </row>
    <row r="280" spans="1:18" ht="16.2" thickBot="1">
      <c r="A280" s="544"/>
      <c r="B280" s="560"/>
      <c r="C280" s="337" t="s">
        <v>2541</v>
      </c>
      <c r="D280" s="242"/>
      <c r="E280" s="300"/>
      <c r="F280" s="242"/>
      <c r="G280" s="242"/>
      <c r="H280" s="242"/>
      <c r="I280" s="300"/>
      <c r="J280" s="2"/>
      <c r="K280" s="3"/>
      <c r="L280" s="565"/>
      <c r="M280" s="558"/>
      <c r="N280" s="541"/>
      <c r="O280" s="541"/>
      <c r="P280" s="541"/>
      <c r="Q280" s="541"/>
      <c r="R280" s="542"/>
    </row>
    <row r="281" spans="1:18" ht="27.6">
      <c r="A281" s="544"/>
      <c r="B281" s="560"/>
      <c r="C281" s="339">
        <v>13.01</v>
      </c>
      <c r="D281" s="210" t="str">
        <f>IFERROR(VLOOKUP(G281,'LISTA ICCU 2026'!$D$6:$G$1065,4,FALSE),"APU - "&amp;INT(C281)&amp;"."&amp;TEXT(ROUND((C281-INT(C281))*100,0),"00"))</f>
        <v>APU - 13.01</v>
      </c>
      <c r="E281" s="304">
        <f t="shared" ref="E281:E283" si="146">C281</f>
        <v>13.01</v>
      </c>
      <c r="F281" s="210" t="str">
        <f>IF(D281="APU - "&amp;INT(C281)&amp;"."&amp;TEXT(ROUND((C281-INT(C281))*100,0),"00"),"N/A",IFERROR(VLOOKUP(G281,'LISTA ICCU 2026'!$D$6:$G$1065,4,FALSE),"N/A"))</f>
        <v>N/A</v>
      </c>
      <c r="G281" s="211" t="s">
        <v>2225</v>
      </c>
      <c r="H281" s="7" t="s">
        <v>88</v>
      </c>
      <c r="I281" s="642">
        <v>650</v>
      </c>
      <c r="J281" s="269">
        <v>37898.9</v>
      </c>
      <c r="K281" s="212">
        <f t="shared" ref="K281:K283" si="147">J281*I281</f>
        <v>24634285</v>
      </c>
      <c r="L281" s="565"/>
      <c r="M281" s="558"/>
      <c r="N281" s="580"/>
      <c r="O281" s="538">
        <f t="shared" ref="O281:O283" si="148">+ROUND(N281,2)</f>
        <v>0</v>
      </c>
      <c r="P281" s="532">
        <f t="shared" ref="P281" si="149">+N281*I281</f>
        <v>0</v>
      </c>
      <c r="Q281" s="532">
        <f t="shared" ref="Q281" si="150">ROUND(O281*I281,2)</f>
        <v>0</v>
      </c>
      <c r="R281" s="535" t="str">
        <f t="shared" ref="R281" si="151">IF(OR(O281&lt;=0,O281&gt;J281,Q281&lt;=0,Q281&gt;K281,$R$777="NO CUMPLE"),"NO CUMPLE","CUMPLE")</f>
        <v>NO CUMPLE</v>
      </c>
    </row>
    <row r="282" spans="1:18" ht="27.6">
      <c r="A282" s="544"/>
      <c r="B282" s="560"/>
      <c r="C282" s="339">
        <f t="shared" ref="C282:C283" si="152">C281+0.01</f>
        <v>13.02</v>
      </c>
      <c r="D282" s="210" t="str">
        <f>IFERROR(VLOOKUP(G282,'LISTA ICCU 2026'!$D$6:$G$1065,4,FALSE),"APU - "&amp;INT(C282)&amp;"."&amp;TEXT(ROUND((C282-INT(C282))*100,0),"00"))</f>
        <v>APU - 13.02</v>
      </c>
      <c r="E282" s="304">
        <f t="shared" si="146"/>
        <v>13.02</v>
      </c>
      <c r="F282" s="210" t="str">
        <f>IF(D282="APU - "&amp;INT(C282)&amp;"."&amp;TEXT(ROUND((C282-INT(C282))*100,0),"00"),"N/A",IFERROR(VLOOKUP(G282,'LISTA ICCU 2026'!$D$6:$G$1065,4,FALSE),"N/A"))</f>
        <v>N/A</v>
      </c>
      <c r="G282" s="211" t="s">
        <v>2225</v>
      </c>
      <c r="H282" s="7" t="s">
        <v>81</v>
      </c>
      <c r="I282" s="642">
        <v>150</v>
      </c>
      <c r="J282" s="269">
        <v>23572.9</v>
      </c>
      <c r="K282" s="212">
        <f t="shared" si="147"/>
        <v>3535935</v>
      </c>
      <c r="L282" s="565"/>
      <c r="M282" s="558"/>
      <c r="N282" s="580"/>
      <c r="O282" s="538">
        <f t="shared" si="148"/>
        <v>0</v>
      </c>
      <c r="P282" s="532">
        <f t="shared" ref="P282:P283" si="153">+N282*I282</f>
        <v>0</v>
      </c>
      <c r="Q282" s="532">
        <f t="shared" ref="Q282:Q283" si="154">ROUND(O282*I282,2)</f>
        <v>0</v>
      </c>
      <c r="R282" s="535" t="str">
        <f t="shared" ref="R282:R283" si="155">IF(OR(O282&lt;=0,O282&gt;J282,Q282&lt;=0,Q282&gt;K282,$R$777="NO CUMPLE"),"NO CUMPLE","CUMPLE")</f>
        <v>NO CUMPLE</v>
      </c>
    </row>
    <row r="283" spans="1:18" ht="27.6">
      <c r="A283" s="544"/>
      <c r="B283" s="560"/>
      <c r="C283" s="339">
        <f t="shared" si="152"/>
        <v>13.03</v>
      </c>
      <c r="D283" s="210" t="str">
        <f>IFERROR(VLOOKUP(G283,'LISTA ICCU 2026'!$D$6:$G$1065,4,FALSE),"APU - "&amp;INT(C283)&amp;"."&amp;TEXT(ROUND((C283-INT(C283))*100,0),"00"))</f>
        <v>APU - 13.03</v>
      </c>
      <c r="E283" s="304">
        <f t="shared" si="146"/>
        <v>13.03</v>
      </c>
      <c r="F283" s="210" t="str">
        <f>IF(D283="APU - "&amp;INT(C283)&amp;"."&amp;TEXT(ROUND((C283-INT(C283))*100,0),"00"),"N/A",IFERROR(VLOOKUP(G283,'LISTA ICCU 2026'!$D$6:$G$1065,4,FALSE),"N/A"))</f>
        <v>N/A</v>
      </c>
      <c r="G283" s="211" t="s">
        <v>2226</v>
      </c>
      <c r="H283" s="7" t="s">
        <v>88</v>
      </c>
      <c r="I283" s="642">
        <v>354.41</v>
      </c>
      <c r="J283" s="269">
        <v>30459</v>
      </c>
      <c r="K283" s="212">
        <f t="shared" si="147"/>
        <v>10794974.190000001</v>
      </c>
      <c r="L283" s="565"/>
      <c r="M283" s="558"/>
      <c r="N283" s="580"/>
      <c r="O283" s="538">
        <f t="shared" si="148"/>
        <v>0</v>
      </c>
      <c r="P283" s="532">
        <f t="shared" si="153"/>
        <v>0</v>
      </c>
      <c r="Q283" s="532">
        <f t="shared" si="154"/>
        <v>0</v>
      </c>
      <c r="R283" s="535" t="str">
        <f t="shared" si="155"/>
        <v>NO CUMPLE</v>
      </c>
    </row>
    <row r="284" spans="1:18" ht="16.2" thickBot="1">
      <c r="A284" s="544"/>
      <c r="B284" s="560"/>
      <c r="C284" s="340" t="s">
        <v>14</v>
      </c>
      <c r="D284" s="243"/>
      <c r="E284" s="303"/>
      <c r="F284" s="243"/>
      <c r="G284" s="243"/>
      <c r="H284" s="243"/>
      <c r="I284" s="643"/>
      <c r="J284" s="244"/>
      <c r="K284" s="8">
        <f>SUM(K281:K283)</f>
        <v>38965194.189999998</v>
      </c>
      <c r="L284" s="565"/>
      <c r="M284" s="558"/>
      <c r="N284" s="580"/>
      <c r="O284" s="653"/>
      <c r="P284" s="653"/>
      <c r="Q284" s="656">
        <f>SUM(Q281:Q283)</f>
        <v>0</v>
      </c>
      <c r="R284" s="653"/>
    </row>
    <row r="285" spans="1:18" ht="16.2" thickBot="1">
      <c r="A285" s="544"/>
      <c r="B285" s="560"/>
      <c r="C285" s="337" t="s">
        <v>2542</v>
      </c>
      <c r="D285" s="242"/>
      <c r="E285" s="300"/>
      <c r="F285" s="242"/>
      <c r="G285" s="242"/>
      <c r="H285" s="242"/>
      <c r="I285" s="300"/>
      <c r="J285" s="2"/>
      <c r="K285" s="3"/>
      <c r="L285" s="565"/>
      <c r="M285" s="558"/>
      <c r="N285" s="541"/>
      <c r="O285" s="541"/>
      <c r="P285" s="541"/>
      <c r="Q285" s="541"/>
      <c r="R285" s="542"/>
    </row>
    <row r="286" spans="1:18" ht="55.2">
      <c r="A286" s="544"/>
      <c r="B286" s="560"/>
      <c r="C286" s="339">
        <f>14.01</f>
        <v>14.01</v>
      </c>
      <c r="D286" s="210" t="str">
        <f>IFERROR(VLOOKUP(G286,'LISTA ICCU 2026'!$D$6:$G$1065,4,FALSE),"APU - "&amp;INT(C286)&amp;"."&amp;TEXT(ROUND((C286-INT(C286))*100,0),"00"))</f>
        <v>APU - 14.01</v>
      </c>
      <c r="E286" s="304">
        <f t="shared" ref="E286:E292" si="156">C286</f>
        <v>14.01</v>
      </c>
      <c r="F286" s="210" t="str">
        <f>IF(D286="APU - "&amp;INT(C286)&amp;"."&amp;TEXT(ROUND((C286-INT(C286))*100,0),"00"),"N/A",IFERROR(VLOOKUP(G286,'LISTA ICCU 2026'!$D$6:$G$1065,4,FALSE),"N/A"))</f>
        <v>N/A</v>
      </c>
      <c r="G286" s="211" t="s">
        <v>2543</v>
      </c>
      <c r="H286" s="7" t="s">
        <v>88</v>
      </c>
      <c r="I286" s="642">
        <v>100.81</v>
      </c>
      <c r="J286" s="269">
        <v>686288</v>
      </c>
      <c r="K286" s="212">
        <f t="shared" ref="K286:K292" si="157">J286*I286</f>
        <v>69184693.280000001</v>
      </c>
      <c r="L286" s="565"/>
      <c r="M286" s="558"/>
      <c r="N286" s="580"/>
      <c r="O286" s="538">
        <f t="shared" ref="O286:O292" si="158">+ROUND(N286,2)</f>
        <v>0</v>
      </c>
      <c r="P286" s="532">
        <f t="shared" ref="P286" si="159">+N286*I286</f>
        <v>0</v>
      </c>
      <c r="Q286" s="532">
        <f t="shared" ref="Q286" si="160">ROUND(O286*I286,2)</f>
        <v>0</v>
      </c>
      <c r="R286" s="535" t="str">
        <f t="shared" ref="R286" si="161">IF(OR(O286&lt;=0,O286&gt;J286,Q286&lt;=0,Q286&gt;K286,$R$777="NO CUMPLE"),"NO CUMPLE","CUMPLE")</f>
        <v>NO CUMPLE</v>
      </c>
    </row>
    <row r="287" spans="1:18" ht="15.6">
      <c r="A287" s="544"/>
      <c r="B287" s="560"/>
      <c r="C287" s="339">
        <f>C286+0.01</f>
        <v>14.02</v>
      </c>
      <c r="D287" s="210" t="str">
        <f>IFERROR(VLOOKUP(G287,'LISTA ICCU 2026'!$D$6:$G$1065,4,FALSE),"APU - "&amp;INT(C287)&amp;"."&amp;TEXT(ROUND((C287-INT(C287))*100,0),"00"))</f>
        <v>APU - 14.02</v>
      </c>
      <c r="E287" s="304">
        <f t="shared" si="156"/>
        <v>14.02</v>
      </c>
      <c r="F287" s="210" t="str">
        <f>IF(D287="APU - "&amp;INT(C287)&amp;"."&amp;TEXT(ROUND((C287-INT(C287))*100,0),"00"),"N/A",IFERROR(VLOOKUP(G287,'LISTA ICCU 2026'!$D$6:$G$1065,4,FALSE),"N/A"))</f>
        <v>N/A</v>
      </c>
      <c r="G287" s="211" t="s">
        <v>2248</v>
      </c>
      <c r="H287" s="7" t="s">
        <v>88</v>
      </c>
      <c r="I287" s="642">
        <v>26.8</v>
      </c>
      <c r="J287" s="269">
        <v>134414</v>
      </c>
      <c r="K287" s="212">
        <f t="shared" si="157"/>
        <v>3602295.2</v>
      </c>
      <c r="L287" s="565"/>
      <c r="M287" s="558"/>
      <c r="N287" s="580"/>
      <c r="O287" s="538">
        <f t="shared" si="158"/>
        <v>0</v>
      </c>
      <c r="P287" s="532">
        <f t="shared" ref="P287:P292" si="162">+N287*I287</f>
        <v>0</v>
      </c>
      <c r="Q287" s="532">
        <f t="shared" ref="Q287:Q292" si="163">ROUND(O287*I287,2)</f>
        <v>0</v>
      </c>
      <c r="R287" s="535" t="str">
        <f t="shared" ref="R287:R292" si="164">IF(OR(O287&lt;=0,O287&gt;J287,Q287&lt;=0,Q287&gt;K287,$R$777="NO CUMPLE"),"NO CUMPLE","CUMPLE")</f>
        <v>NO CUMPLE</v>
      </c>
    </row>
    <row r="288" spans="1:18" ht="15.6">
      <c r="A288" s="544"/>
      <c r="B288" s="560"/>
      <c r="C288" s="339">
        <f t="shared" ref="C288:C292" si="165">C287+0.01</f>
        <v>14.03</v>
      </c>
      <c r="D288" s="210" t="str">
        <f>IFERROR(VLOOKUP(G288,'LISTA ICCU 2026'!$D$6:$G$1065,4,FALSE),"APU - "&amp;INT(C288)&amp;"."&amp;TEXT(ROUND((C288-INT(C288))*100,0),"00"))</f>
        <v>APU - 14.03</v>
      </c>
      <c r="E288" s="304">
        <f t="shared" si="156"/>
        <v>14.03</v>
      </c>
      <c r="F288" s="210" t="str">
        <f>IF(D288="APU - "&amp;INT(C288)&amp;"."&amp;TEXT(ROUND((C288-INT(C288))*100,0),"00"),"N/A",IFERROR(VLOOKUP(G288,'LISTA ICCU 2026'!$D$6:$G$1065,4,FALSE),"N/A"))</f>
        <v>N/A</v>
      </c>
      <c r="G288" s="211" t="s">
        <v>2249</v>
      </c>
      <c r="H288" s="7" t="s">
        <v>81</v>
      </c>
      <c r="I288" s="642">
        <v>50</v>
      </c>
      <c r="J288" s="269">
        <v>72539</v>
      </c>
      <c r="K288" s="212">
        <f t="shared" si="157"/>
        <v>3626950</v>
      </c>
      <c r="L288" s="565"/>
      <c r="M288" s="558"/>
      <c r="N288" s="580"/>
      <c r="O288" s="538">
        <f t="shared" si="158"/>
        <v>0</v>
      </c>
      <c r="P288" s="532">
        <f t="shared" si="162"/>
        <v>0</v>
      </c>
      <c r="Q288" s="532">
        <f t="shared" si="163"/>
        <v>0</v>
      </c>
      <c r="R288" s="535" t="str">
        <f t="shared" si="164"/>
        <v>NO CUMPLE</v>
      </c>
    </row>
    <row r="289" spans="1:18" ht="15.6">
      <c r="A289" s="544"/>
      <c r="B289" s="560"/>
      <c r="C289" s="339">
        <f t="shared" si="165"/>
        <v>14.04</v>
      </c>
      <c r="D289" s="210" t="str">
        <f>IFERROR(VLOOKUP(G289,'LISTA ICCU 2026'!$D$6:$G$1065,4,FALSE),"APU - "&amp;INT(C289)&amp;"."&amp;TEXT(ROUND((C289-INT(C289))*100,0),"00"))</f>
        <v>15,5 - C</v>
      </c>
      <c r="E289" s="304">
        <f t="shared" si="156"/>
        <v>14.04</v>
      </c>
      <c r="F289" s="210" t="str">
        <f>IF(D289="APU - "&amp;INT(C289)&amp;"."&amp;TEXT(ROUND((C289-INT(C289))*100,0),"00"),"N/A",IFERROR(VLOOKUP(G289,'LISTA ICCU 2026'!$D$6:$G$1065,4,FALSE),"N/A"))</f>
        <v>15,5 - C</v>
      </c>
      <c r="G289" s="211" t="s">
        <v>698</v>
      </c>
      <c r="H289" s="7" t="str">
        <f>IFERROR(VLOOKUP(G289,'LISTA ICCU 2026'!$D$6:$H$1065,2,FALSE),"NO ")</f>
        <v>M2</v>
      </c>
      <c r="I289" s="642">
        <v>327.61</v>
      </c>
      <c r="J289" s="269">
        <f>ROUNDUP(IFERROR(VLOOKUP(G289,'LISTA ICCU 2026'!$D$6:$H$1065,3,FALSE),"NO ")*1.3,0)</f>
        <v>101415</v>
      </c>
      <c r="K289" s="212">
        <f t="shared" si="157"/>
        <v>33224568.150000002</v>
      </c>
      <c r="L289" s="565"/>
      <c r="M289" s="558"/>
      <c r="N289" s="580"/>
      <c r="O289" s="538">
        <f t="shared" si="158"/>
        <v>0</v>
      </c>
      <c r="P289" s="532">
        <f t="shared" si="162"/>
        <v>0</v>
      </c>
      <c r="Q289" s="532">
        <f t="shared" si="163"/>
        <v>0</v>
      </c>
      <c r="R289" s="535" t="str">
        <f t="shared" si="164"/>
        <v>NO CUMPLE</v>
      </c>
    </row>
    <row r="290" spans="1:18" ht="15.6">
      <c r="A290" s="544"/>
      <c r="B290" s="560"/>
      <c r="C290" s="339">
        <f t="shared" si="165"/>
        <v>14.049999999999999</v>
      </c>
      <c r="D290" s="210" t="str">
        <f>IFERROR(VLOOKUP(G290,'LISTA ICCU 2026'!$D$6:$G$1065,4,FALSE),"APU - "&amp;INT(C290)&amp;"."&amp;TEXT(ROUND((C290-INT(C290))*100,0),"00"))</f>
        <v>APU - 14.05</v>
      </c>
      <c r="E290" s="304">
        <f t="shared" si="156"/>
        <v>14.049999999999999</v>
      </c>
      <c r="F290" s="210" t="str">
        <f>IF(D290="APU - "&amp;INT(C290)&amp;"."&amp;TEXT(ROUND((C290-INT(C290))*100,0),"00"),"N/A",IFERROR(VLOOKUP(G290,'LISTA ICCU 2026'!$D$6:$G$1065,4,FALSE),"N/A"))</f>
        <v>N/A</v>
      </c>
      <c r="G290" s="211" t="s">
        <v>2247</v>
      </c>
      <c r="H290" s="7" t="s">
        <v>81</v>
      </c>
      <c r="I290" s="642">
        <v>180</v>
      </c>
      <c r="J290" s="269">
        <v>67165.8</v>
      </c>
      <c r="K290" s="212">
        <f t="shared" si="157"/>
        <v>12089844</v>
      </c>
      <c r="L290" s="565"/>
      <c r="M290" s="558"/>
      <c r="N290" s="580"/>
      <c r="O290" s="538">
        <f t="shared" si="158"/>
        <v>0</v>
      </c>
      <c r="P290" s="532">
        <f t="shared" si="162"/>
        <v>0</v>
      </c>
      <c r="Q290" s="532">
        <f t="shared" si="163"/>
        <v>0</v>
      </c>
      <c r="R290" s="535" t="str">
        <f t="shared" si="164"/>
        <v>NO CUMPLE</v>
      </c>
    </row>
    <row r="291" spans="1:18" ht="27.6">
      <c r="A291" s="544"/>
      <c r="B291" s="560"/>
      <c r="C291" s="339">
        <f t="shared" si="165"/>
        <v>14.059999999999999</v>
      </c>
      <c r="D291" s="210" t="str">
        <f>IFERROR(VLOOKUP(G291,'LISTA ICCU 2026'!$D$6:$G$1065,4,FALSE),"APU - "&amp;INT(C291)&amp;"."&amp;TEXT(ROUND((C291-INT(C291))*100,0),"00"))</f>
        <v>APU - 14.06</v>
      </c>
      <c r="E291" s="304">
        <f t="shared" si="156"/>
        <v>14.059999999999999</v>
      </c>
      <c r="F291" s="210" t="str">
        <f>IF(D291="APU - "&amp;INT(C291)&amp;"."&amp;TEXT(ROUND((C291-INT(C291))*100,0),"00"),"N/A",IFERROR(VLOOKUP(G291,'LISTA ICCU 2026'!$D$6:$G$1065,4,FALSE),"N/A"))</f>
        <v>N/A</v>
      </c>
      <c r="G291" s="211" t="s">
        <v>2280</v>
      </c>
      <c r="H291" s="7" t="s">
        <v>78</v>
      </c>
      <c r="I291" s="642">
        <v>12</v>
      </c>
      <c r="J291" s="269">
        <v>233578.8</v>
      </c>
      <c r="K291" s="212">
        <f t="shared" si="157"/>
        <v>2802945.5999999996</v>
      </c>
      <c r="L291" s="565"/>
      <c r="M291" s="558"/>
      <c r="N291" s="580"/>
      <c r="O291" s="538">
        <f t="shared" si="158"/>
        <v>0</v>
      </c>
      <c r="P291" s="532">
        <f t="shared" si="162"/>
        <v>0</v>
      </c>
      <c r="Q291" s="532">
        <f t="shared" si="163"/>
        <v>0</v>
      </c>
      <c r="R291" s="535" t="str">
        <f t="shared" si="164"/>
        <v>NO CUMPLE</v>
      </c>
    </row>
    <row r="292" spans="1:18" ht="15.6">
      <c r="A292" s="544"/>
      <c r="B292" s="560"/>
      <c r="C292" s="339">
        <f t="shared" si="165"/>
        <v>14.069999999999999</v>
      </c>
      <c r="D292" s="210" t="str">
        <f>IFERROR(VLOOKUP(G292,'LISTA ICCU 2026'!$D$6:$G$1065,4,FALSE),"APU - "&amp;INT(C292)&amp;"."&amp;TEXT(ROUND((C292-INT(C292))*100,0),"00"))</f>
        <v>APU - 14.07</v>
      </c>
      <c r="E292" s="304">
        <f t="shared" si="156"/>
        <v>14.069999999999999</v>
      </c>
      <c r="F292" s="210" t="str">
        <f>IF(D292="APU - "&amp;INT(C292)&amp;"."&amp;TEXT(ROUND((C292-INT(C292))*100,0),"00"),"N/A",IFERROR(VLOOKUP(G292,'LISTA ICCU 2026'!$D$6:$G$1065,4,FALSE),"N/A"))</f>
        <v>N/A</v>
      </c>
      <c r="G292" s="211" t="s">
        <v>2246</v>
      </c>
      <c r="H292" s="7" t="s">
        <v>81</v>
      </c>
      <c r="I292" s="642">
        <v>220</v>
      </c>
      <c r="J292" s="269">
        <v>25428</v>
      </c>
      <c r="K292" s="212">
        <f t="shared" si="157"/>
        <v>5594160</v>
      </c>
      <c r="L292" s="565"/>
      <c r="M292" s="558"/>
      <c r="N292" s="580"/>
      <c r="O292" s="538">
        <f t="shared" si="158"/>
        <v>0</v>
      </c>
      <c r="P292" s="532">
        <f t="shared" si="162"/>
        <v>0</v>
      </c>
      <c r="Q292" s="532">
        <f t="shared" si="163"/>
        <v>0</v>
      </c>
      <c r="R292" s="535" t="str">
        <f t="shared" si="164"/>
        <v>NO CUMPLE</v>
      </c>
    </row>
    <row r="293" spans="1:18" ht="16.2" thickBot="1">
      <c r="A293" s="544"/>
      <c r="B293" s="560"/>
      <c r="C293" s="340" t="s">
        <v>14</v>
      </c>
      <c r="D293" s="243"/>
      <c r="E293" s="303"/>
      <c r="F293" s="243"/>
      <c r="G293" s="243"/>
      <c r="H293" s="243"/>
      <c r="I293" s="643"/>
      <c r="J293" s="244"/>
      <c r="K293" s="8">
        <f>SUM(K286:K292)</f>
        <v>130125456.23</v>
      </c>
      <c r="L293" s="565"/>
      <c r="M293" s="558"/>
      <c r="N293" s="580"/>
      <c r="O293" s="653"/>
      <c r="P293" s="653"/>
      <c r="Q293" s="656">
        <f>SUM(Q286:Q292)</f>
        <v>0</v>
      </c>
      <c r="R293" s="653"/>
    </row>
    <row r="294" spans="1:18" ht="16.2" thickBot="1">
      <c r="A294" s="544"/>
      <c r="B294" s="560"/>
      <c r="C294" s="337" t="s">
        <v>2250</v>
      </c>
      <c r="D294" s="242"/>
      <c r="E294" s="300"/>
      <c r="F294" s="242"/>
      <c r="G294" s="242"/>
      <c r="H294" s="242"/>
      <c r="I294" s="300"/>
      <c r="J294" s="2"/>
      <c r="K294" s="3"/>
      <c r="L294" s="565"/>
      <c r="M294" s="558"/>
      <c r="N294" s="541"/>
      <c r="O294" s="541"/>
      <c r="P294" s="541"/>
      <c r="Q294" s="541"/>
      <c r="R294" s="542"/>
    </row>
    <row r="295" spans="1:18" ht="41.4">
      <c r="A295" s="544"/>
      <c r="B295" s="560"/>
      <c r="C295" s="339">
        <v>15.01</v>
      </c>
      <c r="D295" s="210" t="str">
        <f>IFERROR(VLOOKUP(G295,'LISTA ICCU 2026'!$D$6:$G$1065,4,FALSE),"APU - "&amp;INT(C295)&amp;"."&amp;TEXT(ROUND((C295-INT(C295))*100,0),"00"))</f>
        <v>APU - 15.01</v>
      </c>
      <c r="E295" s="304">
        <f t="shared" ref="E295:E309" si="166">C295</f>
        <v>15.01</v>
      </c>
      <c r="F295" s="210" t="str">
        <f>IF(D295="APU - "&amp;INT(C295)&amp;"."&amp;TEXT(ROUND((C295-INT(C295))*100,0),"00"),"N/A",IFERROR(VLOOKUP(G295,'LISTA ICCU 2026'!$D$6:$G$1065,4,FALSE),"N/A"))</f>
        <v>N/A</v>
      </c>
      <c r="G295" s="211" t="s">
        <v>2544</v>
      </c>
      <c r="H295" s="7" t="s">
        <v>78</v>
      </c>
      <c r="I295" s="642">
        <v>4</v>
      </c>
      <c r="J295" s="269">
        <v>2014772</v>
      </c>
      <c r="K295" s="212">
        <f t="shared" ref="K295:K309" si="167">J295*I295</f>
        <v>8059088</v>
      </c>
      <c r="L295" s="565"/>
      <c r="M295" s="558"/>
      <c r="N295" s="580"/>
      <c r="O295" s="538">
        <f t="shared" ref="O295:O309" si="168">+ROUND(N295,2)</f>
        <v>0</v>
      </c>
      <c r="P295" s="532">
        <f t="shared" ref="P295" si="169">+N295*I295</f>
        <v>0</v>
      </c>
      <c r="Q295" s="532">
        <f t="shared" ref="Q295" si="170">ROUND(O295*I295,2)</f>
        <v>0</v>
      </c>
      <c r="R295" s="535" t="str">
        <f t="shared" ref="R295" si="171">IF(OR(O295&lt;=0,O295&gt;J295,Q295&lt;=0,Q295&gt;K295,$R$777="NO CUMPLE"),"NO CUMPLE","CUMPLE")</f>
        <v>NO CUMPLE</v>
      </c>
    </row>
    <row r="296" spans="1:18" ht="41.4">
      <c r="A296" s="544"/>
      <c r="B296" s="560"/>
      <c r="C296" s="339">
        <f>C295+0.01</f>
        <v>15.02</v>
      </c>
      <c r="D296" s="210" t="str">
        <f>IFERROR(VLOOKUP(G296,'LISTA ICCU 2026'!$D$6:$G$1065,4,FALSE),"APU - "&amp;INT(C296)&amp;"."&amp;TEXT(ROUND((C296-INT(C296))*100,0),"00"))</f>
        <v>APU - 15.02</v>
      </c>
      <c r="E296" s="304">
        <f t="shared" si="166"/>
        <v>15.02</v>
      </c>
      <c r="F296" s="210" t="str">
        <f>IF(D296="APU - "&amp;INT(C296)&amp;"."&amp;TEXT(ROUND((C296-INT(C296))*100,0),"00"),"N/A",IFERROR(VLOOKUP(G296,'LISTA ICCU 2026'!$D$6:$G$1065,4,FALSE),"N/A"))</f>
        <v>N/A</v>
      </c>
      <c r="G296" s="211" t="s">
        <v>2545</v>
      </c>
      <c r="H296" s="7" t="s">
        <v>78</v>
      </c>
      <c r="I296" s="642">
        <v>1</v>
      </c>
      <c r="J296" s="269">
        <v>1609914</v>
      </c>
      <c r="K296" s="212">
        <f t="shared" si="167"/>
        <v>1609914</v>
      </c>
      <c r="L296" s="565"/>
      <c r="M296" s="558"/>
      <c r="N296" s="580"/>
      <c r="O296" s="538">
        <f t="shared" si="168"/>
        <v>0</v>
      </c>
      <c r="P296" s="532">
        <f t="shared" ref="P296:P309" si="172">+N296*I296</f>
        <v>0</v>
      </c>
      <c r="Q296" s="532">
        <f t="shared" ref="Q296:Q309" si="173">ROUND(O296*I296,2)</f>
        <v>0</v>
      </c>
      <c r="R296" s="535" t="str">
        <f t="shared" ref="R296:R309" si="174">IF(OR(O296&lt;=0,O296&gt;J296,Q296&lt;=0,Q296&gt;K296,$R$777="NO CUMPLE"),"NO CUMPLE","CUMPLE")</f>
        <v>NO CUMPLE</v>
      </c>
    </row>
    <row r="297" spans="1:18" ht="41.4">
      <c r="A297" s="544"/>
      <c r="B297" s="560"/>
      <c r="C297" s="339">
        <f t="shared" ref="C297:C309" si="175">C296+0.01</f>
        <v>15.03</v>
      </c>
      <c r="D297" s="210" t="str">
        <f>IFERROR(VLOOKUP(G297,'LISTA ICCU 2026'!$D$6:$G$1065,4,FALSE),"APU - "&amp;INT(C297)&amp;"."&amp;TEXT(ROUND((C297-INT(C297))*100,0),"00"))</f>
        <v>APU - 15.03</v>
      </c>
      <c r="E297" s="304">
        <f t="shared" si="166"/>
        <v>15.03</v>
      </c>
      <c r="F297" s="210" t="str">
        <f>IF(D297="APU - "&amp;INT(C297)&amp;"."&amp;TEXT(ROUND((C297-INT(C297))*100,0),"00"),"N/A",IFERROR(VLOOKUP(G297,'LISTA ICCU 2026'!$D$6:$G$1065,4,FALSE),"N/A"))</f>
        <v>N/A</v>
      </c>
      <c r="G297" s="211" t="s">
        <v>2546</v>
      </c>
      <c r="H297" s="7" t="s">
        <v>78</v>
      </c>
      <c r="I297" s="642">
        <v>2</v>
      </c>
      <c r="J297" s="269">
        <v>1238835</v>
      </c>
      <c r="K297" s="212">
        <f t="shared" si="167"/>
        <v>2477670</v>
      </c>
      <c r="L297" s="565"/>
      <c r="M297" s="558"/>
      <c r="N297" s="580"/>
      <c r="O297" s="538">
        <f t="shared" si="168"/>
        <v>0</v>
      </c>
      <c r="P297" s="532">
        <f t="shared" si="172"/>
        <v>0</v>
      </c>
      <c r="Q297" s="532">
        <f t="shared" si="173"/>
        <v>0</v>
      </c>
      <c r="R297" s="535" t="str">
        <f t="shared" si="174"/>
        <v>NO CUMPLE</v>
      </c>
    </row>
    <row r="298" spans="1:18" ht="27.6">
      <c r="A298" s="544"/>
      <c r="B298" s="560"/>
      <c r="C298" s="339">
        <f t="shared" si="175"/>
        <v>15.04</v>
      </c>
      <c r="D298" s="210" t="str">
        <f>IFERROR(VLOOKUP(G298,'LISTA ICCU 2026'!$D$6:$G$1065,4,FALSE),"APU - "&amp;INT(C298)&amp;"."&amp;TEXT(ROUND((C298-INT(C298))*100,0),"00"))</f>
        <v>APU - 15.04</v>
      </c>
      <c r="E298" s="304">
        <f t="shared" si="166"/>
        <v>15.04</v>
      </c>
      <c r="F298" s="210" t="str">
        <f>IF(D298="APU - "&amp;INT(C298)&amp;"."&amp;TEXT(ROUND((C298-INT(C298))*100,0),"00"),"N/A",IFERROR(VLOOKUP(G298,'LISTA ICCU 2026'!$D$6:$G$1065,4,FALSE),"N/A"))</f>
        <v>N/A</v>
      </c>
      <c r="G298" s="211" t="s">
        <v>2547</v>
      </c>
      <c r="H298" s="7" t="s">
        <v>78</v>
      </c>
      <c r="I298" s="642">
        <v>4</v>
      </c>
      <c r="J298" s="269">
        <v>412849</v>
      </c>
      <c r="K298" s="212">
        <f t="shared" si="167"/>
        <v>1651396</v>
      </c>
      <c r="L298" s="565"/>
      <c r="M298" s="558"/>
      <c r="N298" s="580"/>
      <c r="O298" s="538">
        <f t="shared" si="168"/>
        <v>0</v>
      </c>
      <c r="P298" s="532">
        <f t="shared" si="172"/>
        <v>0</v>
      </c>
      <c r="Q298" s="532">
        <f t="shared" si="173"/>
        <v>0</v>
      </c>
      <c r="R298" s="535" t="str">
        <f t="shared" si="174"/>
        <v>NO CUMPLE</v>
      </c>
    </row>
    <row r="299" spans="1:18" ht="27.6">
      <c r="A299" s="544"/>
      <c r="B299" s="560"/>
      <c r="C299" s="339">
        <f t="shared" si="175"/>
        <v>15.049999999999999</v>
      </c>
      <c r="D299" s="210" t="str">
        <f>IFERROR(VLOOKUP(G299,'LISTA ICCU 2026'!$D$6:$G$1065,4,FALSE),"APU - "&amp;INT(C299)&amp;"."&amp;TEXT(ROUND((C299-INT(C299))*100,0),"00"))</f>
        <v>APU - 15.05</v>
      </c>
      <c r="E299" s="304">
        <f t="shared" si="166"/>
        <v>15.049999999999999</v>
      </c>
      <c r="F299" s="210" t="str">
        <f>IF(D299="APU - "&amp;INT(C299)&amp;"."&amp;TEXT(ROUND((C299-INT(C299))*100,0),"00"),"N/A",IFERROR(VLOOKUP(G299,'LISTA ICCU 2026'!$D$6:$G$1065,4,FALSE),"N/A"))</f>
        <v>N/A</v>
      </c>
      <c r="G299" s="211" t="s">
        <v>2548</v>
      </c>
      <c r="H299" s="7" t="s">
        <v>78</v>
      </c>
      <c r="I299" s="642">
        <v>4</v>
      </c>
      <c r="J299" s="269">
        <v>408827</v>
      </c>
      <c r="K299" s="212">
        <f t="shared" si="167"/>
        <v>1635308</v>
      </c>
      <c r="L299" s="565"/>
      <c r="M299" s="558"/>
      <c r="N299" s="580"/>
      <c r="O299" s="538">
        <f t="shared" si="168"/>
        <v>0</v>
      </c>
      <c r="P299" s="532">
        <f t="shared" si="172"/>
        <v>0</v>
      </c>
      <c r="Q299" s="532">
        <f t="shared" si="173"/>
        <v>0</v>
      </c>
      <c r="R299" s="535" t="str">
        <f t="shared" si="174"/>
        <v>NO CUMPLE</v>
      </c>
    </row>
    <row r="300" spans="1:18" ht="27.6">
      <c r="A300" s="544"/>
      <c r="B300" s="560"/>
      <c r="C300" s="339">
        <f t="shared" si="175"/>
        <v>15.059999999999999</v>
      </c>
      <c r="D300" s="210" t="str">
        <f>IFERROR(VLOOKUP(G300,'LISTA ICCU 2026'!$D$6:$G$1065,4,FALSE),"APU - "&amp;INT(C300)&amp;"."&amp;TEXT(ROUND((C300-INT(C300))*100,0),"00"))</f>
        <v>APU - 15.06</v>
      </c>
      <c r="E300" s="304">
        <f t="shared" si="166"/>
        <v>15.059999999999999</v>
      </c>
      <c r="F300" s="210" t="str">
        <f>IF(D300="APU - "&amp;INT(C300)&amp;"."&amp;TEXT(ROUND((C300-INT(C300))*100,0),"00"),"N/A",IFERROR(VLOOKUP(G300,'LISTA ICCU 2026'!$D$6:$G$1065,4,FALSE),"N/A"))</f>
        <v>N/A</v>
      </c>
      <c r="G300" s="211" t="s">
        <v>2549</v>
      </c>
      <c r="H300" s="7" t="s">
        <v>78</v>
      </c>
      <c r="I300" s="642">
        <v>4</v>
      </c>
      <c r="J300" s="269">
        <v>719251</v>
      </c>
      <c r="K300" s="212">
        <f t="shared" si="167"/>
        <v>2877004</v>
      </c>
      <c r="L300" s="565"/>
      <c r="M300" s="558"/>
      <c r="N300" s="580"/>
      <c r="O300" s="538">
        <f t="shared" si="168"/>
        <v>0</v>
      </c>
      <c r="P300" s="532">
        <f t="shared" si="172"/>
        <v>0</v>
      </c>
      <c r="Q300" s="532">
        <f t="shared" si="173"/>
        <v>0</v>
      </c>
      <c r="R300" s="535" t="str">
        <f t="shared" si="174"/>
        <v>NO CUMPLE</v>
      </c>
    </row>
    <row r="301" spans="1:18" ht="27.6">
      <c r="A301" s="544"/>
      <c r="B301" s="560"/>
      <c r="C301" s="339">
        <f t="shared" si="175"/>
        <v>15.069999999999999</v>
      </c>
      <c r="D301" s="210" t="str">
        <f>IFERROR(VLOOKUP(G301,'LISTA ICCU 2026'!$D$6:$G$1065,4,FALSE),"APU - "&amp;INT(C301)&amp;"."&amp;TEXT(ROUND((C301-INT(C301))*100,0),"00"))</f>
        <v>APU - 15.07</v>
      </c>
      <c r="E301" s="304">
        <f t="shared" si="166"/>
        <v>15.069999999999999</v>
      </c>
      <c r="F301" s="210" t="str">
        <f>IF(D301="APU - "&amp;INT(C301)&amp;"."&amp;TEXT(ROUND((C301-INT(C301))*100,0),"00"),"N/A",IFERROR(VLOOKUP(G301,'LISTA ICCU 2026'!$D$6:$G$1065,4,FALSE),"N/A"))</f>
        <v>N/A</v>
      </c>
      <c r="G301" s="211" t="s">
        <v>2550</v>
      </c>
      <c r="H301" s="7" t="s">
        <v>78</v>
      </c>
      <c r="I301" s="642">
        <v>4</v>
      </c>
      <c r="J301" s="269">
        <v>1637443</v>
      </c>
      <c r="K301" s="212">
        <f t="shared" si="167"/>
        <v>6549772</v>
      </c>
      <c r="L301" s="565"/>
      <c r="M301" s="558"/>
      <c r="N301" s="580"/>
      <c r="O301" s="538">
        <f t="shared" si="168"/>
        <v>0</v>
      </c>
      <c r="P301" s="532">
        <f t="shared" si="172"/>
        <v>0</v>
      </c>
      <c r="Q301" s="532">
        <f t="shared" si="173"/>
        <v>0</v>
      </c>
      <c r="R301" s="535" t="str">
        <f t="shared" si="174"/>
        <v>NO CUMPLE</v>
      </c>
    </row>
    <row r="302" spans="1:18" ht="41.4">
      <c r="A302" s="544"/>
      <c r="B302" s="560"/>
      <c r="C302" s="339">
        <f t="shared" si="175"/>
        <v>15.079999999999998</v>
      </c>
      <c r="D302" s="210" t="str">
        <f>IFERROR(VLOOKUP(G302,'LISTA ICCU 2026'!$D$6:$G$1065,4,FALSE),"APU - "&amp;INT(C302)&amp;"."&amp;TEXT(ROUND((C302-INT(C302))*100,0),"00"))</f>
        <v>APU - 15.08</v>
      </c>
      <c r="E302" s="304">
        <f t="shared" si="166"/>
        <v>15.079999999999998</v>
      </c>
      <c r="F302" s="210" t="str">
        <f>IF(D302="APU - "&amp;INT(C302)&amp;"."&amp;TEXT(ROUND((C302-INT(C302))*100,0),"00"),"N/A",IFERROR(VLOOKUP(G302,'LISTA ICCU 2026'!$D$6:$G$1065,4,FALSE),"N/A"))</f>
        <v>N/A</v>
      </c>
      <c r="G302" s="211" t="s">
        <v>2551</v>
      </c>
      <c r="H302" s="7" t="s">
        <v>78</v>
      </c>
      <c r="I302" s="642">
        <v>4</v>
      </c>
      <c r="J302" s="269">
        <v>370734</v>
      </c>
      <c r="K302" s="212">
        <f t="shared" si="167"/>
        <v>1482936</v>
      </c>
      <c r="L302" s="565"/>
      <c r="M302" s="558"/>
      <c r="N302" s="580"/>
      <c r="O302" s="538">
        <f t="shared" si="168"/>
        <v>0</v>
      </c>
      <c r="P302" s="532">
        <f t="shared" si="172"/>
        <v>0</v>
      </c>
      <c r="Q302" s="532">
        <f t="shared" si="173"/>
        <v>0</v>
      </c>
      <c r="R302" s="535" t="str">
        <f t="shared" si="174"/>
        <v>NO CUMPLE</v>
      </c>
    </row>
    <row r="303" spans="1:18" ht="27.6">
      <c r="A303" s="544"/>
      <c r="B303" s="560"/>
      <c r="C303" s="339">
        <f t="shared" si="175"/>
        <v>15.089999999999998</v>
      </c>
      <c r="D303" s="210" t="str">
        <f>IFERROR(VLOOKUP(G303,'LISTA ICCU 2026'!$D$6:$G$1065,4,FALSE),"APU - "&amp;INT(C303)&amp;"."&amp;TEXT(ROUND((C303-INT(C303))*100,0),"00"))</f>
        <v>APU - 15.09</v>
      </c>
      <c r="E303" s="304">
        <f t="shared" si="166"/>
        <v>15.089999999999998</v>
      </c>
      <c r="F303" s="210" t="str">
        <f>IF(D303="APU - "&amp;INT(C303)&amp;"."&amp;TEXT(ROUND((C303-INT(C303))*100,0),"00"),"N/A",IFERROR(VLOOKUP(G303,'LISTA ICCU 2026'!$D$6:$G$1065,4,FALSE),"N/A"))</f>
        <v>N/A</v>
      </c>
      <c r="G303" s="211" t="s">
        <v>2552</v>
      </c>
      <c r="H303" s="7" t="s">
        <v>78</v>
      </c>
      <c r="I303" s="642">
        <v>2</v>
      </c>
      <c r="J303" s="269">
        <v>1053831</v>
      </c>
      <c r="K303" s="212">
        <f t="shared" si="167"/>
        <v>2107662</v>
      </c>
      <c r="L303" s="565"/>
      <c r="M303" s="558"/>
      <c r="N303" s="580"/>
      <c r="O303" s="538">
        <f t="shared" si="168"/>
        <v>0</v>
      </c>
      <c r="P303" s="532">
        <f t="shared" si="172"/>
        <v>0</v>
      </c>
      <c r="Q303" s="532">
        <f t="shared" si="173"/>
        <v>0</v>
      </c>
      <c r="R303" s="535" t="str">
        <f t="shared" si="174"/>
        <v>NO CUMPLE</v>
      </c>
    </row>
    <row r="304" spans="1:18" ht="27.6">
      <c r="A304" s="544"/>
      <c r="B304" s="560"/>
      <c r="C304" s="339">
        <f t="shared" si="175"/>
        <v>15.099999999999998</v>
      </c>
      <c r="D304" s="210" t="str">
        <f>IFERROR(VLOOKUP(G304,'LISTA ICCU 2026'!$D$6:$G$1065,4,FALSE),"APU - "&amp;INT(C304)&amp;"."&amp;TEXT(ROUND((C304-INT(C304))*100,0),"00"))</f>
        <v>APU - 15.10</v>
      </c>
      <c r="E304" s="304">
        <f t="shared" si="166"/>
        <v>15.099999999999998</v>
      </c>
      <c r="F304" s="210" t="str">
        <f>IF(D304="APU - "&amp;INT(C304)&amp;"."&amp;TEXT(ROUND((C304-INT(C304))*100,0),"00"),"N/A",IFERROR(VLOOKUP(G304,'LISTA ICCU 2026'!$D$6:$G$1065,4,FALSE),"N/A"))</f>
        <v>N/A</v>
      </c>
      <c r="G304" s="211" t="s">
        <v>2553</v>
      </c>
      <c r="H304" s="7" t="s">
        <v>78</v>
      </c>
      <c r="I304" s="642">
        <v>2</v>
      </c>
      <c r="J304" s="269">
        <v>247831</v>
      </c>
      <c r="K304" s="212">
        <f t="shared" si="167"/>
        <v>495662</v>
      </c>
      <c r="L304" s="565"/>
      <c r="M304" s="558"/>
      <c r="N304" s="580"/>
      <c r="O304" s="538">
        <f t="shared" si="168"/>
        <v>0</v>
      </c>
      <c r="P304" s="532">
        <f t="shared" si="172"/>
        <v>0</v>
      </c>
      <c r="Q304" s="532">
        <f t="shared" si="173"/>
        <v>0</v>
      </c>
      <c r="R304" s="535" t="str">
        <f t="shared" si="174"/>
        <v>NO CUMPLE</v>
      </c>
    </row>
    <row r="305" spans="1:18" ht="27.6">
      <c r="A305" s="544"/>
      <c r="B305" s="560"/>
      <c r="C305" s="339">
        <f t="shared" si="175"/>
        <v>15.109999999999998</v>
      </c>
      <c r="D305" s="210" t="str">
        <f>IFERROR(VLOOKUP(G305,'LISTA ICCU 2026'!$D$6:$G$1065,4,FALSE),"APU - "&amp;INT(C305)&amp;"."&amp;TEXT(ROUND((C305-INT(C305))*100,0),"00"))</f>
        <v>APU - 15.11</v>
      </c>
      <c r="E305" s="304">
        <f t="shared" si="166"/>
        <v>15.109999999999998</v>
      </c>
      <c r="F305" s="210" t="str">
        <f>IF(D305="APU - "&amp;INT(C305)&amp;"."&amp;TEXT(ROUND((C305-INT(C305))*100,0),"00"),"N/A",IFERROR(VLOOKUP(G305,'LISTA ICCU 2026'!$D$6:$G$1065,4,FALSE),"N/A"))</f>
        <v>N/A</v>
      </c>
      <c r="G305" s="211" t="s">
        <v>2554</v>
      </c>
      <c r="H305" s="7" t="s">
        <v>78</v>
      </c>
      <c r="I305" s="642">
        <v>6</v>
      </c>
      <c r="J305" s="269">
        <v>66295</v>
      </c>
      <c r="K305" s="212">
        <f t="shared" si="167"/>
        <v>397770</v>
      </c>
      <c r="L305" s="565"/>
      <c r="M305" s="558"/>
      <c r="N305" s="580"/>
      <c r="O305" s="538">
        <f t="shared" si="168"/>
        <v>0</v>
      </c>
      <c r="P305" s="532">
        <f t="shared" si="172"/>
        <v>0</v>
      </c>
      <c r="Q305" s="532">
        <f t="shared" si="173"/>
        <v>0</v>
      </c>
      <c r="R305" s="535" t="str">
        <f t="shared" si="174"/>
        <v>NO CUMPLE</v>
      </c>
    </row>
    <row r="306" spans="1:18" ht="41.4">
      <c r="A306" s="544"/>
      <c r="B306" s="560"/>
      <c r="C306" s="339">
        <f t="shared" si="175"/>
        <v>15.119999999999997</v>
      </c>
      <c r="D306" s="210" t="str">
        <f>IFERROR(VLOOKUP(G306,'LISTA ICCU 2026'!$D$6:$G$1065,4,FALSE),"APU - "&amp;INT(C306)&amp;"."&amp;TEXT(ROUND((C306-INT(C306))*100,0),"00"))</f>
        <v>APU - 15.12</v>
      </c>
      <c r="E306" s="304">
        <f t="shared" si="166"/>
        <v>15.119999999999997</v>
      </c>
      <c r="F306" s="210" t="str">
        <f>IF(D306="APU - "&amp;INT(C306)&amp;"."&amp;TEXT(ROUND((C306-INT(C306))*100,0),"00"),"N/A",IFERROR(VLOOKUP(G306,'LISTA ICCU 2026'!$D$6:$G$1065,4,FALSE),"N/A"))</f>
        <v>N/A</v>
      </c>
      <c r="G306" s="211" t="s">
        <v>2555</v>
      </c>
      <c r="H306" s="7" t="s">
        <v>88</v>
      </c>
      <c r="I306" s="642">
        <v>1.2</v>
      </c>
      <c r="J306" s="269">
        <v>839429</v>
      </c>
      <c r="K306" s="212">
        <f t="shared" si="167"/>
        <v>1007314.7999999999</v>
      </c>
      <c r="L306" s="565"/>
      <c r="M306" s="558"/>
      <c r="N306" s="580"/>
      <c r="O306" s="538">
        <f t="shared" si="168"/>
        <v>0</v>
      </c>
      <c r="P306" s="532">
        <f t="shared" si="172"/>
        <v>0</v>
      </c>
      <c r="Q306" s="532">
        <f t="shared" si="173"/>
        <v>0</v>
      </c>
      <c r="R306" s="535" t="str">
        <f t="shared" si="174"/>
        <v>NO CUMPLE</v>
      </c>
    </row>
    <row r="307" spans="1:18" ht="27.6">
      <c r="A307" s="544"/>
      <c r="B307" s="560"/>
      <c r="C307" s="339">
        <f t="shared" si="175"/>
        <v>15.129999999999997</v>
      </c>
      <c r="D307" s="210" t="str">
        <f>IFERROR(VLOOKUP(G307,'LISTA ICCU 2026'!$D$6:$G$1065,4,FALSE),"APU - "&amp;INT(C307)&amp;"."&amp;TEXT(ROUND((C307-INT(C307))*100,0),"00"))</f>
        <v>APU - 15.13</v>
      </c>
      <c r="E307" s="304">
        <f t="shared" si="166"/>
        <v>15.129999999999997</v>
      </c>
      <c r="F307" s="210" t="str">
        <f>IF(D307="APU - "&amp;INT(C307)&amp;"."&amp;TEXT(ROUND((C307-INT(C307))*100,0),"00"),"N/A",IFERROR(VLOOKUP(G307,'LISTA ICCU 2026'!$D$6:$G$1065,4,FALSE),"N/A"))</f>
        <v>N/A</v>
      </c>
      <c r="G307" s="211" t="s">
        <v>2556</v>
      </c>
      <c r="H307" s="7" t="s">
        <v>78</v>
      </c>
      <c r="I307" s="642">
        <v>6</v>
      </c>
      <c r="J307" s="269">
        <v>67416</v>
      </c>
      <c r="K307" s="212">
        <f t="shared" si="167"/>
        <v>404496</v>
      </c>
      <c r="L307" s="565"/>
      <c r="M307" s="558"/>
      <c r="N307" s="580"/>
      <c r="O307" s="538">
        <f t="shared" si="168"/>
        <v>0</v>
      </c>
      <c r="P307" s="532">
        <f t="shared" si="172"/>
        <v>0</v>
      </c>
      <c r="Q307" s="532">
        <f t="shared" si="173"/>
        <v>0</v>
      </c>
      <c r="R307" s="535" t="str">
        <f t="shared" si="174"/>
        <v>NO CUMPLE</v>
      </c>
    </row>
    <row r="308" spans="1:18" ht="41.4">
      <c r="A308" s="544"/>
      <c r="B308" s="560"/>
      <c r="C308" s="339">
        <f t="shared" si="175"/>
        <v>15.139999999999997</v>
      </c>
      <c r="D308" s="210" t="str">
        <f>IFERROR(VLOOKUP(G308,'LISTA ICCU 2026'!$D$6:$G$1065,4,FALSE),"APU - "&amp;INT(C308)&amp;"."&amp;TEXT(ROUND((C308-INT(C308))*100,0),"00"))</f>
        <v>APU - 15.14</v>
      </c>
      <c r="E308" s="304">
        <f t="shared" si="166"/>
        <v>15.139999999999997</v>
      </c>
      <c r="F308" s="210" t="str">
        <f>IF(D308="APU - "&amp;INT(C308)&amp;"."&amp;TEXT(ROUND((C308-INT(C308))*100,0),"00"),"N/A",IFERROR(VLOOKUP(G308,'LISTA ICCU 2026'!$D$6:$G$1065,4,FALSE),"N/A"))</f>
        <v>N/A</v>
      </c>
      <c r="G308" s="211" t="s">
        <v>2557</v>
      </c>
      <c r="H308" s="7" t="s">
        <v>78</v>
      </c>
      <c r="I308" s="642">
        <v>2</v>
      </c>
      <c r="J308" s="269">
        <v>341335</v>
      </c>
      <c r="K308" s="212">
        <f t="shared" si="167"/>
        <v>682670</v>
      </c>
      <c r="L308" s="565"/>
      <c r="M308" s="558"/>
      <c r="N308" s="580"/>
      <c r="O308" s="538">
        <f t="shared" si="168"/>
        <v>0</v>
      </c>
      <c r="P308" s="532">
        <f t="shared" si="172"/>
        <v>0</v>
      </c>
      <c r="Q308" s="532">
        <f t="shared" si="173"/>
        <v>0</v>
      </c>
      <c r="R308" s="535" t="str">
        <f t="shared" si="174"/>
        <v>NO CUMPLE</v>
      </c>
    </row>
    <row r="309" spans="1:18" ht="27.6">
      <c r="A309" s="544"/>
      <c r="B309" s="560"/>
      <c r="C309" s="339">
        <f t="shared" si="175"/>
        <v>15.149999999999997</v>
      </c>
      <c r="D309" s="210" t="str">
        <f>IFERROR(VLOOKUP(G309,'LISTA ICCU 2026'!$D$6:$G$1065,4,FALSE),"APU - "&amp;INT(C309)&amp;"."&amp;TEXT(ROUND((C309-INT(C309))*100,0),"00"))</f>
        <v>APU - 15.15</v>
      </c>
      <c r="E309" s="304">
        <f t="shared" si="166"/>
        <v>15.149999999999997</v>
      </c>
      <c r="F309" s="210" t="str">
        <f>IF(D309="APU - "&amp;INT(C309)&amp;"."&amp;TEXT(ROUND((C309-INT(C309))*100,0),"00"),"N/A",IFERROR(VLOOKUP(G309,'LISTA ICCU 2026'!$D$6:$G$1065,4,FALSE),"N/A"))</f>
        <v>N/A</v>
      </c>
      <c r="G309" s="211" t="s">
        <v>2558</v>
      </c>
      <c r="H309" s="7" t="s">
        <v>78</v>
      </c>
      <c r="I309" s="642">
        <v>2</v>
      </c>
      <c r="J309" s="269">
        <v>227556</v>
      </c>
      <c r="K309" s="212">
        <f t="shared" si="167"/>
        <v>455112</v>
      </c>
      <c r="L309" s="565"/>
      <c r="M309" s="558"/>
      <c r="N309" s="580"/>
      <c r="O309" s="538">
        <f t="shared" si="168"/>
        <v>0</v>
      </c>
      <c r="P309" s="532">
        <f t="shared" si="172"/>
        <v>0</v>
      </c>
      <c r="Q309" s="532">
        <f t="shared" si="173"/>
        <v>0</v>
      </c>
      <c r="R309" s="535" t="str">
        <f t="shared" si="174"/>
        <v>NO CUMPLE</v>
      </c>
    </row>
    <row r="310" spans="1:18" ht="16.2" thickBot="1">
      <c r="A310" s="544"/>
      <c r="B310" s="560"/>
      <c r="C310" s="340" t="s">
        <v>14</v>
      </c>
      <c r="D310" s="243"/>
      <c r="E310" s="303"/>
      <c r="F310" s="243"/>
      <c r="G310" s="243"/>
      <c r="H310" s="243"/>
      <c r="I310" s="643"/>
      <c r="J310" s="244"/>
      <c r="K310" s="8">
        <f>SUM(K295:K309)</f>
        <v>31893774.800000001</v>
      </c>
      <c r="L310" s="565"/>
      <c r="M310" s="558"/>
      <c r="N310" s="580"/>
      <c r="O310" s="653"/>
      <c r="P310" s="653"/>
      <c r="Q310" s="656">
        <f>SUM(Q295:Q309)</f>
        <v>0</v>
      </c>
      <c r="R310" s="653"/>
    </row>
    <row r="311" spans="1:18" ht="16.2" thickBot="1">
      <c r="A311" s="544"/>
      <c r="B311" s="560"/>
      <c r="C311" s="337" t="s">
        <v>2227</v>
      </c>
      <c r="D311" s="242"/>
      <c r="E311" s="300"/>
      <c r="F311" s="242"/>
      <c r="G311" s="242"/>
      <c r="H311" s="242"/>
      <c r="I311" s="300"/>
      <c r="J311" s="2"/>
      <c r="K311" s="3"/>
      <c r="L311" s="565"/>
      <c r="M311" s="558"/>
      <c r="N311" s="541"/>
      <c r="O311" s="541"/>
      <c r="P311" s="541"/>
      <c r="Q311" s="541"/>
      <c r="R311" s="542"/>
    </row>
    <row r="312" spans="1:18" ht="69">
      <c r="A312" s="544"/>
      <c r="B312" s="560"/>
      <c r="C312" s="339">
        <v>16.010000000000002</v>
      </c>
      <c r="D312" s="210" t="str">
        <f>IFERROR(VLOOKUP(G312,'LISTA ICCU 2026'!$D$6:$G$1065,4,FALSE),"APU - "&amp;INT(C312)&amp;"."&amp;TEXT(ROUND((C312-INT(C312))*100,0),"00"))</f>
        <v>APU - 16.01</v>
      </c>
      <c r="E312" s="304">
        <f t="shared" ref="E312:E317" si="176">C312</f>
        <v>16.010000000000002</v>
      </c>
      <c r="F312" s="210" t="str">
        <f>IF(D312="APU - "&amp;INT(C312)&amp;"."&amp;TEXT(ROUND((C312-INT(C312))*100,0),"00"),"N/A",IFERROR(VLOOKUP(G312,'LISTA ICCU 2026'!$D$6:$G$1065,4,FALSE),"N/A"))</f>
        <v>N/A</v>
      </c>
      <c r="G312" s="211" t="s">
        <v>2559</v>
      </c>
      <c r="H312" s="7" t="s">
        <v>88</v>
      </c>
      <c r="I312" s="642">
        <v>12.6</v>
      </c>
      <c r="J312" s="269">
        <v>1200493</v>
      </c>
      <c r="K312" s="212">
        <f t="shared" ref="K312:K317" si="177">J312*I312</f>
        <v>15126211.799999999</v>
      </c>
      <c r="L312" s="565"/>
      <c r="M312" s="558"/>
      <c r="N312" s="580"/>
      <c r="O312" s="538">
        <f t="shared" ref="O312:O317" si="178">+ROUND(N312,2)</f>
        <v>0</v>
      </c>
      <c r="P312" s="532">
        <f t="shared" ref="P312" si="179">+N312*I312</f>
        <v>0</v>
      </c>
      <c r="Q312" s="532">
        <f t="shared" ref="Q312" si="180">ROUND(O312*I312,2)</f>
        <v>0</v>
      </c>
      <c r="R312" s="535" t="str">
        <f t="shared" ref="R312" si="181">IF(OR(O312&lt;=0,O312&gt;J312,Q312&lt;=0,Q312&gt;K312,$R$777="NO CUMPLE"),"NO CUMPLE","CUMPLE")</f>
        <v>NO CUMPLE</v>
      </c>
    </row>
    <row r="313" spans="1:18" ht="69">
      <c r="A313" s="544"/>
      <c r="B313" s="560"/>
      <c r="C313" s="339">
        <f t="shared" ref="C313:C317" si="182">C312+0.01</f>
        <v>16.020000000000003</v>
      </c>
      <c r="D313" s="210" t="str">
        <f>IFERROR(VLOOKUP(G313,'LISTA ICCU 2026'!$D$6:$G$1065,4,FALSE),"APU - "&amp;INT(C313)&amp;"."&amp;TEXT(ROUND((C313-INT(C313))*100,0),"00"))</f>
        <v>APU - 16.02</v>
      </c>
      <c r="E313" s="304">
        <f t="shared" si="176"/>
        <v>16.020000000000003</v>
      </c>
      <c r="F313" s="210" t="str">
        <f>IF(D313="APU - "&amp;INT(C313)&amp;"."&amp;TEXT(ROUND((C313-INT(C313))*100,0),"00"),"N/A",IFERROR(VLOOKUP(G313,'LISTA ICCU 2026'!$D$6:$G$1065,4,FALSE),"N/A"))</f>
        <v>N/A</v>
      </c>
      <c r="G313" s="211" t="s">
        <v>2560</v>
      </c>
      <c r="H313" s="7" t="s">
        <v>88</v>
      </c>
      <c r="I313" s="642">
        <v>25.2</v>
      </c>
      <c r="J313" s="269">
        <v>1382215</v>
      </c>
      <c r="K313" s="212">
        <f t="shared" si="177"/>
        <v>34831818</v>
      </c>
      <c r="L313" s="565"/>
      <c r="M313" s="558"/>
      <c r="N313" s="580"/>
      <c r="O313" s="538">
        <f t="shared" si="178"/>
        <v>0</v>
      </c>
      <c r="P313" s="532">
        <f t="shared" ref="P313:P317" si="183">+N313*I313</f>
        <v>0</v>
      </c>
      <c r="Q313" s="532">
        <f t="shared" ref="Q313:Q317" si="184">ROUND(O313*I313,2)</f>
        <v>0</v>
      </c>
      <c r="R313" s="535" t="str">
        <f t="shared" ref="R313:R317" si="185">IF(OR(O313&lt;=0,O313&gt;J313,Q313&lt;=0,Q313&gt;K313,$R$777="NO CUMPLE"),"NO CUMPLE","CUMPLE")</f>
        <v>NO CUMPLE</v>
      </c>
    </row>
    <row r="314" spans="1:18" ht="69">
      <c r="A314" s="544"/>
      <c r="B314" s="560"/>
      <c r="C314" s="339">
        <f t="shared" si="182"/>
        <v>16.030000000000005</v>
      </c>
      <c r="D314" s="210" t="str">
        <f>IFERROR(VLOOKUP(G314,'LISTA ICCU 2026'!$D$6:$G$1065,4,FALSE),"APU - "&amp;INT(C314)&amp;"."&amp;TEXT(ROUND((C314-INT(C314))*100,0),"00"))</f>
        <v>APU - 16.03</v>
      </c>
      <c r="E314" s="304">
        <f t="shared" si="176"/>
        <v>16.030000000000005</v>
      </c>
      <c r="F314" s="210" t="str">
        <f>IF(D314="APU - "&amp;INT(C314)&amp;"."&amp;TEXT(ROUND((C314-INT(C314))*100,0),"00"),"N/A",IFERROR(VLOOKUP(G314,'LISTA ICCU 2026'!$D$6:$G$1065,4,FALSE),"N/A"))</f>
        <v>N/A</v>
      </c>
      <c r="G314" s="211" t="s">
        <v>2561</v>
      </c>
      <c r="H314" s="7" t="s">
        <v>88</v>
      </c>
      <c r="I314" s="642">
        <v>37.799999999999997</v>
      </c>
      <c r="J314" s="269">
        <v>1220819</v>
      </c>
      <c r="K314" s="212">
        <f t="shared" si="177"/>
        <v>46146958.199999996</v>
      </c>
      <c r="L314" s="565"/>
      <c r="M314" s="558"/>
      <c r="N314" s="580"/>
      <c r="O314" s="538">
        <f t="shared" si="178"/>
        <v>0</v>
      </c>
      <c r="P314" s="532">
        <f t="shared" si="183"/>
        <v>0</v>
      </c>
      <c r="Q314" s="532">
        <f t="shared" si="184"/>
        <v>0</v>
      </c>
      <c r="R314" s="535" t="str">
        <f t="shared" si="185"/>
        <v>NO CUMPLE</v>
      </c>
    </row>
    <row r="315" spans="1:18" ht="69">
      <c r="A315" s="544"/>
      <c r="B315" s="560"/>
      <c r="C315" s="339">
        <f t="shared" si="182"/>
        <v>16.040000000000006</v>
      </c>
      <c r="D315" s="210" t="str">
        <f>IFERROR(VLOOKUP(G315,'LISTA ICCU 2026'!$D$6:$G$1065,4,FALSE),"APU - "&amp;INT(C315)&amp;"."&amp;TEXT(ROUND((C315-INT(C315))*100,0),"00"))</f>
        <v>APU - 16.04</v>
      </c>
      <c r="E315" s="304">
        <f t="shared" si="176"/>
        <v>16.040000000000006</v>
      </c>
      <c r="F315" s="210" t="str">
        <f>IF(D315="APU - "&amp;INT(C315)&amp;"."&amp;TEXT(ROUND((C315-INT(C315))*100,0),"00"),"N/A",IFERROR(VLOOKUP(G315,'LISTA ICCU 2026'!$D$6:$G$1065,4,FALSE),"N/A"))</f>
        <v>N/A</v>
      </c>
      <c r="G315" s="211" t="s">
        <v>2562</v>
      </c>
      <c r="H315" s="7" t="s">
        <v>88</v>
      </c>
      <c r="I315" s="642">
        <v>163.80000000000001</v>
      </c>
      <c r="J315" s="269">
        <v>928538</v>
      </c>
      <c r="K315" s="212">
        <f t="shared" si="177"/>
        <v>152094524.40000001</v>
      </c>
      <c r="L315" s="565"/>
      <c r="M315" s="558"/>
      <c r="N315" s="580"/>
      <c r="O315" s="538">
        <f t="shared" si="178"/>
        <v>0</v>
      </c>
      <c r="P315" s="532">
        <f t="shared" si="183"/>
        <v>0</v>
      </c>
      <c r="Q315" s="532">
        <f t="shared" si="184"/>
        <v>0</v>
      </c>
      <c r="R315" s="535" t="str">
        <f t="shared" si="185"/>
        <v>NO CUMPLE</v>
      </c>
    </row>
    <row r="316" spans="1:18" ht="41.4">
      <c r="A316" s="544"/>
      <c r="B316" s="560"/>
      <c r="C316" s="339">
        <f t="shared" si="182"/>
        <v>16.050000000000008</v>
      </c>
      <c r="D316" s="210" t="str">
        <f>IFERROR(VLOOKUP(G316,'LISTA ICCU 2026'!$D$6:$G$1065,4,FALSE),"APU - "&amp;INT(C316)&amp;"."&amp;TEXT(ROUND((C316-INT(C316))*100,0),"00"))</f>
        <v>APU - 16.05</v>
      </c>
      <c r="E316" s="304">
        <f t="shared" si="176"/>
        <v>16.050000000000008</v>
      </c>
      <c r="F316" s="210" t="str">
        <f>IF(D316="APU - "&amp;INT(C316)&amp;"."&amp;TEXT(ROUND((C316-INT(C316))*100,0),"00"),"N/A",IFERROR(VLOOKUP(G316,'LISTA ICCU 2026'!$D$6:$G$1065,4,FALSE),"N/A"))</f>
        <v>N/A</v>
      </c>
      <c r="G316" s="211" t="s">
        <v>2563</v>
      </c>
      <c r="H316" s="7" t="s">
        <v>88</v>
      </c>
      <c r="I316" s="642">
        <v>16.8</v>
      </c>
      <c r="J316" s="269">
        <v>513482</v>
      </c>
      <c r="K316" s="212">
        <f t="shared" si="177"/>
        <v>8626497.5999999996</v>
      </c>
      <c r="L316" s="565"/>
      <c r="M316" s="558"/>
      <c r="N316" s="580"/>
      <c r="O316" s="538">
        <f t="shared" si="178"/>
        <v>0</v>
      </c>
      <c r="P316" s="532">
        <f t="shared" si="183"/>
        <v>0</v>
      </c>
      <c r="Q316" s="532">
        <f t="shared" si="184"/>
        <v>0</v>
      </c>
      <c r="R316" s="535" t="str">
        <f t="shared" si="185"/>
        <v>NO CUMPLE</v>
      </c>
    </row>
    <row r="317" spans="1:18" ht="69">
      <c r="A317" s="544"/>
      <c r="B317" s="560"/>
      <c r="C317" s="339">
        <f t="shared" si="182"/>
        <v>16.060000000000009</v>
      </c>
      <c r="D317" s="210" t="str">
        <f>IFERROR(VLOOKUP(G317,'LISTA ICCU 2026'!$D$6:$G$1065,4,FALSE),"APU - "&amp;INT(C317)&amp;"."&amp;TEXT(ROUND((C317-INT(C317))*100,0),"00"))</f>
        <v>APU - 16.06</v>
      </c>
      <c r="E317" s="304">
        <f t="shared" si="176"/>
        <v>16.060000000000009</v>
      </c>
      <c r="F317" s="210" t="str">
        <f>IF(D317="APU - "&amp;INT(C317)&amp;"."&amp;TEXT(ROUND((C317-INT(C317))*100,0),"00"),"N/A",IFERROR(VLOOKUP(G317,'LISTA ICCU 2026'!$D$6:$G$1065,4,FALSE),"N/A"))</f>
        <v>N/A</v>
      </c>
      <c r="G317" s="211" t="s">
        <v>2564</v>
      </c>
      <c r="H317" s="7" t="s">
        <v>88</v>
      </c>
      <c r="I317" s="642">
        <v>88.2</v>
      </c>
      <c r="J317" s="269">
        <v>911957</v>
      </c>
      <c r="K317" s="212">
        <f t="shared" si="177"/>
        <v>80434607.400000006</v>
      </c>
      <c r="L317" s="565"/>
      <c r="M317" s="558"/>
      <c r="N317" s="580"/>
      <c r="O317" s="538">
        <f t="shared" si="178"/>
        <v>0</v>
      </c>
      <c r="P317" s="532">
        <f t="shared" si="183"/>
        <v>0</v>
      </c>
      <c r="Q317" s="532">
        <f t="shared" si="184"/>
        <v>0</v>
      </c>
      <c r="R317" s="535" t="str">
        <f t="shared" si="185"/>
        <v>NO CUMPLE</v>
      </c>
    </row>
    <row r="318" spans="1:18" ht="16.2" thickBot="1">
      <c r="A318" s="544"/>
      <c r="B318" s="560"/>
      <c r="C318" s="340" t="s">
        <v>14</v>
      </c>
      <c r="D318" s="243"/>
      <c r="E318" s="303"/>
      <c r="F318" s="243"/>
      <c r="G318" s="243"/>
      <c r="H318" s="243"/>
      <c r="I318" s="643"/>
      <c r="J318" s="244"/>
      <c r="K318" s="8">
        <f>SUM(K312:K317)</f>
        <v>337260617.39999998</v>
      </c>
      <c r="L318" s="565"/>
      <c r="M318" s="558"/>
      <c r="N318" s="580"/>
      <c r="O318" s="653"/>
      <c r="P318" s="653"/>
      <c r="Q318" s="656">
        <f>SUM(Q312:Q317)</f>
        <v>0</v>
      </c>
      <c r="R318" s="653"/>
    </row>
    <row r="319" spans="1:18" ht="16.2" thickBot="1">
      <c r="A319" s="544"/>
      <c r="B319" s="560"/>
      <c r="C319" s="337" t="s">
        <v>2228</v>
      </c>
      <c r="D319" s="242"/>
      <c r="E319" s="300"/>
      <c r="F319" s="242"/>
      <c r="G319" s="242"/>
      <c r="H319" s="242"/>
      <c r="I319" s="300"/>
      <c r="J319" s="2"/>
      <c r="K319" s="3"/>
      <c r="L319" s="565"/>
      <c r="M319" s="558"/>
      <c r="N319" s="541"/>
      <c r="O319" s="541"/>
      <c r="P319" s="541"/>
      <c r="Q319" s="541"/>
      <c r="R319" s="542"/>
    </row>
    <row r="320" spans="1:18" ht="55.2">
      <c r="A320" s="544"/>
      <c r="B320" s="560"/>
      <c r="C320" s="339">
        <v>17.010000000000002</v>
      </c>
      <c r="D320" s="210" t="str">
        <f>IFERROR(VLOOKUP(G320,'LISTA ICCU 2026'!$D$6:$G$1065,4,FALSE),"APU - "&amp;INT(C320)&amp;"."&amp;TEXT(ROUND((C320-INT(C320))*100,0),"00"))</f>
        <v>APU - 17.01</v>
      </c>
      <c r="E320" s="304">
        <f t="shared" ref="E320:E321" si="186">C320</f>
        <v>17.010000000000002</v>
      </c>
      <c r="F320" s="210" t="str">
        <f>IF(D320="APU - "&amp;INT(C320)&amp;"."&amp;TEXT(ROUND((C320-INT(C320))*100,0),"00"),"N/A",IFERROR(VLOOKUP(G320,'LISTA ICCU 2026'!$D$6:$G$1065,4,FALSE),"N/A"))</f>
        <v>N/A</v>
      </c>
      <c r="G320" s="211" t="s">
        <v>2229</v>
      </c>
      <c r="H320" s="7" t="s">
        <v>88</v>
      </c>
      <c r="I320" s="642">
        <v>26.4</v>
      </c>
      <c r="J320" s="269">
        <v>720961.8</v>
      </c>
      <c r="K320" s="212">
        <f t="shared" ref="K320:K321" si="187">J320*I320</f>
        <v>19033391.52</v>
      </c>
      <c r="L320" s="565"/>
      <c r="M320" s="558"/>
      <c r="N320" s="580"/>
      <c r="O320" s="538">
        <f t="shared" ref="O320:O321" si="188">+ROUND(N320,2)</f>
        <v>0</v>
      </c>
      <c r="P320" s="532">
        <f t="shared" ref="P320" si="189">+N320*I320</f>
        <v>0</v>
      </c>
      <c r="Q320" s="532">
        <f t="shared" ref="Q320" si="190">ROUND(O320*I320,2)</f>
        <v>0</v>
      </c>
      <c r="R320" s="535" t="str">
        <f t="shared" ref="R320" si="191">IF(OR(O320&lt;=0,O320&gt;J320,Q320&lt;=0,Q320&gt;K320,$R$777="NO CUMPLE"),"NO CUMPLE","CUMPLE")</f>
        <v>NO CUMPLE</v>
      </c>
    </row>
    <row r="321" spans="1:19" ht="55.2">
      <c r="A321" s="544"/>
      <c r="B321" s="560"/>
      <c r="C321" s="339">
        <f t="shared" ref="C321" si="192">C320+0.01</f>
        <v>17.020000000000003</v>
      </c>
      <c r="D321" s="210" t="str">
        <f>IFERROR(VLOOKUP(G321,'LISTA ICCU 2026'!$D$6:$G$1065,4,FALSE),"APU - "&amp;INT(C321)&amp;"."&amp;TEXT(ROUND((C321-INT(C321))*100,0),"00"))</f>
        <v>APU - 17.02</v>
      </c>
      <c r="E321" s="304">
        <f t="shared" si="186"/>
        <v>17.020000000000003</v>
      </c>
      <c r="F321" s="210" t="str">
        <f>IF(D321="APU - "&amp;INT(C321)&amp;"."&amp;TEXT(ROUND((C321-INT(C321))*100,0),"00"),"N/A",IFERROR(VLOOKUP(G321,'LISTA ICCU 2026'!$D$6:$G$1065,4,FALSE),"N/A"))</f>
        <v>N/A</v>
      </c>
      <c r="G321" s="211" t="s">
        <v>2281</v>
      </c>
      <c r="H321" s="7" t="s">
        <v>88</v>
      </c>
      <c r="I321" s="642">
        <v>14.4</v>
      </c>
      <c r="J321" s="269">
        <v>852000</v>
      </c>
      <c r="K321" s="212">
        <f t="shared" si="187"/>
        <v>12268800</v>
      </c>
      <c r="L321" s="565"/>
      <c r="M321" s="558"/>
      <c r="N321" s="580"/>
      <c r="O321" s="538">
        <f t="shared" si="188"/>
        <v>0</v>
      </c>
      <c r="P321" s="532">
        <f t="shared" ref="P321" si="193">+N321*I321</f>
        <v>0</v>
      </c>
      <c r="Q321" s="532">
        <f t="shared" ref="Q321" si="194">ROUND(O321*I321,2)</f>
        <v>0</v>
      </c>
      <c r="R321" s="535" t="str">
        <f t="shared" ref="R321" si="195">IF(OR(O321&lt;=0,O321&gt;J321,Q321&lt;=0,Q321&gt;K321,$R$777="NO CUMPLE"),"NO CUMPLE","CUMPLE")</f>
        <v>NO CUMPLE</v>
      </c>
    </row>
    <row r="322" spans="1:19" ht="16.2" thickBot="1">
      <c r="A322" s="544"/>
      <c r="B322" s="560"/>
      <c r="C322" s="340" t="s">
        <v>14</v>
      </c>
      <c r="D322" s="243"/>
      <c r="E322" s="303"/>
      <c r="F322" s="243"/>
      <c r="G322" s="243"/>
      <c r="H322" s="243"/>
      <c r="I322" s="643"/>
      <c r="J322" s="244"/>
      <c r="K322" s="8">
        <f>SUM(K320:K321)</f>
        <v>31302191.52</v>
      </c>
      <c r="L322" s="565"/>
      <c r="M322" s="558"/>
      <c r="N322" s="580"/>
      <c r="O322" s="653"/>
      <c r="P322" s="653"/>
      <c r="Q322" s="656">
        <f>SUM(Q320:Q321)</f>
        <v>0</v>
      </c>
      <c r="R322" s="653"/>
    </row>
    <row r="323" spans="1:19" ht="16.2" thickBot="1">
      <c r="A323" s="544"/>
      <c r="B323" s="560"/>
      <c r="C323" s="337" t="s">
        <v>2230</v>
      </c>
      <c r="D323" s="242"/>
      <c r="E323" s="300"/>
      <c r="F323" s="242"/>
      <c r="G323" s="242"/>
      <c r="H323" s="242"/>
      <c r="I323" s="300"/>
      <c r="J323" s="2"/>
      <c r="K323" s="3"/>
      <c r="L323" s="565"/>
      <c r="M323" s="558"/>
      <c r="N323" s="541"/>
      <c r="O323" s="541"/>
      <c r="P323" s="541"/>
      <c r="Q323" s="541"/>
      <c r="R323" s="542"/>
    </row>
    <row r="324" spans="1:19" ht="41.4">
      <c r="A324" s="544"/>
      <c r="B324" s="560"/>
      <c r="C324" s="339">
        <v>18.010000000000002</v>
      </c>
      <c r="D324" s="210" t="str">
        <f>IFERROR(VLOOKUP(G324,'LISTA ICCU 2026'!$D$6:$G$1065,4,FALSE),"APU - "&amp;INT(C324)&amp;"."&amp;TEXT(ROUND((C324-INT(C324))*100,0),"00"))</f>
        <v>APU - 18.01</v>
      </c>
      <c r="E324" s="304">
        <f t="shared" ref="E324:E342" si="196">C324</f>
        <v>18.010000000000002</v>
      </c>
      <c r="F324" s="210" t="str">
        <f>IF(D324="APU - "&amp;INT(C324)&amp;"."&amp;TEXT(ROUND((C324-INT(C324))*100,0),"00"),"N/A",IFERROR(VLOOKUP(G324,'LISTA ICCU 2026'!$D$6:$G$1065,4,FALSE),"N/A"))</f>
        <v>N/A</v>
      </c>
      <c r="G324" s="211" t="s">
        <v>2565</v>
      </c>
      <c r="H324" s="7" t="s">
        <v>88</v>
      </c>
      <c r="I324" s="642">
        <v>150</v>
      </c>
      <c r="J324" s="269">
        <v>179359</v>
      </c>
      <c r="K324" s="212">
        <f t="shared" ref="K324:K342" si="197">J324*I324</f>
        <v>26903850</v>
      </c>
      <c r="L324" s="565"/>
      <c r="M324" s="558"/>
      <c r="N324" s="580"/>
      <c r="O324" s="538">
        <f t="shared" ref="O324:O342" si="198">+ROUND(N324,2)</f>
        <v>0</v>
      </c>
      <c r="P324" s="532">
        <f t="shared" ref="P324" si="199">+N324*I324</f>
        <v>0</v>
      </c>
      <c r="Q324" s="532">
        <f t="shared" ref="Q324" si="200">ROUND(O324*I324,2)</f>
        <v>0</v>
      </c>
      <c r="R324" s="535" t="str">
        <f t="shared" ref="R324" si="201">IF(OR(O324&lt;=0,O324&gt;J324,Q324&lt;=0,Q324&gt;K324,$R$777="NO CUMPLE"),"NO CUMPLE","CUMPLE")</f>
        <v>NO CUMPLE</v>
      </c>
      <c r="S324" s="581"/>
    </row>
    <row r="325" spans="1:19" ht="41.4">
      <c r="A325" s="544"/>
      <c r="B325" s="560"/>
      <c r="C325" s="339">
        <f t="shared" ref="C325:C342" si="202">C324+0.01</f>
        <v>18.020000000000003</v>
      </c>
      <c r="D325" s="210" t="str">
        <f>IFERROR(VLOOKUP(G325,'LISTA ICCU 2026'!$D$6:$G$1065,4,FALSE),"APU - "&amp;INT(C325)&amp;"."&amp;TEXT(ROUND((C325-INT(C325))*100,0),"00"))</f>
        <v>APU - 18.02</v>
      </c>
      <c r="E325" s="304">
        <f t="shared" si="196"/>
        <v>18.020000000000003</v>
      </c>
      <c r="F325" s="210" t="str">
        <f>IF(D325="APU - "&amp;INT(C325)&amp;"."&amp;TEXT(ROUND((C325-INT(C325))*100,0),"00"),"N/A",IFERROR(VLOOKUP(G325,'LISTA ICCU 2026'!$D$6:$G$1065,4,FALSE),"N/A"))</f>
        <v>N/A</v>
      </c>
      <c r="G325" s="211" t="s">
        <v>2566</v>
      </c>
      <c r="H325" s="7" t="s">
        <v>88</v>
      </c>
      <c r="I325" s="642">
        <v>55</v>
      </c>
      <c r="J325" s="269">
        <v>188327</v>
      </c>
      <c r="K325" s="212">
        <f t="shared" si="197"/>
        <v>10357985</v>
      </c>
      <c r="L325" s="565"/>
      <c r="M325" s="558"/>
      <c r="N325" s="580"/>
      <c r="O325" s="538">
        <f t="shared" si="198"/>
        <v>0</v>
      </c>
      <c r="P325" s="532">
        <f t="shared" ref="P325:P342" si="203">+N325*I325</f>
        <v>0</v>
      </c>
      <c r="Q325" s="532">
        <f t="shared" ref="Q325:Q342" si="204">ROUND(O325*I325,2)</f>
        <v>0</v>
      </c>
      <c r="R325" s="535" t="str">
        <f t="shared" ref="R325:R342" si="205">IF(OR(O325&lt;=0,O325&gt;J325,Q325&lt;=0,Q325&gt;K325,$R$777="NO CUMPLE"),"NO CUMPLE","CUMPLE")</f>
        <v>NO CUMPLE</v>
      </c>
      <c r="S325" s="581"/>
    </row>
    <row r="326" spans="1:19" ht="41.4">
      <c r="A326" s="544"/>
      <c r="B326" s="560"/>
      <c r="C326" s="339">
        <f t="shared" si="202"/>
        <v>18.030000000000005</v>
      </c>
      <c r="D326" s="210" t="str">
        <f>IFERROR(VLOOKUP(G326,'LISTA ICCU 2026'!$D$6:$G$1065,4,FALSE),"APU - "&amp;INT(C326)&amp;"."&amp;TEXT(ROUND((C326-INT(C326))*100,0),"00"))</f>
        <v>APU - 18.03</v>
      </c>
      <c r="E326" s="304">
        <f t="shared" si="196"/>
        <v>18.030000000000005</v>
      </c>
      <c r="F326" s="210" t="str">
        <f>IF(D326="APU - "&amp;INT(C326)&amp;"."&amp;TEXT(ROUND((C326-INT(C326))*100,0),"00"),"N/A",IFERROR(VLOOKUP(G326,'LISTA ICCU 2026'!$D$6:$G$1065,4,FALSE),"N/A"))</f>
        <v>N/A</v>
      </c>
      <c r="G326" s="211" t="s">
        <v>2567</v>
      </c>
      <c r="H326" s="7" t="s">
        <v>88</v>
      </c>
      <c r="I326" s="642">
        <v>45</v>
      </c>
      <c r="J326" s="269">
        <v>188327</v>
      </c>
      <c r="K326" s="212">
        <f t="shared" si="197"/>
        <v>8474715</v>
      </c>
      <c r="L326" s="565"/>
      <c r="M326" s="558"/>
      <c r="N326" s="580"/>
      <c r="O326" s="538">
        <f t="shared" si="198"/>
        <v>0</v>
      </c>
      <c r="P326" s="532">
        <f t="shared" si="203"/>
        <v>0</v>
      </c>
      <c r="Q326" s="532">
        <f t="shared" si="204"/>
        <v>0</v>
      </c>
      <c r="R326" s="535" t="str">
        <f t="shared" si="205"/>
        <v>NO CUMPLE</v>
      </c>
      <c r="S326" s="581"/>
    </row>
    <row r="327" spans="1:19" ht="41.4">
      <c r="A327" s="544"/>
      <c r="B327" s="560"/>
      <c r="C327" s="339">
        <f t="shared" si="202"/>
        <v>18.040000000000006</v>
      </c>
      <c r="D327" s="210" t="str">
        <f>IFERROR(VLOOKUP(G327,'LISTA ICCU 2026'!$D$6:$G$1065,4,FALSE),"APU - "&amp;INT(C327)&amp;"."&amp;TEXT(ROUND((C327-INT(C327))*100,0),"00"))</f>
        <v>APU - 18.04</v>
      </c>
      <c r="E327" s="304">
        <f t="shared" si="196"/>
        <v>18.040000000000006</v>
      </c>
      <c r="F327" s="210" t="str">
        <f>IF(D327="APU - "&amp;INT(C327)&amp;"."&amp;TEXT(ROUND((C327-INT(C327))*100,0),"00"),"N/A",IFERROR(VLOOKUP(G327,'LISTA ICCU 2026'!$D$6:$G$1065,4,FALSE),"N/A"))</f>
        <v>N/A</v>
      </c>
      <c r="G327" s="211" t="s">
        <v>2568</v>
      </c>
      <c r="H327" s="7" t="s">
        <v>88</v>
      </c>
      <c r="I327" s="642">
        <v>20</v>
      </c>
      <c r="J327" s="269">
        <v>188327</v>
      </c>
      <c r="K327" s="212">
        <f t="shared" si="197"/>
        <v>3766540</v>
      </c>
      <c r="L327" s="565"/>
      <c r="M327" s="558"/>
      <c r="N327" s="580"/>
      <c r="O327" s="538">
        <f t="shared" si="198"/>
        <v>0</v>
      </c>
      <c r="P327" s="532">
        <f t="shared" si="203"/>
        <v>0</v>
      </c>
      <c r="Q327" s="532">
        <f t="shared" si="204"/>
        <v>0</v>
      </c>
      <c r="R327" s="535" t="str">
        <f t="shared" si="205"/>
        <v>NO CUMPLE</v>
      </c>
      <c r="S327" s="581"/>
    </row>
    <row r="328" spans="1:19" ht="41.4">
      <c r="A328" s="544"/>
      <c r="B328" s="560"/>
      <c r="C328" s="339">
        <f t="shared" si="202"/>
        <v>18.050000000000008</v>
      </c>
      <c r="D328" s="210" t="str">
        <f>IFERROR(VLOOKUP(G328,'LISTA ICCU 2026'!$D$6:$G$1065,4,FALSE),"APU - "&amp;INT(C328)&amp;"."&amp;TEXT(ROUND((C328-INT(C328))*100,0),"00"))</f>
        <v>APU - 18.05</v>
      </c>
      <c r="E328" s="304">
        <f t="shared" si="196"/>
        <v>18.050000000000008</v>
      </c>
      <c r="F328" s="210" t="str">
        <f>IF(D328="APU - "&amp;INT(C328)&amp;"."&amp;TEXT(ROUND((C328-INT(C328))*100,0),"00"),"N/A",IFERROR(VLOOKUP(G328,'LISTA ICCU 2026'!$D$6:$G$1065,4,FALSE),"N/A"))</f>
        <v>N/A</v>
      </c>
      <c r="G328" s="211" t="s">
        <v>2569</v>
      </c>
      <c r="H328" s="7" t="s">
        <v>81</v>
      </c>
      <c r="I328" s="642">
        <v>120</v>
      </c>
      <c r="J328" s="269">
        <v>68468</v>
      </c>
      <c r="K328" s="212">
        <f t="shared" si="197"/>
        <v>8216160</v>
      </c>
      <c r="L328" s="565"/>
      <c r="M328" s="558"/>
      <c r="N328" s="580"/>
      <c r="O328" s="538">
        <f t="shared" si="198"/>
        <v>0</v>
      </c>
      <c r="P328" s="532">
        <f t="shared" si="203"/>
        <v>0</v>
      </c>
      <c r="Q328" s="532">
        <f t="shared" si="204"/>
        <v>0</v>
      </c>
      <c r="R328" s="535" t="str">
        <f t="shared" si="205"/>
        <v>NO CUMPLE</v>
      </c>
      <c r="S328" s="581"/>
    </row>
    <row r="329" spans="1:19" ht="41.4">
      <c r="A329" s="544"/>
      <c r="B329" s="560"/>
      <c r="C329" s="339">
        <f t="shared" si="202"/>
        <v>18.060000000000009</v>
      </c>
      <c r="D329" s="210" t="str">
        <f>IFERROR(VLOOKUP(G329,'LISTA ICCU 2026'!$D$6:$G$1065,4,FALSE),"APU - "&amp;INT(C329)&amp;"."&amp;TEXT(ROUND((C329-INT(C329))*100,0),"00"))</f>
        <v>APU - 18.06</v>
      </c>
      <c r="E329" s="304">
        <f t="shared" si="196"/>
        <v>18.060000000000009</v>
      </c>
      <c r="F329" s="210" t="str">
        <f>IF(D329="APU - "&amp;INT(C329)&amp;"."&amp;TEXT(ROUND((C329-INT(C329))*100,0),"00"),"N/A",IFERROR(VLOOKUP(G329,'LISTA ICCU 2026'!$D$6:$G$1065,4,FALSE),"N/A"))</f>
        <v>N/A</v>
      </c>
      <c r="G329" s="211" t="s">
        <v>2570</v>
      </c>
      <c r="H329" s="7" t="s">
        <v>88</v>
      </c>
      <c r="I329" s="642">
        <v>6</v>
      </c>
      <c r="J329" s="269">
        <v>206263</v>
      </c>
      <c r="K329" s="212">
        <f t="shared" si="197"/>
        <v>1237578</v>
      </c>
      <c r="L329" s="565"/>
      <c r="M329" s="558"/>
      <c r="N329" s="580"/>
      <c r="O329" s="538">
        <f t="shared" si="198"/>
        <v>0</v>
      </c>
      <c r="P329" s="532">
        <f t="shared" si="203"/>
        <v>0</v>
      </c>
      <c r="Q329" s="532">
        <f t="shared" si="204"/>
        <v>0</v>
      </c>
      <c r="R329" s="535" t="str">
        <f t="shared" si="205"/>
        <v>NO CUMPLE</v>
      </c>
      <c r="S329" s="581"/>
    </row>
    <row r="330" spans="1:19" ht="41.4">
      <c r="A330" s="544"/>
      <c r="B330" s="560"/>
      <c r="C330" s="339">
        <f t="shared" si="202"/>
        <v>18.070000000000011</v>
      </c>
      <c r="D330" s="210" t="str">
        <f>IFERROR(VLOOKUP(G330,'LISTA ICCU 2026'!$D$6:$G$1065,4,FALSE),"APU - "&amp;INT(C330)&amp;"."&amp;TEXT(ROUND((C330-INT(C330))*100,0),"00"))</f>
        <v>APU - 18.07</v>
      </c>
      <c r="E330" s="304">
        <f t="shared" si="196"/>
        <v>18.070000000000011</v>
      </c>
      <c r="F330" s="210" t="str">
        <f>IF(D330="APU - "&amp;INT(C330)&amp;"."&amp;TEXT(ROUND((C330-INT(C330))*100,0),"00"),"N/A",IFERROR(VLOOKUP(G330,'LISTA ICCU 2026'!$D$6:$G$1065,4,FALSE),"N/A"))</f>
        <v>N/A</v>
      </c>
      <c r="G330" s="211" t="s">
        <v>2571</v>
      </c>
      <c r="H330" s="7" t="s">
        <v>88</v>
      </c>
      <c r="I330" s="642">
        <v>20.74</v>
      </c>
      <c r="J330" s="269">
        <v>170391</v>
      </c>
      <c r="K330" s="212">
        <f t="shared" si="197"/>
        <v>3533909.34</v>
      </c>
      <c r="L330" s="565"/>
      <c r="M330" s="558"/>
      <c r="N330" s="580"/>
      <c r="O330" s="538">
        <f t="shared" si="198"/>
        <v>0</v>
      </c>
      <c r="P330" s="532">
        <f t="shared" si="203"/>
        <v>0</v>
      </c>
      <c r="Q330" s="532">
        <f t="shared" si="204"/>
        <v>0</v>
      </c>
      <c r="R330" s="535" t="str">
        <f t="shared" si="205"/>
        <v>NO CUMPLE</v>
      </c>
      <c r="S330" s="581"/>
    </row>
    <row r="331" spans="1:19" ht="27.6">
      <c r="A331" s="544"/>
      <c r="B331" s="560"/>
      <c r="C331" s="339">
        <f t="shared" si="202"/>
        <v>18.080000000000013</v>
      </c>
      <c r="D331" s="210" t="str">
        <f>IFERROR(VLOOKUP(G331,'LISTA ICCU 2026'!$D$6:$G$1065,4,FALSE),"APU - "&amp;INT(C331)&amp;"."&amp;TEXT(ROUND((C331-INT(C331))*100,0),"00"))</f>
        <v>APU - 18.08</v>
      </c>
      <c r="E331" s="304">
        <f t="shared" si="196"/>
        <v>18.080000000000013</v>
      </c>
      <c r="F331" s="210" t="str">
        <f>IF(D331="APU - "&amp;INT(C331)&amp;"."&amp;TEXT(ROUND((C331-INT(C331))*100,0),"00"),"N/A",IFERROR(VLOOKUP(G331,'LISTA ICCU 2026'!$D$6:$G$1065,4,FALSE),"N/A"))</f>
        <v>N/A</v>
      </c>
      <c r="G331" s="211" t="s">
        <v>2231</v>
      </c>
      <c r="H331" s="7" t="s">
        <v>81</v>
      </c>
      <c r="I331" s="642">
        <v>180</v>
      </c>
      <c r="J331" s="269">
        <v>38167</v>
      </c>
      <c r="K331" s="212">
        <f t="shared" si="197"/>
        <v>6870060</v>
      </c>
      <c r="L331" s="565"/>
      <c r="M331" s="558"/>
      <c r="N331" s="580"/>
      <c r="O331" s="538">
        <f t="shared" si="198"/>
        <v>0</v>
      </c>
      <c r="P331" s="532">
        <f t="shared" si="203"/>
        <v>0</v>
      </c>
      <c r="Q331" s="532">
        <f t="shared" si="204"/>
        <v>0</v>
      </c>
      <c r="R331" s="535" t="str">
        <f t="shared" si="205"/>
        <v>NO CUMPLE</v>
      </c>
      <c r="S331" s="581"/>
    </row>
    <row r="332" spans="1:19" ht="15.6">
      <c r="A332" s="544"/>
      <c r="B332" s="560"/>
      <c r="C332" s="339">
        <f t="shared" si="202"/>
        <v>18.090000000000014</v>
      </c>
      <c r="D332" s="210" t="str">
        <f>IFERROR(VLOOKUP(G332,'LISTA ICCU 2026'!$D$6:$G$1065,4,FALSE),"APU - "&amp;INT(C332)&amp;"."&amp;TEXT(ROUND((C332-INT(C332))*100,0),"00"))</f>
        <v>14,9 - C</v>
      </c>
      <c r="E332" s="304">
        <f t="shared" si="196"/>
        <v>18.090000000000014</v>
      </c>
      <c r="F332" s="210" t="str">
        <f>IF(D332="APU - "&amp;INT(C332)&amp;"."&amp;TEXT(ROUND((C332-INT(C332))*100,0),"00"),"N/A",IFERROR(VLOOKUP(G332,'LISTA ICCU 2026'!$D$6:$G$1065,4,FALSE),"N/A"))</f>
        <v>14,9 - C</v>
      </c>
      <c r="G332" s="211" t="s">
        <v>653</v>
      </c>
      <c r="H332" s="7" t="str">
        <f>IFERROR(VLOOKUP(G332,'LISTA ICCU 2026'!$D$6:$H$1065,2,FALSE),"NO ")</f>
        <v>M2</v>
      </c>
      <c r="I332" s="642">
        <v>35</v>
      </c>
      <c r="J332" s="269">
        <f>ROUNDUP(IFERROR(VLOOKUP(G332,'LISTA ICCU 2026'!$D$6:$H$1065,3,FALSE),"NO ")*1.3,0)</f>
        <v>93519</v>
      </c>
      <c r="K332" s="212">
        <f t="shared" si="197"/>
        <v>3273165</v>
      </c>
      <c r="L332" s="565"/>
      <c r="M332" s="558"/>
      <c r="N332" s="580"/>
      <c r="O332" s="538">
        <f t="shared" si="198"/>
        <v>0</v>
      </c>
      <c r="P332" s="532">
        <f t="shared" si="203"/>
        <v>0</v>
      </c>
      <c r="Q332" s="532">
        <f t="shared" si="204"/>
        <v>0</v>
      </c>
      <c r="R332" s="535" t="str">
        <f t="shared" si="205"/>
        <v>NO CUMPLE</v>
      </c>
      <c r="S332" s="581"/>
    </row>
    <row r="333" spans="1:19" ht="55.2">
      <c r="A333" s="544"/>
      <c r="B333" s="560"/>
      <c r="C333" s="339">
        <f t="shared" si="202"/>
        <v>18.100000000000016</v>
      </c>
      <c r="D333" s="210" t="str">
        <f>IFERROR(VLOOKUP(G333,'LISTA ICCU 2026'!$D$6:$G$1065,4,FALSE),"APU - "&amp;INT(C333)&amp;"."&amp;TEXT(ROUND((C333-INT(C333))*100,0),"00"))</f>
        <v>APU - 18.10</v>
      </c>
      <c r="E333" s="304">
        <f t="shared" si="196"/>
        <v>18.100000000000016</v>
      </c>
      <c r="F333" s="210" t="str">
        <f>IF(D333="APU - "&amp;INT(C333)&amp;"."&amp;TEXT(ROUND((C333-INT(C333))*100,0),"00"),"N/A",IFERROR(VLOOKUP(G333,'LISTA ICCU 2026'!$D$6:$G$1065,4,FALSE),"N/A"))</f>
        <v>N/A</v>
      </c>
      <c r="G333" s="211" t="s">
        <v>2572</v>
      </c>
      <c r="H333" s="7" t="s">
        <v>78</v>
      </c>
      <c r="I333" s="642">
        <v>1</v>
      </c>
      <c r="J333" s="269">
        <v>1856658</v>
      </c>
      <c r="K333" s="212">
        <f t="shared" si="197"/>
        <v>1856658</v>
      </c>
      <c r="L333" s="565"/>
      <c r="M333" s="558"/>
      <c r="N333" s="580"/>
      <c r="O333" s="538">
        <f t="shared" si="198"/>
        <v>0</v>
      </c>
      <c r="P333" s="532">
        <f t="shared" si="203"/>
        <v>0</v>
      </c>
      <c r="Q333" s="532">
        <f t="shared" si="204"/>
        <v>0</v>
      </c>
      <c r="R333" s="535" t="str">
        <f t="shared" si="205"/>
        <v>NO CUMPLE</v>
      </c>
      <c r="S333" s="581"/>
    </row>
    <row r="334" spans="1:19" ht="15.6">
      <c r="A334" s="544"/>
      <c r="B334" s="560"/>
      <c r="C334" s="339">
        <f t="shared" si="202"/>
        <v>18.110000000000017</v>
      </c>
      <c r="D334" s="210" t="str">
        <f>IFERROR(VLOOKUP(G334,'LISTA ICCU 2026'!$D$6:$G$1065,4,FALSE),"APU - "&amp;INT(C334)&amp;"."&amp;TEXT(ROUND((C334-INT(C334))*100,0),"00"))</f>
        <v>3,2 - V</v>
      </c>
      <c r="E334" s="304">
        <f t="shared" si="196"/>
        <v>18.110000000000017</v>
      </c>
      <c r="F334" s="210" t="str">
        <f>IF(D334="APU - "&amp;INT(C334)&amp;"."&amp;TEXT(ROUND((C334-INT(C334))*100,0),"00"),"N/A",IFERROR(VLOOKUP(G334,'LISTA ICCU 2026'!$D$6:$G$1065,4,FALSE),"N/A"))</f>
        <v>3,2 - V</v>
      </c>
      <c r="G334" s="211" t="s">
        <v>1046</v>
      </c>
      <c r="H334" s="7" t="str">
        <f>IFERROR(VLOOKUP(G334,'LISTA ICCU 2026'!$D$6:$H$1065,2,FALSE),"NO ")</f>
        <v>M3</v>
      </c>
      <c r="I334" s="642">
        <v>59.35</v>
      </c>
      <c r="J334" s="269">
        <f>ROUNDUP(IFERROR(VLOOKUP(G334,'LISTA ICCU 2026'!$D$6:$H$1065,3,FALSE),"NO ")*1.3,0)</f>
        <v>228690</v>
      </c>
      <c r="K334" s="212">
        <f t="shared" si="197"/>
        <v>13572751.5</v>
      </c>
      <c r="L334" s="565"/>
      <c r="M334" s="558"/>
      <c r="N334" s="580"/>
      <c r="O334" s="538">
        <f t="shared" si="198"/>
        <v>0</v>
      </c>
      <c r="P334" s="532">
        <f t="shared" si="203"/>
        <v>0</v>
      </c>
      <c r="Q334" s="532">
        <f t="shared" si="204"/>
        <v>0</v>
      </c>
      <c r="R334" s="535" t="str">
        <f t="shared" si="205"/>
        <v>NO CUMPLE</v>
      </c>
      <c r="S334" s="581"/>
    </row>
    <row r="335" spans="1:19" ht="15.6">
      <c r="A335" s="544"/>
      <c r="B335" s="560"/>
      <c r="C335" s="339">
        <f t="shared" si="202"/>
        <v>18.120000000000019</v>
      </c>
      <c r="D335" s="210" t="str">
        <f>IFERROR(VLOOKUP(G335,'LISTA ICCU 2026'!$D$6:$G$1065,4,FALSE),"APU - "&amp;INT(C335)&amp;"."&amp;TEXT(ROUND((C335-INT(C335))*100,0),"00"))</f>
        <v>3,3 - V</v>
      </c>
      <c r="E335" s="304">
        <f t="shared" si="196"/>
        <v>18.120000000000019</v>
      </c>
      <c r="F335" s="210" t="str">
        <f>IF(D335="APU - "&amp;INT(C335)&amp;"."&amp;TEXT(ROUND((C335-INT(C335))*100,0),"00"),"N/A",IFERROR(VLOOKUP(G335,'LISTA ICCU 2026'!$D$6:$G$1065,4,FALSE),"N/A"))</f>
        <v>3,3 - V</v>
      </c>
      <c r="G335" s="211" t="s">
        <v>1048</v>
      </c>
      <c r="H335" s="7" t="str">
        <f>IFERROR(VLOOKUP(G335,'LISTA ICCU 2026'!$D$6:$H$1065,2,FALSE),"NO ")</f>
        <v>M3</v>
      </c>
      <c r="I335" s="642">
        <v>44.51</v>
      </c>
      <c r="J335" s="269">
        <f>ROUNDUP(IFERROR(VLOOKUP(G335,'LISTA ICCU 2026'!$D$6:$H$1065,3,FALSE),"NO ")*1.3,0)</f>
        <v>250300</v>
      </c>
      <c r="K335" s="212">
        <f t="shared" si="197"/>
        <v>11140853</v>
      </c>
      <c r="L335" s="565"/>
      <c r="M335" s="558"/>
      <c r="N335" s="580"/>
      <c r="O335" s="538">
        <f t="shared" si="198"/>
        <v>0</v>
      </c>
      <c r="P335" s="532">
        <f t="shared" si="203"/>
        <v>0</v>
      </c>
      <c r="Q335" s="532">
        <f t="shared" si="204"/>
        <v>0</v>
      </c>
      <c r="R335" s="535" t="str">
        <f t="shared" si="205"/>
        <v>NO CUMPLE</v>
      </c>
      <c r="S335" s="581"/>
    </row>
    <row r="336" spans="1:19" ht="15.6">
      <c r="A336" s="544"/>
      <c r="B336" s="560"/>
      <c r="C336" s="339">
        <f t="shared" si="202"/>
        <v>18.13000000000002</v>
      </c>
      <c r="D336" s="210" t="str">
        <f>IFERROR(VLOOKUP(G336,'LISTA ICCU 2026'!$D$6:$G$1065,4,FALSE),"APU - "&amp;INT(C336)&amp;"."&amp;TEXT(ROUND((C336-INT(C336))*100,0),"00"))</f>
        <v>4,46 - V</v>
      </c>
      <c r="E336" s="304">
        <f t="shared" si="196"/>
        <v>18.13000000000002</v>
      </c>
      <c r="F336" s="210" t="str">
        <f>IF(D336="APU - "&amp;INT(C336)&amp;"."&amp;TEXT(ROUND((C336-INT(C336))*100,0),"00"),"N/A",IFERROR(VLOOKUP(G336,'LISTA ICCU 2026'!$D$6:$G$1065,4,FALSE),"N/A"))</f>
        <v>4,46 - V</v>
      </c>
      <c r="G336" s="211" t="s">
        <v>1154</v>
      </c>
      <c r="H336" s="7" t="str">
        <f>IFERROR(VLOOKUP(G336,'LISTA ICCU 2026'!$D$6:$H$1065,2,FALSE),"NO ")</f>
        <v>M2</v>
      </c>
      <c r="I336" s="642">
        <v>296.74</v>
      </c>
      <c r="J336" s="269">
        <f>ROUNDUP(IFERROR(VLOOKUP(G336,'LISTA ICCU 2026'!$D$6:$H$1065,3,FALSE),"NO ")*1.3,0)</f>
        <v>18039</v>
      </c>
      <c r="K336" s="212">
        <f t="shared" si="197"/>
        <v>5352892.8600000003</v>
      </c>
      <c r="L336" s="565"/>
      <c r="M336" s="558"/>
      <c r="N336" s="580"/>
      <c r="O336" s="538">
        <f t="shared" si="198"/>
        <v>0</v>
      </c>
      <c r="P336" s="532">
        <f t="shared" si="203"/>
        <v>0</v>
      </c>
      <c r="Q336" s="532">
        <f t="shared" si="204"/>
        <v>0</v>
      </c>
      <c r="R336" s="535" t="str">
        <f t="shared" si="205"/>
        <v>NO CUMPLE</v>
      </c>
      <c r="S336" s="581"/>
    </row>
    <row r="337" spans="1:19" ht="15.6">
      <c r="A337" s="544"/>
      <c r="B337" s="560"/>
      <c r="C337" s="339">
        <f t="shared" si="202"/>
        <v>18.140000000000022</v>
      </c>
      <c r="D337" s="210" t="str">
        <f>IFERROR(VLOOKUP(G337,'LISTA ICCU 2026'!$D$6:$G$1065,4,FALSE),"APU - "&amp;INT(C337)&amp;"."&amp;TEXT(ROUND((C337-INT(C337))*100,0),"00"))</f>
        <v>5,15 - U</v>
      </c>
      <c r="E337" s="304">
        <f t="shared" si="196"/>
        <v>18.140000000000022</v>
      </c>
      <c r="F337" s="210" t="str">
        <f>IF(D337="APU - "&amp;INT(C337)&amp;"."&amp;TEXT(ROUND((C337-INT(C337))*100,0),"00"),"N/A",IFERROR(VLOOKUP(G337,'LISTA ICCU 2026'!$D$6:$G$1065,4,FALSE),"N/A"))</f>
        <v>5,15 - U</v>
      </c>
      <c r="G337" s="211" t="s">
        <v>963</v>
      </c>
      <c r="H337" s="7" t="str">
        <f>IFERROR(VLOOKUP(G337,'LISTA ICCU 2026'!$D$6:$H$1065,2,FALSE),"NO ")</f>
        <v>ML</v>
      </c>
      <c r="I337" s="642">
        <v>145.97999999999999</v>
      </c>
      <c r="J337" s="269">
        <f>ROUNDUP(IFERROR(VLOOKUP(G337,'LISTA ICCU 2026'!$D$6:$H$1065,3,FALSE),"NO ")*1.3,0)</f>
        <v>182827</v>
      </c>
      <c r="K337" s="212">
        <f t="shared" si="197"/>
        <v>26689085.459999997</v>
      </c>
      <c r="L337" s="565"/>
      <c r="M337" s="558"/>
      <c r="N337" s="580"/>
      <c r="O337" s="538">
        <f t="shared" si="198"/>
        <v>0</v>
      </c>
      <c r="P337" s="532">
        <f t="shared" si="203"/>
        <v>0</v>
      </c>
      <c r="Q337" s="532">
        <f t="shared" si="204"/>
        <v>0</v>
      </c>
      <c r="R337" s="535" t="str">
        <f t="shared" si="205"/>
        <v>NO CUMPLE</v>
      </c>
      <c r="S337" s="581"/>
    </row>
    <row r="338" spans="1:19" ht="15.6">
      <c r="A338" s="544"/>
      <c r="B338" s="560"/>
      <c r="C338" s="339">
        <f t="shared" si="202"/>
        <v>18.150000000000023</v>
      </c>
      <c r="D338" s="210" t="str">
        <f>IFERROR(VLOOKUP(G338,'LISTA ICCU 2026'!$D$6:$G$1065,4,FALSE),"APU - "&amp;INT(C338)&amp;"."&amp;TEXT(ROUND((C338-INT(C338))*100,0),"00"))</f>
        <v>5,9 - U</v>
      </c>
      <c r="E338" s="304">
        <f t="shared" si="196"/>
        <v>18.150000000000023</v>
      </c>
      <c r="F338" s="210" t="str">
        <f>IF(D338="APU - "&amp;INT(C338)&amp;"."&amp;TEXT(ROUND((C338-INT(C338))*100,0),"00"),"N/A",IFERROR(VLOOKUP(G338,'LISTA ICCU 2026'!$D$6:$G$1065,4,FALSE),"N/A"))</f>
        <v>5,9 - U</v>
      </c>
      <c r="G338" s="211" t="s">
        <v>957</v>
      </c>
      <c r="H338" s="7" t="str">
        <f>IFERROR(VLOOKUP(G338,'LISTA ICCU 2026'!$D$6:$H$1065,2,FALSE),"NO ")</f>
        <v>ML</v>
      </c>
      <c r="I338" s="642">
        <v>80</v>
      </c>
      <c r="J338" s="269">
        <f>ROUNDUP(IFERROR(VLOOKUP(G338,'LISTA ICCU 2026'!$D$6:$H$1065,3,FALSE),"NO ")*1.3,0)</f>
        <v>165242</v>
      </c>
      <c r="K338" s="212">
        <f t="shared" si="197"/>
        <v>13219360</v>
      </c>
      <c r="L338" s="565"/>
      <c r="M338" s="558"/>
      <c r="N338" s="580"/>
      <c r="O338" s="538">
        <f t="shared" si="198"/>
        <v>0</v>
      </c>
      <c r="P338" s="532">
        <f t="shared" si="203"/>
        <v>0</v>
      </c>
      <c r="Q338" s="532">
        <f t="shared" si="204"/>
        <v>0</v>
      </c>
      <c r="R338" s="535" t="str">
        <f t="shared" si="205"/>
        <v>NO CUMPLE</v>
      </c>
      <c r="S338" s="581"/>
    </row>
    <row r="339" spans="1:19" ht="15.6">
      <c r="A339" s="544"/>
      <c r="B339" s="560"/>
      <c r="C339" s="339">
        <f t="shared" si="202"/>
        <v>18.160000000000025</v>
      </c>
      <c r="D339" s="210" t="str">
        <f>IFERROR(VLOOKUP(G339,'LISTA ICCU 2026'!$D$6:$G$1065,4,FALSE),"APU - "&amp;INT(C339)&amp;"."&amp;TEXT(ROUND((C339-INT(C339))*100,0),"00"))</f>
        <v>6.10 - U</v>
      </c>
      <c r="E339" s="304">
        <f t="shared" si="196"/>
        <v>18.160000000000025</v>
      </c>
      <c r="F339" s="210" t="str">
        <f>IF(D339="APU - "&amp;INT(C339)&amp;"."&amp;TEXT(ROUND((C339-INT(C339))*100,0),"00"),"N/A",IFERROR(VLOOKUP(G339,'LISTA ICCU 2026'!$D$6:$G$1065,4,FALSE),"N/A"))</f>
        <v>6.10 - U</v>
      </c>
      <c r="G339" s="211" t="s">
        <v>975</v>
      </c>
      <c r="H339" s="7" t="str">
        <f>IFERROR(VLOOKUP(G339,'LISTA ICCU 2026'!$D$6:$H$1065,2,FALSE),"NO ")</f>
        <v>UN</v>
      </c>
      <c r="I339" s="642">
        <v>4</v>
      </c>
      <c r="J339" s="269">
        <f>ROUNDUP(IFERROR(VLOOKUP(G339,'LISTA ICCU 2026'!$D$6:$H$1065,3,FALSE),"NO ")*1.3,0)</f>
        <v>1539095</v>
      </c>
      <c r="K339" s="212">
        <f t="shared" si="197"/>
        <v>6156380</v>
      </c>
      <c r="L339" s="565"/>
      <c r="M339" s="558"/>
      <c r="N339" s="580"/>
      <c r="O339" s="538">
        <f t="shared" si="198"/>
        <v>0</v>
      </c>
      <c r="P339" s="532">
        <f t="shared" si="203"/>
        <v>0</v>
      </c>
      <c r="Q339" s="532">
        <f t="shared" si="204"/>
        <v>0</v>
      </c>
      <c r="R339" s="535" t="str">
        <f t="shared" si="205"/>
        <v>NO CUMPLE</v>
      </c>
      <c r="S339" s="581"/>
    </row>
    <row r="340" spans="1:19" ht="41.4">
      <c r="A340" s="544"/>
      <c r="B340" s="560"/>
      <c r="C340" s="339">
        <f t="shared" si="202"/>
        <v>18.170000000000027</v>
      </c>
      <c r="D340" s="210" t="str">
        <f>IFERROR(VLOOKUP(G340,'LISTA ICCU 2026'!$D$6:$G$1065,4,FALSE),"APU - "&amp;INT(C340)&amp;"."&amp;TEXT(ROUND((C340-INT(C340))*100,0),"00"))</f>
        <v>APU - 18.17</v>
      </c>
      <c r="E340" s="304">
        <f t="shared" si="196"/>
        <v>18.170000000000027</v>
      </c>
      <c r="F340" s="210" t="str">
        <f>IF(D340="APU - "&amp;INT(C340)&amp;"."&amp;TEXT(ROUND((C340-INT(C340))*100,0),"00"),"N/A",IFERROR(VLOOKUP(G340,'LISTA ICCU 2026'!$D$6:$G$1065,4,FALSE),"N/A"))</f>
        <v>N/A</v>
      </c>
      <c r="G340" s="211" t="s">
        <v>2573</v>
      </c>
      <c r="H340" s="7" t="s">
        <v>81</v>
      </c>
      <c r="I340" s="642">
        <v>145.97999999999999</v>
      </c>
      <c r="J340" s="269">
        <v>525597</v>
      </c>
      <c r="K340" s="212">
        <f t="shared" si="197"/>
        <v>76726650.059999987</v>
      </c>
      <c r="L340" s="565"/>
      <c r="M340" s="558"/>
      <c r="N340" s="580"/>
      <c r="O340" s="538">
        <f t="shared" si="198"/>
        <v>0</v>
      </c>
      <c r="P340" s="532">
        <f t="shared" si="203"/>
        <v>0</v>
      </c>
      <c r="Q340" s="532">
        <f t="shared" si="204"/>
        <v>0</v>
      </c>
      <c r="R340" s="535" t="str">
        <f t="shared" si="205"/>
        <v>NO CUMPLE</v>
      </c>
      <c r="S340" s="581"/>
    </row>
    <row r="341" spans="1:19" ht="55.2">
      <c r="A341" s="544"/>
      <c r="B341" s="560"/>
      <c r="C341" s="339">
        <f t="shared" si="202"/>
        <v>18.180000000000028</v>
      </c>
      <c r="D341" s="210" t="str">
        <f>IFERROR(VLOOKUP(G341,'LISTA ICCU 2026'!$D$6:$G$1065,4,FALSE),"APU - "&amp;INT(C341)&amp;"."&amp;TEXT(ROUND((C341-INT(C341))*100,0),"00"))</f>
        <v>APU - 18.18</v>
      </c>
      <c r="E341" s="304">
        <f t="shared" si="196"/>
        <v>18.180000000000028</v>
      </c>
      <c r="F341" s="210" t="str">
        <f>IF(D341="APU - "&amp;INT(C341)&amp;"."&amp;TEXT(ROUND((C341-INT(C341))*100,0),"00"),"N/A",IFERROR(VLOOKUP(G341,'LISTA ICCU 2026'!$D$6:$G$1065,4,FALSE),"N/A"))</f>
        <v>N/A</v>
      </c>
      <c r="G341" s="211" t="s">
        <v>2574</v>
      </c>
      <c r="H341" s="7" t="s">
        <v>88</v>
      </c>
      <c r="I341" s="642">
        <v>10.5</v>
      </c>
      <c r="J341" s="269">
        <v>944419</v>
      </c>
      <c r="K341" s="212">
        <f t="shared" si="197"/>
        <v>9916399.5</v>
      </c>
      <c r="L341" s="565"/>
      <c r="M341" s="558"/>
      <c r="N341" s="580"/>
      <c r="O341" s="538">
        <f t="shared" si="198"/>
        <v>0</v>
      </c>
      <c r="P341" s="532">
        <f t="shared" si="203"/>
        <v>0</v>
      </c>
      <c r="Q341" s="532">
        <f t="shared" si="204"/>
        <v>0</v>
      </c>
      <c r="R341" s="535" t="str">
        <f t="shared" si="205"/>
        <v>NO CUMPLE</v>
      </c>
      <c r="S341" s="581"/>
    </row>
    <row r="342" spans="1:19" ht="15.6">
      <c r="A342" s="544"/>
      <c r="B342" s="560"/>
      <c r="C342" s="339">
        <f t="shared" si="202"/>
        <v>18.19000000000003</v>
      </c>
      <c r="D342" s="210" t="str">
        <f>IFERROR(VLOOKUP(G342,'LISTA ICCU 2026'!$D$6:$G$1065,4,FALSE),"APU - "&amp;INT(C342)&amp;"."&amp;TEXT(ROUND((C342-INT(C342))*100,0),"00"))</f>
        <v>2,7 - C</v>
      </c>
      <c r="E342" s="304">
        <f t="shared" si="196"/>
        <v>18.19000000000003</v>
      </c>
      <c r="F342" s="210" t="str">
        <f>IF(D342="APU - "&amp;INT(C342)&amp;"."&amp;TEXT(ROUND((C342-INT(C342))*100,0),"00"),"N/A",IFERROR(VLOOKUP(G342,'LISTA ICCU 2026'!$D$6:$G$1065,4,FALSE),"N/A"))</f>
        <v>2,7 - C</v>
      </c>
      <c r="G342" s="211" t="s">
        <v>134</v>
      </c>
      <c r="H342" s="7" t="str">
        <f>IFERROR(VLOOKUP(G342,'LISTA ICCU 2026'!$D$6:$H$1065,2,FALSE),"NO ")</f>
        <v>M3</v>
      </c>
      <c r="I342" s="642">
        <v>5.04</v>
      </c>
      <c r="J342" s="269">
        <f>ROUNDUP(IFERROR(VLOOKUP(G342,'LISTA ICCU 2026'!$D$6:$H$1065,3,FALSE),"NO ")*1.3,0)</f>
        <v>1355488</v>
      </c>
      <c r="K342" s="212">
        <f t="shared" si="197"/>
        <v>6831659.5200000005</v>
      </c>
      <c r="L342" s="565"/>
      <c r="M342" s="558"/>
      <c r="N342" s="580"/>
      <c r="O342" s="538">
        <f t="shared" si="198"/>
        <v>0</v>
      </c>
      <c r="P342" s="532">
        <f t="shared" si="203"/>
        <v>0</v>
      </c>
      <c r="Q342" s="532">
        <f t="shared" si="204"/>
        <v>0</v>
      </c>
      <c r="R342" s="535" t="str">
        <f t="shared" si="205"/>
        <v>NO CUMPLE</v>
      </c>
      <c r="S342" s="581"/>
    </row>
    <row r="343" spans="1:19" ht="16.2" thickBot="1">
      <c r="A343" s="544"/>
      <c r="B343" s="560"/>
      <c r="C343" s="340" t="s">
        <v>14</v>
      </c>
      <c r="D343" s="243"/>
      <c r="E343" s="303"/>
      <c r="F343" s="243"/>
      <c r="G343" s="243"/>
      <c r="H343" s="243"/>
      <c r="I343" s="643"/>
      <c r="J343" s="244"/>
      <c r="K343" s="8">
        <f>SUM(K324:K342)</f>
        <v>244096652.23999998</v>
      </c>
      <c r="L343" s="565"/>
      <c r="M343" s="558"/>
      <c r="N343" s="580"/>
      <c r="O343" s="653"/>
      <c r="P343" s="653"/>
      <c r="Q343" s="656">
        <f>SUM(Q324:Q342)</f>
        <v>0</v>
      </c>
      <c r="R343" s="653"/>
    </row>
    <row r="344" spans="1:19" ht="16.2" thickBot="1">
      <c r="A344" s="544"/>
      <c r="B344" s="560"/>
      <c r="C344" s="337" t="s">
        <v>2575</v>
      </c>
      <c r="D344" s="242"/>
      <c r="E344" s="300"/>
      <c r="F344" s="242"/>
      <c r="G344" s="242"/>
      <c r="H344" s="242"/>
      <c r="I344" s="300"/>
      <c r="J344" s="2"/>
      <c r="K344" s="3"/>
      <c r="L344" s="565"/>
      <c r="M344" s="558"/>
      <c r="N344" s="541"/>
      <c r="O344" s="541"/>
      <c r="P344" s="541"/>
      <c r="Q344" s="541"/>
      <c r="R344" s="542"/>
    </row>
    <row r="345" spans="1:19" ht="55.2">
      <c r="A345" s="544"/>
      <c r="B345" s="560"/>
      <c r="C345" s="339">
        <v>19.010000000000002</v>
      </c>
      <c r="D345" s="210" t="str">
        <f>IFERROR(VLOOKUP(G345,'LISTA ICCU 2026'!$D$6:$G$1065,4,FALSE),"APU - "&amp;INT(C345)&amp;"."&amp;TEXT(ROUND((C345-INT(C345))*100,0),"00"))</f>
        <v>APU - 19.01</v>
      </c>
      <c r="E345" s="304">
        <f t="shared" ref="E345:E347" si="206">C345</f>
        <v>19.010000000000002</v>
      </c>
      <c r="F345" s="210" t="str">
        <f>IF(D345="APU - "&amp;INT(C345)&amp;"."&amp;TEXT(ROUND((C345-INT(C345))*100,0),"00"),"N/A",IFERROR(VLOOKUP(G345,'LISTA ICCU 2026'!$D$6:$G$1065,4,FALSE),"N/A"))</f>
        <v>N/A</v>
      </c>
      <c r="G345" s="211" t="s">
        <v>2576</v>
      </c>
      <c r="H345" s="7" t="s">
        <v>81</v>
      </c>
      <c r="I345" s="642">
        <v>145.97999999999999</v>
      </c>
      <c r="J345" s="269">
        <v>591112</v>
      </c>
      <c r="K345" s="212">
        <f t="shared" ref="K345:K347" si="207">J345*I345</f>
        <v>86290529.75999999</v>
      </c>
      <c r="L345" s="565"/>
      <c r="M345" s="558"/>
      <c r="N345" s="580"/>
      <c r="O345" s="538">
        <f t="shared" ref="O345:O347" si="208">+ROUND(N345,2)</f>
        <v>0</v>
      </c>
      <c r="P345" s="532">
        <f t="shared" ref="P345" si="209">+N345*I345</f>
        <v>0</v>
      </c>
      <c r="Q345" s="532">
        <f t="shared" ref="Q345" si="210">ROUND(O345*I345,2)</f>
        <v>0</v>
      </c>
      <c r="R345" s="535" t="str">
        <f t="shared" ref="R345" si="211">IF(OR(O345&lt;=0,O345&gt;J345,Q345&lt;=0,Q345&gt;K345,$R$777="NO CUMPLE"),"NO CUMPLE","CUMPLE")</f>
        <v>NO CUMPLE</v>
      </c>
    </row>
    <row r="346" spans="1:19" ht="41.4">
      <c r="A346" s="544"/>
      <c r="B346" s="560"/>
      <c r="C346" s="339">
        <v>20.010000000000002</v>
      </c>
      <c r="D346" s="210" t="str">
        <f>IFERROR(VLOOKUP(G346,'LISTA ICCU 2026'!$D$6:$G$1065,4,FALSE),"APU - "&amp;INT(C346)&amp;"."&amp;TEXT(ROUND((C346-INT(C346))*100,0),"00"))</f>
        <v>APU - 20.01</v>
      </c>
      <c r="E346" s="304">
        <f t="shared" si="206"/>
        <v>20.010000000000002</v>
      </c>
      <c r="F346" s="210" t="str">
        <f>IF(D346="APU - "&amp;INT(C346)&amp;"."&amp;TEXT(ROUND((C346-INT(C346))*100,0),"00"),"N/A",IFERROR(VLOOKUP(G346,'LISTA ICCU 2026'!$D$6:$G$1065,4,FALSE),"N/A"))</f>
        <v>N/A</v>
      </c>
      <c r="G346" s="211" t="s">
        <v>2577</v>
      </c>
      <c r="H346" s="7" t="s">
        <v>88</v>
      </c>
      <c r="I346" s="642">
        <v>145</v>
      </c>
      <c r="J346" s="269">
        <v>487760</v>
      </c>
      <c r="K346" s="212">
        <f t="shared" si="207"/>
        <v>70725200</v>
      </c>
      <c r="L346" s="565"/>
      <c r="M346" s="558"/>
      <c r="N346" s="580"/>
      <c r="O346" s="538">
        <f t="shared" si="208"/>
        <v>0</v>
      </c>
      <c r="P346" s="532">
        <f t="shared" ref="P346:P347" si="212">+N346*I346</f>
        <v>0</v>
      </c>
      <c r="Q346" s="532">
        <f t="shared" ref="Q346:Q347" si="213">ROUND(O346*I346,2)</f>
        <v>0</v>
      </c>
      <c r="R346" s="535" t="str">
        <f t="shared" ref="R346:R347" si="214">IF(OR(O346&lt;=0,O346&gt;J346,Q346&lt;=0,Q346&gt;K346,$R$777="NO CUMPLE"),"NO CUMPLE","CUMPLE")</f>
        <v>NO CUMPLE</v>
      </c>
    </row>
    <row r="347" spans="1:19" ht="41.4">
      <c r="A347" s="544"/>
      <c r="B347" s="560"/>
      <c r="C347" s="339">
        <v>21.01</v>
      </c>
      <c r="D347" s="210" t="str">
        <f>IFERROR(VLOOKUP(G347,'LISTA ICCU 2026'!$D$6:$G$1065,4,FALSE),"APU - "&amp;INT(C347)&amp;"."&amp;TEXT(ROUND((C347-INT(C347))*100,0),"00"))</f>
        <v>APU - 21.01</v>
      </c>
      <c r="E347" s="304">
        <f t="shared" si="206"/>
        <v>21.01</v>
      </c>
      <c r="F347" s="210" t="str">
        <f>IF(D347="APU - "&amp;INT(C347)&amp;"."&amp;TEXT(ROUND((C347-INT(C347))*100,0),"00"),"N/A",IFERROR(VLOOKUP(G347,'LISTA ICCU 2026'!$D$6:$G$1065,4,FALSE),"N/A"))</f>
        <v>N/A</v>
      </c>
      <c r="G347" s="211" t="s">
        <v>2578</v>
      </c>
      <c r="H347" s="7" t="s">
        <v>81</v>
      </c>
      <c r="I347" s="642">
        <v>145.97999999999999</v>
      </c>
      <c r="J347" s="269">
        <v>170716</v>
      </c>
      <c r="K347" s="212">
        <f t="shared" si="207"/>
        <v>24921121.68</v>
      </c>
      <c r="L347" s="565"/>
      <c r="M347" s="558"/>
      <c r="N347" s="580"/>
      <c r="O347" s="538">
        <f t="shared" si="208"/>
        <v>0</v>
      </c>
      <c r="P347" s="532">
        <f t="shared" si="212"/>
        <v>0</v>
      </c>
      <c r="Q347" s="532">
        <f t="shared" si="213"/>
        <v>0</v>
      </c>
      <c r="R347" s="535" t="str">
        <f t="shared" si="214"/>
        <v>NO CUMPLE</v>
      </c>
    </row>
    <row r="348" spans="1:19" ht="16.2" thickBot="1">
      <c r="A348" s="544"/>
      <c r="B348" s="560"/>
      <c r="C348" s="340" t="s">
        <v>14</v>
      </c>
      <c r="D348" s="243"/>
      <c r="E348" s="303"/>
      <c r="F348" s="243"/>
      <c r="G348" s="243"/>
      <c r="H348" s="243"/>
      <c r="I348" s="643"/>
      <c r="J348" s="244"/>
      <c r="K348" s="8">
        <f>SUM(K345:K347)</f>
        <v>181936851.44</v>
      </c>
      <c r="L348" s="565"/>
      <c r="M348" s="558"/>
      <c r="N348" s="580"/>
      <c r="O348" s="653"/>
      <c r="P348" s="653"/>
      <c r="Q348" s="656">
        <f>SUM(Q345:Q347)</f>
        <v>0</v>
      </c>
      <c r="R348" s="653"/>
    </row>
    <row r="349" spans="1:19" ht="16.2" thickBot="1">
      <c r="A349" s="544"/>
      <c r="B349" s="560"/>
      <c r="C349" s="337" t="s">
        <v>2232</v>
      </c>
      <c r="D349" s="242"/>
      <c r="E349" s="300"/>
      <c r="F349" s="242"/>
      <c r="G349" s="242"/>
      <c r="H349" s="242"/>
      <c r="I349" s="300"/>
      <c r="J349" s="2"/>
      <c r="K349" s="3"/>
      <c r="L349" s="565"/>
      <c r="M349" s="558"/>
      <c r="N349" s="541"/>
      <c r="O349" s="541"/>
      <c r="P349" s="541"/>
      <c r="Q349" s="541"/>
      <c r="R349" s="542"/>
    </row>
    <row r="350" spans="1:19" ht="15.6">
      <c r="A350" s="544"/>
      <c r="B350" s="560"/>
      <c r="C350" s="339">
        <v>20.010000000000002</v>
      </c>
      <c r="D350" s="210" t="str">
        <f>IFERROR(VLOOKUP(G350,'LISTA ICCU 2026'!$D$6:$G$1065,4,FALSE),"APU - "&amp;INT(C350)&amp;"."&amp;TEXT(ROUND((C350-INT(C350))*100,0),"00"))</f>
        <v>6,7 - V</v>
      </c>
      <c r="E350" s="304">
        <f t="shared" ref="E350:E355" si="215">C350</f>
        <v>20.010000000000002</v>
      </c>
      <c r="F350" s="210" t="str">
        <f>IF(D350="APU - "&amp;INT(C350)&amp;"."&amp;TEXT(ROUND((C350-INT(C350))*100,0),"00"),"N/A",IFERROR(VLOOKUP(G350,'LISTA ICCU 2026'!$D$6:$G$1065,4,FALSE),"N/A"))</f>
        <v>6,7 - V</v>
      </c>
      <c r="G350" s="211" t="s">
        <v>1197</v>
      </c>
      <c r="H350" s="7" t="str">
        <f>IFERROR(VLOOKUP(G350,'LISTA ICCU 2026'!$D$6:$H$1065,2,FALSE),"NO ")</f>
        <v>M2</v>
      </c>
      <c r="I350" s="642">
        <v>103.92</v>
      </c>
      <c r="J350" s="269">
        <f>ROUNDUP(IFERROR(VLOOKUP(G350,'LISTA ICCU 2026'!$D$6:$H$1065,3,FALSE),"NO ")*1.3,0)</f>
        <v>30764</v>
      </c>
      <c r="K350" s="212">
        <f t="shared" ref="K350:K355" si="216">J350*I350</f>
        <v>3196994.88</v>
      </c>
      <c r="L350" s="565"/>
      <c r="M350" s="558"/>
      <c r="N350" s="580"/>
      <c r="O350" s="538">
        <f t="shared" ref="O350:O355" si="217">+ROUND(N350,2)</f>
        <v>0</v>
      </c>
      <c r="P350" s="532">
        <f t="shared" ref="P350" si="218">+N350*I350</f>
        <v>0</v>
      </c>
      <c r="Q350" s="532">
        <f t="shared" ref="Q350" si="219">ROUND(O350*I350,2)</f>
        <v>0</v>
      </c>
      <c r="R350" s="535" t="str">
        <f t="shared" ref="R350" si="220">IF(OR(O350&lt;=0,O350&gt;J350,Q350&lt;=0,Q350&gt;K350,$R$777="NO CUMPLE"),"NO CUMPLE","CUMPLE")</f>
        <v>NO CUMPLE</v>
      </c>
    </row>
    <row r="351" spans="1:19" ht="27.6">
      <c r="A351" s="544"/>
      <c r="B351" s="560"/>
      <c r="C351" s="339">
        <f t="shared" ref="C351:C355" si="221">C350+0.01</f>
        <v>20.020000000000003</v>
      </c>
      <c r="D351" s="210" t="str">
        <f>IFERROR(VLOOKUP(G351,'LISTA ICCU 2026'!$D$6:$G$1065,4,FALSE),"APU - "&amp;INT(C351)&amp;"."&amp;TEXT(ROUND((C351-INT(C351))*100,0),"00"))</f>
        <v>APU - 20.02</v>
      </c>
      <c r="E351" s="304">
        <f t="shared" si="215"/>
        <v>20.020000000000003</v>
      </c>
      <c r="F351" s="210" t="str">
        <f>IF(D351="APU - "&amp;INT(C351)&amp;"."&amp;TEXT(ROUND((C351-INT(C351))*100,0),"00"),"N/A",IFERROR(VLOOKUP(G351,'LISTA ICCU 2026'!$D$6:$G$1065,4,FALSE),"N/A"))</f>
        <v>N/A</v>
      </c>
      <c r="G351" s="211" t="s">
        <v>2581</v>
      </c>
      <c r="H351" s="7" t="s">
        <v>78</v>
      </c>
      <c r="I351" s="642">
        <v>4</v>
      </c>
      <c r="J351" s="269">
        <v>417817</v>
      </c>
      <c r="K351" s="212">
        <f t="shared" si="216"/>
        <v>1671268</v>
      </c>
      <c r="L351" s="565"/>
      <c r="M351" s="558"/>
      <c r="N351" s="580"/>
      <c r="O351" s="538">
        <f t="shared" si="217"/>
        <v>0</v>
      </c>
      <c r="P351" s="532">
        <f t="shared" ref="P351:P355" si="222">+N351*I351</f>
        <v>0</v>
      </c>
      <c r="Q351" s="532">
        <f t="shared" ref="Q351:Q355" si="223">ROUND(O351*I351,2)</f>
        <v>0</v>
      </c>
      <c r="R351" s="535" t="str">
        <f t="shared" ref="R351:R355" si="224">IF(OR(O351&lt;=0,O351&gt;J351,Q351&lt;=0,Q351&gt;K351,$R$777="NO CUMPLE"),"NO CUMPLE","CUMPLE")</f>
        <v>NO CUMPLE</v>
      </c>
    </row>
    <row r="352" spans="1:19" ht="27.6">
      <c r="A352" s="544"/>
      <c r="B352" s="560"/>
      <c r="C352" s="339">
        <f t="shared" si="221"/>
        <v>20.030000000000005</v>
      </c>
      <c r="D352" s="210" t="str">
        <f>IFERROR(VLOOKUP(G352,'LISTA ICCU 2026'!$D$6:$G$1065,4,FALSE),"APU - "&amp;INT(C352)&amp;"."&amp;TEXT(ROUND((C352-INT(C352))*100,0),"00"))</f>
        <v>APU - 20.03</v>
      </c>
      <c r="E352" s="304">
        <f t="shared" si="215"/>
        <v>20.030000000000005</v>
      </c>
      <c r="F352" s="210" t="str">
        <f>IF(D352="APU - "&amp;INT(C352)&amp;"."&amp;TEXT(ROUND((C352-INT(C352))*100,0),"00"),"N/A",IFERROR(VLOOKUP(G352,'LISTA ICCU 2026'!$D$6:$G$1065,4,FALSE),"N/A"))</f>
        <v>N/A</v>
      </c>
      <c r="G352" s="211" t="s">
        <v>2582</v>
      </c>
      <c r="H352" s="7" t="s">
        <v>78</v>
      </c>
      <c r="I352" s="642">
        <v>1</v>
      </c>
      <c r="J352" s="269">
        <v>301986</v>
      </c>
      <c r="K352" s="212">
        <f t="shared" si="216"/>
        <v>301986</v>
      </c>
      <c r="L352" s="565"/>
      <c r="M352" s="558"/>
      <c r="N352" s="580"/>
      <c r="O352" s="538">
        <f t="shared" si="217"/>
        <v>0</v>
      </c>
      <c r="P352" s="532">
        <f t="shared" si="222"/>
        <v>0</v>
      </c>
      <c r="Q352" s="532">
        <f t="shared" si="223"/>
        <v>0</v>
      </c>
      <c r="R352" s="535" t="str">
        <f t="shared" si="224"/>
        <v>NO CUMPLE</v>
      </c>
    </row>
    <row r="353" spans="1:19" ht="27.6">
      <c r="A353" s="544"/>
      <c r="B353" s="560"/>
      <c r="C353" s="339">
        <f t="shared" si="221"/>
        <v>20.040000000000006</v>
      </c>
      <c r="D353" s="210" t="str">
        <f>IFERROR(VLOOKUP(G353,'LISTA ICCU 2026'!$D$6:$G$1065,4,FALSE),"APU - "&amp;INT(C353)&amp;"."&amp;TEXT(ROUND((C353-INT(C353))*100,0),"00"))</f>
        <v>APU - 20.04</v>
      </c>
      <c r="E353" s="304">
        <f t="shared" si="215"/>
        <v>20.040000000000006</v>
      </c>
      <c r="F353" s="210" t="str">
        <f>IF(D353="APU - "&amp;INT(C353)&amp;"."&amp;TEXT(ROUND((C353-INT(C353))*100,0),"00"),"N/A",IFERROR(VLOOKUP(G353,'LISTA ICCU 2026'!$D$6:$G$1065,4,FALSE),"N/A"))</f>
        <v>N/A</v>
      </c>
      <c r="G353" s="211" t="s">
        <v>2583</v>
      </c>
      <c r="H353" s="7" t="s">
        <v>88</v>
      </c>
      <c r="I353" s="642">
        <v>195.05</v>
      </c>
      <c r="J353" s="269">
        <v>30764</v>
      </c>
      <c r="K353" s="212">
        <f t="shared" si="216"/>
        <v>6000518.2000000002</v>
      </c>
      <c r="L353" s="565"/>
      <c r="M353" s="558"/>
      <c r="N353" s="580"/>
      <c r="O353" s="538">
        <f t="shared" si="217"/>
        <v>0</v>
      </c>
      <c r="P353" s="532">
        <f t="shared" si="222"/>
        <v>0</v>
      </c>
      <c r="Q353" s="532">
        <f t="shared" si="223"/>
        <v>0</v>
      </c>
      <c r="R353" s="535" t="str">
        <f t="shared" si="224"/>
        <v>NO CUMPLE</v>
      </c>
    </row>
    <row r="354" spans="1:19" ht="41.4">
      <c r="A354" s="544"/>
      <c r="B354" s="560"/>
      <c r="C354" s="339">
        <f t="shared" si="221"/>
        <v>20.050000000000008</v>
      </c>
      <c r="D354" s="210" t="str">
        <f>IFERROR(VLOOKUP(G354,'LISTA ICCU 2026'!$D$6:$G$1065,4,FALSE),"APU - "&amp;INT(C354)&amp;"."&amp;TEXT(ROUND((C354-INT(C354))*100,0),"00"))</f>
        <v>APU - 20.05</v>
      </c>
      <c r="E354" s="304">
        <f t="shared" si="215"/>
        <v>20.050000000000008</v>
      </c>
      <c r="F354" s="210" t="str">
        <f>IF(D354="APU - "&amp;INT(C354)&amp;"."&amp;TEXT(ROUND((C354-INT(C354))*100,0),"00"),"N/A",IFERROR(VLOOKUP(G354,'LISTA ICCU 2026'!$D$6:$G$1065,4,FALSE),"N/A"))</f>
        <v>N/A</v>
      </c>
      <c r="G354" s="211" t="s">
        <v>2584</v>
      </c>
      <c r="H354" s="7" t="s">
        <v>88</v>
      </c>
      <c r="I354" s="642">
        <v>195.05</v>
      </c>
      <c r="J354" s="269">
        <v>160140</v>
      </c>
      <c r="K354" s="212">
        <f t="shared" si="216"/>
        <v>31235307</v>
      </c>
      <c r="L354" s="565"/>
      <c r="M354" s="558"/>
      <c r="N354" s="580"/>
      <c r="O354" s="538">
        <f t="shared" si="217"/>
        <v>0</v>
      </c>
      <c r="P354" s="532">
        <f t="shared" si="222"/>
        <v>0</v>
      </c>
      <c r="Q354" s="532">
        <f t="shared" si="223"/>
        <v>0</v>
      </c>
      <c r="R354" s="535" t="str">
        <f t="shared" si="224"/>
        <v>NO CUMPLE</v>
      </c>
    </row>
    <row r="355" spans="1:19" ht="27.6">
      <c r="A355" s="544"/>
      <c r="B355" s="560"/>
      <c r="C355" s="339">
        <f t="shared" si="221"/>
        <v>20.060000000000009</v>
      </c>
      <c r="D355" s="210" t="str">
        <f>IFERROR(VLOOKUP(G355,'LISTA ICCU 2026'!$D$6:$G$1065,4,FALSE),"APU - "&amp;INT(C355)&amp;"."&amp;TEXT(ROUND((C355-INT(C355))*100,0),"00"))</f>
        <v>APU - 20.06</v>
      </c>
      <c r="E355" s="304">
        <f t="shared" si="215"/>
        <v>20.060000000000009</v>
      </c>
      <c r="F355" s="210" t="str">
        <f>IF(D355="APU - "&amp;INT(C355)&amp;"."&amp;TEXT(ROUND((C355-INT(C355))*100,0),"00"),"N/A",IFERROR(VLOOKUP(G355,'LISTA ICCU 2026'!$D$6:$G$1065,4,FALSE),"N/A"))</f>
        <v>N/A</v>
      </c>
      <c r="G355" s="211" t="s">
        <v>2585</v>
      </c>
      <c r="H355" s="7" t="s">
        <v>78</v>
      </c>
      <c r="I355" s="642">
        <v>24</v>
      </c>
      <c r="J355" s="269">
        <v>104454</v>
      </c>
      <c r="K355" s="212">
        <f t="shared" si="216"/>
        <v>2506896</v>
      </c>
      <c r="L355" s="565"/>
      <c r="M355" s="558"/>
      <c r="N355" s="580"/>
      <c r="O355" s="538">
        <f t="shared" si="217"/>
        <v>0</v>
      </c>
      <c r="P355" s="532">
        <f t="shared" si="222"/>
        <v>0</v>
      </c>
      <c r="Q355" s="532">
        <f t="shared" si="223"/>
        <v>0</v>
      </c>
      <c r="R355" s="535" t="str">
        <f t="shared" si="224"/>
        <v>NO CUMPLE</v>
      </c>
    </row>
    <row r="356" spans="1:19" ht="16.2" thickBot="1">
      <c r="A356" s="544"/>
      <c r="B356" s="560"/>
      <c r="C356" s="340" t="s">
        <v>14</v>
      </c>
      <c r="D356" s="243"/>
      <c r="E356" s="303"/>
      <c r="F356" s="243"/>
      <c r="G356" s="243"/>
      <c r="H356" s="243"/>
      <c r="I356" s="643"/>
      <c r="J356" s="244"/>
      <c r="K356" s="8">
        <f>SUM(K350:K355)</f>
        <v>44912970.079999998</v>
      </c>
      <c r="L356" s="565"/>
      <c r="M356" s="558"/>
      <c r="N356" s="580"/>
      <c r="O356" s="653"/>
      <c r="P356" s="653"/>
      <c r="Q356" s="656">
        <f>SUM(Q350:Q355)</f>
        <v>0</v>
      </c>
      <c r="R356" s="653"/>
    </row>
    <row r="357" spans="1:19" ht="16.2" thickBot="1">
      <c r="A357" s="544"/>
      <c r="B357" s="560"/>
      <c r="C357" s="337" t="s">
        <v>2233</v>
      </c>
      <c r="D357" s="242"/>
      <c r="E357" s="300"/>
      <c r="F357" s="242"/>
      <c r="G357" s="242"/>
      <c r="H357" s="242"/>
      <c r="I357" s="300"/>
      <c r="J357" s="2"/>
      <c r="K357" s="3"/>
      <c r="L357" s="565"/>
      <c r="M357" s="558"/>
      <c r="N357" s="541"/>
      <c r="O357" s="541"/>
      <c r="P357" s="541"/>
      <c r="Q357" s="541"/>
      <c r="R357" s="542"/>
    </row>
    <row r="358" spans="1:19" ht="27.6">
      <c r="A358" s="544"/>
      <c r="B358" s="560"/>
      <c r="C358" s="339">
        <v>21.01</v>
      </c>
      <c r="D358" s="210" t="str">
        <f>IFERROR(VLOOKUP(G358,'LISTA ICCU 2026'!$D$6:$G$1065,4,FALSE),"APU - "&amp;INT(C358)&amp;"."&amp;TEXT(ROUND((C358-INT(C358))*100,0),"00"))</f>
        <v>APU - 21.01</v>
      </c>
      <c r="E358" s="304">
        <f t="shared" ref="E358:E367" si="225">C358</f>
        <v>21.01</v>
      </c>
      <c r="F358" s="210" t="str">
        <f>IF(D358="APU - "&amp;INT(C358)&amp;"."&amp;TEXT(ROUND((C358-INT(C358))*100,0),"00"),"N/A",IFERROR(VLOOKUP(G358,'LISTA ICCU 2026'!$D$6:$G$1065,4,FALSE),"N/A"))</f>
        <v>N/A</v>
      </c>
      <c r="G358" s="211" t="s">
        <v>2234</v>
      </c>
      <c r="H358" s="7" t="s">
        <v>78</v>
      </c>
      <c r="I358" s="642">
        <v>14</v>
      </c>
      <c r="J358" s="269">
        <v>90477</v>
      </c>
      <c r="K358" s="212">
        <f t="shared" ref="K358:K367" si="226">J358*I358</f>
        <v>1266678</v>
      </c>
      <c r="L358" s="565"/>
      <c r="M358" s="558"/>
      <c r="N358" s="580"/>
      <c r="O358" s="538">
        <f t="shared" ref="O358:O367" si="227">+ROUND(N358,2)</f>
        <v>0</v>
      </c>
      <c r="P358" s="532">
        <f t="shared" ref="P358" si="228">+N358*I358</f>
        <v>0</v>
      </c>
      <c r="Q358" s="532">
        <f t="shared" ref="Q358" si="229">ROUND(O358*I358,2)</f>
        <v>0</v>
      </c>
      <c r="R358" s="535" t="str">
        <f t="shared" ref="R358" si="230">IF(OR(O358&lt;=0,O358&gt;J358,Q358&lt;=0,Q358&gt;K358,$R$777="NO CUMPLE"),"NO CUMPLE","CUMPLE")</f>
        <v>NO CUMPLE</v>
      </c>
      <c r="S358" s="582"/>
    </row>
    <row r="359" spans="1:19" ht="41.4">
      <c r="A359" s="544"/>
      <c r="B359" s="560"/>
      <c r="C359" s="339">
        <f t="shared" ref="C359:C367" si="231">C358+0.01</f>
        <v>21.020000000000003</v>
      </c>
      <c r="D359" s="210" t="str">
        <f>IFERROR(VLOOKUP(G359,'LISTA ICCU 2026'!$D$6:$G$1065,4,FALSE),"APU - "&amp;INT(C359)&amp;"."&amp;TEXT(ROUND((C359-INT(C359))*100,0),"00"))</f>
        <v>APU - 21.02</v>
      </c>
      <c r="E359" s="304">
        <f t="shared" si="225"/>
        <v>21.020000000000003</v>
      </c>
      <c r="F359" s="210" t="str">
        <f>IF(D359="APU - "&amp;INT(C359)&amp;"."&amp;TEXT(ROUND((C359-INT(C359))*100,0),"00"),"N/A",IFERROR(VLOOKUP(G359,'LISTA ICCU 2026'!$D$6:$G$1065,4,FALSE),"N/A"))</f>
        <v>N/A</v>
      </c>
      <c r="G359" s="211" t="s">
        <v>2235</v>
      </c>
      <c r="H359" s="7" t="s">
        <v>78</v>
      </c>
      <c r="I359" s="642">
        <v>2</v>
      </c>
      <c r="J359" s="269">
        <v>547405</v>
      </c>
      <c r="K359" s="212">
        <f t="shared" si="226"/>
        <v>1094810</v>
      </c>
      <c r="L359" s="565"/>
      <c r="M359" s="558"/>
      <c r="N359" s="580"/>
      <c r="O359" s="538">
        <f t="shared" si="227"/>
        <v>0</v>
      </c>
      <c r="P359" s="532">
        <f t="shared" ref="P359:P367" si="232">+N359*I359</f>
        <v>0</v>
      </c>
      <c r="Q359" s="532">
        <f t="shared" ref="Q359:Q367" si="233">ROUND(O359*I359,2)</f>
        <v>0</v>
      </c>
      <c r="R359" s="535" t="str">
        <f t="shared" ref="R359:R367" si="234">IF(OR(O359&lt;=0,O359&gt;J359,Q359&lt;=0,Q359&gt;K359,$R$777="NO CUMPLE"),"NO CUMPLE","CUMPLE")</f>
        <v>NO CUMPLE</v>
      </c>
      <c r="S359" s="582"/>
    </row>
    <row r="360" spans="1:19" ht="55.2">
      <c r="A360" s="544"/>
      <c r="B360" s="560"/>
      <c r="C360" s="339">
        <f t="shared" si="231"/>
        <v>21.030000000000005</v>
      </c>
      <c r="D360" s="210" t="str">
        <f>IFERROR(VLOOKUP(G360,'LISTA ICCU 2026'!$D$6:$G$1065,4,FALSE),"APU - "&amp;INT(C360)&amp;"."&amp;TEXT(ROUND((C360-INT(C360))*100,0),"00"))</f>
        <v>APU - 21.03</v>
      </c>
      <c r="E360" s="304">
        <f t="shared" si="225"/>
        <v>21.030000000000005</v>
      </c>
      <c r="F360" s="210" t="str">
        <f>IF(D360="APU - "&amp;INT(C360)&amp;"."&amp;TEXT(ROUND((C360-INT(C360))*100,0),"00"),"N/A",IFERROR(VLOOKUP(G360,'LISTA ICCU 2026'!$D$6:$G$1065,4,FALSE),"N/A"))</f>
        <v>N/A</v>
      </c>
      <c r="G360" s="211" t="s">
        <v>2236</v>
      </c>
      <c r="H360" s="7" t="s">
        <v>78</v>
      </c>
      <c r="I360" s="642">
        <v>2</v>
      </c>
      <c r="J360" s="269">
        <v>843935</v>
      </c>
      <c r="K360" s="212">
        <f t="shared" si="226"/>
        <v>1687870</v>
      </c>
      <c r="L360" s="565"/>
      <c r="M360" s="558"/>
      <c r="N360" s="580"/>
      <c r="O360" s="538">
        <f t="shared" si="227"/>
        <v>0</v>
      </c>
      <c r="P360" s="532">
        <f t="shared" si="232"/>
        <v>0</v>
      </c>
      <c r="Q360" s="532">
        <f t="shared" si="233"/>
        <v>0</v>
      </c>
      <c r="R360" s="535" t="str">
        <f t="shared" si="234"/>
        <v>NO CUMPLE</v>
      </c>
      <c r="S360" s="582"/>
    </row>
    <row r="361" spans="1:19" ht="41.4">
      <c r="A361" s="544"/>
      <c r="B361" s="560"/>
      <c r="C361" s="339">
        <f t="shared" si="231"/>
        <v>21.040000000000006</v>
      </c>
      <c r="D361" s="210" t="str">
        <f>IFERROR(VLOOKUP(G361,'LISTA ICCU 2026'!$D$6:$G$1065,4,FALSE),"APU - "&amp;INT(C361)&amp;"."&amp;TEXT(ROUND((C361-INT(C361))*100,0),"00"))</f>
        <v>APU - 21.04</v>
      </c>
      <c r="E361" s="304">
        <f t="shared" si="225"/>
        <v>21.040000000000006</v>
      </c>
      <c r="F361" s="210" t="str">
        <f>IF(D361="APU - "&amp;INT(C361)&amp;"."&amp;TEXT(ROUND((C361-INT(C361))*100,0),"00"),"N/A",IFERROR(VLOOKUP(G361,'LISTA ICCU 2026'!$D$6:$G$1065,4,FALSE),"N/A"))</f>
        <v>N/A</v>
      </c>
      <c r="G361" s="211" t="s">
        <v>2237</v>
      </c>
      <c r="H361" s="7" t="s">
        <v>78</v>
      </c>
      <c r="I361" s="642">
        <v>1</v>
      </c>
      <c r="J361" s="269">
        <v>3935224</v>
      </c>
      <c r="K361" s="212">
        <f t="shared" si="226"/>
        <v>3935224</v>
      </c>
      <c r="L361" s="565"/>
      <c r="M361" s="558"/>
      <c r="N361" s="580"/>
      <c r="O361" s="538">
        <f t="shared" si="227"/>
        <v>0</v>
      </c>
      <c r="P361" s="532">
        <f t="shared" si="232"/>
        <v>0</v>
      </c>
      <c r="Q361" s="532">
        <f t="shared" si="233"/>
        <v>0</v>
      </c>
      <c r="R361" s="535" t="str">
        <f t="shared" si="234"/>
        <v>NO CUMPLE</v>
      </c>
      <c r="S361" s="582"/>
    </row>
    <row r="362" spans="1:19" ht="27.6">
      <c r="A362" s="544"/>
      <c r="B362" s="560"/>
      <c r="C362" s="339">
        <f t="shared" si="231"/>
        <v>21.050000000000008</v>
      </c>
      <c r="D362" s="210" t="str">
        <f>IFERROR(VLOOKUP(G362,'LISTA ICCU 2026'!$D$6:$G$1065,4,FALSE),"APU - "&amp;INT(C362)&amp;"."&amp;TEXT(ROUND((C362-INT(C362))*100,0),"00"))</f>
        <v>APU - 21.05</v>
      </c>
      <c r="E362" s="304">
        <f t="shared" si="225"/>
        <v>21.050000000000008</v>
      </c>
      <c r="F362" s="210" t="str">
        <f>IF(D362="APU - "&amp;INT(C362)&amp;"."&amp;TEXT(ROUND((C362-INT(C362))*100,0),"00"),"N/A",IFERROR(VLOOKUP(G362,'LISTA ICCU 2026'!$D$6:$G$1065,4,FALSE),"N/A"))</f>
        <v>N/A</v>
      </c>
      <c r="G362" s="211" t="s">
        <v>2238</v>
      </c>
      <c r="H362" s="7" t="s">
        <v>81</v>
      </c>
      <c r="I362" s="642">
        <v>30.83</v>
      </c>
      <c r="J362" s="269">
        <v>110500</v>
      </c>
      <c r="K362" s="212">
        <f t="shared" si="226"/>
        <v>3406715</v>
      </c>
      <c r="L362" s="565"/>
      <c r="M362" s="558"/>
      <c r="N362" s="580"/>
      <c r="O362" s="538">
        <f t="shared" si="227"/>
        <v>0</v>
      </c>
      <c r="P362" s="532">
        <f t="shared" si="232"/>
        <v>0</v>
      </c>
      <c r="Q362" s="532">
        <f t="shared" si="233"/>
        <v>0</v>
      </c>
      <c r="R362" s="535" t="str">
        <f t="shared" si="234"/>
        <v>NO CUMPLE</v>
      </c>
      <c r="S362" s="582"/>
    </row>
    <row r="363" spans="1:19" ht="27.6">
      <c r="A363" s="544"/>
      <c r="B363" s="560"/>
      <c r="C363" s="339">
        <f t="shared" si="231"/>
        <v>21.060000000000009</v>
      </c>
      <c r="D363" s="210" t="str">
        <f>IFERROR(VLOOKUP(G363,'LISTA ICCU 2026'!$D$6:$G$1065,4,FALSE),"APU - "&amp;INT(C363)&amp;"."&amp;TEXT(ROUND((C363-INT(C363))*100,0),"00"))</f>
        <v>APU - 21.06</v>
      </c>
      <c r="E363" s="304">
        <f t="shared" si="225"/>
        <v>21.060000000000009</v>
      </c>
      <c r="F363" s="210" t="str">
        <f>IF(D363="APU - "&amp;INT(C363)&amp;"."&amp;TEXT(ROUND((C363-INT(C363))*100,0),"00"),"N/A",IFERROR(VLOOKUP(G363,'LISTA ICCU 2026'!$D$6:$G$1065,4,FALSE),"N/A"))</f>
        <v>N/A</v>
      </c>
      <c r="G363" s="211" t="s">
        <v>2239</v>
      </c>
      <c r="H363" s="7" t="s">
        <v>81</v>
      </c>
      <c r="I363" s="642">
        <v>61.48</v>
      </c>
      <c r="J363" s="269">
        <v>78001</v>
      </c>
      <c r="K363" s="212">
        <f t="shared" si="226"/>
        <v>4795501.4799999995</v>
      </c>
      <c r="L363" s="565"/>
      <c r="M363" s="558"/>
      <c r="N363" s="580"/>
      <c r="O363" s="538">
        <f t="shared" si="227"/>
        <v>0</v>
      </c>
      <c r="P363" s="532">
        <f t="shared" si="232"/>
        <v>0</v>
      </c>
      <c r="Q363" s="532">
        <f t="shared" si="233"/>
        <v>0</v>
      </c>
      <c r="R363" s="535" t="str">
        <f t="shared" si="234"/>
        <v>NO CUMPLE</v>
      </c>
      <c r="S363" s="582"/>
    </row>
    <row r="364" spans="1:19" ht="15.6">
      <c r="A364" s="544"/>
      <c r="B364" s="560"/>
      <c r="C364" s="339">
        <f t="shared" si="231"/>
        <v>21.070000000000011</v>
      </c>
      <c r="D364" s="210" t="str">
        <f>IFERROR(VLOOKUP(G364,'LISTA ICCU 2026'!$D$6:$G$1065,4,FALSE),"APU - "&amp;INT(C364)&amp;"."&amp;TEXT(ROUND((C364-INT(C364))*100,0),"00"))</f>
        <v>APU - 21.07</v>
      </c>
      <c r="E364" s="304">
        <f t="shared" si="225"/>
        <v>21.070000000000011</v>
      </c>
      <c r="F364" s="210" t="str">
        <f>IF(D364="APU - "&amp;INT(C364)&amp;"."&amp;TEXT(ROUND((C364-INT(C364))*100,0),"00"),"N/A",IFERROR(VLOOKUP(G364,'LISTA ICCU 2026'!$D$6:$G$1065,4,FALSE),"N/A"))</f>
        <v>N/A</v>
      </c>
      <c r="G364" s="211" t="s">
        <v>2240</v>
      </c>
      <c r="H364" s="7" t="s">
        <v>78</v>
      </c>
      <c r="I364" s="642">
        <v>20</v>
      </c>
      <c r="J364" s="269">
        <v>68464</v>
      </c>
      <c r="K364" s="212">
        <f t="shared" si="226"/>
        <v>1369280</v>
      </c>
      <c r="L364" s="565"/>
      <c r="M364" s="558"/>
      <c r="N364" s="580"/>
      <c r="O364" s="538">
        <f t="shared" si="227"/>
        <v>0</v>
      </c>
      <c r="P364" s="532">
        <f t="shared" si="232"/>
        <v>0</v>
      </c>
      <c r="Q364" s="532">
        <f t="shared" si="233"/>
        <v>0</v>
      </c>
      <c r="R364" s="535" t="str">
        <f t="shared" si="234"/>
        <v>NO CUMPLE</v>
      </c>
      <c r="S364" s="582"/>
    </row>
    <row r="365" spans="1:19" ht="15.6">
      <c r="A365" s="544"/>
      <c r="B365" s="560"/>
      <c r="C365" s="339">
        <f t="shared" si="231"/>
        <v>21.080000000000013</v>
      </c>
      <c r="D365" s="210" t="str">
        <f>IFERROR(VLOOKUP(G365,'LISTA ICCU 2026'!$D$6:$G$1065,4,FALSE),"APU - "&amp;INT(C365)&amp;"."&amp;TEXT(ROUND((C365-INT(C365))*100,0),"00"))</f>
        <v>APU - 21.08</v>
      </c>
      <c r="E365" s="304">
        <f t="shared" si="225"/>
        <v>21.080000000000013</v>
      </c>
      <c r="F365" s="210" t="str">
        <f>IF(D365="APU - "&amp;INT(C365)&amp;"."&amp;TEXT(ROUND((C365-INT(C365))*100,0),"00"),"N/A",IFERROR(VLOOKUP(G365,'LISTA ICCU 2026'!$D$6:$G$1065,4,FALSE),"N/A"))</f>
        <v>N/A</v>
      </c>
      <c r="G365" s="211" t="s">
        <v>2241</v>
      </c>
      <c r="H365" s="7" t="s">
        <v>78</v>
      </c>
      <c r="I365" s="642">
        <v>8</v>
      </c>
      <c r="J365" s="269">
        <v>182913</v>
      </c>
      <c r="K365" s="212">
        <f t="shared" si="226"/>
        <v>1463304</v>
      </c>
      <c r="L365" s="565"/>
      <c r="M365" s="558"/>
      <c r="N365" s="580"/>
      <c r="O365" s="538">
        <f t="shared" si="227"/>
        <v>0</v>
      </c>
      <c r="P365" s="532">
        <f t="shared" si="232"/>
        <v>0</v>
      </c>
      <c r="Q365" s="532">
        <f t="shared" si="233"/>
        <v>0</v>
      </c>
      <c r="R365" s="535" t="str">
        <f t="shared" si="234"/>
        <v>NO CUMPLE</v>
      </c>
      <c r="S365" s="582"/>
    </row>
    <row r="366" spans="1:19" ht="41.4">
      <c r="A366" s="544"/>
      <c r="B366" s="560"/>
      <c r="C366" s="339">
        <f t="shared" si="231"/>
        <v>21.090000000000014</v>
      </c>
      <c r="D366" s="210" t="str">
        <f>IFERROR(VLOOKUP(G366,'LISTA ICCU 2026'!$D$6:$G$1065,4,FALSE),"APU - "&amp;INT(C366)&amp;"."&amp;TEXT(ROUND((C366-INT(C366))*100,0),"00"))</f>
        <v>APU - 21.09</v>
      </c>
      <c r="E366" s="304">
        <f t="shared" si="225"/>
        <v>21.090000000000014</v>
      </c>
      <c r="F366" s="210" t="str">
        <f>IF(D366="APU - "&amp;INT(C366)&amp;"."&amp;TEXT(ROUND((C366-INT(C366))*100,0),"00"),"N/A",IFERROR(VLOOKUP(G366,'LISTA ICCU 2026'!$D$6:$G$1065,4,FALSE),"N/A"))</f>
        <v>N/A</v>
      </c>
      <c r="G366" s="211" t="s">
        <v>2242</v>
      </c>
      <c r="H366" s="7" t="s">
        <v>78</v>
      </c>
      <c r="I366" s="642">
        <v>432</v>
      </c>
      <c r="J366" s="269">
        <v>8904</v>
      </c>
      <c r="K366" s="212">
        <f t="shared" si="226"/>
        <v>3846528</v>
      </c>
      <c r="L366" s="565"/>
      <c r="M366" s="558"/>
      <c r="N366" s="580"/>
      <c r="O366" s="538">
        <f t="shared" si="227"/>
        <v>0</v>
      </c>
      <c r="P366" s="532">
        <f t="shared" si="232"/>
        <v>0</v>
      </c>
      <c r="Q366" s="532">
        <f t="shared" si="233"/>
        <v>0</v>
      </c>
      <c r="R366" s="535" t="str">
        <f t="shared" si="234"/>
        <v>NO CUMPLE</v>
      </c>
      <c r="S366" s="582"/>
    </row>
    <row r="367" spans="1:19" ht="27.6">
      <c r="A367" s="544"/>
      <c r="B367" s="560"/>
      <c r="C367" s="339">
        <f t="shared" si="231"/>
        <v>21.100000000000016</v>
      </c>
      <c r="D367" s="210" t="str">
        <f>IFERROR(VLOOKUP(G367,'LISTA ICCU 2026'!$D$6:$G$1065,4,FALSE),"APU - "&amp;INT(C367)&amp;"."&amp;TEXT(ROUND((C367-INT(C367))*100,0),"00"))</f>
        <v>APU - 21.10</v>
      </c>
      <c r="E367" s="304">
        <f t="shared" si="225"/>
        <v>21.100000000000016</v>
      </c>
      <c r="F367" s="210" t="str">
        <f>IF(D367="APU - "&amp;INT(C367)&amp;"."&amp;TEXT(ROUND((C367-INT(C367))*100,0),"00"),"N/A",IFERROR(VLOOKUP(G367,'LISTA ICCU 2026'!$D$6:$G$1065,4,FALSE),"N/A"))</f>
        <v>N/A</v>
      </c>
      <c r="G367" s="211" t="s">
        <v>2243</v>
      </c>
      <c r="H367" s="7" t="s">
        <v>78</v>
      </c>
      <c r="I367" s="642">
        <v>360</v>
      </c>
      <c r="J367" s="269">
        <v>45292</v>
      </c>
      <c r="K367" s="212">
        <f t="shared" si="226"/>
        <v>16305120</v>
      </c>
      <c r="L367" s="565"/>
      <c r="M367" s="558"/>
      <c r="N367" s="580"/>
      <c r="O367" s="538">
        <f t="shared" si="227"/>
        <v>0</v>
      </c>
      <c r="P367" s="532">
        <f t="shared" si="232"/>
        <v>0</v>
      </c>
      <c r="Q367" s="532">
        <f t="shared" si="233"/>
        <v>0</v>
      </c>
      <c r="R367" s="535" t="str">
        <f t="shared" si="234"/>
        <v>NO CUMPLE</v>
      </c>
      <c r="S367" s="582"/>
    </row>
    <row r="368" spans="1:19" ht="16.2" thickBot="1">
      <c r="A368" s="544"/>
      <c r="B368" s="560"/>
      <c r="C368" s="340" t="s">
        <v>14</v>
      </c>
      <c r="D368" s="243"/>
      <c r="E368" s="303"/>
      <c r="F368" s="243"/>
      <c r="G368" s="243"/>
      <c r="H368" s="243"/>
      <c r="I368" s="643"/>
      <c r="J368" s="244"/>
      <c r="K368" s="8">
        <f>SUM(K358:K367)</f>
        <v>39171030.480000004</v>
      </c>
      <c r="L368" s="565"/>
      <c r="M368" s="558"/>
      <c r="N368" s="580"/>
      <c r="O368" s="653"/>
      <c r="P368" s="653"/>
      <c r="Q368" s="656">
        <f>SUM(Q358:Q367)</f>
        <v>0</v>
      </c>
      <c r="R368" s="653"/>
    </row>
    <row r="369" spans="1:21" ht="16.2" thickBot="1">
      <c r="A369" s="544"/>
      <c r="B369" s="560"/>
      <c r="C369" s="344" t="s">
        <v>2579</v>
      </c>
      <c r="D369" s="242"/>
      <c r="E369" s="300"/>
      <c r="F369" s="242"/>
      <c r="G369" s="242"/>
      <c r="H369" s="242"/>
      <c r="I369" s="300"/>
      <c r="J369" s="2"/>
      <c r="K369" s="3"/>
      <c r="L369" s="565"/>
      <c r="M369" s="558"/>
      <c r="N369" s="541"/>
      <c r="O369" s="541"/>
      <c r="P369" s="541"/>
      <c r="Q369" s="541"/>
      <c r="R369" s="542"/>
    </row>
    <row r="370" spans="1:21" ht="69">
      <c r="A370" s="544"/>
      <c r="B370" s="560"/>
      <c r="C370" s="339">
        <v>22.01</v>
      </c>
      <c r="D370" s="210" t="str">
        <f>IFERROR(VLOOKUP(G370,'LISTA ICCU 2026'!$D$6:$G$1065,4,FALSE),"APU - "&amp;INT(C370)&amp;"."&amp;TEXT(ROUND((C370-INT(C370))*100,0),"00"))</f>
        <v>APU - 22.01</v>
      </c>
      <c r="E370" s="304">
        <f t="shared" ref="E370:E371" si="235">C370</f>
        <v>22.01</v>
      </c>
      <c r="F370" s="210" t="str">
        <f>IF(D370="APU - "&amp;INT(C370)&amp;"."&amp;TEXT(ROUND((C370-INT(C370))*100,0),"00"),"N/A",IFERROR(VLOOKUP(G370,'LISTA ICCU 2026'!$D$6:$G$1065,4,FALSE),"N/A"))</f>
        <v>N/A</v>
      </c>
      <c r="G370" s="211" t="s">
        <v>2244</v>
      </c>
      <c r="H370" s="7" t="s">
        <v>88</v>
      </c>
      <c r="I370" s="646">
        <v>789.89</v>
      </c>
      <c r="J370" s="269">
        <v>9187</v>
      </c>
      <c r="K370" s="212">
        <f t="shared" ref="K370:K371" si="236">J370*I370</f>
        <v>7256719.4299999997</v>
      </c>
      <c r="L370" s="565"/>
      <c r="M370" s="558"/>
      <c r="N370" s="580"/>
      <c r="O370" s="538">
        <f t="shared" ref="O370:O371" si="237">+ROUND(N370,2)</f>
        <v>0</v>
      </c>
      <c r="P370" s="532">
        <f t="shared" ref="P370" si="238">+N370*I370</f>
        <v>0</v>
      </c>
      <c r="Q370" s="532">
        <f t="shared" ref="Q370" si="239">ROUND(O370*I370,2)</f>
        <v>0</v>
      </c>
      <c r="R370" s="535" t="str">
        <f t="shared" ref="R370" si="240">IF(OR(O370&lt;=0,O370&gt;J370,Q370&lt;=0,Q370&gt;K370,$R$777="NO CUMPLE"),"NO CUMPLE","CUMPLE")</f>
        <v>NO CUMPLE</v>
      </c>
    </row>
    <row r="371" spans="1:21" ht="69">
      <c r="A371" s="544"/>
      <c r="B371" s="560"/>
      <c r="C371" s="339">
        <f>C370+0.01</f>
        <v>22.020000000000003</v>
      </c>
      <c r="D371" s="210" t="str">
        <f>IFERROR(VLOOKUP(G371,'LISTA ICCU 2026'!$D$6:$G$1065,4,FALSE),"APU - "&amp;INT(C371)&amp;"."&amp;TEXT(ROUND((C371-INT(C371))*100,0),"00"))</f>
        <v>APU - 22.02</v>
      </c>
      <c r="E371" s="304">
        <f t="shared" si="235"/>
        <v>22.020000000000003</v>
      </c>
      <c r="F371" s="210" t="str">
        <f>IF(D371="APU - "&amp;INT(C371)&amp;"."&amp;TEXT(ROUND((C371-INT(C371))*100,0),"00"),"N/A",IFERROR(VLOOKUP(G371,'LISTA ICCU 2026'!$D$6:$G$1065,4,FALSE),"N/A"))</f>
        <v>N/A</v>
      </c>
      <c r="G371" s="211" t="s">
        <v>2245</v>
      </c>
      <c r="H371" s="7" t="s">
        <v>88</v>
      </c>
      <c r="I371" s="646">
        <v>400.66</v>
      </c>
      <c r="J371" s="269">
        <v>5879</v>
      </c>
      <c r="K371" s="212">
        <f t="shared" si="236"/>
        <v>2355480.14</v>
      </c>
      <c r="L371" s="565"/>
      <c r="M371" s="558"/>
      <c r="N371" s="580"/>
      <c r="O371" s="538">
        <f t="shared" si="237"/>
        <v>0</v>
      </c>
      <c r="P371" s="532">
        <f t="shared" ref="P371" si="241">+N371*I371</f>
        <v>0</v>
      </c>
      <c r="Q371" s="532">
        <f t="shared" ref="Q371" si="242">ROUND(O371*I371,2)</f>
        <v>0</v>
      </c>
      <c r="R371" s="535" t="str">
        <f t="shared" ref="R371" si="243">IF(OR(O371&lt;=0,O371&gt;J371,Q371&lt;=0,Q371&gt;K371,$R$777="NO CUMPLE"),"NO CUMPLE","CUMPLE")</f>
        <v>NO CUMPLE</v>
      </c>
    </row>
    <row r="372" spans="1:21" ht="16.2" thickBot="1">
      <c r="A372" s="544"/>
      <c r="B372" s="560"/>
      <c r="C372" s="340" t="s">
        <v>14</v>
      </c>
      <c r="D372" s="243"/>
      <c r="E372" s="303"/>
      <c r="F372" s="243"/>
      <c r="G372" s="243"/>
      <c r="H372" s="243"/>
      <c r="I372" s="643"/>
      <c r="J372" s="244"/>
      <c r="K372" s="8">
        <f>SUM(K370:K371)</f>
        <v>9612199.5700000003</v>
      </c>
      <c r="L372" s="565"/>
      <c r="M372" s="558"/>
      <c r="N372" s="580"/>
      <c r="O372" s="653"/>
      <c r="P372" s="653"/>
      <c r="Q372" s="656">
        <f>SUM(Q370:Q371)</f>
        <v>0</v>
      </c>
      <c r="R372" s="653"/>
    </row>
    <row r="373" spans="1:21" s="585" customFormat="1" ht="16.2" thickBot="1">
      <c r="A373" s="583"/>
      <c r="B373" s="584"/>
      <c r="C373" s="345" t="s">
        <v>23</v>
      </c>
      <c r="D373" s="2"/>
      <c r="E373" s="302"/>
      <c r="F373" s="2"/>
      <c r="G373" s="270"/>
      <c r="H373" s="2"/>
      <c r="I373" s="300"/>
      <c r="J373" s="9"/>
      <c r="K373" s="10">
        <f>K372+K368+K356+K343+K348+K322+K318+K310+K293+K284+K279+K272+K262+K244+K240+K229+K167+K157+K54+K41+K29+K23</f>
        <v>4216705999.9959998</v>
      </c>
      <c r="L373" s="565"/>
      <c r="M373" s="558"/>
      <c r="N373" s="541"/>
      <c r="O373" s="541"/>
      <c r="P373" s="541"/>
      <c r="Q373" s="10">
        <f>Q372+Q368+Q356+Q343+Q348+Q322+Q318+Q310+Q293+Q284+Q279+Q272+Q262+Q244+Q240+Q229+Q167+Q157+Q54+Q41+Q29+Q23</f>
        <v>0</v>
      </c>
      <c r="R373" s="542"/>
    </row>
    <row r="374" spans="1:21" s="585" customFormat="1" ht="16.2" thickBot="1">
      <c r="A374" s="583"/>
      <c r="B374" s="584"/>
      <c r="C374" s="346"/>
      <c r="D374" s="331"/>
      <c r="E374" s="330"/>
      <c r="F374" s="331"/>
      <c r="G374" s="347"/>
      <c r="H374" s="331"/>
      <c r="I374" s="647"/>
      <c r="J374" s="331"/>
      <c r="K374" s="348"/>
      <c r="L374" s="565"/>
      <c r="M374" s="558"/>
      <c r="N374" s="580"/>
      <c r="O374" s="657"/>
      <c r="P374" s="657"/>
      <c r="Q374" s="657"/>
      <c r="R374" s="657"/>
      <c r="S374" s="586"/>
    </row>
    <row r="375" spans="1:21" ht="16.2" thickBot="1">
      <c r="A375" s="544"/>
      <c r="B375" s="560"/>
      <c r="C375" s="337" t="s">
        <v>2580</v>
      </c>
      <c r="D375" s="242"/>
      <c r="E375" s="300"/>
      <c r="F375" s="242"/>
      <c r="G375" s="242"/>
      <c r="H375" s="242"/>
      <c r="I375" s="300"/>
      <c r="J375" s="2"/>
      <c r="K375" s="3"/>
      <c r="L375" s="565"/>
      <c r="M375" s="558"/>
      <c r="N375" s="541"/>
      <c r="O375" s="541"/>
      <c r="P375" s="541"/>
      <c r="Q375" s="541"/>
      <c r="R375" s="542"/>
    </row>
    <row r="376" spans="1:21" ht="15.6">
      <c r="A376" s="544"/>
      <c r="B376" s="560"/>
      <c r="C376" s="339">
        <v>23.01</v>
      </c>
      <c r="D376" s="210" t="str">
        <f>IFERROR(VLOOKUP(G376,'LISTA ICCU 2026'!$D$6:$G$1065,4,FALSE),"APU - "&amp;C376)</f>
        <v>APU - 23,01</v>
      </c>
      <c r="E376" s="304">
        <f t="shared" ref="E376:E379" si="244">C376</f>
        <v>23.01</v>
      </c>
      <c r="F376" s="210" t="str">
        <f>IF(D376="APU - "&amp;C376,"N/A",IFERROR(VLOOKUP(G376,'LISTA ICCU 2026'!$D$6:$G$1065,4,FALSE),"APU - "&amp;C376))</f>
        <v>N/A</v>
      </c>
      <c r="G376" s="211" t="s">
        <v>2273</v>
      </c>
      <c r="H376" s="7" t="s">
        <v>7</v>
      </c>
      <c r="I376" s="642">
        <v>1</v>
      </c>
      <c r="J376" s="269">
        <v>5500000</v>
      </c>
      <c r="K376" s="212">
        <f t="shared" ref="K376:K379" si="245">J376*I376</f>
        <v>5500000</v>
      </c>
      <c r="L376" s="565"/>
      <c r="M376" s="558"/>
      <c r="N376" s="580"/>
      <c r="O376" s="538">
        <f t="shared" ref="O376:O380" si="246">+ROUND(N376,2)</f>
        <v>0</v>
      </c>
      <c r="P376" s="532">
        <f t="shared" ref="P376" si="247">+N376*I376</f>
        <v>0</v>
      </c>
      <c r="Q376" s="532">
        <f t="shared" ref="Q376" si="248">ROUND(O376*I376,2)</f>
        <v>0</v>
      </c>
      <c r="R376" s="535" t="str">
        <f t="shared" ref="R376" si="249">IF(OR(O376&lt;=0,O376&gt;J376,Q376&lt;=0,Q376&gt;K376,$R$777="NO CUMPLE"),"NO CUMPLE","CUMPLE")</f>
        <v>NO CUMPLE</v>
      </c>
    </row>
    <row r="377" spans="1:21" ht="15.6">
      <c r="A377" s="544"/>
      <c r="B377" s="560"/>
      <c r="C377" s="339">
        <f t="shared" ref="C377:C379" si="250">C376+0.01</f>
        <v>23.020000000000003</v>
      </c>
      <c r="D377" s="210" t="str">
        <f>IFERROR(VLOOKUP(G377,'LISTA ICCU 2026'!$D$6:$G$1065,4,FALSE),"APU - "&amp;C377)</f>
        <v>APU - 23,02</v>
      </c>
      <c r="E377" s="304">
        <f t="shared" si="244"/>
        <v>23.020000000000003</v>
      </c>
      <c r="F377" s="210" t="str">
        <f>IF(D377="APU - "&amp;C377,"N/A",IFERROR(VLOOKUP(G377,'LISTA ICCU 2026'!$D$6:$G$1065,4,FALSE),"APU - "&amp;C377))</f>
        <v>N/A</v>
      </c>
      <c r="G377" s="211" t="s">
        <v>2274</v>
      </c>
      <c r="H377" s="7" t="s">
        <v>7</v>
      </c>
      <c r="I377" s="642">
        <v>1</v>
      </c>
      <c r="J377" s="269">
        <v>4500000</v>
      </c>
      <c r="K377" s="212">
        <f t="shared" si="245"/>
        <v>4500000</v>
      </c>
      <c r="L377" s="565"/>
      <c r="M377" s="558"/>
      <c r="N377" s="580"/>
      <c r="O377" s="538">
        <f t="shared" si="246"/>
        <v>0</v>
      </c>
      <c r="P377" s="532">
        <f t="shared" ref="P377:P380" si="251">+N377*I377</f>
        <v>0</v>
      </c>
      <c r="Q377" s="532">
        <f t="shared" ref="Q377:Q380" si="252">ROUND(O377*I377,2)</f>
        <v>0</v>
      </c>
      <c r="R377" s="535" t="str">
        <f t="shared" ref="R377:R380" si="253">IF(OR(O377&lt;=0,O377&gt;J377,Q377&lt;=0,Q377&gt;K377,$R$777="NO CUMPLE"),"NO CUMPLE","CUMPLE")</f>
        <v>NO CUMPLE</v>
      </c>
    </row>
    <row r="378" spans="1:21" ht="15.6">
      <c r="A378" s="544"/>
      <c r="B378" s="560"/>
      <c r="C378" s="339">
        <f t="shared" si="250"/>
        <v>23.030000000000005</v>
      </c>
      <c r="D378" s="210" t="str">
        <f>IFERROR(VLOOKUP(G378,'LISTA ICCU 2026'!$D$6:$G$1065,4,FALSE),"APU - "&amp;C378)</f>
        <v>APU - 23,03</v>
      </c>
      <c r="E378" s="304">
        <f t="shared" si="244"/>
        <v>23.030000000000005</v>
      </c>
      <c r="F378" s="210" t="str">
        <f>IF(D378="APU - "&amp;C378,"N/A",IFERROR(VLOOKUP(G378,'LISTA ICCU 2026'!$D$6:$G$1065,4,FALSE),"APU - "&amp;C378))</f>
        <v>N/A</v>
      </c>
      <c r="G378" s="211" t="s">
        <v>2275</v>
      </c>
      <c r="H378" s="7" t="s">
        <v>7</v>
      </c>
      <c r="I378" s="642">
        <v>133</v>
      </c>
      <c r="J378" s="269">
        <v>35000</v>
      </c>
      <c r="K378" s="212">
        <f t="shared" si="245"/>
        <v>4655000</v>
      </c>
      <c r="L378" s="565"/>
      <c r="M378" s="558"/>
      <c r="N378" s="580"/>
      <c r="O378" s="538">
        <f t="shared" si="246"/>
        <v>0</v>
      </c>
      <c r="P378" s="532">
        <f t="shared" si="251"/>
        <v>0</v>
      </c>
      <c r="Q378" s="532">
        <f t="shared" si="252"/>
        <v>0</v>
      </c>
      <c r="R378" s="535" t="str">
        <f t="shared" si="253"/>
        <v>NO CUMPLE</v>
      </c>
    </row>
    <row r="379" spans="1:21" ht="15.6">
      <c r="A379" s="544"/>
      <c r="B379" s="560"/>
      <c r="C379" s="339">
        <f t="shared" si="250"/>
        <v>23.040000000000006</v>
      </c>
      <c r="D379" s="210" t="str">
        <f>IFERROR(VLOOKUP(G379,'LISTA ICCU 2026'!$D$6:$G$1065,4,FALSE),"APU - "&amp;C379)</f>
        <v>APU - 23,04</v>
      </c>
      <c r="E379" s="304">
        <f t="shared" si="244"/>
        <v>23.040000000000006</v>
      </c>
      <c r="F379" s="210" t="str">
        <f>IF(D379="APU - "&amp;C379,"N/A",IFERROR(VLOOKUP(G379,'LISTA ICCU 2026'!$D$6:$G$1065,4,FALSE),"APU - "&amp;C379))</f>
        <v>N/A</v>
      </c>
      <c r="G379" s="211" t="s">
        <v>2276</v>
      </c>
      <c r="H379" s="7" t="s">
        <v>7</v>
      </c>
      <c r="I379" s="642">
        <v>1</v>
      </c>
      <c r="J379" s="269">
        <v>2500000</v>
      </c>
      <c r="K379" s="212">
        <f t="shared" si="245"/>
        <v>2500000</v>
      </c>
      <c r="L379" s="565"/>
      <c r="M379" s="558"/>
      <c r="N379" s="580"/>
      <c r="O379" s="538">
        <f t="shared" si="246"/>
        <v>0</v>
      </c>
      <c r="P379" s="532">
        <f t="shared" si="251"/>
        <v>0</v>
      </c>
      <c r="Q379" s="532">
        <f t="shared" si="252"/>
        <v>0</v>
      </c>
      <c r="R379" s="535" t="str">
        <f t="shared" si="253"/>
        <v>NO CUMPLE</v>
      </c>
    </row>
    <row r="380" spans="1:21" ht="16.2" thickBot="1">
      <c r="A380" s="544"/>
      <c r="B380" s="560"/>
      <c r="C380" s="340" t="s">
        <v>14</v>
      </c>
      <c r="D380" s="243"/>
      <c r="E380" s="303"/>
      <c r="F380" s="243"/>
      <c r="G380" s="243"/>
      <c r="H380" s="243"/>
      <c r="I380" s="643"/>
      <c r="J380" s="244"/>
      <c r="K380" s="8">
        <f>SUM(K376:K379)</f>
        <v>17155000</v>
      </c>
      <c r="L380" s="565"/>
      <c r="M380" s="558"/>
      <c r="N380" s="580"/>
      <c r="O380" s="538"/>
      <c r="P380" s="532"/>
      <c r="Q380" s="656">
        <f>SUM(Q376:Q379)</f>
        <v>0</v>
      </c>
      <c r="R380" s="535"/>
    </row>
    <row r="381" spans="1:21" s="585" customFormat="1" ht="16.2" thickBot="1">
      <c r="A381" s="583"/>
      <c r="B381" s="584"/>
      <c r="C381" s="345" t="s">
        <v>2253</v>
      </c>
      <c r="D381" s="2"/>
      <c r="E381" s="302"/>
      <c r="F381" s="2"/>
      <c r="G381" s="270"/>
      <c r="H381" s="2"/>
      <c r="I381" s="300"/>
      <c r="J381" s="9"/>
      <c r="K381" s="10">
        <f>K380+K373</f>
        <v>4233860999.9959998</v>
      </c>
      <c r="L381" s="565"/>
      <c r="M381" s="558"/>
      <c r="N381" s="580"/>
      <c r="O381" s="657"/>
      <c r="P381" s="657"/>
      <c r="Q381" s="10">
        <f>Q380+Q373</f>
        <v>0</v>
      </c>
      <c r="R381" s="535" t="str">
        <f>+IF(OR(Q381&gt;K381, Q381=0),"NO CUMPLE","CUMPLE")</f>
        <v>NO CUMPLE</v>
      </c>
      <c r="T381" s="587"/>
      <c r="U381" s="588"/>
    </row>
    <row r="382" spans="1:21" s="585" customFormat="1" ht="16.2" thickBot="1">
      <c r="A382" s="583"/>
      <c r="B382" s="584"/>
      <c r="C382" s="346"/>
      <c r="D382" s="331"/>
      <c r="E382" s="330"/>
      <c r="F382" s="331"/>
      <c r="G382" s="347"/>
      <c r="H382" s="331"/>
      <c r="I382" s="647"/>
      <c r="J382" s="331"/>
      <c r="K382" s="348"/>
      <c r="L382" s="565"/>
      <c r="M382" s="558"/>
      <c r="N382" s="580"/>
      <c r="O382" s="657"/>
      <c r="P382" s="657"/>
      <c r="Q382" s="657"/>
      <c r="R382" s="657"/>
      <c r="S382" s="586"/>
      <c r="T382" s="588"/>
      <c r="U382" s="588"/>
    </row>
    <row r="383" spans="1:21" s="585" customFormat="1" ht="21.6" thickBot="1">
      <c r="A383" s="583"/>
      <c r="B383" s="584"/>
      <c r="C383" s="370" t="s">
        <v>2587</v>
      </c>
      <c r="D383" s="371"/>
      <c r="E383" s="371"/>
      <c r="F383" s="371"/>
      <c r="G383" s="371"/>
      <c r="H383" s="371"/>
      <c r="I383" s="371"/>
      <c r="J383" s="371"/>
      <c r="K383" s="371"/>
      <c r="L383" s="565"/>
      <c r="M383" s="558"/>
      <c r="N383" s="541"/>
      <c r="O383" s="541"/>
      <c r="P383" s="541"/>
      <c r="Q383" s="541"/>
      <c r="R383" s="542"/>
      <c r="S383" s="586"/>
      <c r="T383" s="588"/>
      <c r="U383" s="588"/>
    </row>
    <row r="384" spans="1:21" s="585" customFormat="1" ht="16.2" thickBot="1">
      <c r="A384" s="583"/>
      <c r="B384" s="584"/>
      <c r="C384" s="337" t="s">
        <v>13</v>
      </c>
      <c r="D384" s="242"/>
      <c r="E384" s="300"/>
      <c r="F384" s="242"/>
      <c r="G384" s="242"/>
      <c r="H384" s="242"/>
      <c r="I384" s="300"/>
      <c r="J384" s="2"/>
      <c r="K384" s="3"/>
      <c r="L384" s="565"/>
      <c r="M384" s="558"/>
      <c r="N384" s="541"/>
      <c r="O384" s="541"/>
      <c r="P384" s="541"/>
      <c r="Q384" s="541"/>
      <c r="R384" s="542"/>
      <c r="S384" s="586"/>
      <c r="T384" s="588"/>
      <c r="U384" s="588"/>
    </row>
    <row r="385" spans="1:21" s="585" customFormat="1" ht="15.6">
      <c r="A385" s="583"/>
      <c r="B385" s="584"/>
      <c r="C385" s="338">
        <v>1.01</v>
      </c>
      <c r="D385" s="210" t="s">
        <v>2598</v>
      </c>
      <c r="E385" s="304">
        <f t="shared" ref="E385:E391" si="254">C385</f>
        <v>1.01</v>
      </c>
      <c r="F385" s="210" t="s">
        <v>2598</v>
      </c>
      <c r="G385" s="5" t="s">
        <v>77</v>
      </c>
      <c r="H385" s="4" t="s">
        <v>78</v>
      </c>
      <c r="I385" s="641">
        <v>1</v>
      </c>
      <c r="J385" s="269">
        <v>4188197</v>
      </c>
      <c r="K385" s="6">
        <f>J385*I385</f>
        <v>4188197</v>
      </c>
      <c r="L385" s="565"/>
      <c r="M385" s="558"/>
      <c r="N385" s="580"/>
      <c r="O385" s="538">
        <f t="shared" ref="O385:O391" si="255">+ROUND(N385,2)</f>
        <v>0</v>
      </c>
      <c r="P385" s="532">
        <f t="shared" ref="P385" si="256">+N385*I385</f>
        <v>0</v>
      </c>
      <c r="Q385" s="532">
        <f t="shared" ref="Q385" si="257">ROUND(O385*I385,2)</f>
        <v>0</v>
      </c>
      <c r="R385" s="535" t="str">
        <f t="shared" ref="R385" si="258">IF(OR(O385&lt;=0,O385&gt;J385,Q385&lt;=0,Q385&gt;K385,$R$777="NO CUMPLE"),"NO CUMPLE","CUMPLE")</f>
        <v>NO CUMPLE</v>
      </c>
      <c r="S385" s="586"/>
      <c r="T385" s="588"/>
      <c r="U385" s="588"/>
    </row>
    <row r="386" spans="1:21" s="585" customFormat="1" ht="15.6">
      <c r="A386" s="583"/>
      <c r="B386" s="584"/>
      <c r="C386" s="339">
        <f>C385+0.01</f>
        <v>1.02</v>
      </c>
      <c r="D386" s="210" t="s">
        <v>2599</v>
      </c>
      <c r="E386" s="304">
        <f t="shared" si="254"/>
        <v>1.02</v>
      </c>
      <c r="F386" s="210" t="s">
        <v>2599</v>
      </c>
      <c r="G386" s="211" t="s">
        <v>86</v>
      </c>
      <c r="H386" s="7" t="s">
        <v>81</v>
      </c>
      <c r="I386" s="642">
        <v>185</v>
      </c>
      <c r="J386" s="269">
        <v>44867</v>
      </c>
      <c r="K386" s="212">
        <f>J386*I386</f>
        <v>8300395</v>
      </c>
      <c r="L386" s="565"/>
      <c r="M386" s="558"/>
      <c r="N386" s="580"/>
      <c r="O386" s="538">
        <f t="shared" si="255"/>
        <v>0</v>
      </c>
      <c r="P386" s="532">
        <f t="shared" ref="P386:P391" si="259">+N386*I386</f>
        <v>0</v>
      </c>
      <c r="Q386" s="532">
        <f t="shared" ref="Q386:Q391" si="260">ROUND(O386*I386,2)</f>
        <v>0</v>
      </c>
      <c r="R386" s="535" t="str">
        <f t="shared" ref="R386:R391" si="261">IF(OR(O386&lt;=0,O386&gt;J386,Q386&lt;=0,Q386&gt;K386,$R$777="NO CUMPLE"),"NO CUMPLE","CUMPLE")</f>
        <v>NO CUMPLE</v>
      </c>
      <c r="S386" s="586"/>
      <c r="T386" s="588"/>
      <c r="U386" s="588"/>
    </row>
    <row r="387" spans="1:21" s="585" customFormat="1" ht="15.6">
      <c r="A387" s="583"/>
      <c r="B387" s="584"/>
      <c r="C387" s="339">
        <f t="shared" ref="C387:C391" si="262">C386+0.01</f>
        <v>1.03</v>
      </c>
      <c r="D387" s="210" t="s">
        <v>2600</v>
      </c>
      <c r="E387" s="304">
        <f t="shared" si="254"/>
        <v>1.03</v>
      </c>
      <c r="F387" s="210" t="s">
        <v>2600</v>
      </c>
      <c r="G387" s="211" t="s">
        <v>111</v>
      </c>
      <c r="H387" s="7" t="s">
        <v>88</v>
      </c>
      <c r="I387" s="642">
        <v>813.5</v>
      </c>
      <c r="J387" s="269">
        <v>15407</v>
      </c>
      <c r="K387" s="212">
        <f t="shared" ref="K387:K391" si="263">J387*I387</f>
        <v>12533594.5</v>
      </c>
      <c r="L387" s="565"/>
      <c r="M387" s="558"/>
      <c r="N387" s="580"/>
      <c r="O387" s="538">
        <f t="shared" si="255"/>
        <v>0</v>
      </c>
      <c r="P387" s="532">
        <f t="shared" si="259"/>
        <v>0</v>
      </c>
      <c r="Q387" s="532">
        <f t="shared" si="260"/>
        <v>0</v>
      </c>
      <c r="R387" s="535" t="str">
        <f t="shared" si="261"/>
        <v>NO CUMPLE</v>
      </c>
      <c r="S387" s="586"/>
      <c r="T387" s="588"/>
      <c r="U387" s="588"/>
    </row>
    <row r="388" spans="1:21" s="585" customFormat="1" ht="27.6">
      <c r="A388" s="583"/>
      <c r="B388" s="584"/>
      <c r="C388" s="339">
        <f t="shared" si="262"/>
        <v>1.04</v>
      </c>
      <c r="D388" s="210" t="s">
        <v>2601</v>
      </c>
      <c r="E388" s="304">
        <f t="shared" si="254"/>
        <v>1.04</v>
      </c>
      <c r="F388" s="210" t="s">
        <v>2601</v>
      </c>
      <c r="G388" s="211" t="s">
        <v>121</v>
      </c>
      <c r="H388" s="7" t="s">
        <v>88</v>
      </c>
      <c r="I388" s="642">
        <v>678.47</v>
      </c>
      <c r="J388" s="269">
        <v>8660</v>
      </c>
      <c r="K388" s="212">
        <f t="shared" si="263"/>
        <v>5875550.2000000002</v>
      </c>
      <c r="L388" s="565"/>
      <c r="M388" s="558"/>
      <c r="N388" s="580"/>
      <c r="O388" s="538">
        <f t="shared" si="255"/>
        <v>0</v>
      </c>
      <c r="P388" s="532">
        <f t="shared" si="259"/>
        <v>0</v>
      </c>
      <c r="Q388" s="532">
        <f t="shared" si="260"/>
        <v>0</v>
      </c>
      <c r="R388" s="535" t="str">
        <f t="shared" si="261"/>
        <v>NO CUMPLE</v>
      </c>
      <c r="S388" s="586"/>
      <c r="T388" s="588"/>
      <c r="U388" s="588"/>
    </row>
    <row r="389" spans="1:21" s="585" customFormat="1" ht="15.6">
      <c r="A389" s="583"/>
      <c r="B389" s="584"/>
      <c r="C389" s="339">
        <f t="shared" si="262"/>
        <v>1.05</v>
      </c>
      <c r="D389" s="210" t="s">
        <v>2602</v>
      </c>
      <c r="E389" s="304">
        <f t="shared" si="254"/>
        <v>1.05</v>
      </c>
      <c r="F389" s="210" t="s">
        <v>2602</v>
      </c>
      <c r="G389" s="211" t="s">
        <v>122</v>
      </c>
      <c r="H389" s="7" t="s">
        <v>88</v>
      </c>
      <c r="I389" s="642">
        <v>678.47</v>
      </c>
      <c r="J389" s="269">
        <v>6404</v>
      </c>
      <c r="K389" s="212">
        <f t="shared" si="263"/>
        <v>4344921.88</v>
      </c>
      <c r="L389" s="565"/>
      <c r="M389" s="558"/>
      <c r="N389" s="580"/>
      <c r="O389" s="538">
        <f t="shared" si="255"/>
        <v>0</v>
      </c>
      <c r="P389" s="532">
        <f t="shared" si="259"/>
        <v>0</v>
      </c>
      <c r="Q389" s="532">
        <f t="shared" si="260"/>
        <v>0</v>
      </c>
      <c r="R389" s="535" t="str">
        <f t="shared" si="261"/>
        <v>NO CUMPLE</v>
      </c>
      <c r="S389" s="586"/>
      <c r="T389" s="588"/>
      <c r="U389" s="588"/>
    </row>
    <row r="390" spans="1:21" s="585" customFormat="1" ht="15.6">
      <c r="A390" s="583"/>
      <c r="B390" s="584"/>
      <c r="C390" s="339">
        <f t="shared" si="262"/>
        <v>1.06</v>
      </c>
      <c r="D390" s="210" t="s">
        <v>2603</v>
      </c>
      <c r="E390" s="304">
        <f t="shared" si="254"/>
        <v>1.06</v>
      </c>
      <c r="F390" s="210" t="s">
        <v>2603</v>
      </c>
      <c r="G390" s="211" t="s">
        <v>123</v>
      </c>
      <c r="H390" s="7" t="s">
        <v>78</v>
      </c>
      <c r="I390" s="642">
        <v>1</v>
      </c>
      <c r="J390" s="269">
        <v>5555043</v>
      </c>
      <c r="K390" s="212">
        <f t="shared" si="263"/>
        <v>5555043</v>
      </c>
      <c r="L390" s="565"/>
      <c r="M390" s="558"/>
      <c r="N390" s="580"/>
      <c r="O390" s="538">
        <f t="shared" si="255"/>
        <v>0</v>
      </c>
      <c r="P390" s="532">
        <f t="shared" si="259"/>
        <v>0</v>
      </c>
      <c r="Q390" s="532">
        <f t="shared" si="260"/>
        <v>0</v>
      </c>
      <c r="R390" s="535" t="str">
        <f t="shared" si="261"/>
        <v>NO CUMPLE</v>
      </c>
      <c r="S390" s="586"/>
      <c r="T390" s="588"/>
      <c r="U390" s="588"/>
    </row>
    <row r="391" spans="1:21" s="585" customFormat="1" ht="15.6">
      <c r="A391" s="583"/>
      <c r="B391" s="584"/>
      <c r="C391" s="339">
        <f t="shared" si="262"/>
        <v>1.07</v>
      </c>
      <c r="D391" s="210" t="s">
        <v>2604</v>
      </c>
      <c r="E391" s="304">
        <f t="shared" si="254"/>
        <v>1.07</v>
      </c>
      <c r="F391" s="210" t="s">
        <v>2604</v>
      </c>
      <c r="G391" s="211" t="s">
        <v>410</v>
      </c>
      <c r="H391" s="7" t="s">
        <v>78</v>
      </c>
      <c r="I391" s="642">
        <v>1</v>
      </c>
      <c r="J391" s="269">
        <v>494247</v>
      </c>
      <c r="K391" s="212">
        <f t="shared" si="263"/>
        <v>494247</v>
      </c>
      <c r="L391" s="565"/>
      <c r="M391" s="558"/>
      <c r="N391" s="580"/>
      <c r="O391" s="538">
        <f t="shared" si="255"/>
        <v>0</v>
      </c>
      <c r="P391" s="532">
        <f t="shared" si="259"/>
        <v>0</v>
      </c>
      <c r="Q391" s="532">
        <f t="shared" si="260"/>
        <v>0</v>
      </c>
      <c r="R391" s="535" t="str">
        <f t="shared" si="261"/>
        <v>NO CUMPLE</v>
      </c>
      <c r="S391" s="586"/>
      <c r="T391" s="588"/>
      <c r="U391" s="588"/>
    </row>
    <row r="392" spans="1:21" s="585" customFormat="1" ht="16.2" thickBot="1">
      <c r="A392" s="583"/>
      <c r="B392" s="584"/>
      <c r="C392" s="340"/>
      <c r="D392" s="243"/>
      <c r="E392" s="303"/>
      <c r="F392" s="243"/>
      <c r="G392" s="243"/>
      <c r="H392" s="243"/>
      <c r="I392" s="643"/>
      <c r="J392" s="244"/>
      <c r="K392" s="8">
        <f>SUM(K385:K391)</f>
        <v>41291948.579999998</v>
      </c>
      <c r="L392" s="565"/>
      <c r="M392" s="558"/>
      <c r="N392" s="580"/>
      <c r="O392" s="657"/>
      <c r="P392" s="657"/>
      <c r="Q392" s="657"/>
      <c r="R392" s="657"/>
      <c r="S392" s="586"/>
      <c r="T392" s="588"/>
      <c r="U392" s="588"/>
    </row>
    <row r="393" spans="1:21" s="585" customFormat="1" ht="16.2" thickBot="1">
      <c r="A393" s="583"/>
      <c r="B393" s="584"/>
      <c r="C393" s="337" t="s">
        <v>15</v>
      </c>
      <c r="D393" s="242"/>
      <c r="E393" s="300"/>
      <c r="F393" s="242"/>
      <c r="G393" s="242"/>
      <c r="H393" s="242"/>
      <c r="I393" s="300"/>
      <c r="J393" s="2"/>
      <c r="K393" s="3"/>
      <c r="L393" s="565"/>
      <c r="M393" s="558"/>
      <c r="N393" s="541"/>
      <c r="O393" s="541"/>
      <c r="P393" s="541"/>
      <c r="Q393" s="541"/>
      <c r="R393" s="542"/>
      <c r="S393" s="586"/>
      <c r="T393" s="588"/>
      <c r="U393" s="588"/>
    </row>
    <row r="394" spans="1:21" s="585" customFormat="1" ht="27.6">
      <c r="A394" s="583"/>
      <c r="B394" s="584"/>
      <c r="C394" s="338">
        <v>2.0099999999999998</v>
      </c>
      <c r="D394" s="210" t="s">
        <v>2605</v>
      </c>
      <c r="E394" s="304">
        <f t="shared" ref="E394:E397" si="264">C394</f>
        <v>2.0099999999999998</v>
      </c>
      <c r="F394" s="210" t="s">
        <v>2605</v>
      </c>
      <c r="G394" s="5" t="s">
        <v>706</v>
      </c>
      <c r="H394" s="4" t="s">
        <v>109</v>
      </c>
      <c r="I394" s="641">
        <v>542.78</v>
      </c>
      <c r="J394" s="269">
        <v>28465</v>
      </c>
      <c r="K394" s="6">
        <f>J394*I394</f>
        <v>15450232.699999999</v>
      </c>
      <c r="L394" s="565"/>
      <c r="M394" s="558"/>
      <c r="N394" s="580"/>
      <c r="O394" s="538">
        <f t="shared" ref="O394:O397" si="265">+ROUND(N394,2)</f>
        <v>0</v>
      </c>
      <c r="P394" s="532">
        <f t="shared" ref="P394" si="266">+N394*I394</f>
        <v>0</v>
      </c>
      <c r="Q394" s="532">
        <f t="shared" ref="Q394" si="267">ROUND(O394*I394,2)</f>
        <v>0</v>
      </c>
      <c r="R394" s="535" t="str">
        <f t="shared" ref="R394" si="268">IF(OR(O394&lt;=0,O394&gt;J394,Q394&lt;=0,Q394&gt;K394,$R$777="NO CUMPLE"),"NO CUMPLE","CUMPLE")</f>
        <v>NO CUMPLE</v>
      </c>
      <c r="S394" s="586"/>
      <c r="T394" s="588"/>
      <c r="U394" s="588"/>
    </row>
    <row r="395" spans="1:21" s="585" customFormat="1" ht="27.6">
      <c r="A395" s="583"/>
      <c r="B395" s="584"/>
      <c r="C395" s="339">
        <f>C394+0.01</f>
        <v>2.0199999999999996</v>
      </c>
      <c r="D395" s="210" t="s">
        <v>2606</v>
      </c>
      <c r="E395" s="304">
        <f t="shared" si="264"/>
        <v>2.0199999999999996</v>
      </c>
      <c r="F395" s="210" t="s">
        <v>2606</v>
      </c>
      <c r="G395" s="211" t="s">
        <v>709</v>
      </c>
      <c r="H395" s="7" t="s">
        <v>109</v>
      </c>
      <c r="I395" s="642">
        <v>117.44</v>
      </c>
      <c r="J395" s="269">
        <v>105882</v>
      </c>
      <c r="K395" s="212">
        <f>J395*I395</f>
        <v>12434782.08</v>
      </c>
      <c r="L395" s="565"/>
      <c r="M395" s="558"/>
      <c r="N395" s="580"/>
      <c r="O395" s="538">
        <f t="shared" si="265"/>
        <v>0</v>
      </c>
      <c r="P395" s="532">
        <f t="shared" ref="P395:P397" si="269">+N395*I395</f>
        <v>0</v>
      </c>
      <c r="Q395" s="532">
        <f t="shared" ref="Q395:Q397" si="270">ROUND(O395*I395,2)</f>
        <v>0</v>
      </c>
      <c r="R395" s="535" t="str">
        <f t="shared" ref="R395:R397" si="271">IF(OR(O395&lt;=0,O395&gt;J395,Q395&lt;=0,Q395&gt;K395,$R$777="NO CUMPLE"),"NO CUMPLE","CUMPLE")</f>
        <v>NO CUMPLE</v>
      </c>
      <c r="S395" s="586"/>
      <c r="T395" s="588"/>
      <c r="U395" s="588"/>
    </row>
    <row r="396" spans="1:21" s="585" customFormat="1" ht="15.6">
      <c r="A396" s="583"/>
      <c r="B396" s="584"/>
      <c r="C396" s="339">
        <f t="shared" ref="C396:C397" si="272">C395+0.01</f>
        <v>2.0299999999999994</v>
      </c>
      <c r="D396" s="210" t="s">
        <v>2607</v>
      </c>
      <c r="E396" s="304">
        <f t="shared" si="264"/>
        <v>2.0299999999999994</v>
      </c>
      <c r="F396" s="210" t="s">
        <v>2607</v>
      </c>
      <c r="G396" s="211" t="s">
        <v>712</v>
      </c>
      <c r="H396" s="7" t="s">
        <v>109</v>
      </c>
      <c r="I396" s="642">
        <v>136.76</v>
      </c>
      <c r="J396" s="269">
        <v>123844</v>
      </c>
      <c r="K396" s="212">
        <f t="shared" ref="K396:K397" si="273">J396*I396</f>
        <v>16936905.439999998</v>
      </c>
      <c r="L396" s="565"/>
      <c r="M396" s="558"/>
      <c r="N396" s="580"/>
      <c r="O396" s="538">
        <f t="shared" si="265"/>
        <v>0</v>
      </c>
      <c r="P396" s="532">
        <f t="shared" si="269"/>
        <v>0</v>
      </c>
      <c r="Q396" s="532">
        <f t="shared" si="270"/>
        <v>0</v>
      </c>
      <c r="R396" s="535" t="str">
        <f t="shared" si="271"/>
        <v>NO CUMPLE</v>
      </c>
      <c r="S396" s="586"/>
      <c r="T396" s="588"/>
      <c r="U396" s="588"/>
    </row>
    <row r="397" spans="1:21" s="585" customFormat="1" ht="27.6">
      <c r="A397" s="583"/>
      <c r="B397" s="584"/>
      <c r="C397" s="339">
        <f t="shared" si="272"/>
        <v>2.0399999999999991</v>
      </c>
      <c r="D397" s="210" t="s">
        <v>2608</v>
      </c>
      <c r="E397" s="304">
        <f t="shared" si="264"/>
        <v>2.0399999999999991</v>
      </c>
      <c r="F397" s="210" t="s">
        <v>2608</v>
      </c>
      <c r="G397" s="211" t="s">
        <v>1009</v>
      </c>
      <c r="H397" s="7" t="s">
        <v>1010</v>
      </c>
      <c r="I397" s="642">
        <v>6602.24</v>
      </c>
      <c r="J397" s="269">
        <v>2370</v>
      </c>
      <c r="K397" s="212">
        <f t="shared" si="273"/>
        <v>15647308.799999999</v>
      </c>
      <c r="L397" s="565"/>
      <c r="M397" s="558"/>
      <c r="N397" s="580"/>
      <c r="O397" s="538">
        <f t="shared" si="265"/>
        <v>0</v>
      </c>
      <c r="P397" s="532">
        <f t="shared" si="269"/>
        <v>0</v>
      </c>
      <c r="Q397" s="532">
        <f t="shared" si="270"/>
        <v>0</v>
      </c>
      <c r="R397" s="535" t="str">
        <f t="shared" si="271"/>
        <v>NO CUMPLE</v>
      </c>
      <c r="S397" s="586"/>
      <c r="T397" s="588"/>
      <c r="U397" s="588"/>
    </row>
    <row r="398" spans="1:21" s="585" customFormat="1" ht="16.2" thickBot="1">
      <c r="A398" s="583"/>
      <c r="B398" s="584"/>
      <c r="C398" s="340" t="s">
        <v>14</v>
      </c>
      <c r="D398" s="243"/>
      <c r="E398" s="303"/>
      <c r="F398" s="243"/>
      <c r="G398" s="243"/>
      <c r="H398" s="243"/>
      <c r="I398" s="643"/>
      <c r="J398" s="244"/>
      <c r="K398" s="8">
        <f>SUM(K394:K397)</f>
        <v>60469229.019999996</v>
      </c>
      <c r="L398" s="565"/>
      <c r="M398" s="558"/>
      <c r="N398" s="580"/>
      <c r="O398" s="657"/>
      <c r="P398" s="657"/>
      <c r="Q398" s="656">
        <f>SUM(Q394:Q397)</f>
        <v>0</v>
      </c>
      <c r="R398" s="657"/>
      <c r="S398" s="586"/>
      <c r="T398" s="588"/>
      <c r="U398" s="588"/>
    </row>
    <row r="399" spans="1:21" s="585" customFormat="1" ht="16.2" thickBot="1">
      <c r="A399" s="583"/>
      <c r="B399" s="584"/>
      <c r="C399" s="337" t="s">
        <v>2213</v>
      </c>
      <c r="D399" s="242"/>
      <c r="E399" s="300"/>
      <c r="F399" s="242"/>
      <c r="G399" s="242"/>
      <c r="H399" s="242"/>
      <c r="I399" s="300"/>
      <c r="J399" s="2"/>
      <c r="K399" s="3"/>
      <c r="L399" s="565"/>
      <c r="M399" s="558"/>
      <c r="N399" s="541"/>
      <c r="O399" s="541"/>
      <c r="P399" s="541"/>
      <c r="Q399" s="541"/>
      <c r="R399" s="542"/>
      <c r="S399" s="586"/>
      <c r="T399" s="588"/>
      <c r="U399" s="588"/>
    </row>
    <row r="400" spans="1:21" s="585" customFormat="1" ht="15.6">
      <c r="A400" s="583"/>
      <c r="B400" s="584"/>
      <c r="C400" s="338">
        <v>3.01</v>
      </c>
      <c r="D400" s="210" t="s">
        <v>2609</v>
      </c>
      <c r="E400" s="304">
        <f t="shared" ref="E400:E409" si="274">C400</f>
        <v>3.01</v>
      </c>
      <c r="F400" s="210" t="s">
        <v>2609</v>
      </c>
      <c r="G400" s="5" t="s">
        <v>195</v>
      </c>
      <c r="H400" s="4" t="s">
        <v>109</v>
      </c>
      <c r="I400" s="641">
        <v>11.05</v>
      </c>
      <c r="J400" s="269">
        <v>671943</v>
      </c>
      <c r="K400" s="6">
        <f>J400*I400</f>
        <v>7424970.1500000004</v>
      </c>
      <c r="L400" s="565"/>
      <c r="M400" s="558"/>
      <c r="N400" s="580"/>
      <c r="O400" s="538">
        <f t="shared" ref="O400:O409" si="275">+ROUND(N400,2)</f>
        <v>0</v>
      </c>
      <c r="P400" s="532">
        <f t="shared" ref="P400" si="276">+N400*I400</f>
        <v>0</v>
      </c>
      <c r="Q400" s="532">
        <f t="shared" ref="Q400" si="277">ROUND(O400*I400,2)</f>
        <v>0</v>
      </c>
      <c r="R400" s="535" t="str">
        <f t="shared" ref="R400" si="278">IF(OR(O400&lt;=0,O400&gt;J400,Q400&lt;=0,Q400&gt;K400,$R$777="NO CUMPLE"),"NO CUMPLE","CUMPLE")</f>
        <v>NO CUMPLE</v>
      </c>
      <c r="S400" s="586"/>
      <c r="T400" s="588"/>
      <c r="U400" s="588"/>
    </row>
    <row r="401" spans="1:21" s="585" customFormat="1" ht="15.6">
      <c r="A401" s="583"/>
      <c r="B401" s="584"/>
      <c r="C401" s="339">
        <f t="shared" ref="C401:C409" si="279">C400+0.01</f>
        <v>3.0199999999999996</v>
      </c>
      <c r="D401" s="210" t="s">
        <v>2610</v>
      </c>
      <c r="E401" s="304">
        <f t="shared" si="274"/>
        <v>3.0199999999999996</v>
      </c>
      <c r="F401" s="210" t="s">
        <v>2611</v>
      </c>
      <c r="G401" s="211" t="s">
        <v>2251</v>
      </c>
      <c r="H401" s="7" t="s">
        <v>88</v>
      </c>
      <c r="I401" s="642">
        <v>668.1</v>
      </c>
      <c r="J401" s="269">
        <v>13263</v>
      </c>
      <c r="K401" s="212">
        <f>J401*I401</f>
        <v>8861010.3000000007</v>
      </c>
      <c r="L401" s="565"/>
      <c r="M401" s="558"/>
      <c r="N401" s="580"/>
      <c r="O401" s="538">
        <f t="shared" si="275"/>
        <v>0</v>
      </c>
      <c r="P401" s="532">
        <f t="shared" ref="P401:P409" si="280">+N401*I401</f>
        <v>0</v>
      </c>
      <c r="Q401" s="532">
        <f t="shared" ref="Q401:Q409" si="281">ROUND(O401*I401,2)</f>
        <v>0</v>
      </c>
      <c r="R401" s="535" t="str">
        <f t="shared" ref="R401:R409" si="282">IF(OR(O401&lt;=0,O401&gt;J401,Q401&lt;=0,Q401&gt;K401,$R$777="NO CUMPLE"),"NO CUMPLE","CUMPLE")</f>
        <v>NO CUMPLE</v>
      </c>
      <c r="S401" s="586"/>
      <c r="T401" s="588"/>
      <c r="U401" s="588"/>
    </row>
    <row r="402" spans="1:21" s="585" customFormat="1" ht="15.6">
      <c r="A402" s="583"/>
      <c r="B402" s="584"/>
      <c r="C402" s="339">
        <f t="shared" si="279"/>
        <v>3.0299999999999994</v>
      </c>
      <c r="D402" s="210" t="s">
        <v>2612</v>
      </c>
      <c r="E402" s="304">
        <f t="shared" si="274"/>
        <v>3.0299999999999994</v>
      </c>
      <c r="F402" s="210" t="s">
        <v>2612</v>
      </c>
      <c r="G402" s="211" t="s">
        <v>134</v>
      </c>
      <c r="H402" s="7" t="s">
        <v>109</v>
      </c>
      <c r="I402" s="642">
        <v>38.58</v>
      </c>
      <c r="J402" s="269">
        <v>1355488</v>
      </c>
      <c r="K402" s="212">
        <f>J402*I402</f>
        <v>52294727.039999999</v>
      </c>
      <c r="L402" s="565"/>
      <c r="M402" s="558"/>
      <c r="N402" s="580"/>
      <c r="O402" s="538">
        <f t="shared" si="275"/>
        <v>0</v>
      </c>
      <c r="P402" s="532">
        <f t="shared" si="280"/>
        <v>0</v>
      </c>
      <c r="Q402" s="532">
        <f t="shared" si="281"/>
        <v>0</v>
      </c>
      <c r="R402" s="535" t="str">
        <f t="shared" si="282"/>
        <v>NO CUMPLE</v>
      </c>
      <c r="S402" s="586"/>
      <c r="T402" s="588"/>
      <c r="U402" s="588"/>
    </row>
    <row r="403" spans="1:21" s="585" customFormat="1" ht="15.6">
      <c r="A403" s="583"/>
      <c r="B403" s="584"/>
      <c r="C403" s="339">
        <f t="shared" si="279"/>
        <v>3.0399999999999991</v>
      </c>
      <c r="D403" s="210" t="s">
        <v>2613</v>
      </c>
      <c r="E403" s="304">
        <f t="shared" si="274"/>
        <v>3.0399999999999991</v>
      </c>
      <c r="F403" s="210" t="s">
        <v>2613</v>
      </c>
      <c r="G403" s="211" t="s">
        <v>135</v>
      </c>
      <c r="H403" s="7" t="s">
        <v>109</v>
      </c>
      <c r="I403" s="642">
        <v>57.33</v>
      </c>
      <c r="J403" s="269">
        <v>1234681</v>
      </c>
      <c r="K403" s="212">
        <f t="shared" ref="K403:K409" si="283">J403*I403</f>
        <v>70784261.730000004</v>
      </c>
      <c r="L403" s="565"/>
      <c r="M403" s="558"/>
      <c r="N403" s="580"/>
      <c r="O403" s="538">
        <f t="shared" si="275"/>
        <v>0</v>
      </c>
      <c r="P403" s="532">
        <f t="shared" si="280"/>
        <v>0</v>
      </c>
      <c r="Q403" s="532">
        <f t="shared" si="281"/>
        <v>0</v>
      </c>
      <c r="R403" s="535" t="str">
        <f t="shared" si="282"/>
        <v>NO CUMPLE</v>
      </c>
      <c r="S403" s="586"/>
      <c r="T403" s="588"/>
      <c r="U403" s="588"/>
    </row>
    <row r="404" spans="1:21" s="585" customFormat="1" ht="15.6">
      <c r="A404" s="583"/>
      <c r="B404" s="584"/>
      <c r="C404" s="339">
        <f t="shared" si="279"/>
        <v>3.0499999999999989</v>
      </c>
      <c r="D404" s="210" t="s">
        <v>2614</v>
      </c>
      <c r="E404" s="304">
        <f t="shared" si="274"/>
        <v>3.0499999999999989</v>
      </c>
      <c r="F404" s="210" t="s">
        <v>2614</v>
      </c>
      <c r="G404" s="211" t="s">
        <v>143</v>
      </c>
      <c r="H404" s="7" t="s">
        <v>109</v>
      </c>
      <c r="I404" s="642">
        <v>4.72</v>
      </c>
      <c r="J404" s="269">
        <v>1234681</v>
      </c>
      <c r="K404" s="212">
        <f t="shared" si="283"/>
        <v>5827694.3199999994</v>
      </c>
      <c r="L404" s="565"/>
      <c r="M404" s="558"/>
      <c r="N404" s="580"/>
      <c r="O404" s="538">
        <f t="shared" si="275"/>
        <v>0</v>
      </c>
      <c r="P404" s="532">
        <f t="shared" si="280"/>
        <v>0</v>
      </c>
      <c r="Q404" s="532">
        <f t="shared" si="281"/>
        <v>0</v>
      </c>
      <c r="R404" s="535" t="str">
        <f t="shared" si="282"/>
        <v>NO CUMPLE</v>
      </c>
      <c r="S404" s="586"/>
      <c r="T404" s="588"/>
      <c r="U404" s="588"/>
    </row>
    <row r="405" spans="1:21" s="585" customFormat="1" ht="15.6">
      <c r="A405" s="583"/>
      <c r="B405" s="584"/>
      <c r="C405" s="339">
        <f t="shared" si="279"/>
        <v>3.0599999999999987</v>
      </c>
      <c r="D405" s="210" t="s">
        <v>2615</v>
      </c>
      <c r="E405" s="304">
        <f t="shared" si="274"/>
        <v>3.0599999999999987</v>
      </c>
      <c r="F405" s="210" t="s">
        <v>2615</v>
      </c>
      <c r="G405" s="211" t="s">
        <v>188</v>
      </c>
      <c r="H405" s="7" t="s">
        <v>187</v>
      </c>
      <c r="I405" s="642">
        <v>11434.49</v>
      </c>
      <c r="J405" s="269">
        <v>10989</v>
      </c>
      <c r="K405" s="212">
        <f t="shared" si="283"/>
        <v>125653610.61</v>
      </c>
      <c r="L405" s="565"/>
      <c r="M405" s="558"/>
      <c r="N405" s="580"/>
      <c r="O405" s="538">
        <f t="shared" si="275"/>
        <v>0</v>
      </c>
      <c r="P405" s="532">
        <f t="shared" si="280"/>
        <v>0</v>
      </c>
      <c r="Q405" s="532">
        <f t="shared" si="281"/>
        <v>0</v>
      </c>
      <c r="R405" s="535" t="str">
        <f t="shared" si="282"/>
        <v>NO CUMPLE</v>
      </c>
      <c r="S405" s="586"/>
      <c r="T405" s="588"/>
      <c r="U405" s="588"/>
    </row>
    <row r="406" spans="1:21" s="585" customFormat="1" ht="15.6">
      <c r="A406" s="583"/>
      <c r="B406" s="584"/>
      <c r="C406" s="339">
        <f t="shared" si="279"/>
        <v>3.0699999999999985</v>
      </c>
      <c r="D406" s="210" t="s">
        <v>2616</v>
      </c>
      <c r="E406" s="304">
        <f t="shared" si="274"/>
        <v>3.0699999999999985</v>
      </c>
      <c r="F406" s="210" t="s">
        <v>2616</v>
      </c>
      <c r="G406" s="211" t="s">
        <v>189</v>
      </c>
      <c r="H406" s="7" t="s">
        <v>187</v>
      </c>
      <c r="I406" s="642">
        <v>2578.88</v>
      </c>
      <c r="J406" s="269">
        <v>14412</v>
      </c>
      <c r="K406" s="212">
        <f t="shared" si="283"/>
        <v>37166818.560000002</v>
      </c>
      <c r="L406" s="565"/>
      <c r="M406" s="558"/>
      <c r="N406" s="580"/>
      <c r="O406" s="538">
        <f t="shared" si="275"/>
        <v>0</v>
      </c>
      <c r="P406" s="532">
        <f t="shared" si="280"/>
        <v>0</v>
      </c>
      <c r="Q406" s="532">
        <f t="shared" si="281"/>
        <v>0</v>
      </c>
      <c r="R406" s="535" t="str">
        <f t="shared" si="282"/>
        <v>NO CUMPLE</v>
      </c>
      <c r="S406" s="586"/>
      <c r="T406" s="588"/>
      <c r="U406" s="588"/>
    </row>
    <row r="407" spans="1:21" s="585" customFormat="1" ht="15.6">
      <c r="A407" s="583"/>
      <c r="B407" s="584"/>
      <c r="C407" s="339">
        <f t="shared" si="279"/>
        <v>3.0799999999999983</v>
      </c>
      <c r="D407" s="210" t="s">
        <v>2617</v>
      </c>
      <c r="E407" s="304">
        <f t="shared" si="274"/>
        <v>3.0799999999999983</v>
      </c>
      <c r="F407" s="210" t="s">
        <v>2617</v>
      </c>
      <c r="G407" s="211" t="s">
        <v>641</v>
      </c>
      <c r="H407" s="7" t="s">
        <v>88</v>
      </c>
      <c r="I407" s="642">
        <v>678.47</v>
      </c>
      <c r="J407" s="269">
        <v>149412</v>
      </c>
      <c r="K407" s="212">
        <f t="shared" si="283"/>
        <v>101371559.64</v>
      </c>
      <c r="L407" s="565"/>
      <c r="M407" s="558"/>
      <c r="N407" s="580"/>
      <c r="O407" s="538">
        <f t="shared" si="275"/>
        <v>0</v>
      </c>
      <c r="P407" s="532">
        <f t="shared" si="280"/>
        <v>0</v>
      </c>
      <c r="Q407" s="532">
        <f t="shared" si="281"/>
        <v>0</v>
      </c>
      <c r="R407" s="535" t="str">
        <f t="shared" si="282"/>
        <v>NO CUMPLE</v>
      </c>
      <c r="S407" s="586"/>
      <c r="T407" s="588"/>
      <c r="U407" s="588"/>
    </row>
    <row r="408" spans="1:21" s="585" customFormat="1" ht="15.6">
      <c r="A408" s="583"/>
      <c r="B408" s="584"/>
      <c r="C408" s="339">
        <f t="shared" si="279"/>
        <v>3.0899999999999981</v>
      </c>
      <c r="D408" s="210" t="s">
        <v>2618</v>
      </c>
      <c r="E408" s="304">
        <f t="shared" si="274"/>
        <v>3.0899999999999981</v>
      </c>
      <c r="F408" s="210" t="s">
        <v>2611</v>
      </c>
      <c r="G408" s="211" t="s">
        <v>2209</v>
      </c>
      <c r="H408" s="7" t="s">
        <v>109</v>
      </c>
      <c r="I408" s="642">
        <v>17.63</v>
      </c>
      <c r="J408" s="269">
        <v>1829832</v>
      </c>
      <c r="K408" s="212">
        <f t="shared" si="283"/>
        <v>32259938.159999996</v>
      </c>
      <c r="L408" s="565"/>
      <c r="M408" s="558"/>
      <c r="N408" s="580"/>
      <c r="O408" s="538">
        <f t="shared" si="275"/>
        <v>0</v>
      </c>
      <c r="P408" s="532">
        <f t="shared" si="280"/>
        <v>0</v>
      </c>
      <c r="Q408" s="532">
        <f t="shared" si="281"/>
        <v>0</v>
      </c>
      <c r="R408" s="535" t="str">
        <f t="shared" si="282"/>
        <v>NO CUMPLE</v>
      </c>
      <c r="S408" s="586"/>
      <c r="T408" s="588"/>
      <c r="U408" s="588"/>
    </row>
    <row r="409" spans="1:21" s="585" customFormat="1" ht="15.6">
      <c r="A409" s="583"/>
      <c r="B409" s="584"/>
      <c r="C409" s="339">
        <f t="shared" si="279"/>
        <v>3.0999999999999979</v>
      </c>
      <c r="D409" s="210" t="s">
        <v>2619</v>
      </c>
      <c r="E409" s="304">
        <f t="shared" si="274"/>
        <v>3.0999999999999979</v>
      </c>
      <c r="F409" s="210" t="s">
        <v>2611</v>
      </c>
      <c r="G409" s="211" t="s">
        <v>2210</v>
      </c>
      <c r="H409" s="7" t="s">
        <v>109</v>
      </c>
      <c r="I409" s="642">
        <v>229.54</v>
      </c>
      <c r="J409" s="269">
        <v>88813</v>
      </c>
      <c r="K409" s="212">
        <f t="shared" si="283"/>
        <v>20386136.02</v>
      </c>
      <c r="L409" s="565"/>
      <c r="M409" s="558"/>
      <c r="N409" s="580"/>
      <c r="O409" s="538">
        <f t="shared" si="275"/>
        <v>0</v>
      </c>
      <c r="P409" s="532">
        <f t="shared" si="280"/>
        <v>0</v>
      </c>
      <c r="Q409" s="532">
        <f t="shared" si="281"/>
        <v>0</v>
      </c>
      <c r="R409" s="535" t="str">
        <f t="shared" si="282"/>
        <v>NO CUMPLE</v>
      </c>
      <c r="S409" s="586"/>
      <c r="T409" s="588"/>
      <c r="U409" s="588"/>
    </row>
    <row r="410" spans="1:21" s="585" customFormat="1" ht="16.2" thickBot="1">
      <c r="A410" s="583"/>
      <c r="B410" s="584"/>
      <c r="C410" s="340" t="s">
        <v>14</v>
      </c>
      <c r="D410" s="243"/>
      <c r="E410" s="303"/>
      <c r="F410" s="243"/>
      <c r="G410" s="243"/>
      <c r="H410" s="243"/>
      <c r="I410" s="643"/>
      <c r="J410" s="244"/>
      <c r="K410" s="8">
        <f>SUM(K400:K409)</f>
        <v>462030726.52999997</v>
      </c>
      <c r="L410" s="565"/>
      <c r="M410" s="558"/>
      <c r="N410" s="580"/>
      <c r="O410" s="657"/>
      <c r="P410" s="657"/>
      <c r="Q410" s="656">
        <f>SUM(Q400:Q409)</f>
        <v>0</v>
      </c>
      <c r="R410" s="657"/>
      <c r="S410" s="586"/>
      <c r="T410" s="588"/>
      <c r="U410" s="588"/>
    </row>
    <row r="411" spans="1:21" s="585" customFormat="1" ht="16.2" thickBot="1">
      <c r="A411" s="583"/>
      <c r="B411" s="584"/>
      <c r="C411" s="337" t="s">
        <v>2214</v>
      </c>
      <c r="D411" s="242"/>
      <c r="E411" s="300"/>
      <c r="F411" s="242"/>
      <c r="G411" s="242"/>
      <c r="H411" s="242"/>
      <c r="I411" s="300"/>
      <c r="J411" s="2"/>
      <c r="K411" s="3"/>
      <c r="L411" s="565"/>
      <c r="M411" s="558"/>
      <c r="N411" s="541"/>
      <c r="O411" s="541"/>
      <c r="P411" s="541"/>
      <c r="Q411" s="541"/>
      <c r="R411" s="542"/>
      <c r="S411" s="586"/>
      <c r="T411" s="588"/>
      <c r="U411" s="588"/>
    </row>
    <row r="412" spans="1:21" s="585" customFormat="1" ht="15.6">
      <c r="A412" s="583"/>
      <c r="B412" s="584"/>
      <c r="C412" s="338">
        <v>4.01</v>
      </c>
      <c r="D412" s="210" t="s">
        <v>2620</v>
      </c>
      <c r="E412" s="304">
        <f t="shared" ref="E412:E422" si="284">C412</f>
        <v>4.01</v>
      </c>
      <c r="F412" s="210" t="s">
        <v>2620</v>
      </c>
      <c r="G412" s="5" t="s">
        <v>168</v>
      </c>
      <c r="H412" s="4" t="s">
        <v>109</v>
      </c>
      <c r="I412" s="641">
        <v>16.23</v>
      </c>
      <c r="J412" s="269">
        <v>1663291</v>
      </c>
      <c r="K412" s="6">
        <f>J412*I412</f>
        <v>26995212.93</v>
      </c>
      <c r="L412" s="565"/>
      <c r="M412" s="558"/>
      <c r="N412" s="580"/>
      <c r="O412" s="538">
        <f t="shared" ref="O412:O422" si="285">+ROUND(N412,2)</f>
        <v>0</v>
      </c>
      <c r="P412" s="532">
        <f t="shared" ref="P412" si="286">+N412*I412</f>
        <v>0</v>
      </c>
      <c r="Q412" s="532">
        <f t="shared" ref="Q412" si="287">ROUND(O412*I412,2)</f>
        <v>0</v>
      </c>
      <c r="R412" s="535" t="str">
        <f t="shared" ref="R412" si="288">IF(OR(O412&lt;=0,O412&gt;J412,Q412&lt;=0,Q412&gt;K412,$R$777="NO CUMPLE"),"NO CUMPLE","CUMPLE")</f>
        <v>NO CUMPLE</v>
      </c>
      <c r="S412" s="586"/>
      <c r="T412" s="588"/>
      <c r="U412" s="588"/>
    </row>
    <row r="413" spans="1:21" s="585" customFormat="1" ht="15.6">
      <c r="A413" s="583"/>
      <c r="B413" s="584"/>
      <c r="C413" s="339">
        <f>C412+0.01</f>
        <v>4.0199999999999996</v>
      </c>
      <c r="D413" s="210" t="s">
        <v>2621</v>
      </c>
      <c r="E413" s="304">
        <f t="shared" si="284"/>
        <v>4.0199999999999996</v>
      </c>
      <c r="F413" s="210" t="s">
        <v>2611</v>
      </c>
      <c r="G413" s="211" t="s">
        <v>2211</v>
      </c>
      <c r="H413" s="7" t="s">
        <v>109</v>
      </c>
      <c r="I413" s="642">
        <v>12.99</v>
      </c>
      <c r="J413" s="269">
        <v>1573241</v>
      </c>
      <c r="K413" s="212">
        <f>J413*I413</f>
        <v>20436400.59</v>
      </c>
      <c r="L413" s="565"/>
      <c r="M413" s="558"/>
      <c r="N413" s="580"/>
      <c r="O413" s="538">
        <f t="shared" si="285"/>
        <v>0</v>
      </c>
      <c r="P413" s="532">
        <f t="shared" ref="P413:P422" si="289">+N413*I413</f>
        <v>0</v>
      </c>
      <c r="Q413" s="532">
        <f t="shared" ref="Q413:Q422" si="290">ROUND(O413*I413,2)</f>
        <v>0</v>
      </c>
      <c r="R413" s="535" t="str">
        <f t="shared" ref="R413:R422" si="291">IF(OR(O413&lt;=0,O413&gt;J413,Q413&lt;=0,Q413&gt;K413,$R$777="NO CUMPLE"),"NO CUMPLE","CUMPLE")</f>
        <v>NO CUMPLE</v>
      </c>
      <c r="S413" s="586"/>
      <c r="T413" s="588"/>
      <c r="U413" s="588"/>
    </row>
    <row r="414" spans="1:21" s="585" customFormat="1" ht="15.6">
      <c r="A414" s="583"/>
      <c r="B414" s="584"/>
      <c r="C414" s="339">
        <f t="shared" ref="C414:C422" si="292">C413+0.01</f>
        <v>4.0299999999999994</v>
      </c>
      <c r="D414" s="210" t="s">
        <v>2622</v>
      </c>
      <c r="E414" s="304">
        <f t="shared" si="284"/>
        <v>4.0299999999999994</v>
      </c>
      <c r="F414" s="210" t="s">
        <v>2622</v>
      </c>
      <c r="G414" s="211" t="s">
        <v>193</v>
      </c>
      <c r="H414" s="7" t="s">
        <v>109</v>
      </c>
      <c r="I414" s="642">
        <v>41.47</v>
      </c>
      <c r="J414" s="269">
        <v>1748130</v>
      </c>
      <c r="K414" s="212">
        <f t="shared" ref="K414:K422" si="293">J414*I414</f>
        <v>72494951.099999994</v>
      </c>
      <c r="L414" s="565"/>
      <c r="M414" s="558"/>
      <c r="N414" s="580"/>
      <c r="O414" s="538">
        <f t="shared" si="285"/>
        <v>0</v>
      </c>
      <c r="P414" s="532">
        <f t="shared" si="289"/>
        <v>0</v>
      </c>
      <c r="Q414" s="532">
        <f t="shared" si="290"/>
        <v>0</v>
      </c>
      <c r="R414" s="535" t="str">
        <f t="shared" si="291"/>
        <v>NO CUMPLE</v>
      </c>
      <c r="S414" s="586"/>
      <c r="T414" s="588"/>
      <c r="U414" s="588"/>
    </row>
    <row r="415" spans="1:21" s="585" customFormat="1" ht="15.6">
      <c r="A415" s="583"/>
      <c r="B415" s="584"/>
      <c r="C415" s="339">
        <f t="shared" si="292"/>
        <v>4.0399999999999991</v>
      </c>
      <c r="D415" s="210" t="s">
        <v>2615</v>
      </c>
      <c r="E415" s="304">
        <f t="shared" si="284"/>
        <v>4.0399999999999991</v>
      </c>
      <c r="F415" s="210" t="s">
        <v>2615</v>
      </c>
      <c r="G415" s="211" t="s">
        <v>188</v>
      </c>
      <c r="H415" s="7" t="s">
        <v>187</v>
      </c>
      <c r="I415" s="642">
        <v>11095.1</v>
      </c>
      <c r="J415" s="269">
        <v>10989</v>
      </c>
      <c r="K415" s="212">
        <f t="shared" si="293"/>
        <v>121924053.90000001</v>
      </c>
      <c r="L415" s="565"/>
      <c r="M415" s="558"/>
      <c r="N415" s="580"/>
      <c r="O415" s="538">
        <f t="shared" si="285"/>
        <v>0</v>
      </c>
      <c r="P415" s="532">
        <f t="shared" si="289"/>
        <v>0</v>
      </c>
      <c r="Q415" s="532">
        <f t="shared" si="290"/>
        <v>0</v>
      </c>
      <c r="R415" s="535" t="str">
        <f t="shared" si="291"/>
        <v>NO CUMPLE</v>
      </c>
      <c r="S415" s="586"/>
      <c r="T415" s="588"/>
      <c r="U415" s="588"/>
    </row>
    <row r="416" spans="1:21" s="585" customFormat="1" ht="15.6">
      <c r="A416" s="583"/>
      <c r="B416" s="584"/>
      <c r="C416" s="339">
        <f t="shared" si="292"/>
        <v>4.0499999999999989</v>
      </c>
      <c r="D416" s="210" t="s">
        <v>2623</v>
      </c>
      <c r="E416" s="304">
        <f t="shared" si="284"/>
        <v>4.0499999999999989</v>
      </c>
      <c r="F416" s="210" t="s">
        <v>2623</v>
      </c>
      <c r="G416" s="211" t="s">
        <v>192</v>
      </c>
      <c r="H416" s="7" t="s">
        <v>109</v>
      </c>
      <c r="I416" s="642">
        <v>6.56</v>
      </c>
      <c r="J416" s="269">
        <v>1650656</v>
      </c>
      <c r="K416" s="212">
        <f t="shared" si="293"/>
        <v>10828303.359999999</v>
      </c>
      <c r="L416" s="565"/>
      <c r="M416" s="558"/>
      <c r="N416" s="580"/>
      <c r="O416" s="538">
        <f t="shared" si="285"/>
        <v>0</v>
      </c>
      <c r="P416" s="532">
        <f t="shared" si="289"/>
        <v>0</v>
      </c>
      <c r="Q416" s="532">
        <f t="shared" si="290"/>
        <v>0</v>
      </c>
      <c r="R416" s="535" t="str">
        <f t="shared" si="291"/>
        <v>NO CUMPLE</v>
      </c>
      <c r="S416" s="586"/>
      <c r="T416" s="588"/>
      <c r="U416" s="588"/>
    </row>
    <row r="417" spans="1:21" s="585" customFormat="1" ht="15.6">
      <c r="A417" s="583"/>
      <c r="B417" s="584"/>
      <c r="C417" s="339">
        <f t="shared" si="292"/>
        <v>4.0599999999999987</v>
      </c>
      <c r="D417" s="210" t="s">
        <v>2624</v>
      </c>
      <c r="E417" s="304">
        <f t="shared" si="284"/>
        <v>4.0599999999999987</v>
      </c>
      <c r="F417" s="210" t="s">
        <v>2624</v>
      </c>
      <c r="G417" s="211" t="s">
        <v>194</v>
      </c>
      <c r="H417" s="7" t="s">
        <v>109</v>
      </c>
      <c r="I417" s="642">
        <v>26.8</v>
      </c>
      <c r="J417" s="269">
        <v>1896938</v>
      </c>
      <c r="K417" s="212">
        <f t="shared" si="293"/>
        <v>50837938.399999999</v>
      </c>
      <c r="L417" s="565"/>
      <c r="M417" s="558"/>
      <c r="N417" s="580"/>
      <c r="O417" s="538">
        <f t="shared" si="285"/>
        <v>0</v>
      </c>
      <c r="P417" s="532">
        <f t="shared" si="289"/>
        <v>0</v>
      </c>
      <c r="Q417" s="532">
        <f t="shared" si="290"/>
        <v>0</v>
      </c>
      <c r="R417" s="535" t="str">
        <f t="shared" si="291"/>
        <v>NO CUMPLE</v>
      </c>
      <c r="S417" s="586"/>
      <c r="T417" s="588"/>
      <c r="U417" s="588"/>
    </row>
    <row r="418" spans="1:21" s="585" customFormat="1" ht="15.6">
      <c r="A418" s="583"/>
      <c r="B418" s="584"/>
      <c r="C418" s="339">
        <f t="shared" si="292"/>
        <v>4.0699999999999985</v>
      </c>
      <c r="D418" s="210" t="s">
        <v>2625</v>
      </c>
      <c r="E418" s="304">
        <f t="shared" si="284"/>
        <v>4.0699999999999985</v>
      </c>
      <c r="F418" s="210" t="s">
        <v>2625</v>
      </c>
      <c r="G418" s="211" t="s">
        <v>181</v>
      </c>
      <c r="H418" s="7" t="s">
        <v>88</v>
      </c>
      <c r="I418" s="642">
        <v>0</v>
      </c>
      <c r="J418" s="269">
        <v>174553</v>
      </c>
      <c r="K418" s="212">
        <f t="shared" si="293"/>
        <v>0</v>
      </c>
      <c r="L418" s="565"/>
      <c r="M418" s="558"/>
      <c r="N418" s="580"/>
      <c r="O418" s="538">
        <f t="shared" si="285"/>
        <v>0</v>
      </c>
      <c r="P418" s="532">
        <f t="shared" si="289"/>
        <v>0</v>
      </c>
      <c r="Q418" s="532">
        <f t="shared" si="290"/>
        <v>0</v>
      </c>
      <c r="R418" s="535" t="str">
        <f>IF(OR(O418&lt;=0,O418&gt;J418,Q418,Q418&gt;K418,$R$777="NO CUMPLE"),"NO CUMPLE","CUMPLE")</f>
        <v>NO CUMPLE</v>
      </c>
      <c r="S418" s="586"/>
      <c r="T418" s="588"/>
      <c r="U418" s="588"/>
    </row>
    <row r="419" spans="1:21" s="585" customFormat="1" ht="15.6">
      <c r="A419" s="583"/>
      <c r="B419" s="584"/>
      <c r="C419" s="339">
        <f t="shared" si="292"/>
        <v>4.0799999999999983</v>
      </c>
      <c r="D419" s="210" t="s">
        <v>2626</v>
      </c>
      <c r="E419" s="304">
        <f t="shared" si="284"/>
        <v>4.0799999999999983</v>
      </c>
      <c r="F419" s="210" t="s">
        <v>2611</v>
      </c>
      <c r="G419" s="211" t="s">
        <v>2212</v>
      </c>
      <c r="H419" s="7" t="s">
        <v>88</v>
      </c>
      <c r="I419" s="642">
        <v>145.63</v>
      </c>
      <c r="J419" s="269">
        <v>200983</v>
      </c>
      <c r="K419" s="212">
        <f t="shared" si="293"/>
        <v>29269154.289999999</v>
      </c>
      <c r="L419" s="565"/>
      <c r="M419" s="558"/>
      <c r="N419" s="580"/>
      <c r="O419" s="538">
        <f t="shared" si="285"/>
        <v>0</v>
      </c>
      <c r="P419" s="532">
        <f t="shared" si="289"/>
        <v>0</v>
      </c>
      <c r="Q419" s="532">
        <f t="shared" si="290"/>
        <v>0</v>
      </c>
      <c r="R419" s="535" t="str">
        <f t="shared" si="291"/>
        <v>NO CUMPLE</v>
      </c>
      <c r="S419" s="586"/>
      <c r="T419" s="588"/>
      <c r="U419" s="588"/>
    </row>
    <row r="420" spans="1:21" s="585" customFormat="1" ht="15.6">
      <c r="A420" s="583"/>
      <c r="B420" s="584"/>
      <c r="C420" s="339">
        <f t="shared" si="292"/>
        <v>4.0899999999999981</v>
      </c>
      <c r="D420" s="210" t="s">
        <v>2616</v>
      </c>
      <c r="E420" s="304">
        <f t="shared" si="284"/>
        <v>4.0899999999999981</v>
      </c>
      <c r="F420" s="210" t="s">
        <v>2616</v>
      </c>
      <c r="G420" s="211" t="s">
        <v>189</v>
      </c>
      <c r="H420" s="7" t="s">
        <v>187</v>
      </c>
      <c r="I420" s="642">
        <v>582.52</v>
      </c>
      <c r="J420" s="269">
        <v>14412</v>
      </c>
      <c r="K420" s="212">
        <f t="shared" si="293"/>
        <v>8395278.2400000002</v>
      </c>
      <c r="L420" s="565"/>
      <c r="M420" s="558"/>
      <c r="N420" s="580"/>
      <c r="O420" s="538">
        <f t="shared" si="285"/>
        <v>0</v>
      </c>
      <c r="P420" s="532">
        <f t="shared" si="289"/>
        <v>0</v>
      </c>
      <c r="Q420" s="532">
        <f t="shared" si="290"/>
        <v>0</v>
      </c>
      <c r="R420" s="535" t="str">
        <f t="shared" si="291"/>
        <v>NO CUMPLE</v>
      </c>
      <c r="S420" s="586"/>
      <c r="T420" s="588"/>
      <c r="U420" s="588"/>
    </row>
    <row r="421" spans="1:21" s="585" customFormat="1" ht="15.6">
      <c r="A421" s="583"/>
      <c r="B421" s="584"/>
      <c r="C421" s="339">
        <f t="shared" si="292"/>
        <v>4.0999999999999979</v>
      </c>
      <c r="D421" s="210" t="s">
        <v>2627</v>
      </c>
      <c r="E421" s="304">
        <f t="shared" si="284"/>
        <v>4.0999999999999979</v>
      </c>
      <c r="F421" s="210" t="s">
        <v>2611</v>
      </c>
      <c r="G421" s="211" t="s">
        <v>2210</v>
      </c>
      <c r="H421" s="7" t="s">
        <v>109</v>
      </c>
      <c r="I421" s="642">
        <v>131.19999999999999</v>
      </c>
      <c r="J421" s="269">
        <v>88813</v>
      </c>
      <c r="K421" s="212">
        <f t="shared" si="293"/>
        <v>11652265.6</v>
      </c>
      <c r="L421" s="565"/>
      <c r="M421" s="558"/>
      <c r="N421" s="580"/>
      <c r="O421" s="538">
        <f t="shared" si="285"/>
        <v>0</v>
      </c>
      <c r="P421" s="532">
        <f t="shared" si="289"/>
        <v>0</v>
      </c>
      <c r="Q421" s="532">
        <f t="shared" si="290"/>
        <v>0</v>
      </c>
      <c r="R421" s="535" t="str">
        <f t="shared" si="291"/>
        <v>NO CUMPLE</v>
      </c>
      <c r="S421" s="586"/>
      <c r="T421" s="588"/>
      <c r="U421" s="588"/>
    </row>
    <row r="422" spans="1:21" s="585" customFormat="1" ht="41.4">
      <c r="A422" s="583"/>
      <c r="B422" s="584"/>
      <c r="C422" s="339">
        <f t="shared" si="292"/>
        <v>4.1099999999999977</v>
      </c>
      <c r="D422" s="210" t="s">
        <v>2628</v>
      </c>
      <c r="E422" s="304">
        <f t="shared" si="284"/>
        <v>4.1099999999999977</v>
      </c>
      <c r="F422" s="210" t="s">
        <v>2628</v>
      </c>
      <c r="G422" s="211" t="s">
        <v>401</v>
      </c>
      <c r="H422" s="7" t="s">
        <v>187</v>
      </c>
      <c r="I422" s="642">
        <v>7089.95</v>
      </c>
      <c r="J422" s="269">
        <v>28051</v>
      </c>
      <c r="K422" s="212">
        <f t="shared" si="293"/>
        <v>198880187.44999999</v>
      </c>
      <c r="L422" s="565"/>
      <c r="M422" s="558"/>
      <c r="N422" s="580"/>
      <c r="O422" s="538">
        <f t="shared" si="285"/>
        <v>0</v>
      </c>
      <c r="P422" s="532">
        <f t="shared" si="289"/>
        <v>0</v>
      </c>
      <c r="Q422" s="532">
        <f t="shared" si="290"/>
        <v>0</v>
      </c>
      <c r="R422" s="535" t="str">
        <f t="shared" si="291"/>
        <v>NO CUMPLE</v>
      </c>
      <c r="S422" s="586"/>
      <c r="T422" s="588"/>
      <c r="U422" s="588"/>
    </row>
    <row r="423" spans="1:21" s="585" customFormat="1" ht="16.2" thickBot="1">
      <c r="A423" s="583"/>
      <c r="B423" s="584"/>
      <c r="C423" s="340" t="s">
        <v>14</v>
      </c>
      <c r="D423" s="243"/>
      <c r="E423" s="303"/>
      <c r="F423" s="243"/>
      <c r="G423" s="243"/>
      <c r="H423" s="243"/>
      <c r="I423" s="643"/>
      <c r="J423" s="244"/>
      <c r="K423" s="8">
        <f>SUM(K412:K422)</f>
        <v>551713745.86000001</v>
      </c>
      <c r="L423" s="565"/>
      <c r="M423" s="558"/>
      <c r="N423" s="580"/>
      <c r="O423" s="657"/>
      <c r="P423" s="657"/>
      <c r="Q423" s="656">
        <f>SUM(Q412:Q422)</f>
        <v>0</v>
      </c>
      <c r="R423" s="657"/>
      <c r="S423" s="586"/>
      <c r="T423" s="588"/>
      <c r="U423" s="588"/>
    </row>
    <row r="424" spans="1:21" s="585" customFormat="1" ht="16.2" thickBot="1">
      <c r="A424" s="583"/>
      <c r="B424" s="584"/>
      <c r="C424" s="337" t="s">
        <v>16</v>
      </c>
      <c r="D424" s="242"/>
      <c r="E424" s="300"/>
      <c r="F424" s="242"/>
      <c r="G424" s="242"/>
      <c r="H424" s="242"/>
      <c r="I424" s="300"/>
      <c r="J424" s="2"/>
      <c r="K424" s="3"/>
      <c r="L424" s="565"/>
      <c r="M424" s="558"/>
      <c r="N424" s="541"/>
      <c r="O424" s="541"/>
      <c r="P424" s="541"/>
      <c r="Q424" s="541"/>
      <c r="R424" s="542"/>
      <c r="S424" s="586"/>
      <c r="T424" s="588"/>
      <c r="U424" s="588"/>
    </row>
    <row r="425" spans="1:21" s="585" customFormat="1" ht="15.6">
      <c r="A425" s="583"/>
      <c r="B425" s="584"/>
      <c r="C425" s="341">
        <v>5</v>
      </c>
      <c r="D425" s="305"/>
      <c r="E425" s="305"/>
      <c r="F425" s="305"/>
      <c r="G425" s="306" t="s">
        <v>2308</v>
      </c>
      <c r="H425" s="305"/>
      <c r="I425" s="644"/>
      <c r="J425" s="307"/>
      <c r="K425" s="6">
        <f>J425*I425</f>
        <v>0</v>
      </c>
      <c r="L425" s="565"/>
      <c r="M425" s="558"/>
      <c r="N425" s="654"/>
      <c r="O425" s="650"/>
      <c r="P425" s="651"/>
      <c r="Q425" s="651"/>
      <c r="R425" s="652"/>
      <c r="S425" s="586"/>
      <c r="T425" s="588"/>
      <c r="U425" s="588"/>
    </row>
    <row r="426" spans="1:21" s="585" customFormat="1" ht="15.6">
      <c r="A426" s="583"/>
      <c r="B426" s="584"/>
      <c r="C426" s="339">
        <v>5.01</v>
      </c>
      <c r="D426" s="210" t="s">
        <v>2629</v>
      </c>
      <c r="E426" s="304">
        <f t="shared" ref="E426" si="294">C426</f>
        <v>5.01</v>
      </c>
      <c r="F426" s="210" t="s">
        <v>2629</v>
      </c>
      <c r="G426" s="308" t="s">
        <v>580</v>
      </c>
      <c r="H426" s="7" t="s">
        <v>78</v>
      </c>
      <c r="I426" s="642">
        <v>1</v>
      </c>
      <c r="J426" s="269">
        <v>65716872</v>
      </c>
      <c r="K426" s="212">
        <f t="shared" ref="K426:K489" si="295">J426*I426</f>
        <v>65716872</v>
      </c>
      <c r="L426" s="565"/>
      <c r="M426" s="558"/>
      <c r="N426" s="580"/>
      <c r="O426" s="538">
        <f t="shared" ref="O426:O435" si="296">+ROUND(N426,2)</f>
        <v>0</v>
      </c>
      <c r="P426" s="532">
        <f t="shared" ref="P426" si="297">+N426*I426</f>
        <v>0</v>
      </c>
      <c r="Q426" s="532">
        <f t="shared" ref="Q426" si="298">ROUND(O426*I426,2)</f>
        <v>0</v>
      </c>
      <c r="R426" s="535" t="str">
        <f t="shared" ref="R426" si="299">IF(OR(O426&lt;=0,O426&gt;J426,Q426&lt;=0,Q426&gt;K426,$R$777="NO CUMPLE"),"NO CUMPLE","CUMPLE")</f>
        <v>NO CUMPLE</v>
      </c>
      <c r="S426" s="586"/>
      <c r="T426" s="588"/>
      <c r="U426" s="588"/>
    </row>
    <row r="427" spans="1:21" s="585" customFormat="1" ht="15.6">
      <c r="A427" s="583"/>
      <c r="B427" s="584"/>
      <c r="C427" s="342" t="s">
        <v>2309</v>
      </c>
      <c r="D427" s="309"/>
      <c r="E427" s="310"/>
      <c r="F427" s="309"/>
      <c r="G427" s="311" t="s">
        <v>2310</v>
      </c>
      <c r="H427" s="312"/>
      <c r="I427" s="645"/>
      <c r="J427" s="307"/>
      <c r="K427" s="212">
        <f t="shared" si="295"/>
        <v>0</v>
      </c>
      <c r="L427" s="565"/>
      <c r="M427" s="558"/>
      <c r="N427" s="654"/>
      <c r="O427" s="650"/>
      <c r="P427" s="651"/>
      <c r="Q427" s="651"/>
      <c r="R427" s="652"/>
      <c r="S427" s="586"/>
      <c r="T427" s="588"/>
      <c r="U427" s="588"/>
    </row>
    <row r="428" spans="1:21" s="585" customFormat="1" ht="15.6">
      <c r="A428" s="583"/>
      <c r="B428" s="584"/>
      <c r="C428" s="339" t="s">
        <v>2311</v>
      </c>
      <c r="D428" s="210" t="s">
        <v>2630</v>
      </c>
      <c r="E428" s="304" t="str">
        <f t="shared" ref="E428:E435" si="300">C428</f>
        <v>5.1.1</v>
      </c>
      <c r="F428" s="210" t="s">
        <v>2630</v>
      </c>
      <c r="G428" s="308" t="s">
        <v>492</v>
      </c>
      <c r="H428" s="7" t="s">
        <v>81</v>
      </c>
      <c r="I428" s="642">
        <v>366.08</v>
      </c>
      <c r="J428" s="269">
        <v>5143</v>
      </c>
      <c r="K428" s="212">
        <f t="shared" si="295"/>
        <v>1882749.44</v>
      </c>
      <c r="L428" s="565"/>
      <c r="M428" s="558"/>
      <c r="N428" s="580"/>
      <c r="O428" s="538">
        <f t="shared" si="296"/>
        <v>0</v>
      </c>
      <c r="P428" s="532">
        <f t="shared" ref="P428" si="301">+N428*I428</f>
        <v>0</v>
      </c>
      <c r="Q428" s="532">
        <f t="shared" ref="Q428" si="302">ROUND(O428*I428,2)</f>
        <v>0</v>
      </c>
      <c r="R428" s="535" t="str">
        <f t="shared" ref="R428" si="303">IF(OR(O428&lt;=0,O428&gt;J428,Q428&lt;=0,Q428&gt;K428,$R$777="NO CUMPLE"),"NO CUMPLE","CUMPLE")</f>
        <v>NO CUMPLE</v>
      </c>
      <c r="S428" s="586"/>
      <c r="T428" s="588"/>
      <c r="U428" s="588"/>
    </row>
    <row r="429" spans="1:21" s="585" customFormat="1" ht="15.6">
      <c r="A429" s="583"/>
      <c r="B429" s="584"/>
      <c r="C429" s="339" t="s">
        <v>2312</v>
      </c>
      <c r="D429" s="210" t="s">
        <v>2631</v>
      </c>
      <c r="E429" s="304" t="str">
        <f t="shared" si="300"/>
        <v>5.1.2</v>
      </c>
      <c r="F429" s="210" t="s">
        <v>2631</v>
      </c>
      <c r="G429" s="308" t="s">
        <v>816</v>
      </c>
      <c r="H429" s="7" t="s">
        <v>81</v>
      </c>
      <c r="I429" s="642">
        <v>671.92</v>
      </c>
      <c r="J429" s="269">
        <v>24879</v>
      </c>
      <c r="K429" s="212">
        <f t="shared" si="295"/>
        <v>16716697.68</v>
      </c>
      <c r="L429" s="565"/>
      <c r="M429" s="558"/>
      <c r="N429" s="580"/>
      <c r="O429" s="538">
        <f t="shared" si="296"/>
        <v>0</v>
      </c>
      <c r="P429" s="532">
        <f t="shared" ref="P429:P435" si="304">+N429*I429</f>
        <v>0</v>
      </c>
      <c r="Q429" s="532">
        <f t="shared" ref="Q429:Q435" si="305">ROUND(O429*I429,2)</f>
        <v>0</v>
      </c>
      <c r="R429" s="535" t="str">
        <f t="shared" ref="R429:R435" si="306">IF(OR(O429&lt;=0,O429&gt;J429,Q429&lt;=0,Q429&gt;K429,$R$777="NO CUMPLE"),"NO CUMPLE","CUMPLE")</f>
        <v>NO CUMPLE</v>
      </c>
      <c r="S429" s="586"/>
      <c r="T429" s="588"/>
      <c r="U429" s="588"/>
    </row>
    <row r="430" spans="1:21" s="585" customFormat="1" ht="15.6">
      <c r="A430" s="583"/>
      <c r="B430" s="584"/>
      <c r="C430" s="339" t="s">
        <v>2313</v>
      </c>
      <c r="D430" s="210" t="s">
        <v>2632</v>
      </c>
      <c r="E430" s="304" t="str">
        <f t="shared" si="300"/>
        <v>5.1.3</v>
      </c>
      <c r="F430" s="210" t="s">
        <v>2632</v>
      </c>
      <c r="G430" s="308" t="s">
        <v>493</v>
      </c>
      <c r="H430" s="7" t="s">
        <v>81</v>
      </c>
      <c r="I430" s="642">
        <v>157.55000000000001</v>
      </c>
      <c r="J430" s="269">
        <v>8769</v>
      </c>
      <c r="K430" s="212">
        <f t="shared" si="295"/>
        <v>1381555.9500000002</v>
      </c>
      <c r="L430" s="565"/>
      <c r="M430" s="558"/>
      <c r="N430" s="580"/>
      <c r="O430" s="538">
        <f t="shared" si="296"/>
        <v>0</v>
      </c>
      <c r="P430" s="532">
        <f t="shared" si="304"/>
        <v>0</v>
      </c>
      <c r="Q430" s="532">
        <f t="shared" si="305"/>
        <v>0</v>
      </c>
      <c r="R430" s="535" t="str">
        <f t="shared" si="306"/>
        <v>NO CUMPLE</v>
      </c>
      <c r="S430" s="586"/>
      <c r="T430" s="588"/>
      <c r="U430" s="588"/>
    </row>
    <row r="431" spans="1:21" s="585" customFormat="1" ht="15.6">
      <c r="A431" s="583"/>
      <c r="B431" s="584"/>
      <c r="C431" s="339" t="s">
        <v>2314</v>
      </c>
      <c r="D431" s="210" t="s">
        <v>2633</v>
      </c>
      <c r="E431" s="304" t="str">
        <f t="shared" si="300"/>
        <v>5.1.4</v>
      </c>
      <c r="F431" s="210" t="s">
        <v>2633</v>
      </c>
      <c r="G431" s="308" t="s">
        <v>817</v>
      </c>
      <c r="H431" s="7" t="s">
        <v>81</v>
      </c>
      <c r="I431" s="642">
        <v>11.12</v>
      </c>
      <c r="J431" s="269">
        <v>35878</v>
      </c>
      <c r="K431" s="212">
        <f t="shared" si="295"/>
        <v>398963.36</v>
      </c>
      <c r="L431" s="565"/>
      <c r="M431" s="558"/>
      <c r="N431" s="580"/>
      <c r="O431" s="538">
        <f t="shared" si="296"/>
        <v>0</v>
      </c>
      <c r="P431" s="532">
        <f t="shared" si="304"/>
        <v>0</v>
      </c>
      <c r="Q431" s="532">
        <f t="shared" si="305"/>
        <v>0</v>
      </c>
      <c r="R431" s="535" t="str">
        <f t="shared" si="306"/>
        <v>NO CUMPLE</v>
      </c>
      <c r="S431" s="586"/>
      <c r="T431" s="588"/>
      <c r="U431" s="588"/>
    </row>
    <row r="432" spans="1:21" s="585" customFormat="1" ht="15.6">
      <c r="A432" s="583"/>
      <c r="B432" s="584"/>
      <c r="C432" s="339" t="s">
        <v>2315</v>
      </c>
      <c r="D432" s="210" t="s">
        <v>2634</v>
      </c>
      <c r="E432" s="304" t="str">
        <f t="shared" si="300"/>
        <v>5.1.5</v>
      </c>
      <c r="F432" s="210" t="s">
        <v>2634</v>
      </c>
      <c r="G432" s="308" t="s">
        <v>532</v>
      </c>
      <c r="H432" s="7" t="s">
        <v>81</v>
      </c>
      <c r="I432" s="642">
        <v>50.97</v>
      </c>
      <c r="J432" s="269">
        <v>12076</v>
      </c>
      <c r="K432" s="212">
        <f t="shared" si="295"/>
        <v>615513.72</v>
      </c>
      <c r="L432" s="565"/>
      <c r="M432" s="558"/>
      <c r="N432" s="580"/>
      <c r="O432" s="538">
        <f t="shared" si="296"/>
        <v>0</v>
      </c>
      <c r="P432" s="532">
        <f t="shared" si="304"/>
        <v>0</v>
      </c>
      <c r="Q432" s="532">
        <f t="shared" si="305"/>
        <v>0</v>
      </c>
      <c r="R432" s="535" t="str">
        <f t="shared" si="306"/>
        <v>NO CUMPLE</v>
      </c>
      <c r="S432" s="586"/>
      <c r="T432" s="588"/>
      <c r="U432" s="588"/>
    </row>
    <row r="433" spans="1:21" s="585" customFormat="1" ht="15.6">
      <c r="A433" s="583"/>
      <c r="B433" s="584"/>
      <c r="C433" s="339" t="s">
        <v>2316</v>
      </c>
      <c r="D433" s="210" t="s">
        <v>2635</v>
      </c>
      <c r="E433" s="304" t="str">
        <f t="shared" si="300"/>
        <v>5.1.6</v>
      </c>
      <c r="F433" s="210" t="s">
        <v>2635</v>
      </c>
      <c r="G433" s="308" t="s">
        <v>624</v>
      </c>
      <c r="H433" s="7" t="s">
        <v>81</v>
      </c>
      <c r="I433" s="642">
        <v>11.12</v>
      </c>
      <c r="J433" s="269">
        <v>124889</v>
      </c>
      <c r="K433" s="212">
        <f t="shared" si="295"/>
        <v>1388765.68</v>
      </c>
      <c r="L433" s="565"/>
      <c r="M433" s="558"/>
      <c r="N433" s="580"/>
      <c r="O433" s="538">
        <f t="shared" si="296"/>
        <v>0</v>
      </c>
      <c r="P433" s="532">
        <f t="shared" si="304"/>
        <v>0</v>
      </c>
      <c r="Q433" s="532">
        <f t="shared" si="305"/>
        <v>0</v>
      </c>
      <c r="R433" s="535" t="str">
        <f t="shared" si="306"/>
        <v>NO CUMPLE</v>
      </c>
      <c r="S433" s="586"/>
      <c r="T433" s="588"/>
      <c r="U433" s="588"/>
    </row>
    <row r="434" spans="1:21" s="585" customFormat="1" ht="41.4">
      <c r="A434" s="583"/>
      <c r="B434" s="584"/>
      <c r="C434" s="339" t="s">
        <v>2317</v>
      </c>
      <c r="D434" s="210" t="s">
        <v>2636</v>
      </c>
      <c r="E434" s="304" t="str">
        <f t="shared" si="300"/>
        <v>5.1.7</v>
      </c>
      <c r="F434" s="210" t="s">
        <v>2611</v>
      </c>
      <c r="G434" s="308" t="s">
        <v>2318</v>
      </c>
      <c r="H434" s="7" t="s">
        <v>81</v>
      </c>
      <c r="I434" s="642">
        <v>60.24</v>
      </c>
      <c r="J434" s="269">
        <v>153335</v>
      </c>
      <c r="K434" s="212">
        <f t="shared" si="295"/>
        <v>9236900.4000000004</v>
      </c>
      <c r="L434" s="565"/>
      <c r="M434" s="558"/>
      <c r="N434" s="580"/>
      <c r="O434" s="538">
        <f t="shared" si="296"/>
        <v>0</v>
      </c>
      <c r="P434" s="532">
        <f t="shared" si="304"/>
        <v>0</v>
      </c>
      <c r="Q434" s="532">
        <f t="shared" si="305"/>
        <v>0</v>
      </c>
      <c r="R434" s="535" t="str">
        <f t="shared" si="306"/>
        <v>NO CUMPLE</v>
      </c>
      <c r="S434" s="586"/>
      <c r="T434" s="588"/>
      <c r="U434" s="588"/>
    </row>
    <row r="435" spans="1:21" s="585" customFormat="1" ht="41.4">
      <c r="A435" s="583"/>
      <c r="B435" s="584"/>
      <c r="C435" s="339" t="s">
        <v>2319</v>
      </c>
      <c r="D435" s="210" t="s">
        <v>2637</v>
      </c>
      <c r="E435" s="304" t="str">
        <f t="shared" si="300"/>
        <v>5.1.8</v>
      </c>
      <c r="F435" s="210" t="s">
        <v>2611</v>
      </c>
      <c r="G435" s="308" t="s">
        <v>2320</v>
      </c>
      <c r="H435" s="7" t="s">
        <v>81</v>
      </c>
      <c r="I435" s="642">
        <v>60.24</v>
      </c>
      <c r="J435" s="269">
        <v>138840</v>
      </c>
      <c r="K435" s="212">
        <f t="shared" si="295"/>
        <v>8363721.6000000006</v>
      </c>
      <c r="L435" s="565"/>
      <c r="M435" s="558"/>
      <c r="N435" s="580"/>
      <c r="O435" s="538">
        <f t="shared" si="296"/>
        <v>0</v>
      </c>
      <c r="P435" s="532">
        <f t="shared" si="304"/>
        <v>0</v>
      </c>
      <c r="Q435" s="532">
        <f t="shared" si="305"/>
        <v>0</v>
      </c>
      <c r="R435" s="535" t="str">
        <f t="shared" si="306"/>
        <v>NO CUMPLE</v>
      </c>
      <c r="S435" s="586"/>
      <c r="T435" s="588"/>
      <c r="U435" s="588"/>
    </row>
    <row r="436" spans="1:21" s="585" customFormat="1" ht="15.6">
      <c r="A436" s="583"/>
      <c r="B436" s="584"/>
      <c r="C436" s="342" t="s">
        <v>2321</v>
      </c>
      <c r="D436" s="309"/>
      <c r="E436" s="310"/>
      <c r="F436" s="309"/>
      <c r="G436" s="311" t="s">
        <v>2322</v>
      </c>
      <c r="H436" s="312"/>
      <c r="I436" s="645"/>
      <c r="J436" s="307"/>
      <c r="K436" s="212">
        <f t="shared" si="295"/>
        <v>0</v>
      </c>
      <c r="L436" s="565"/>
      <c r="M436" s="558"/>
      <c r="N436" s="654"/>
      <c r="O436" s="650"/>
      <c r="P436" s="651"/>
      <c r="Q436" s="651"/>
      <c r="R436" s="652"/>
      <c r="S436" s="586"/>
      <c r="T436" s="588"/>
      <c r="U436" s="588"/>
    </row>
    <row r="437" spans="1:21" s="585" customFormat="1" ht="15.6">
      <c r="A437" s="583"/>
      <c r="B437" s="584"/>
      <c r="C437" s="342" t="s">
        <v>2323</v>
      </c>
      <c r="D437" s="309"/>
      <c r="E437" s="310"/>
      <c r="F437" s="309"/>
      <c r="G437" s="311" t="s">
        <v>2324</v>
      </c>
      <c r="H437" s="312"/>
      <c r="I437" s="645"/>
      <c r="J437" s="307"/>
      <c r="K437" s="212">
        <f t="shared" si="295"/>
        <v>0</v>
      </c>
      <c r="L437" s="565"/>
      <c r="M437" s="558"/>
      <c r="N437" s="654"/>
      <c r="O437" s="650"/>
      <c r="P437" s="651"/>
      <c r="Q437" s="651"/>
      <c r="R437" s="652"/>
      <c r="S437" s="586"/>
      <c r="T437" s="588"/>
      <c r="U437" s="588"/>
    </row>
    <row r="438" spans="1:21" s="585" customFormat="1" ht="41.4">
      <c r="A438" s="583"/>
      <c r="B438" s="584"/>
      <c r="C438" s="339" t="s">
        <v>2325</v>
      </c>
      <c r="D438" s="210" t="s">
        <v>2638</v>
      </c>
      <c r="E438" s="304" t="str">
        <f t="shared" ref="E438:E443" si="307">C438</f>
        <v>5.2.1.1</v>
      </c>
      <c r="F438" s="210" t="s">
        <v>2611</v>
      </c>
      <c r="G438" s="308" t="s">
        <v>2262</v>
      </c>
      <c r="H438" s="7" t="s">
        <v>78</v>
      </c>
      <c r="I438" s="642">
        <v>1</v>
      </c>
      <c r="J438" s="269">
        <v>21497513</v>
      </c>
      <c r="K438" s="212">
        <f t="shared" si="295"/>
        <v>21497513</v>
      </c>
      <c r="L438" s="565"/>
      <c r="M438" s="558"/>
      <c r="N438" s="580"/>
      <c r="O438" s="538">
        <f t="shared" ref="O438:O458" si="308">+ROUND(N438,2)</f>
        <v>0</v>
      </c>
      <c r="P438" s="532">
        <f t="shared" ref="P438" si="309">+N438*I438</f>
        <v>0</v>
      </c>
      <c r="Q438" s="532">
        <f t="shared" ref="Q438" si="310">ROUND(O438*I438,2)</f>
        <v>0</v>
      </c>
      <c r="R438" s="535" t="str">
        <f t="shared" ref="R438" si="311">IF(OR(O438&lt;=0,O438&gt;J438,Q438&lt;=0,Q438&gt;K438,$R$777="NO CUMPLE"),"NO CUMPLE","CUMPLE")</f>
        <v>NO CUMPLE</v>
      </c>
      <c r="S438" s="586"/>
      <c r="T438" s="588"/>
      <c r="U438" s="588"/>
    </row>
    <row r="439" spans="1:21" s="585" customFormat="1" ht="27.6">
      <c r="A439" s="583"/>
      <c r="B439" s="584"/>
      <c r="C439" s="339" t="s">
        <v>2326</v>
      </c>
      <c r="D439" s="210" t="s">
        <v>2639</v>
      </c>
      <c r="E439" s="304" t="str">
        <f t="shared" si="307"/>
        <v>5.2.1.2</v>
      </c>
      <c r="F439" s="210" t="s">
        <v>2611</v>
      </c>
      <c r="G439" s="308" t="s">
        <v>2327</v>
      </c>
      <c r="H439" s="7" t="s">
        <v>78</v>
      </c>
      <c r="I439" s="642">
        <v>1</v>
      </c>
      <c r="J439" s="269">
        <v>5702513</v>
      </c>
      <c r="K439" s="212">
        <f t="shared" si="295"/>
        <v>5702513</v>
      </c>
      <c r="L439" s="565"/>
      <c r="M439" s="558"/>
      <c r="N439" s="580"/>
      <c r="O439" s="538">
        <f t="shared" si="308"/>
        <v>0</v>
      </c>
      <c r="P439" s="532">
        <f t="shared" ref="P439:P443" si="312">+N439*I439</f>
        <v>0</v>
      </c>
      <c r="Q439" s="532">
        <f t="shared" ref="Q439:Q443" si="313">ROUND(O439*I439,2)</f>
        <v>0</v>
      </c>
      <c r="R439" s="535" t="str">
        <f t="shared" ref="R439:R443" si="314">IF(OR(O439&lt;=0,O439&gt;J439,Q439&lt;=0,Q439&gt;K439,$R$777="NO CUMPLE"),"NO CUMPLE","CUMPLE")</f>
        <v>NO CUMPLE</v>
      </c>
      <c r="S439" s="586"/>
      <c r="T439" s="588"/>
      <c r="U439" s="588"/>
    </row>
    <row r="440" spans="1:21" s="585" customFormat="1" ht="15.6">
      <c r="A440" s="583"/>
      <c r="B440" s="584"/>
      <c r="C440" s="339" t="s">
        <v>2328</v>
      </c>
      <c r="D440" s="210" t="s">
        <v>2640</v>
      </c>
      <c r="E440" s="304" t="str">
        <f t="shared" si="307"/>
        <v>5.2.1.3</v>
      </c>
      <c r="F440" s="210" t="s">
        <v>2640</v>
      </c>
      <c r="G440" s="308" t="s">
        <v>490</v>
      </c>
      <c r="H440" s="7" t="s">
        <v>78</v>
      </c>
      <c r="I440" s="642">
        <v>1</v>
      </c>
      <c r="J440" s="269">
        <v>986353</v>
      </c>
      <c r="K440" s="212">
        <f t="shared" si="295"/>
        <v>986353</v>
      </c>
      <c r="L440" s="565"/>
      <c r="M440" s="558"/>
      <c r="N440" s="580"/>
      <c r="O440" s="538">
        <f t="shared" si="308"/>
        <v>0</v>
      </c>
      <c r="P440" s="532">
        <f t="shared" si="312"/>
        <v>0</v>
      </c>
      <c r="Q440" s="532">
        <f t="shared" si="313"/>
        <v>0</v>
      </c>
      <c r="R440" s="535" t="str">
        <f t="shared" si="314"/>
        <v>NO CUMPLE</v>
      </c>
      <c r="S440" s="586"/>
      <c r="T440" s="588"/>
      <c r="U440" s="588"/>
    </row>
    <row r="441" spans="1:21" s="585" customFormat="1" ht="15.6">
      <c r="A441" s="583"/>
      <c r="B441" s="584"/>
      <c r="C441" s="339" t="s">
        <v>2329</v>
      </c>
      <c r="D441" s="210" t="s">
        <v>2641</v>
      </c>
      <c r="E441" s="304" t="str">
        <f t="shared" si="307"/>
        <v>5.2.1.4</v>
      </c>
      <c r="F441" s="210" t="s">
        <v>2641</v>
      </c>
      <c r="G441" s="308" t="s">
        <v>489</v>
      </c>
      <c r="H441" s="7" t="s">
        <v>78</v>
      </c>
      <c r="I441" s="642">
        <v>1</v>
      </c>
      <c r="J441" s="269">
        <v>743411</v>
      </c>
      <c r="K441" s="212">
        <f t="shared" si="295"/>
        <v>743411</v>
      </c>
      <c r="L441" s="565"/>
      <c r="M441" s="558"/>
      <c r="N441" s="580"/>
      <c r="O441" s="538">
        <f t="shared" si="308"/>
        <v>0</v>
      </c>
      <c r="P441" s="532">
        <f t="shared" si="312"/>
        <v>0</v>
      </c>
      <c r="Q441" s="532">
        <f t="shared" si="313"/>
        <v>0</v>
      </c>
      <c r="R441" s="535" t="str">
        <f t="shared" si="314"/>
        <v>NO CUMPLE</v>
      </c>
      <c r="S441" s="586"/>
      <c r="T441" s="588"/>
      <c r="U441" s="588"/>
    </row>
    <row r="442" spans="1:21" s="585" customFormat="1" ht="27.6">
      <c r="A442" s="583"/>
      <c r="B442" s="584"/>
      <c r="C442" s="339" t="s">
        <v>2330</v>
      </c>
      <c r="D442" s="210" t="s">
        <v>2642</v>
      </c>
      <c r="E442" s="304" t="str">
        <f t="shared" si="307"/>
        <v>5.2.1.5</v>
      </c>
      <c r="F442" s="210" t="s">
        <v>2611</v>
      </c>
      <c r="G442" s="308" t="s">
        <v>2331</v>
      </c>
      <c r="H442" s="7" t="s">
        <v>78</v>
      </c>
      <c r="I442" s="642">
        <v>1</v>
      </c>
      <c r="J442" s="269">
        <v>4955013</v>
      </c>
      <c r="K442" s="212">
        <f t="shared" si="295"/>
        <v>4955013</v>
      </c>
      <c r="L442" s="565"/>
      <c r="M442" s="558"/>
      <c r="N442" s="580"/>
      <c r="O442" s="538">
        <f t="shared" si="308"/>
        <v>0</v>
      </c>
      <c r="P442" s="532">
        <f t="shared" si="312"/>
        <v>0</v>
      </c>
      <c r="Q442" s="532">
        <f t="shared" si="313"/>
        <v>0</v>
      </c>
      <c r="R442" s="535" t="str">
        <f t="shared" si="314"/>
        <v>NO CUMPLE</v>
      </c>
      <c r="S442" s="586"/>
      <c r="T442" s="588"/>
      <c r="U442" s="588"/>
    </row>
    <row r="443" spans="1:21" s="585" customFormat="1" ht="27.6">
      <c r="A443" s="583"/>
      <c r="B443" s="584"/>
      <c r="C443" s="339" t="s">
        <v>2332</v>
      </c>
      <c r="D443" s="210" t="s">
        <v>2643</v>
      </c>
      <c r="E443" s="304" t="str">
        <f t="shared" si="307"/>
        <v>5.2.1.6</v>
      </c>
      <c r="F443" s="210" t="s">
        <v>2611</v>
      </c>
      <c r="G443" s="308" t="s">
        <v>2263</v>
      </c>
      <c r="H443" s="7" t="s">
        <v>78</v>
      </c>
      <c r="I443" s="642">
        <v>1</v>
      </c>
      <c r="J443" s="269">
        <v>4565013</v>
      </c>
      <c r="K443" s="212">
        <f t="shared" si="295"/>
        <v>4565013</v>
      </c>
      <c r="L443" s="565"/>
      <c r="M443" s="558"/>
      <c r="N443" s="580"/>
      <c r="O443" s="538">
        <f t="shared" si="308"/>
        <v>0</v>
      </c>
      <c r="P443" s="532">
        <f t="shared" si="312"/>
        <v>0</v>
      </c>
      <c r="Q443" s="532">
        <f t="shared" si="313"/>
        <v>0</v>
      </c>
      <c r="R443" s="535" t="str">
        <f t="shared" si="314"/>
        <v>NO CUMPLE</v>
      </c>
      <c r="S443" s="586"/>
      <c r="T443" s="588"/>
      <c r="U443" s="588"/>
    </row>
    <row r="444" spans="1:21" s="585" customFormat="1" ht="15.6">
      <c r="A444" s="583"/>
      <c r="B444" s="584"/>
      <c r="C444" s="342" t="s">
        <v>2333</v>
      </c>
      <c r="D444" s="309"/>
      <c r="E444" s="310"/>
      <c r="F444" s="309"/>
      <c r="G444" s="311" t="s">
        <v>2334</v>
      </c>
      <c r="H444" s="312"/>
      <c r="I444" s="645"/>
      <c r="J444" s="307"/>
      <c r="K444" s="212">
        <f t="shared" si="295"/>
        <v>0</v>
      </c>
      <c r="L444" s="565"/>
      <c r="M444" s="558"/>
      <c r="N444" s="654"/>
      <c r="O444" s="650"/>
      <c r="P444" s="651"/>
      <c r="Q444" s="651"/>
      <c r="R444" s="652"/>
      <c r="S444" s="586"/>
      <c r="T444" s="588"/>
      <c r="U444" s="588"/>
    </row>
    <row r="445" spans="1:21" s="585" customFormat="1" ht="15.6">
      <c r="A445" s="583"/>
      <c r="B445" s="584"/>
      <c r="C445" s="339" t="s">
        <v>2335</v>
      </c>
      <c r="D445" s="210" t="s">
        <v>2644</v>
      </c>
      <c r="E445" s="304" t="str">
        <f t="shared" ref="E445" si="315">C445</f>
        <v>5.2.2.1</v>
      </c>
      <c r="F445" s="210" t="s">
        <v>2611</v>
      </c>
      <c r="G445" s="308" t="s">
        <v>2336</v>
      </c>
      <c r="H445" s="7" t="s">
        <v>78</v>
      </c>
      <c r="I445" s="642">
        <v>1</v>
      </c>
      <c r="J445" s="269">
        <v>11329920</v>
      </c>
      <c r="K445" s="212">
        <f t="shared" si="295"/>
        <v>11329920</v>
      </c>
      <c r="L445" s="565"/>
      <c r="M445" s="558"/>
      <c r="N445" s="580"/>
      <c r="O445" s="538">
        <f t="shared" si="308"/>
        <v>0</v>
      </c>
      <c r="P445" s="532">
        <f t="shared" ref="P445" si="316">+N445*I445</f>
        <v>0</v>
      </c>
      <c r="Q445" s="532">
        <f t="shared" ref="Q445" si="317">ROUND(O445*I445,2)</f>
        <v>0</v>
      </c>
      <c r="R445" s="535" t="str">
        <f t="shared" ref="R445" si="318">IF(OR(O445&lt;=0,O445&gt;J445,Q445&lt;=0,Q445&gt;K445,$R$777="NO CUMPLE"),"NO CUMPLE","CUMPLE")</f>
        <v>NO CUMPLE</v>
      </c>
      <c r="S445" s="586"/>
      <c r="T445" s="588"/>
      <c r="U445" s="588"/>
    </row>
    <row r="446" spans="1:21" s="585" customFormat="1" ht="15.6">
      <c r="A446" s="583"/>
      <c r="B446" s="584"/>
      <c r="C446" s="342" t="s">
        <v>2337</v>
      </c>
      <c r="D446" s="309"/>
      <c r="E446" s="310"/>
      <c r="F446" s="309"/>
      <c r="G446" s="311" t="s">
        <v>2338</v>
      </c>
      <c r="H446" s="312"/>
      <c r="I446" s="645"/>
      <c r="J446" s="307"/>
      <c r="K446" s="212">
        <f t="shared" si="295"/>
        <v>0</v>
      </c>
      <c r="L446" s="565"/>
      <c r="M446" s="558"/>
      <c r="N446" s="654"/>
      <c r="O446" s="650"/>
      <c r="P446" s="651"/>
      <c r="Q446" s="651"/>
      <c r="R446" s="652"/>
      <c r="S446" s="586"/>
      <c r="T446" s="588"/>
      <c r="U446" s="588"/>
    </row>
    <row r="447" spans="1:21" s="585" customFormat="1" ht="15.6">
      <c r="A447" s="583"/>
      <c r="B447" s="584"/>
      <c r="C447" s="339" t="s">
        <v>2339</v>
      </c>
      <c r="D447" s="210" t="s">
        <v>2645</v>
      </c>
      <c r="E447" s="304" t="str">
        <f t="shared" ref="E447:E452" si="319">C447</f>
        <v>5.2.3.1</v>
      </c>
      <c r="F447" s="210" t="s">
        <v>2645</v>
      </c>
      <c r="G447" s="308" t="s">
        <v>518</v>
      </c>
      <c r="H447" s="7" t="s">
        <v>81</v>
      </c>
      <c r="I447" s="642">
        <v>60.24</v>
      </c>
      <c r="J447" s="269">
        <v>331083</v>
      </c>
      <c r="K447" s="212">
        <f t="shared" si="295"/>
        <v>19944439.920000002</v>
      </c>
      <c r="L447" s="565"/>
      <c r="M447" s="558"/>
      <c r="N447" s="580"/>
      <c r="O447" s="538">
        <f t="shared" si="308"/>
        <v>0</v>
      </c>
      <c r="P447" s="532">
        <f t="shared" ref="P446:P452" si="320">+N447*I447</f>
        <v>0</v>
      </c>
      <c r="Q447" s="532">
        <f t="shared" ref="Q446:Q452" si="321">ROUND(O447*I447,2)</f>
        <v>0</v>
      </c>
      <c r="R447" s="535" t="str">
        <f t="shared" ref="R446:R452" si="322">IF(OR(O447&lt;=0,O447&gt;J447,Q447&lt;=0,Q447&gt;K447,$R$777="NO CUMPLE"),"NO CUMPLE","CUMPLE")</f>
        <v>NO CUMPLE</v>
      </c>
      <c r="S447" s="586"/>
      <c r="T447" s="588"/>
      <c r="U447" s="588"/>
    </row>
    <row r="448" spans="1:21" s="585" customFormat="1" ht="27.6">
      <c r="A448" s="583"/>
      <c r="B448" s="584"/>
      <c r="C448" s="339" t="s">
        <v>2340</v>
      </c>
      <c r="D448" s="210" t="s">
        <v>2646</v>
      </c>
      <c r="E448" s="304" t="str">
        <f t="shared" si="319"/>
        <v>5.2.3.2</v>
      </c>
      <c r="F448" s="210" t="s">
        <v>2611</v>
      </c>
      <c r="G448" s="308" t="s">
        <v>2341</v>
      </c>
      <c r="H448" s="7" t="s">
        <v>81</v>
      </c>
      <c r="I448" s="642">
        <v>23.17</v>
      </c>
      <c r="J448" s="269">
        <v>376220</v>
      </c>
      <c r="K448" s="212">
        <f t="shared" si="295"/>
        <v>8717017.4000000004</v>
      </c>
      <c r="L448" s="565"/>
      <c r="M448" s="558"/>
      <c r="N448" s="580"/>
      <c r="O448" s="538">
        <f t="shared" si="308"/>
        <v>0</v>
      </c>
      <c r="P448" s="532">
        <f t="shared" si="320"/>
        <v>0</v>
      </c>
      <c r="Q448" s="532">
        <f t="shared" si="321"/>
        <v>0</v>
      </c>
      <c r="R448" s="535" t="str">
        <f t="shared" si="322"/>
        <v>NO CUMPLE</v>
      </c>
      <c r="S448" s="586"/>
      <c r="T448" s="588"/>
      <c r="U448" s="588"/>
    </row>
    <row r="449" spans="1:21" s="585" customFormat="1" ht="27.6">
      <c r="A449" s="583"/>
      <c r="B449" s="584"/>
      <c r="C449" s="339" t="s">
        <v>2342</v>
      </c>
      <c r="D449" s="210" t="s">
        <v>2647</v>
      </c>
      <c r="E449" s="304" t="str">
        <f t="shared" si="319"/>
        <v>5.2.3.3</v>
      </c>
      <c r="F449" s="210" t="s">
        <v>2611</v>
      </c>
      <c r="G449" s="308" t="s">
        <v>2343</v>
      </c>
      <c r="H449" s="7" t="s">
        <v>81</v>
      </c>
      <c r="I449" s="642">
        <v>11.12</v>
      </c>
      <c r="J449" s="269">
        <v>342105</v>
      </c>
      <c r="K449" s="212">
        <f t="shared" si="295"/>
        <v>3804207.5999999996</v>
      </c>
      <c r="L449" s="565"/>
      <c r="M449" s="558"/>
      <c r="N449" s="580"/>
      <c r="O449" s="538">
        <f t="shared" si="308"/>
        <v>0</v>
      </c>
      <c r="P449" s="532">
        <f t="shared" si="320"/>
        <v>0</v>
      </c>
      <c r="Q449" s="532">
        <f t="shared" si="321"/>
        <v>0</v>
      </c>
      <c r="R449" s="535" t="str">
        <f t="shared" si="322"/>
        <v>NO CUMPLE</v>
      </c>
      <c r="S449" s="586"/>
      <c r="T449" s="588"/>
      <c r="U449" s="588"/>
    </row>
    <row r="450" spans="1:21" s="585" customFormat="1" ht="27.6">
      <c r="A450" s="583"/>
      <c r="B450" s="584"/>
      <c r="C450" s="339" t="s">
        <v>2344</v>
      </c>
      <c r="D450" s="210" t="s">
        <v>2648</v>
      </c>
      <c r="E450" s="304" t="str">
        <f t="shared" si="319"/>
        <v>5.2.3.4</v>
      </c>
      <c r="F450" s="210" t="s">
        <v>2611</v>
      </c>
      <c r="G450" s="308" t="s">
        <v>2345</v>
      </c>
      <c r="H450" s="7" t="s">
        <v>81</v>
      </c>
      <c r="I450" s="642">
        <v>11.12</v>
      </c>
      <c r="J450" s="269">
        <v>115534</v>
      </c>
      <c r="K450" s="212">
        <f t="shared" si="295"/>
        <v>1284738.0799999998</v>
      </c>
      <c r="L450" s="565"/>
      <c r="M450" s="558"/>
      <c r="N450" s="580"/>
      <c r="O450" s="538">
        <f t="shared" si="308"/>
        <v>0</v>
      </c>
      <c r="P450" s="532">
        <f t="shared" si="320"/>
        <v>0</v>
      </c>
      <c r="Q450" s="532">
        <f t="shared" si="321"/>
        <v>0</v>
      </c>
      <c r="R450" s="535" t="str">
        <f t="shared" si="322"/>
        <v>NO CUMPLE</v>
      </c>
      <c r="S450" s="586"/>
      <c r="T450" s="588"/>
      <c r="U450" s="588"/>
    </row>
    <row r="451" spans="1:21" s="585" customFormat="1" ht="27.6">
      <c r="A451" s="583"/>
      <c r="B451" s="584"/>
      <c r="C451" s="339" t="s">
        <v>2346</v>
      </c>
      <c r="D451" s="210" t="s">
        <v>2649</v>
      </c>
      <c r="E451" s="304" t="str">
        <f t="shared" si="319"/>
        <v>5.2.3.5</v>
      </c>
      <c r="F451" s="210" t="s">
        <v>2611</v>
      </c>
      <c r="G451" s="308" t="s">
        <v>2347</v>
      </c>
      <c r="H451" s="7" t="s">
        <v>81</v>
      </c>
      <c r="I451" s="642">
        <v>23.17</v>
      </c>
      <c r="J451" s="269">
        <v>63702</v>
      </c>
      <c r="K451" s="212">
        <f t="shared" si="295"/>
        <v>1475975.34</v>
      </c>
      <c r="L451" s="565"/>
      <c r="M451" s="558"/>
      <c r="N451" s="580"/>
      <c r="O451" s="538">
        <f t="shared" si="308"/>
        <v>0</v>
      </c>
      <c r="P451" s="532">
        <f t="shared" si="320"/>
        <v>0</v>
      </c>
      <c r="Q451" s="532">
        <f t="shared" si="321"/>
        <v>0</v>
      </c>
      <c r="R451" s="535" t="str">
        <f t="shared" si="322"/>
        <v>NO CUMPLE</v>
      </c>
      <c r="S451" s="586"/>
      <c r="T451" s="588"/>
      <c r="U451" s="588"/>
    </row>
    <row r="452" spans="1:21" s="585" customFormat="1" ht="27.6">
      <c r="A452" s="583"/>
      <c r="B452" s="584"/>
      <c r="C452" s="339" t="s">
        <v>2348</v>
      </c>
      <c r="D452" s="210" t="s">
        <v>2650</v>
      </c>
      <c r="E452" s="304" t="str">
        <f t="shared" si="319"/>
        <v>5.2.3.6</v>
      </c>
      <c r="F452" s="210" t="s">
        <v>2611</v>
      </c>
      <c r="G452" s="308" t="s">
        <v>2264</v>
      </c>
      <c r="H452" s="7" t="s">
        <v>81</v>
      </c>
      <c r="I452" s="642">
        <v>1658.96</v>
      </c>
      <c r="J452" s="269">
        <v>21007</v>
      </c>
      <c r="K452" s="212">
        <f t="shared" si="295"/>
        <v>34849772.719999999</v>
      </c>
      <c r="L452" s="565"/>
      <c r="M452" s="558"/>
      <c r="N452" s="580"/>
      <c r="O452" s="538">
        <f t="shared" si="308"/>
        <v>0</v>
      </c>
      <c r="P452" s="532">
        <f t="shared" si="320"/>
        <v>0</v>
      </c>
      <c r="Q452" s="532">
        <f t="shared" si="321"/>
        <v>0</v>
      </c>
      <c r="R452" s="535" t="str">
        <f t="shared" si="322"/>
        <v>NO CUMPLE</v>
      </c>
      <c r="S452" s="586"/>
      <c r="T452" s="588"/>
      <c r="U452" s="588"/>
    </row>
    <row r="453" spans="1:21" s="585" customFormat="1" ht="15.6">
      <c r="A453" s="583"/>
      <c r="B453" s="584"/>
      <c r="C453" s="342" t="s">
        <v>2349</v>
      </c>
      <c r="D453" s="309"/>
      <c r="E453" s="310"/>
      <c r="F453" s="309"/>
      <c r="G453" s="311" t="s">
        <v>2350</v>
      </c>
      <c r="H453" s="312"/>
      <c r="I453" s="645"/>
      <c r="J453" s="307"/>
      <c r="K453" s="212">
        <f t="shared" si="295"/>
        <v>0</v>
      </c>
      <c r="L453" s="565"/>
      <c r="M453" s="558"/>
      <c r="N453" s="654"/>
      <c r="O453" s="650"/>
      <c r="P453" s="651"/>
      <c r="Q453" s="651"/>
      <c r="R453" s="652"/>
      <c r="S453" s="586"/>
      <c r="T453" s="588"/>
      <c r="U453" s="588"/>
    </row>
    <row r="454" spans="1:21" s="585" customFormat="1" ht="15.6">
      <c r="A454" s="583"/>
      <c r="B454" s="584"/>
      <c r="C454" s="339" t="s">
        <v>2351</v>
      </c>
      <c r="D454" s="210" t="s">
        <v>2651</v>
      </c>
      <c r="E454" s="304" t="str">
        <f t="shared" ref="E454:E458" si="323">C454</f>
        <v>5.2.4.1</v>
      </c>
      <c r="F454" s="210" t="s">
        <v>2651</v>
      </c>
      <c r="G454" s="308" t="s">
        <v>484</v>
      </c>
      <c r="H454" s="7" t="s">
        <v>78</v>
      </c>
      <c r="I454" s="642">
        <v>67</v>
      </c>
      <c r="J454" s="269">
        <v>132008</v>
      </c>
      <c r="K454" s="212">
        <f t="shared" si="295"/>
        <v>8844536</v>
      </c>
      <c r="L454" s="565"/>
      <c r="M454" s="558"/>
      <c r="N454" s="580"/>
      <c r="O454" s="538">
        <f t="shared" si="308"/>
        <v>0</v>
      </c>
      <c r="P454" s="532">
        <f t="shared" ref="P454" si="324">+N454*I454</f>
        <v>0</v>
      </c>
      <c r="Q454" s="532">
        <f t="shared" ref="Q454" si="325">ROUND(O454*I454,2)</f>
        <v>0</v>
      </c>
      <c r="R454" s="535" t="str">
        <f t="shared" ref="R454" si="326">IF(OR(O454&lt;=0,O454&gt;J454,Q454&lt;=0,Q454&gt;K454,$R$777="NO CUMPLE"),"NO CUMPLE","CUMPLE")</f>
        <v>NO CUMPLE</v>
      </c>
      <c r="S454" s="586"/>
      <c r="T454" s="588"/>
      <c r="U454" s="588"/>
    </row>
    <row r="455" spans="1:21" s="585" customFormat="1" ht="27.6">
      <c r="A455" s="583"/>
      <c r="B455" s="584"/>
      <c r="C455" s="339" t="s">
        <v>2352</v>
      </c>
      <c r="D455" s="210" t="s">
        <v>2652</v>
      </c>
      <c r="E455" s="304" t="str">
        <f t="shared" si="323"/>
        <v>5.2.4.2</v>
      </c>
      <c r="F455" s="210" t="s">
        <v>2652</v>
      </c>
      <c r="G455" s="308" t="s">
        <v>567</v>
      </c>
      <c r="H455" s="7" t="s">
        <v>78</v>
      </c>
      <c r="I455" s="642">
        <v>9</v>
      </c>
      <c r="J455" s="269">
        <v>234639</v>
      </c>
      <c r="K455" s="212">
        <f t="shared" si="295"/>
        <v>2111751</v>
      </c>
      <c r="L455" s="565"/>
      <c r="M455" s="558"/>
      <c r="N455" s="580"/>
      <c r="O455" s="538">
        <f t="shared" si="308"/>
        <v>0</v>
      </c>
      <c r="P455" s="532">
        <f t="shared" ref="P455:P458" si="327">+N455*I455</f>
        <v>0</v>
      </c>
      <c r="Q455" s="532">
        <f t="shared" ref="Q455:Q458" si="328">ROUND(O455*I455,2)</f>
        <v>0</v>
      </c>
      <c r="R455" s="535" t="str">
        <f t="shared" ref="R455:R458" si="329">IF(OR(O455&lt;=0,O455&gt;J455,Q455&lt;=0,Q455&gt;K455,$R$777="NO CUMPLE"),"NO CUMPLE","CUMPLE")</f>
        <v>NO CUMPLE</v>
      </c>
      <c r="S455" s="586"/>
      <c r="T455" s="588"/>
      <c r="U455" s="588"/>
    </row>
    <row r="456" spans="1:21" s="585" customFormat="1" ht="41.4">
      <c r="A456" s="583"/>
      <c r="B456" s="584"/>
      <c r="C456" s="339" t="s">
        <v>2353</v>
      </c>
      <c r="D456" s="210" t="s">
        <v>2653</v>
      </c>
      <c r="E456" s="304" t="str">
        <f t="shared" si="323"/>
        <v>5.2.4.3</v>
      </c>
      <c r="F456" s="210" t="s">
        <v>2611</v>
      </c>
      <c r="G456" s="308" t="s">
        <v>2354</v>
      </c>
      <c r="H456" s="7" t="s">
        <v>78</v>
      </c>
      <c r="I456" s="642">
        <v>7</v>
      </c>
      <c r="J456" s="269">
        <v>164638</v>
      </c>
      <c r="K456" s="212">
        <f t="shared" si="295"/>
        <v>1152466</v>
      </c>
      <c r="L456" s="565"/>
      <c r="M456" s="558"/>
      <c r="N456" s="580"/>
      <c r="O456" s="538">
        <f t="shared" si="308"/>
        <v>0</v>
      </c>
      <c r="P456" s="532">
        <f t="shared" si="327"/>
        <v>0</v>
      </c>
      <c r="Q456" s="532">
        <f t="shared" si="328"/>
        <v>0</v>
      </c>
      <c r="R456" s="535" t="str">
        <f t="shared" si="329"/>
        <v>NO CUMPLE</v>
      </c>
      <c r="S456" s="586"/>
      <c r="T456" s="588"/>
      <c r="U456" s="588"/>
    </row>
    <row r="457" spans="1:21" s="585" customFormat="1" ht="15.6">
      <c r="A457" s="583"/>
      <c r="B457" s="584"/>
      <c r="C457" s="339" t="s">
        <v>2355</v>
      </c>
      <c r="D457" s="210" t="s">
        <v>2654</v>
      </c>
      <c r="E457" s="304" t="str">
        <f t="shared" si="323"/>
        <v>5.2.4.4</v>
      </c>
      <c r="F457" s="210" t="s">
        <v>2654</v>
      </c>
      <c r="G457" s="308" t="s">
        <v>487</v>
      </c>
      <c r="H457" s="7" t="s">
        <v>78</v>
      </c>
      <c r="I457" s="642">
        <v>4</v>
      </c>
      <c r="J457" s="269">
        <v>114334</v>
      </c>
      <c r="K457" s="212">
        <f t="shared" si="295"/>
        <v>457336</v>
      </c>
      <c r="L457" s="565"/>
      <c r="M457" s="558"/>
      <c r="N457" s="580"/>
      <c r="O457" s="538">
        <f t="shared" si="308"/>
        <v>0</v>
      </c>
      <c r="P457" s="532">
        <f t="shared" si="327"/>
        <v>0</v>
      </c>
      <c r="Q457" s="532">
        <f t="shared" si="328"/>
        <v>0</v>
      </c>
      <c r="R457" s="535" t="str">
        <f t="shared" si="329"/>
        <v>NO CUMPLE</v>
      </c>
      <c r="S457" s="586"/>
      <c r="T457" s="588"/>
      <c r="U457" s="588"/>
    </row>
    <row r="458" spans="1:21" s="585" customFormat="1" ht="15.6">
      <c r="A458" s="583"/>
      <c r="B458" s="584"/>
      <c r="C458" s="339" t="s">
        <v>2356</v>
      </c>
      <c r="D458" s="210" t="s">
        <v>2655</v>
      </c>
      <c r="E458" s="304" t="str">
        <f t="shared" si="323"/>
        <v>5.2.4.5</v>
      </c>
      <c r="F458" s="210" t="s">
        <v>2655</v>
      </c>
      <c r="G458" s="308" t="s">
        <v>485</v>
      </c>
      <c r="H458" s="7" t="s">
        <v>78</v>
      </c>
      <c r="I458" s="642">
        <v>3</v>
      </c>
      <c r="J458" s="269">
        <v>233770</v>
      </c>
      <c r="K458" s="212">
        <f t="shared" si="295"/>
        <v>701310</v>
      </c>
      <c r="L458" s="565"/>
      <c r="M458" s="558"/>
      <c r="N458" s="580"/>
      <c r="O458" s="538">
        <f t="shared" si="308"/>
        <v>0</v>
      </c>
      <c r="P458" s="532">
        <f t="shared" si="327"/>
        <v>0</v>
      </c>
      <c r="Q458" s="532">
        <f t="shared" si="328"/>
        <v>0</v>
      </c>
      <c r="R458" s="535" t="str">
        <f t="shared" si="329"/>
        <v>NO CUMPLE</v>
      </c>
      <c r="S458" s="586"/>
      <c r="T458" s="588"/>
      <c r="U458" s="588"/>
    </row>
    <row r="459" spans="1:21" s="585" customFormat="1" ht="15.6">
      <c r="A459" s="583"/>
      <c r="B459" s="584"/>
      <c r="C459" s="342" t="s">
        <v>2357</v>
      </c>
      <c r="D459" s="309"/>
      <c r="E459" s="310"/>
      <c r="F459" s="309"/>
      <c r="G459" s="311" t="s">
        <v>2358</v>
      </c>
      <c r="H459" s="312"/>
      <c r="I459" s="645"/>
      <c r="J459" s="307"/>
      <c r="K459" s="212">
        <f t="shared" si="295"/>
        <v>0</v>
      </c>
      <c r="L459" s="565"/>
      <c r="M459" s="558"/>
      <c r="N459" s="654"/>
      <c r="O459" s="650"/>
      <c r="P459" s="651"/>
      <c r="Q459" s="651"/>
      <c r="R459" s="652"/>
      <c r="S459" s="586"/>
      <c r="T459" s="588"/>
      <c r="U459" s="588"/>
    </row>
    <row r="460" spans="1:21" s="585" customFormat="1" ht="15.6">
      <c r="A460" s="583"/>
      <c r="B460" s="584"/>
      <c r="C460" s="342" t="s">
        <v>2359</v>
      </c>
      <c r="D460" s="309"/>
      <c r="E460" s="310"/>
      <c r="F460" s="309"/>
      <c r="G460" s="311" t="s">
        <v>2360</v>
      </c>
      <c r="H460" s="312"/>
      <c r="I460" s="645"/>
      <c r="J460" s="307"/>
      <c r="K460" s="212">
        <f t="shared" si="295"/>
        <v>0</v>
      </c>
      <c r="L460" s="565"/>
      <c r="M460" s="558"/>
      <c r="N460" s="654"/>
      <c r="O460" s="650"/>
      <c r="P460" s="651"/>
      <c r="Q460" s="651"/>
      <c r="R460" s="652"/>
      <c r="S460" s="586"/>
      <c r="T460" s="588"/>
      <c r="U460" s="588"/>
    </row>
    <row r="461" spans="1:21" s="585" customFormat="1" ht="15.6">
      <c r="A461" s="583"/>
      <c r="B461" s="584"/>
      <c r="C461" s="339" t="s">
        <v>2361</v>
      </c>
      <c r="D461" s="210" t="s">
        <v>2656</v>
      </c>
      <c r="E461" s="304" t="str">
        <f t="shared" ref="E461:E473" si="330">C461</f>
        <v>5.3.1.1</v>
      </c>
      <c r="F461" s="210" t="s">
        <v>2656</v>
      </c>
      <c r="G461" s="308" t="s">
        <v>478</v>
      </c>
      <c r="H461" s="7" t="s">
        <v>78</v>
      </c>
      <c r="I461" s="642">
        <v>247</v>
      </c>
      <c r="J461" s="269">
        <v>164947</v>
      </c>
      <c r="K461" s="212">
        <f t="shared" si="295"/>
        <v>40741909</v>
      </c>
      <c r="L461" s="565"/>
      <c r="M461" s="558"/>
      <c r="N461" s="580"/>
      <c r="O461" s="538">
        <f t="shared" ref="O461:O476" si="331">+ROUND(N461,2)</f>
        <v>0</v>
      </c>
      <c r="P461" s="532">
        <f t="shared" ref="P461" si="332">+N461*I461</f>
        <v>0</v>
      </c>
      <c r="Q461" s="532">
        <f t="shared" ref="Q461" si="333">ROUND(O461*I461,2)</f>
        <v>0</v>
      </c>
      <c r="R461" s="535" t="str">
        <f t="shared" ref="R461" si="334">IF(OR(O461&lt;=0,O461&gt;J461,Q461&lt;=0,Q461&gt;K461,$R$777="NO CUMPLE"),"NO CUMPLE","CUMPLE")</f>
        <v>NO CUMPLE</v>
      </c>
      <c r="S461" s="586"/>
      <c r="T461" s="588"/>
      <c r="U461" s="588"/>
    </row>
    <row r="462" spans="1:21" s="585" customFormat="1" ht="15.6">
      <c r="A462" s="583"/>
      <c r="B462" s="584"/>
      <c r="C462" s="339" t="s">
        <v>2362</v>
      </c>
      <c r="D462" s="210" t="s">
        <v>2657</v>
      </c>
      <c r="E462" s="304" t="str">
        <f t="shared" si="330"/>
        <v>5.3.1.2</v>
      </c>
      <c r="F462" s="210" t="s">
        <v>2611</v>
      </c>
      <c r="G462" s="308" t="s">
        <v>2363</v>
      </c>
      <c r="H462" s="7" t="s">
        <v>78</v>
      </c>
      <c r="I462" s="642">
        <v>30</v>
      </c>
      <c r="J462" s="269">
        <v>128686</v>
      </c>
      <c r="K462" s="212">
        <f t="shared" si="295"/>
        <v>3860580</v>
      </c>
      <c r="L462" s="565"/>
      <c r="M462" s="558"/>
      <c r="N462" s="580"/>
      <c r="O462" s="538">
        <f t="shared" si="331"/>
        <v>0</v>
      </c>
      <c r="P462" s="532">
        <f t="shared" ref="P462:P473" si="335">+N462*I462</f>
        <v>0</v>
      </c>
      <c r="Q462" s="532">
        <f t="shared" ref="Q462:Q473" si="336">ROUND(O462*I462,2)</f>
        <v>0</v>
      </c>
      <c r="R462" s="535" t="str">
        <f t="shared" ref="R462:R473" si="337">IF(OR(O462&lt;=0,O462&gt;J462,Q462&lt;=0,Q462&gt;K462,$R$777="NO CUMPLE"),"NO CUMPLE","CUMPLE")</f>
        <v>NO CUMPLE</v>
      </c>
      <c r="S462" s="586"/>
      <c r="T462" s="588"/>
      <c r="U462" s="588"/>
    </row>
    <row r="463" spans="1:21" s="585" customFormat="1" ht="15.6">
      <c r="A463" s="583"/>
      <c r="B463" s="584"/>
      <c r="C463" s="339" t="s">
        <v>2364</v>
      </c>
      <c r="D463" s="210" t="s">
        <v>2658</v>
      </c>
      <c r="E463" s="304" t="str">
        <f t="shared" si="330"/>
        <v>5.3.1.3</v>
      </c>
      <c r="F463" s="210" t="s">
        <v>2611</v>
      </c>
      <c r="G463" s="308" t="s">
        <v>2265</v>
      </c>
      <c r="H463" s="7" t="s">
        <v>78</v>
      </c>
      <c r="I463" s="642">
        <v>30</v>
      </c>
      <c r="J463" s="269">
        <v>120561</v>
      </c>
      <c r="K463" s="212">
        <f t="shared" si="295"/>
        <v>3616830</v>
      </c>
      <c r="L463" s="565"/>
      <c r="M463" s="558"/>
      <c r="N463" s="580"/>
      <c r="O463" s="538">
        <f t="shared" si="331"/>
        <v>0</v>
      </c>
      <c r="P463" s="532">
        <f t="shared" si="335"/>
        <v>0</v>
      </c>
      <c r="Q463" s="532">
        <f t="shared" si="336"/>
        <v>0</v>
      </c>
      <c r="R463" s="535" t="str">
        <f t="shared" si="337"/>
        <v>NO CUMPLE</v>
      </c>
      <c r="S463" s="586"/>
      <c r="T463" s="588"/>
      <c r="U463" s="588"/>
    </row>
    <row r="464" spans="1:21" s="585" customFormat="1" ht="15.6">
      <c r="A464" s="583"/>
      <c r="B464" s="584"/>
      <c r="C464" s="339" t="s">
        <v>2365</v>
      </c>
      <c r="D464" s="210" t="s">
        <v>2659</v>
      </c>
      <c r="E464" s="304" t="str">
        <f t="shared" si="330"/>
        <v>5.3.1.4</v>
      </c>
      <c r="F464" s="210" t="s">
        <v>2611</v>
      </c>
      <c r="G464" s="308" t="s">
        <v>2266</v>
      </c>
      <c r="H464" s="7" t="s">
        <v>78</v>
      </c>
      <c r="I464" s="642">
        <v>24</v>
      </c>
      <c r="J464" s="269">
        <v>114841</v>
      </c>
      <c r="K464" s="212">
        <f t="shared" si="295"/>
        <v>2756184</v>
      </c>
      <c r="L464" s="565"/>
      <c r="M464" s="558"/>
      <c r="N464" s="580"/>
      <c r="O464" s="538">
        <f t="shared" si="331"/>
        <v>0</v>
      </c>
      <c r="P464" s="532">
        <f t="shared" si="335"/>
        <v>0</v>
      </c>
      <c r="Q464" s="532">
        <f t="shared" si="336"/>
        <v>0</v>
      </c>
      <c r="R464" s="535" t="str">
        <f t="shared" si="337"/>
        <v>NO CUMPLE</v>
      </c>
      <c r="S464" s="586"/>
      <c r="T464" s="588"/>
      <c r="U464" s="588"/>
    </row>
    <row r="465" spans="1:21" s="585" customFormat="1" ht="15.6">
      <c r="A465" s="583"/>
      <c r="B465" s="584"/>
      <c r="C465" s="339" t="s">
        <v>2366</v>
      </c>
      <c r="D465" s="210" t="s">
        <v>2660</v>
      </c>
      <c r="E465" s="304" t="str">
        <f t="shared" si="330"/>
        <v>5.3.1.5</v>
      </c>
      <c r="F465" s="210" t="s">
        <v>2611</v>
      </c>
      <c r="G465" s="308" t="s">
        <v>2267</v>
      </c>
      <c r="H465" s="7" t="s">
        <v>78</v>
      </c>
      <c r="I465" s="642">
        <v>22</v>
      </c>
      <c r="J465" s="269">
        <v>322516</v>
      </c>
      <c r="K465" s="212">
        <f t="shared" si="295"/>
        <v>7095352</v>
      </c>
      <c r="L465" s="565"/>
      <c r="M465" s="558"/>
      <c r="N465" s="580"/>
      <c r="O465" s="538">
        <f t="shared" si="331"/>
        <v>0</v>
      </c>
      <c r="P465" s="532">
        <f t="shared" si="335"/>
        <v>0</v>
      </c>
      <c r="Q465" s="532">
        <f t="shared" si="336"/>
        <v>0</v>
      </c>
      <c r="R465" s="535" t="str">
        <f t="shared" si="337"/>
        <v>NO CUMPLE</v>
      </c>
      <c r="S465" s="586"/>
      <c r="T465" s="588"/>
      <c r="U465" s="588"/>
    </row>
    <row r="466" spans="1:21" s="585" customFormat="1" ht="15.6">
      <c r="A466" s="583"/>
      <c r="B466" s="584"/>
      <c r="C466" s="339" t="s">
        <v>2367</v>
      </c>
      <c r="D466" s="210" t="s">
        <v>2661</v>
      </c>
      <c r="E466" s="304" t="str">
        <f t="shared" si="330"/>
        <v>5.3.1.6</v>
      </c>
      <c r="F466" s="210" t="s">
        <v>2611</v>
      </c>
      <c r="G466" s="308" t="s">
        <v>2368</v>
      </c>
      <c r="H466" s="7" t="s">
        <v>78</v>
      </c>
      <c r="I466" s="642">
        <v>24</v>
      </c>
      <c r="J466" s="269">
        <v>443848</v>
      </c>
      <c r="K466" s="212">
        <f t="shared" si="295"/>
        <v>10652352</v>
      </c>
      <c r="L466" s="565"/>
      <c r="M466" s="558"/>
      <c r="N466" s="580"/>
      <c r="O466" s="538">
        <f t="shared" si="331"/>
        <v>0</v>
      </c>
      <c r="P466" s="532">
        <f t="shared" si="335"/>
        <v>0</v>
      </c>
      <c r="Q466" s="532">
        <f t="shared" si="336"/>
        <v>0</v>
      </c>
      <c r="R466" s="535" t="str">
        <f t="shared" si="337"/>
        <v>NO CUMPLE</v>
      </c>
      <c r="S466" s="586"/>
      <c r="T466" s="588"/>
      <c r="U466" s="588"/>
    </row>
    <row r="467" spans="1:21" s="585" customFormat="1" ht="15.6">
      <c r="A467" s="583"/>
      <c r="B467" s="584"/>
      <c r="C467" s="339" t="s">
        <v>2369</v>
      </c>
      <c r="D467" s="210" t="s">
        <v>2662</v>
      </c>
      <c r="E467" s="304" t="str">
        <f t="shared" si="330"/>
        <v>5.3.1.7</v>
      </c>
      <c r="F467" s="210" t="s">
        <v>2611</v>
      </c>
      <c r="G467" s="308" t="s">
        <v>2370</v>
      </c>
      <c r="H467" s="7" t="s">
        <v>81</v>
      </c>
      <c r="I467" s="642">
        <v>12.98</v>
      </c>
      <c r="J467" s="269">
        <v>420643</v>
      </c>
      <c r="K467" s="212">
        <f t="shared" si="295"/>
        <v>5459946.1400000006</v>
      </c>
      <c r="L467" s="565"/>
      <c r="M467" s="558"/>
      <c r="N467" s="580"/>
      <c r="O467" s="538">
        <f t="shared" si="331"/>
        <v>0</v>
      </c>
      <c r="P467" s="532">
        <f t="shared" si="335"/>
        <v>0</v>
      </c>
      <c r="Q467" s="532">
        <f t="shared" si="336"/>
        <v>0</v>
      </c>
      <c r="R467" s="535" t="str">
        <f t="shared" si="337"/>
        <v>NO CUMPLE</v>
      </c>
      <c r="S467" s="586"/>
      <c r="T467" s="588"/>
      <c r="U467" s="588"/>
    </row>
    <row r="468" spans="1:21" s="585" customFormat="1" ht="15.6">
      <c r="A468" s="583"/>
      <c r="B468" s="584"/>
      <c r="C468" s="339" t="s">
        <v>2371</v>
      </c>
      <c r="D468" s="210" t="s">
        <v>2663</v>
      </c>
      <c r="E468" s="304" t="str">
        <f t="shared" si="330"/>
        <v>5.3.1.8</v>
      </c>
      <c r="F468" s="210" t="s">
        <v>2611</v>
      </c>
      <c r="G468" s="308" t="s">
        <v>2372</v>
      </c>
      <c r="H468" s="7" t="s">
        <v>78</v>
      </c>
      <c r="I468" s="642">
        <v>81</v>
      </c>
      <c r="J468" s="269">
        <v>340656</v>
      </c>
      <c r="K468" s="212">
        <f t="shared" si="295"/>
        <v>27593136</v>
      </c>
      <c r="L468" s="565"/>
      <c r="M468" s="558"/>
      <c r="N468" s="580"/>
      <c r="O468" s="538">
        <f t="shared" si="331"/>
        <v>0</v>
      </c>
      <c r="P468" s="532">
        <f t="shared" si="335"/>
        <v>0</v>
      </c>
      <c r="Q468" s="532">
        <f t="shared" si="336"/>
        <v>0</v>
      </c>
      <c r="R468" s="535" t="str">
        <f t="shared" si="337"/>
        <v>NO CUMPLE</v>
      </c>
      <c r="S468" s="586"/>
      <c r="T468" s="588"/>
      <c r="U468" s="588"/>
    </row>
    <row r="469" spans="1:21" s="585" customFormat="1" ht="15.6">
      <c r="A469" s="583"/>
      <c r="B469" s="584"/>
      <c r="C469" s="339" t="s">
        <v>2373</v>
      </c>
      <c r="D469" s="210" t="s">
        <v>2664</v>
      </c>
      <c r="E469" s="304" t="str">
        <f t="shared" si="330"/>
        <v>5.3.1.9</v>
      </c>
      <c r="F469" s="210" t="s">
        <v>2611</v>
      </c>
      <c r="G469" s="308" t="s">
        <v>2374</v>
      </c>
      <c r="H469" s="7" t="s">
        <v>78</v>
      </c>
      <c r="I469" s="642">
        <v>13</v>
      </c>
      <c r="J469" s="269">
        <v>662406</v>
      </c>
      <c r="K469" s="212">
        <f t="shared" si="295"/>
        <v>8611278</v>
      </c>
      <c r="L469" s="565"/>
      <c r="M469" s="558"/>
      <c r="N469" s="580"/>
      <c r="O469" s="538">
        <f t="shared" si="331"/>
        <v>0</v>
      </c>
      <c r="P469" s="532">
        <f t="shared" si="335"/>
        <v>0</v>
      </c>
      <c r="Q469" s="532">
        <f t="shared" si="336"/>
        <v>0</v>
      </c>
      <c r="R469" s="535" t="str">
        <f t="shared" si="337"/>
        <v>NO CUMPLE</v>
      </c>
      <c r="S469" s="586"/>
      <c r="T469" s="588"/>
      <c r="U469" s="588"/>
    </row>
    <row r="470" spans="1:21" s="585" customFormat="1" ht="15.6">
      <c r="A470" s="583"/>
      <c r="B470" s="584"/>
      <c r="C470" s="339" t="s">
        <v>2375</v>
      </c>
      <c r="D470" s="210" t="s">
        <v>2665</v>
      </c>
      <c r="E470" s="304" t="str">
        <f t="shared" si="330"/>
        <v>5.3.1.10</v>
      </c>
      <c r="F470" s="210" t="s">
        <v>2611</v>
      </c>
      <c r="G470" s="308" t="s">
        <v>2376</v>
      </c>
      <c r="H470" s="7" t="s">
        <v>78</v>
      </c>
      <c r="I470" s="642">
        <v>3</v>
      </c>
      <c r="J470" s="269">
        <v>868456</v>
      </c>
      <c r="K470" s="212">
        <f t="shared" si="295"/>
        <v>2605368</v>
      </c>
      <c r="L470" s="565"/>
      <c r="M470" s="558"/>
      <c r="N470" s="580"/>
      <c r="O470" s="538">
        <f t="shared" si="331"/>
        <v>0</v>
      </c>
      <c r="P470" s="532">
        <f t="shared" si="335"/>
        <v>0</v>
      </c>
      <c r="Q470" s="532">
        <f t="shared" si="336"/>
        <v>0</v>
      </c>
      <c r="R470" s="535" t="str">
        <f t="shared" si="337"/>
        <v>NO CUMPLE</v>
      </c>
      <c r="S470" s="586"/>
      <c r="T470" s="588"/>
      <c r="U470" s="588"/>
    </row>
    <row r="471" spans="1:21" s="585" customFormat="1" ht="15.6">
      <c r="A471" s="583"/>
      <c r="B471" s="584"/>
      <c r="C471" s="339" t="s">
        <v>2377</v>
      </c>
      <c r="D471" s="210" t="s">
        <v>2666</v>
      </c>
      <c r="E471" s="304" t="str">
        <f t="shared" si="330"/>
        <v>5.3.1.11</v>
      </c>
      <c r="F471" s="210" t="s">
        <v>2611</v>
      </c>
      <c r="G471" s="308" t="s">
        <v>2268</v>
      </c>
      <c r="H471" s="7" t="s">
        <v>78</v>
      </c>
      <c r="I471" s="642">
        <v>8</v>
      </c>
      <c r="J471" s="269">
        <v>1173244</v>
      </c>
      <c r="K471" s="212">
        <f t="shared" si="295"/>
        <v>9385952</v>
      </c>
      <c r="L471" s="565"/>
      <c r="M471" s="558"/>
      <c r="N471" s="580"/>
      <c r="O471" s="538">
        <f t="shared" si="331"/>
        <v>0</v>
      </c>
      <c r="P471" s="532">
        <f t="shared" si="335"/>
        <v>0</v>
      </c>
      <c r="Q471" s="532">
        <f t="shared" si="336"/>
        <v>0</v>
      </c>
      <c r="R471" s="535" t="str">
        <f t="shared" si="337"/>
        <v>NO CUMPLE</v>
      </c>
      <c r="S471" s="586"/>
      <c r="T471" s="588"/>
      <c r="U471" s="588"/>
    </row>
    <row r="472" spans="1:21" s="585" customFormat="1" ht="15.6">
      <c r="A472" s="583"/>
      <c r="B472" s="584"/>
      <c r="C472" s="339" t="s">
        <v>2378</v>
      </c>
      <c r="D472" s="210" t="s">
        <v>2667</v>
      </c>
      <c r="E472" s="304" t="str">
        <f t="shared" si="330"/>
        <v>5.3.1.12</v>
      </c>
      <c r="F472" s="210" t="s">
        <v>2667</v>
      </c>
      <c r="G472" s="308" t="s">
        <v>587</v>
      </c>
      <c r="H472" s="7" t="s">
        <v>78</v>
      </c>
      <c r="I472" s="642">
        <v>7</v>
      </c>
      <c r="J472" s="269">
        <v>56379</v>
      </c>
      <c r="K472" s="212">
        <f t="shared" si="295"/>
        <v>394653</v>
      </c>
      <c r="L472" s="565"/>
      <c r="M472" s="558"/>
      <c r="N472" s="580"/>
      <c r="O472" s="538">
        <f t="shared" si="331"/>
        <v>0</v>
      </c>
      <c r="P472" s="532">
        <f t="shared" si="335"/>
        <v>0</v>
      </c>
      <c r="Q472" s="532">
        <f t="shared" si="336"/>
        <v>0</v>
      </c>
      <c r="R472" s="535" t="str">
        <f t="shared" si="337"/>
        <v>NO CUMPLE</v>
      </c>
      <c r="S472" s="586"/>
      <c r="T472" s="588"/>
      <c r="U472" s="588"/>
    </row>
    <row r="473" spans="1:21" s="585" customFormat="1" ht="15.6">
      <c r="A473" s="583"/>
      <c r="B473" s="584"/>
      <c r="C473" s="339" t="s">
        <v>2379</v>
      </c>
      <c r="D473" s="210" t="s">
        <v>2668</v>
      </c>
      <c r="E473" s="304" t="str">
        <f t="shared" si="330"/>
        <v>5.3.1.13</v>
      </c>
      <c r="F473" s="210" t="s">
        <v>2668</v>
      </c>
      <c r="G473" s="308" t="s">
        <v>588</v>
      </c>
      <c r="H473" s="7" t="s">
        <v>78</v>
      </c>
      <c r="I473" s="642">
        <v>2</v>
      </c>
      <c r="J473" s="269">
        <v>76305</v>
      </c>
      <c r="K473" s="212">
        <f t="shared" si="295"/>
        <v>152610</v>
      </c>
      <c r="L473" s="565"/>
      <c r="M473" s="558"/>
      <c r="N473" s="580"/>
      <c r="O473" s="538">
        <f t="shared" si="331"/>
        <v>0</v>
      </c>
      <c r="P473" s="532">
        <f t="shared" si="335"/>
        <v>0</v>
      </c>
      <c r="Q473" s="532">
        <f t="shared" si="336"/>
        <v>0</v>
      </c>
      <c r="R473" s="535" t="str">
        <f t="shared" si="337"/>
        <v>NO CUMPLE</v>
      </c>
      <c r="S473" s="586"/>
      <c r="T473" s="588"/>
      <c r="U473" s="588"/>
    </row>
    <row r="474" spans="1:21" s="585" customFormat="1" ht="15.6">
      <c r="A474" s="583"/>
      <c r="B474" s="584"/>
      <c r="C474" s="342" t="s">
        <v>2380</v>
      </c>
      <c r="D474" s="309"/>
      <c r="E474" s="310"/>
      <c r="F474" s="309"/>
      <c r="G474" s="311" t="s">
        <v>2381</v>
      </c>
      <c r="H474" s="312"/>
      <c r="I474" s="645"/>
      <c r="J474" s="307"/>
      <c r="K474" s="212">
        <f t="shared" si="295"/>
        <v>0</v>
      </c>
      <c r="L474" s="565"/>
      <c r="M474" s="558"/>
      <c r="N474" s="654"/>
      <c r="O474" s="650"/>
      <c r="P474" s="651"/>
      <c r="Q474" s="651"/>
      <c r="R474" s="652"/>
      <c r="S474" s="586"/>
      <c r="T474" s="588"/>
      <c r="U474" s="588"/>
    </row>
    <row r="475" spans="1:21" s="585" customFormat="1" ht="27.6">
      <c r="A475" s="583"/>
      <c r="B475" s="584"/>
      <c r="C475" s="339" t="s">
        <v>2382</v>
      </c>
      <c r="D475" s="210" t="s">
        <v>2669</v>
      </c>
      <c r="E475" s="304" t="str">
        <f t="shared" ref="E475:E476" si="338">C475</f>
        <v>5.3.2.1</v>
      </c>
      <c r="F475" s="210" t="s">
        <v>2669</v>
      </c>
      <c r="G475" s="308" t="s">
        <v>560</v>
      </c>
      <c r="H475" s="7" t="s">
        <v>78</v>
      </c>
      <c r="I475" s="642">
        <v>27</v>
      </c>
      <c r="J475" s="269">
        <v>137898</v>
      </c>
      <c r="K475" s="212">
        <f t="shared" si="295"/>
        <v>3723246</v>
      </c>
      <c r="L475" s="565"/>
      <c r="M475" s="558"/>
      <c r="N475" s="580"/>
      <c r="O475" s="538">
        <f t="shared" si="331"/>
        <v>0</v>
      </c>
      <c r="P475" s="532">
        <f t="shared" ref="P475" si="339">+N475*I475</f>
        <v>0</v>
      </c>
      <c r="Q475" s="532">
        <f t="shared" ref="Q475" si="340">ROUND(O475*I475,2)</f>
        <v>0</v>
      </c>
      <c r="R475" s="535" t="str">
        <f t="shared" ref="R475" si="341">IF(OR(O475&lt;=0,O475&gt;J475,Q475&lt;=0,Q475&gt;K475,$R$777="NO CUMPLE"),"NO CUMPLE","CUMPLE")</f>
        <v>NO CUMPLE</v>
      </c>
      <c r="S475" s="586"/>
      <c r="T475" s="588"/>
      <c r="U475" s="588"/>
    </row>
    <row r="476" spans="1:21" s="585" customFormat="1" ht="27.6">
      <c r="A476" s="583"/>
      <c r="B476" s="584"/>
      <c r="C476" s="339" t="s">
        <v>2383</v>
      </c>
      <c r="D476" s="210" t="s">
        <v>2670</v>
      </c>
      <c r="E476" s="304" t="str">
        <f t="shared" si="338"/>
        <v>5.3.2.2</v>
      </c>
      <c r="F476" s="210" t="s">
        <v>2670</v>
      </c>
      <c r="G476" s="308" t="s">
        <v>561</v>
      </c>
      <c r="H476" s="7" t="s">
        <v>78</v>
      </c>
      <c r="I476" s="642">
        <v>5</v>
      </c>
      <c r="J476" s="269">
        <v>141625</v>
      </c>
      <c r="K476" s="212">
        <f t="shared" si="295"/>
        <v>708125</v>
      </c>
      <c r="L476" s="565"/>
      <c r="M476" s="558"/>
      <c r="N476" s="580"/>
      <c r="O476" s="538">
        <f t="shared" si="331"/>
        <v>0</v>
      </c>
      <c r="P476" s="532">
        <f t="shared" ref="P476" si="342">+N476*I476</f>
        <v>0</v>
      </c>
      <c r="Q476" s="532">
        <f t="shared" ref="Q476" si="343">ROUND(O476*I476,2)</f>
        <v>0</v>
      </c>
      <c r="R476" s="535" t="str">
        <f t="shared" ref="R476" si="344">IF(OR(O476&lt;=0,O476&gt;J476,Q476&lt;=0,Q476&gt;K476,$R$777="NO CUMPLE"),"NO CUMPLE","CUMPLE")</f>
        <v>NO CUMPLE</v>
      </c>
      <c r="S476" s="586"/>
      <c r="T476" s="588"/>
      <c r="U476" s="588"/>
    </row>
    <row r="477" spans="1:21" s="585" customFormat="1" ht="15.6">
      <c r="A477" s="583"/>
      <c r="B477" s="584"/>
      <c r="C477" s="342" t="s">
        <v>2384</v>
      </c>
      <c r="D477" s="309"/>
      <c r="E477" s="310"/>
      <c r="F477" s="309"/>
      <c r="G477" s="311" t="s">
        <v>2385</v>
      </c>
      <c r="H477" s="312"/>
      <c r="I477" s="645"/>
      <c r="J477" s="307"/>
      <c r="K477" s="212">
        <f t="shared" si="295"/>
        <v>0</v>
      </c>
      <c r="L477" s="565"/>
      <c r="M477" s="558"/>
      <c r="N477" s="654"/>
      <c r="O477" s="650"/>
      <c r="P477" s="651"/>
      <c r="Q477" s="651"/>
      <c r="R477" s="652"/>
      <c r="S477" s="586"/>
      <c r="T477" s="588"/>
      <c r="U477" s="588"/>
    </row>
    <row r="478" spans="1:21" s="585" customFormat="1" ht="15.6">
      <c r="A478" s="583"/>
      <c r="B478" s="584"/>
      <c r="C478" s="342" t="s">
        <v>2386</v>
      </c>
      <c r="D478" s="309"/>
      <c r="E478" s="310"/>
      <c r="F478" s="309"/>
      <c r="G478" s="311" t="s">
        <v>2387</v>
      </c>
      <c r="H478" s="312"/>
      <c r="I478" s="645"/>
      <c r="J478" s="307"/>
      <c r="K478" s="212">
        <f t="shared" si="295"/>
        <v>0</v>
      </c>
      <c r="L478" s="565"/>
      <c r="M478" s="558"/>
      <c r="N478" s="654"/>
      <c r="O478" s="650"/>
      <c r="P478" s="651"/>
      <c r="Q478" s="651"/>
      <c r="R478" s="652"/>
      <c r="S478" s="586"/>
      <c r="T478" s="588"/>
      <c r="U478" s="588"/>
    </row>
    <row r="479" spans="1:21" s="585" customFormat="1" ht="15.6">
      <c r="A479" s="583"/>
      <c r="B479" s="584"/>
      <c r="C479" s="339" t="s">
        <v>2388</v>
      </c>
      <c r="D479" s="210" t="s">
        <v>2671</v>
      </c>
      <c r="E479" s="304" t="str">
        <f t="shared" ref="E479:E481" si="345">C479</f>
        <v>5.4.1.1</v>
      </c>
      <c r="F479" s="210" t="s">
        <v>2671</v>
      </c>
      <c r="G479" s="308" t="s">
        <v>824</v>
      </c>
      <c r="H479" s="7" t="s">
        <v>78</v>
      </c>
      <c r="I479" s="642">
        <v>1</v>
      </c>
      <c r="J479" s="269">
        <v>753243</v>
      </c>
      <c r="K479" s="212">
        <f t="shared" si="295"/>
        <v>753243</v>
      </c>
      <c r="L479" s="565"/>
      <c r="M479" s="558"/>
      <c r="N479" s="580"/>
      <c r="O479" s="538">
        <f t="shared" ref="O479:O525" si="346">+ROUND(N479,2)</f>
        <v>0</v>
      </c>
      <c r="P479" s="532">
        <f t="shared" ref="P479" si="347">+N479*I479</f>
        <v>0</v>
      </c>
      <c r="Q479" s="532">
        <f t="shared" ref="Q479" si="348">ROUND(O479*I479,2)</f>
        <v>0</v>
      </c>
      <c r="R479" s="535" t="str">
        <f t="shared" ref="R479" si="349">IF(OR(O479&lt;=0,O479&gt;J479,Q479&lt;=0,Q479&gt;K479,$R$777="NO CUMPLE"),"NO CUMPLE","CUMPLE")</f>
        <v>NO CUMPLE</v>
      </c>
      <c r="S479" s="586"/>
      <c r="T479" s="588"/>
      <c r="U479" s="588"/>
    </row>
    <row r="480" spans="1:21" s="585" customFormat="1" ht="15.6">
      <c r="A480" s="583"/>
      <c r="B480" s="584"/>
      <c r="C480" s="339" t="s">
        <v>2389</v>
      </c>
      <c r="D480" s="210" t="s">
        <v>2672</v>
      </c>
      <c r="E480" s="304" t="str">
        <f t="shared" si="345"/>
        <v>5.4.1.2</v>
      </c>
      <c r="F480" s="210" t="s">
        <v>2672</v>
      </c>
      <c r="G480" s="308" t="s">
        <v>850</v>
      </c>
      <c r="H480" s="7" t="s">
        <v>78</v>
      </c>
      <c r="I480" s="642">
        <v>1</v>
      </c>
      <c r="J480" s="269">
        <v>1160760</v>
      </c>
      <c r="K480" s="212">
        <f t="shared" si="295"/>
        <v>1160760</v>
      </c>
      <c r="L480" s="565"/>
      <c r="M480" s="558"/>
      <c r="N480" s="580"/>
      <c r="O480" s="538">
        <f t="shared" si="346"/>
        <v>0</v>
      </c>
      <c r="P480" s="532">
        <f t="shared" ref="P480:P481" si="350">+N480*I480</f>
        <v>0</v>
      </c>
      <c r="Q480" s="532">
        <f t="shared" ref="Q480:Q481" si="351">ROUND(O480*I480,2)</f>
        <v>0</v>
      </c>
      <c r="R480" s="535" t="str">
        <f t="shared" ref="R480:R481" si="352">IF(OR(O480&lt;=0,O480&gt;J480,Q480&lt;=0,Q480&gt;K480,$R$777="NO CUMPLE"),"NO CUMPLE","CUMPLE")</f>
        <v>NO CUMPLE</v>
      </c>
      <c r="S480" s="586"/>
      <c r="T480" s="588"/>
      <c r="U480" s="588"/>
    </row>
    <row r="481" spans="1:21" s="585" customFormat="1" ht="15.6">
      <c r="A481" s="583"/>
      <c r="B481" s="584"/>
      <c r="C481" s="339" t="s">
        <v>2390</v>
      </c>
      <c r="D481" s="210" t="s">
        <v>2673</v>
      </c>
      <c r="E481" s="304" t="str">
        <f t="shared" si="345"/>
        <v>5.4.1.3</v>
      </c>
      <c r="F481" s="210" t="s">
        <v>2673</v>
      </c>
      <c r="G481" s="308" t="s">
        <v>825</v>
      </c>
      <c r="H481" s="7" t="s">
        <v>78</v>
      </c>
      <c r="I481" s="642">
        <v>1</v>
      </c>
      <c r="J481" s="269">
        <v>922469</v>
      </c>
      <c r="K481" s="212">
        <f t="shared" si="295"/>
        <v>922469</v>
      </c>
      <c r="L481" s="565"/>
      <c r="M481" s="558"/>
      <c r="N481" s="580"/>
      <c r="O481" s="538">
        <f t="shared" si="346"/>
        <v>0</v>
      </c>
      <c r="P481" s="532">
        <f t="shared" si="350"/>
        <v>0</v>
      </c>
      <c r="Q481" s="532">
        <f t="shared" si="351"/>
        <v>0</v>
      </c>
      <c r="R481" s="535" t="str">
        <f t="shared" si="352"/>
        <v>NO CUMPLE</v>
      </c>
      <c r="S481" s="586"/>
      <c r="T481" s="588"/>
      <c r="U481" s="588"/>
    </row>
    <row r="482" spans="1:21" s="585" customFormat="1" ht="15.6">
      <c r="A482" s="583"/>
      <c r="B482" s="584"/>
      <c r="C482" s="342" t="s">
        <v>2391</v>
      </c>
      <c r="D482" s="309"/>
      <c r="E482" s="310"/>
      <c r="F482" s="309"/>
      <c r="G482" s="311" t="s">
        <v>2392</v>
      </c>
      <c r="H482" s="312"/>
      <c r="I482" s="645"/>
      <c r="J482" s="307"/>
      <c r="K482" s="212">
        <f t="shared" si="295"/>
        <v>0</v>
      </c>
      <c r="L482" s="565"/>
      <c r="M482" s="558"/>
      <c r="N482" s="654"/>
      <c r="O482" s="650"/>
      <c r="P482" s="651"/>
      <c r="Q482" s="651"/>
      <c r="R482" s="652"/>
      <c r="S482" s="586"/>
      <c r="T482" s="588"/>
      <c r="U482" s="588"/>
    </row>
    <row r="483" spans="1:21" s="585" customFormat="1" ht="15.6">
      <c r="A483" s="583"/>
      <c r="B483" s="584"/>
      <c r="C483" s="339" t="s">
        <v>2393</v>
      </c>
      <c r="D483" s="210" t="s">
        <v>2674</v>
      </c>
      <c r="E483" s="304" t="str">
        <f t="shared" ref="E483:E486" si="353">C483</f>
        <v>5.4.2.1</v>
      </c>
      <c r="F483" s="210" t="s">
        <v>2674</v>
      </c>
      <c r="G483" s="308" t="s">
        <v>849</v>
      </c>
      <c r="H483" s="7" t="s">
        <v>81</v>
      </c>
      <c r="I483" s="642">
        <v>60.24</v>
      </c>
      <c r="J483" s="269">
        <v>41298</v>
      </c>
      <c r="K483" s="212">
        <f t="shared" si="295"/>
        <v>2487791.52</v>
      </c>
      <c r="L483" s="565"/>
      <c r="M483" s="558"/>
      <c r="N483" s="580"/>
      <c r="O483" s="538">
        <f t="shared" si="346"/>
        <v>0</v>
      </c>
      <c r="P483" s="532">
        <f t="shared" ref="P483" si="354">+N483*I483</f>
        <v>0</v>
      </c>
      <c r="Q483" s="532">
        <f t="shared" ref="Q483" si="355">ROUND(O483*I483,2)</f>
        <v>0</v>
      </c>
      <c r="R483" s="535" t="str">
        <f t="shared" ref="R483" si="356">IF(OR(O483&lt;=0,O483&gt;J483,Q483&lt;=0,Q483&gt;K483,$R$777="NO CUMPLE"),"NO CUMPLE","CUMPLE")</f>
        <v>NO CUMPLE</v>
      </c>
      <c r="S483" s="586"/>
      <c r="T483" s="588"/>
      <c r="U483" s="588"/>
    </row>
    <row r="484" spans="1:21" s="585" customFormat="1" ht="15.6">
      <c r="A484" s="583"/>
      <c r="B484" s="584"/>
      <c r="C484" s="339" t="s">
        <v>2394</v>
      </c>
      <c r="D484" s="210" t="s">
        <v>2675</v>
      </c>
      <c r="E484" s="304" t="str">
        <f t="shared" si="353"/>
        <v>5.4.2.2</v>
      </c>
      <c r="F484" s="210" t="s">
        <v>2675</v>
      </c>
      <c r="G484" s="308" t="s">
        <v>830</v>
      </c>
      <c r="H484" s="7" t="s">
        <v>81</v>
      </c>
      <c r="I484" s="642">
        <v>231.7</v>
      </c>
      <c r="J484" s="269">
        <v>9345</v>
      </c>
      <c r="K484" s="212">
        <f t="shared" si="295"/>
        <v>2165236.5</v>
      </c>
      <c r="L484" s="565"/>
      <c r="M484" s="558"/>
      <c r="N484" s="580"/>
      <c r="O484" s="538">
        <f t="shared" si="346"/>
        <v>0</v>
      </c>
      <c r="P484" s="532">
        <f t="shared" ref="P484:P486" si="357">+N484*I484</f>
        <v>0</v>
      </c>
      <c r="Q484" s="532">
        <f t="shared" ref="Q484:Q486" si="358">ROUND(O484*I484,2)</f>
        <v>0</v>
      </c>
      <c r="R484" s="535" t="str">
        <f t="shared" ref="R484:R486" si="359">IF(OR(O484&lt;=0,O484&gt;J484,Q484&lt;=0,Q484&gt;K484,$R$777="NO CUMPLE"),"NO CUMPLE","CUMPLE")</f>
        <v>NO CUMPLE</v>
      </c>
      <c r="S484" s="586"/>
      <c r="T484" s="588"/>
      <c r="U484" s="588"/>
    </row>
    <row r="485" spans="1:21" s="585" customFormat="1" ht="15.6">
      <c r="A485" s="583"/>
      <c r="B485" s="584"/>
      <c r="C485" s="339" t="s">
        <v>2395</v>
      </c>
      <c r="D485" s="210" t="s">
        <v>2676</v>
      </c>
      <c r="E485" s="304" t="str">
        <f t="shared" si="353"/>
        <v>5.4.2.3</v>
      </c>
      <c r="F485" s="210" t="s">
        <v>2676</v>
      </c>
      <c r="G485" s="308" t="s">
        <v>828</v>
      </c>
      <c r="H485" s="7" t="s">
        <v>78</v>
      </c>
      <c r="I485" s="642">
        <v>6</v>
      </c>
      <c r="J485" s="269">
        <v>25846</v>
      </c>
      <c r="K485" s="212">
        <f t="shared" si="295"/>
        <v>155076</v>
      </c>
      <c r="L485" s="565"/>
      <c r="M485" s="558"/>
      <c r="N485" s="580"/>
      <c r="O485" s="538">
        <f t="shared" si="346"/>
        <v>0</v>
      </c>
      <c r="P485" s="532">
        <f t="shared" si="357"/>
        <v>0</v>
      </c>
      <c r="Q485" s="532">
        <f t="shared" si="358"/>
        <v>0</v>
      </c>
      <c r="R485" s="535" t="str">
        <f t="shared" si="359"/>
        <v>NO CUMPLE</v>
      </c>
      <c r="S485" s="586"/>
      <c r="T485" s="588"/>
      <c r="U485" s="588"/>
    </row>
    <row r="486" spans="1:21" s="585" customFormat="1" ht="15.6">
      <c r="A486" s="583"/>
      <c r="B486" s="584"/>
      <c r="C486" s="339" t="s">
        <v>2396</v>
      </c>
      <c r="D486" s="210" t="s">
        <v>2677</v>
      </c>
      <c r="E486" s="304" t="str">
        <f t="shared" si="353"/>
        <v>5.4.2.4</v>
      </c>
      <c r="F486" s="210" t="s">
        <v>2677</v>
      </c>
      <c r="G486" s="308" t="s">
        <v>829</v>
      </c>
      <c r="H486" s="7" t="s">
        <v>78</v>
      </c>
      <c r="I486" s="642">
        <v>6</v>
      </c>
      <c r="J486" s="269">
        <v>52497</v>
      </c>
      <c r="K486" s="212">
        <f t="shared" si="295"/>
        <v>314982</v>
      </c>
      <c r="L486" s="565"/>
      <c r="M486" s="558"/>
      <c r="N486" s="580"/>
      <c r="O486" s="538">
        <f t="shared" si="346"/>
        <v>0</v>
      </c>
      <c r="P486" s="532">
        <f t="shared" si="357"/>
        <v>0</v>
      </c>
      <c r="Q486" s="532">
        <f t="shared" si="358"/>
        <v>0</v>
      </c>
      <c r="R486" s="535" t="str">
        <f t="shared" si="359"/>
        <v>NO CUMPLE</v>
      </c>
      <c r="S486" s="586"/>
      <c r="T486" s="588"/>
      <c r="U486" s="588"/>
    </row>
    <row r="487" spans="1:21" s="585" customFormat="1" ht="15.6">
      <c r="A487" s="583"/>
      <c r="B487" s="584"/>
      <c r="C487" s="342" t="s">
        <v>2397</v>
      </c>
      <c r="D487" s="309"/>
      <c r="E487" s="310"/>
      <c r="F487" s="309"/>
      <c r="G487" s="311" t="s">
        <v>2398</v>
      </c>
      <c r="H487" s="312"/>
      <c r="I487" s="645"/>
      <c r="J487" s="307"/>
      <c r="K487" s="212">
        <f t="shared" si="295"/>
        <v>0</v>
      </c>
      <c r="L487" s="565"/>
      <c r="M487" s="558"/>
      <c r="N487" s="654"/>
      <c r="O487" s="650"/>
      <c r="P487" s="651"/>
      <c r="Q487" s="651"/>
      <c r="R487" s="652"/>
      <c r="S487" s="586"/>
      <c r="T487" s="588"/>
      <c r="U487" s="588"/>
    </row>
    <row r="488" spans="1:21" s="585" customFormat="1" ht="15.6">
      <c r="A488" s="583"/>
      <c r="B488" s="584"/>
      <c r="C488" s="339" t="s">
        <v>2399</v>
      </c>
      <c r="D488" s="210" t="s">
        <v>2678</v>
      </c>
      <c r="E488" s="304" t="str">
        <f t="shared" ref="E488:E490" si="360">C488</f>
        <v>5.4.3.1</v>
      </c>
      <c r="F488" s="210" t="s">
        <v>2678</v>
      </c>
      <c r="G488" s="308" t="s">
        <v>827</v>
      </c>
      <c r="H488" s="7" t="s">
        <v>78</v>
      </c>
      <c r="I488" s="642">
        <v>4</v>
      </c>
      <c r="J488" s="269">
        <v>238865</v>
      </c>
      <c r="K488" s="212">
        <f t="shared" si="295"/>
        <v>955460</v>
      </c>
      <c r="L488" s="565"/>
      <c r="M488" s="558"/>
      <c r="N488" s="580"/>
      <c r="O488" s="538">
        <f t="shared" si="346"/>
        <v>0</v>
      </c>
      <c r="P488" s="532">
        <f t="shared" ref="P488" si="361">+N488*I488</f>
        <v>0</v>
      </c>
      <c r="Q488" s="532">
        <f t="shared" ref="Q488" si="362">ROUND(O488*I488,2)</f>
        <v>0</v>
      </c>
      <c r="R488" s="535" t="str">
        <f t="shared" ref="R488" si="363">IF(OR(O488&lt;=0,O488&gt;J488,Q488&lt;=0,Q488&gt;K488,$R$777="NO CUMPLE"),"NO CUMPLE","CUMPLE")</f>
        <v>NO CUMPLE</v>
      </c>
      <c r="S488" s="586"/>
      <c r="T488" s="588"/>
      <c r="U488" s="588"/>
    </row>
    <row r="489" spans="1:21" s="585" customFormat="1" ht="27.6">
      <c r="A489" s="583"/>
      <c r="B489" s="584"/>
      <c r="C489" s="339" t="s">
        <v>2400</v>
      </c>
      <c r="D489" s="210" t="s">
        <v>2679</v>
      </c>
      <c r="E489" s="304" t="str">
        <f t="shared" si="360"/>
        <v>5.4.3.2</v>
      </c>
      <c r="F489" s="210" t="s">
        <v>2611</v>
      </c>
      <c r="G489" s="308" t="s">
        <v>2401</v>
      </c>
      <c r="H489" s="7" t="s">
        <v>78</v>
      </c>
      <c r="I489" s="642">
        <v>8</v>
      </c>
      <c r="J489" s="269">
        <v>1124495</v>
      </c>
      <c r="K489" s="212">
        <f t="shared" si="295"/>
        <v>8995960</v>
      </c>
      <c r="L489" s="565"/>
      <c r="M489" s="558"/>
      <c r="N489" s="580"/>
      <c r="O489" s="538">
        <f t="shared" si="346"/>
        <v>0</v>
      </c>
      <c r="P489" s="532">
        <f t="shared" ref="P489:P490" si="364">+N489*I489</f>
        <v>0</v>
      </c>
      <c r="Q489" s="532">
        <f t="shared" ref="Q489:Q490" si="365">ROUND(O489*I489,2)</f>
        <v>0</v>
      </c>
      <c r="R489" s="535" t="str">
        <f t="shared" ref="R489:R490" si="366">IF(OR(O489&lt;=0,O489&gt;J489,Q489&lt;=0,Q489&gt;K489,$R$777="NO CUMPLE"),"NO CUMPLE","CUMPLE")</f>
        <v>NO CUMPLE</v>
      </c>
      <c r="S489" s="586"/>
      <c r="T489" s="588"/>
      <c r="U489" s="588"/>
    </row>
    <row r="490" spans="1:21" s="585" customFormat="1" ht="15.6">
      <c r="A490" s="583"/>
      <c r="B490" s="584"/>
      <c r="C490" s="339" t="s">
        <v>2402</v>
      </c>
      <c r="D490" s="210" t="s">
        <v>2680</v>
      </c>
      <c r="E490" s="304" t="str">
        <f t="shared" si="360"/>
        <v>5.4.3.3</v>
      </c>
      <c r="F490" s="210" t="s">
        <v>2680</v>
      </c>
      <c r="G490" s="308" t="s">
        <v>812</v>
      </c>
      <c r="H490" s="7" t="s">
        <v>78</v>
      </c>
      <c r="I490" s="642">
        <v>2</v>
      </c>
      <c r="J490" s="269">
        <v>70720</v>
      </c>
      <c r="K490" s="212">
        <f t="shared" ref="K490:K525" si="367">J490*I490</f>
        <v>141440</v>
      </c>
      <c r="L490" s="565"/>
      <c r="M490" s="558"/>
      <c r="N490" s="580"/>
      <c r="O490" s="538">
        <f t="shared" si="346"/>
        <v>0</v>
      </c>
      <c r="P490" s="532">
        <f t="shared" si="364"/>
        <v>0</v>
      </c>
      <c r="Q490" s="532">
        <f t="shared" si="365"/>
        <v>0</v>
      </c>
      <c r="R490" s="535" t="str">
        <f t="shared" si="366"/>
        <v>NO CUMPLE</v>
      </c>
      <c r="S490" s="586"/>
      <c r="T490" s="588"/>
      <c r="U490" s="588"/>
    </row>
    <row r="491" spans="1:21" s="585" customFormat="1" ht="15.6">
      <c r="A491" s="583"/>
      <c r="B491" s="584"/>
      <c r="C491" s="342" t="s">
        <v>2403</v>
      </c>
      <c r="D491" s="309"/>
      <c r="E491" s="310"/>
      <c r="F491" s="309"/>
      <c r="G491" s="311" t="s">
        <v>2404</v>
      </c>
      <c r="H491" s="312"/>
      <c r="I491" s="645"/>
      <c r="J491" s="307"/>
      <c r="K491" s="212">
        <f t="shared" si="367"/>
        <v>0</v>
      </c>
      <c r="L491" s="565"/>
      <c r="M491" s="558"/>
      <c r="N491" s="654"/>
      <c r="O491" s="650"/>
      <c r="P491" s="651"/>
      <c r="Q491" s="651"/>
      <c r="R491" s="652"/>
      <c r="S491" s="586"/>
      <c r="T491" s="588"/>
      <c r="U491" s="588"/>
    </row>
    <row r="492" spans="1:21" s="585" customFormat="1" ht="15.6">
      <c r="A492" s="583"/>
      <c r="B492" s="584"/>
      <c r="C492" s="339" t="s">
        <v>2405</v>
      </c>
      <c r="D492" s="210" t="s">
        <v>2681</v>
      </c>
      <c r="E492" s="304" t="str">
        <f t="shared" ref="E492:E497" si="368">C492</f>
        <v>5.5.1</v>
      </c>
      <c r="F492" s="210" t="s">
        <v>2611</v>
      </c>
      <c r="G492" s="308" t="s">
        <v>2406</v>
      </c>
      <c r="H492" s="7" t="s">
        <v>78</v>
      </c>
      <c r="I492" s="642">
        <v>9</v>
      </c>
      <c r="J492" s="269">
        <v>842053</v>
      </c>
      <c r="K492" s="212">
        <f t="shared" si="367"/>
        <v>7578477</v>
      </c>
      <c r="L492" s="565"/>
      <c r="M492" s="558"/>
      <c r="N492" s="580"/>
      <c r="O492" s="538">
        <f t="shared" si="346"/>
        <v>0</v>
      </c>
      <c r="P492" s="532">
        <f t="shared" ref="P492" si="369">+N492*I492</f>
        <v>0</v>
      </c>
      <c r="Q492" s="532">
        <f t="shared" ref="Q492" si="370">ROUND(O492*I492,2)</f>
        <v>0</v>
      </c>
      <c r="R492" s="535" t="str">
        <f t="shared" ref="R492" si="371">IF(OR(O492&lt;=0,O492&gt;J492,Q492&lt;=0,Q492&gt;K492,$R$777="NO CUMPLE"),"NO CUMPLE","CUMPLE")</f>
        <v>NO CUMPLE</v>
      </c>
      <c r="S492" s="586"/>
      <c r="T492" s="588"/>
      <c r="U492" s="588"/>
    </row>
    <row r="493" spans="1:21" s="585" customFormat="1" ht="27.6">
      <c r="A493" s="583"/>
      <c r="B493" s="584"/>
      <c r="C493" s="339" t="s">
        <v>2407</v>
      </c>
      <c r="D493" s="210" t="s">
        <v>2682</v>
      </c>
      <c r="E493" s="304" t="str">
        <f t="shared" si="368"/>
        <v>5.5.2</v>
      </c>
      <c r="F493" s="210" t="s">
        <v>2611</v>
      </c>
      <c r="G493" s="308" t="s">
        <v>2269</v>
      </c>
      <c r="H493" s="7" t="s">
        <v>78</v>
      </c>
      <c r="I493" s="642">
        <v>2</v>
      </c>
      <c r="J493" s="269">
        <v>147842</v>
      </c>
      <c r="K493" s="212">
        <f t="shared" si="367"/>
        <v>295684</v>
      </c>
      <c r="L493" s="565"/>
      <c r="M493" s="558"/>
      <c r="N493" s="580"/>
      <c r="O493" s="538">
        <f t="shared" si="346"/>
        <v>0</v>
      </c>
      <c r="P493" s="532">
        <f t="shared" ref="P493:P497" si="372">+N493*I493</f>
        <v>0</v>
      </c>
      <c r="Q493" s="532">
        <f t="shared" ref="Q493:Q497" si="373">ROUND(O493*I493,2)</f>
        <v>0</v>
      </c>
      <c r="R493" s="535" t="str">
        <f t="shared" ref="R493:R497" si="374">IF(OR(O493&lt;=0,O493&gt;J493,Q493&lt;=0,Q493&gt;K493,$R$777="NO CUMPLE"),"NO CUMPLE","CUMPLE")</f>
        <v>NO CUMPLE</v>
      </c>
      <c r="S493" s="586"/>
      <c r="T493" s="588"/>
      <c r="U493" s="588"/>
    </row>
    <row r="494" spans="1:21" s="585" customFormat="1" ht="15.6">
      <c r="A494" s="583"/>
      <c r="B494" s="584"/>
      <c r="C494" s="339" t="s">
        <v>2408</v>
      </c>
      <c r="D494" s="210" t="s">
        <v>2683</v>
      </c>
      <c r="E494" s="304" t="str">
        <f t="shared" si="368"/>
        <v>5.5.3</v>
      </c>
      <c r="F494" s="210" t="s">
        <v>2683</v>
      </c>
      <c r="G494" s="308" t="s">
        <v>809</v>
      </c>
      <c r="H494" s="7" t="s">
        <v>78</v>
      </c>
      <c r="I494" s="642">
        <v>1</v>
      </c>
      <c r="J494" s="269">
        <v>2762260</v>
      </c>
      <c r="K494" s="212">
        <f t="shared" si="367"/>
        <v>2762260</v>
      </c>
      <c r="L494" s="565"/>
      <c r="M494" s="558"/>
      <c r="N494" s="580"/>
      <c r="O494" s="538">
        <f t="shared" si="346"/>
        <v>0</v>
      </c>
      <c r="P494" s="532">
        <f t="shared" si="372"/>
        <v>0</v>
      </c>
      <c r="Q494" s="532">
        <f t="shared" si="373"/>
        <v>0</v>
      </c>
      <c r="R494" s="535" t="str">
        <f t="shared" si="374"/>
        <v>NO CUMPLE</v>
      </c>
      <c r="S494" s="586"/>
      <c r="T494" s="588"/>
      <c r="U494" s="588"/>
    </row>
    <row r="495" spans="1:21" s="585" customFormat="1" ht="15.6">
      <c r="A495" s="583"/>
      <c r="B495" s="584"/>
      <c r="C495" s="339" t="s">
        <v>2409</v>
      </c>
      <c r="D495" s="210" t="s">
        <v>2684</v>
      </c>
      <c r="E495" s="304" t="str">
        <f t="shared" si="368"/>
        <v>5.5.4</v>
      </c>
      <c r="F495" s="210" t="s">
        <v>2611</v>
      </c>
      <c r="G495" s="308" t="s">
        <v>2270</v>
      </c>
      <c r="H495" s="7" t="s">
        <v>81</v>
      </c>
      <c r="I495" s="642">
        <v>472.66</v>
      </c>
      <c r="J495" s="269">
        <v>5823</v>
      </c>
      <c r="K495" s="212">
        <f t="shared" si="367"/>
        <v>2752299.18</v>
      </c>
      <c r="L495" s="565"/>
      <c r="M495" s="558"/>
      <c r="N495" s="580"/>
      <c r="O495" s="538">
        <f t="shared" si="346"/>
        <v>0</v>
      </c>
      <c r="P495" s="532">
        <f t="shared" si="372"/>
        <v>0</v>
      </c>
      <c r="Q495" s="532">
        <f t="shared" si="373"/>
        <v>0</v>
      </c>
      <c r="R495" s="535" t="str">
        <f t="shared" si="374"/>
        <v>NO CUMPLE</v>
      </c>
      <c r="S495" s="586"/>
      <c r="T495" s="588"/>
      <c r="U495" s="588"/>
    </row>
    <row r="496" spans="1:21" s="585" customFormat="1" ht="27.6">
      <c r="A496" s="583"/>
      <c r="B496" s="584"/>
      <c r="C496" s="339" t="s">
        <v>2410</v>
      </c>
      <c r="D496" s="210" t="s">
        <v>2685</v>
      </c>
      <c r="E496" s="304" t="str">
        <f t="shared" si="368"/>
        <v>5.5.5</v>
      </c>
      <c r="F496" s="210" t="s">
        <v>2611</v>
      </c>
      <c r="G496" s="308" t="s">
        <v>2271</v>
      </c>
      <c r="H496" s="7" t="s">
        <v>78</v>
      </c>
      <c r="I496" s="642">
        <v>2</v>
      </c>
      <c r="J496" s="269">
        <v>102630</v>
      </c>
      <c r="K496" s="212">
        <f t="shared" si="367"/>
        <v>205260</v>
      </c>
      <c r="L496" s="565"/>
      <c r="M496" s="558"/>
      <c r="N496" s="580"/>
      <c r="O496" s="538">
        <f t="shared" si="346"/>
        <v>0</v>
      </c>
      <c r="P496" s="532">
        <f t="shared" si="372"/>
        <v>0</v>
      </c>
      <c r="Q496" s="532">
        <f t="shared" si="373"/>
        <v>0</v>
      </c>
      <c r="R496" s="535" t="str">
        <f t="shared" si="374"/>
        <v>NO CUMPLE</v>
      </c>
      <c r="S496" s="586"/>
      <c r="T496" s="588"/>
      <c r="U496" s="588"/>
    </row>
    <row r="497" spans="1:21" s="585" customFormat="1" ht="15.6">
      <c r="A497" s="583"/>
      <c r="B497" s="584"/>
      <c r="C497" s="339" t="s">
        <v>2411</v>
      </c>
      <c r="D497" s="210" t="s">
        <v>2686</v>
      </c>
      <c r="E497" s="304" t="str">
        <f t="shared" si="368"/>
        <v>5.5.6</v>
      </c>
      <c r="F497" s="210" t="s">
        <v>2611</v>
      </c>
      <c r="G497" s="308" t="s">
        <v>2272</v>
      </c>
      <c r="H497" s="7" t="s">
        <v>78</v>
      </c>
      <c r="I497" s="642">
        <v>1</v>
      </c>
      <c r="J497" s="269">
        <v>733687</v>
      </c>
      <c r="K497" s="212">
        <f t="shared" si="367"/>
        <v>733687</v>
      </c>
      <c r="L497" s="565"/>
      <c r="M497" s="558"/>
      <c r="N497" s="580"/>
      <c r="O497" s="538">
        <f t="shared" si="346"/>
        <v>0</v>
      </c>
      <c r="P497" s="532">
        <f t="shared" si="372"/>
        <v>0</v>
      </c>
      <c r="Q497" s="532">
        <f t="shared" si="373"/>
        <v>0</v>
      </c>
      <c r="R497" s="535" t="str">
        <f t="shared" si="374"/>
        <v>NO CUMPLE</v>
      </c>
      <c r="S497" s="586"/>
      <c r="T497" s="588"/>
      <c r="U497" s="588"/>
    </row>
    <row r="498" spans="1:21" s="585" customFormat="1" ht="15.6">
      <c r="A498" s="583"/>
      <c r="B498" s="584"/>
      <c r="C498" s="342" t="s">
        <v>2412</v>
      </c>
      <c r="D498" s="309"/>
      <c r="E498" s="310"/>
      <c r="F498" s="309"/>
      <c r="G498" s="311" t="s">
        <v>2413</v>
      </c>
      <c r="H498" s="312"/>
      <c r="I498" s="645"/>
      <c r="J498" s="307"/>
      <c r="K498" s="212">
        <f t="shared" si="367"/>
        <v>0</v>
      </c>
      <c r="L498" s="565"/>
      <c r="M498" s="558"/>
      <c r="N498" s="654"/>
      <c r="O498" s="650"/>
      <c r="P498" s="651"/>
      <c r="Q498" s="651"/>
      <c r="R498" s="652"/>
      <c r="S498" s="586"/>
      <c r="T498" s="588"/>
      <c r="U498" s="588"/>
    </row>
    <row r="499" spans="1:21" s="585" customFormat="1" ht="15.6">
      <c r="A499" s="583"/>
      <c r="B499" s="584"/>
      <c r="C499" s="339" t="s">
        <v>2414</v>
      </c>
      <c r="D499" s="210" t="s">
        <v>2687</v>
      </c>
      <c r="E499" s="304" t="str">
        <f t="shared" ref="E499:E512" si="375">C499</f>
        <v>5.6.1</v>
      </c>
      <c r="F499" s="210" t="s">
        <v>2611</v>
      </c>
      <c r="G499" s="308" t="s">
        <v>2282</v>
      </c>
      <c r="H499" s="7" t="s">
        <v>81</v>
      </c>
      <c r="I499" s="642">
        <v>139.44</v>
      </c>
      <c r="J499" s="269">
        <v>77384</v>
      </c>
      <c r="K499" s="212">
        <f t="shared" si="367"/>
        <v>10790424.959999999</v>
      </c>
      <c r="L499" s="565"/>
      <c r="M499" s="558"/>
      <c r="N499" s="580"/>
      <c r="O499" s="538">
        <f t="shared" si="346"/>
        <v>0</v>
      </c>
      <c r="P499" s="532">
        <f t="shared" ref="P499" si="376">+N499*I499</f>
        <v>0</v>
      </c>
      <c r="Q499" s="532">
        <f t="shared" ref="Q499" si="377">ROUND(O499*I499,2)</f>
        <v>0</v>
      </c>
      <c r="R499" s="535" t="str">
        <f t="shared" ref="R499" si="378">IF(OR(O499&lt;=0,O499&gt;J499,Q499&lt;=0,Q499&gt;K499,$R$777="NO CUMPLE"),"NO CUMPLE","CUMPLE")</f>
        <v>NO CUMPLE</v>
      </c>
      <c r="S499" s="586"/>
      <c r="T499" s="588"/>
      <c r="U499" s="588"/>
    </row>
    <row r="500" spans="1:21" s="585" customFormat="1" ht="27.6">
      <c r="A500" s="583"/>
      <c r="B500" s="584"/>
      <c r="C500" s="339" t="s">
        <v>2415</v>
      </c>
      <c r="D500" s="210" t="s">
        <v>2688</v>
      </c>
      <c r="E500" s="304" t="str">
        <f t="shared" si="375"/>
        <v>5.6.2</v>
      </c>
      <c r="F500" s="210" t="s">
        <v>2611</v>
      </c>
      <c r="G500" s="308" t="s">
        <v>2283</v>
      </c>
      <c r="H500" s="7" t="s">
        <v>78</v>
      </c>
      <c r="I500" s="642">
        <v>8</v>
      </c>
      <c r="J500" s="269">
        <v>272611</v>
      </c>
      <c r="K500" s="212">
        <f t="shared" si="367"/>
        <v>2180888</v>
      </c>
      <c r="L500" s="565"/>
      <c r="M500" s="558"/>
      <c r="N500" s="580"/>
      <c r="O500" s="538">
        <f t="shared" si="346"/>
        <v>0</v>
      </c>
      <c r="P500" s="532">
        <f t="shared" ref="P500:P512" si="379">+N500*I500</f>
        <v>0</v>
      </c>
      <c r="Q500" s="532">
        <f t="shared" ref="Q500:Q512" si="380">ROUND(O500*I500,2)</f>
        <v>0</v>
      </c>
      <c r="R500" s="535" t="str">
        <f t="shared" ref="R500:R512" si="381">IF(OR(O500&lt;=0,O500&gt;J500,Q500&lt;=0,Q500&gt;K500,$R$777="NO CUMPLE"),"NO CUMPLE","CUMPLE")</f>
        <v>NO CUMPLE</v>
      </c>
      <c r="S500" s="586"/>
      <c r="T500" s="588"/>
      <c r="U500" s="588"/>
    </row>
    <row r="501" spans="1:21" s="585" customFormat="1" ht="15.6">
      <c r="A501" s="583"/>
      <c r="B501" s="584"/>
      <c r="C501" s="339" t="s">
        <v>2416</v>
      </c>
      <c r="D501" s="210" t="s">
        <v>2689</v>
      </c>
      <c r="E501" s="304" t="str">
        <f t="shared" si="375"/>
        <v>5.6.3</v>
      </c>
      <c r="F501" s="210" t="s">
        <v>2611</v>
      </c>
      <c r="G501" s="308" t="s">
        <v>2284</v>
      </c>
      <c r="H501" s="7" t="s">
        <v>78</v>
      </c>
      <c r="I501" s="642">
        <v>8</v>
      </c>
      <c r="J501" s="269">
        <v>65954</v>
      </c>
      <c r="K501" s="212">
        <f t="shared" si="367"/>
        <v>527632</v>
      </c>
      <c r="L501" s="565"/>
      <c r="M501" s="558"/>
      <c r="N501" s="580"/>
      <c r="O501" s="538">
        <f t="shared" si="346"/>
        <v>0</v>
      </c>
      <c r="P501" s="532">
        <f t="shared" si="379"/>
        <v>0</v>
      </c>
      <c r="Q501" s="532">
        <f t="shared" si="380"/>
        <v>0</v>
      </c>
      <c r="R501" s="535" t="str">
        <f t="shared" si="381"/>
        <v>NO CUMPLE</v>
      </c>
      <c r="S501" s="586"/>
      <c r="T501" s="588"/>
      <c r="U501" s="588"/>
    </row>
    <row r="502" spans="1:21" s="585" customFormat="1" ht="15.6">
      <c r="A502" s="583"/>
      <c r="B502" s="584"/>
      <c r="C502" s="339" t="s">
        <v>2417</v>
      </c>
      <c r="D502" s="210" t="s">
        <v>2690</v>
      </c>
      <c r="E502" s="304" t="str">
        <f t="shared" si="375"/>
        <v>5.6.4</v>
      </c>
      <c r="F502" s="210" t="s">
        <v>2611</v>
      </c>
      <c r="G502" s="308" t="s">
        <v>2285</v>
      </c>
      <c r="H502" s="7" t="s">
        <v>78</v>
      </c>
      <c r="I502" s="642">
        <v>1</v>
      </c>
      <c r="J502" s="269">
        <v>161894</v>
      </c>
      <c r="K502" s="212">
        <f t="shared" si="367"/>
        <v>161894</v>
      </c>
      <c r="L502" s="565"/>
      <c r="M502" s="558"/>
      <c r="N502" s="580"/>
      <c r="O502" s="538">
        <f t="shared" si="346"/>
        <v>0</v>
      </c>
      <c r="P502" s="532">
        <f t="shared" si="379"/>
        <v>0</v>
      </c>
      <c r="Q502" s="532">
        <f t="shared" si="380"/>
        <v>0</v>
      </c>
      <c r="R502" s="535" t="str">
        <f t="shared" si="381"/>
        <v>NO CUMPLE</v>
      </c>
      <c r="S502" s="586"/>
      <c r="T502" s="588"/>
      <c r="U502" s="588"/>
    </row>
    <row r="503" spans="1:21" s="585" customFormat="1" ht="15.6">
      <c r="A503" s="583"/>
      <c r="B503" s="584"/>
      <c r="C503" s="339" t="s">
        <v>2418</v>
      </c>
      <c r="D503" s="210" t="s">
        <v>2691</v>
      </c>
      <c r="E503" s="304" t="str">
        <f t="shared" si="375"/>
        <v>5.6.5</v>
      </c>
      <c r="F503" s="210" t="s">
        <v>2611</v>
      </c>
      <c r="G503" s="308" t="s">
        <v>2286</v>
      </c>
      <c r="H503" s="7" t="s">
        <v>78</v>
      </c>
      <c r="I503" s="642">
        <v>14</v>
      </c>
      <c r="J503" s="269">
        <v>213158</v>
      </c>
      <c r="K503" s="212">
        <f t="shared" si="367"/>
        <v>2984212</v>
      </c>
      <c r="L503" s="565"/>
      <c r="M503" s="558"/>
      <c r="N503" s="580"/>
      <c r="O503" s="538">
        <f t="shared" si="346"/>
        <v>0</v>
      </c>
      <c r="P503" s="532">
        <f t="shared" si="379"/>
        <v>0</v>
      </c>
      <c r="Q503" s="532">
        <f t="shared" si="380"/>
        <v>0</v>
      </c>
      <c r="R503" s="535" t="str">
        <f t="shared" si="381"/>
        <v>NO CUMPLE</v>
      </c>
      <c r="S503" s="586"/>
      <c r="T503" s="588"/>
      <c r="U503" s="588"/>
    </row>
    <row r="504" spans="1:21" s="585" customFormat="1" ht="15.6">
      <c r="A504" s="583"/>
      <c r="B504" s="584"/>
      <c r="C504" s="339" t="s">
        <v>2419</v>
      </c>
      <c r="D504" s="210" t="s">
        <v>2692</v>
      </c>
      <c r="E504" s="304" t="str">
        <f t="shared" si="375"/>
        <v>5.6.6</v>
      </c>
      <c r="F504" s="210" t="s">
        <v>2611</v>
      </c>
      <c r="G504" s="308" t="s">
        <v>2287</v>
      </c>
      <c r="H504" s="7" t="s">
        <v>81</v>
      </c>
      <c r="I504" s="642">
        <v>207.97</v>
      </c>
      <c r="J504" s="269">
        <v>20324</v>
      </c>
      <c r="K504" s="212">
        <f t="shared" si="367"/>
        <v>4226782.28</v>
      </c>
      <c r="L504" s="565"/>
      <c r="M504" s="558"/>
      <c r="N504" s="580"/>
      <c r="O504" s="538">
        <f t="shared" si="346"/>
        <v>0</v>
      </c>
      <c r="P504" s="532">
        <f t="shared" si="379"/>
        <v>0</v>
      </c>
      <c r="Q504" s="532">
        <f t="shared" si="380"/>
        <v>0</v>
      </c>
      <c r="R504" s="535" t="str">
        <f t="shared" si="381"/>
        <v>NO CUMPLE</v>
      </c>
      <c r="S504" s="586"/>
      <c r="T504" s="588"/>
      <c r="U504" s="588"/>
    </row>
    <row r="505" spans="1:21" s="585" customFormat="1" ht="15.6">
      <c r="A505" s="583"/>
      <c r="B505" s="584"/>
      <c r="C505" s="339" t="s">
        <v>2420</v>
      </c>
      <c r="D505" s="210" t="s">
        <v>2693</v>
      </c>
      <c r="E505" s="304" t="str">
        <f t="shared" si="375"/>
        <v>5.6.7</v>
      </c>
      <c r="F505" s="210" t="s">
        <v>2611</v>
      </c>
      <c r="G505" s="308" t="s">
        <v>2288</v>
      </c>
      <c r="H505" s="7" t="s">
        <v>78</v>
      </c>
      <c r="I505" s="642">
        <v>131</v>
      </c>
      <c r="J505" s="269">
        <v>31937</v>
      </c>
      <c r="K505" s="212">
        <f t="shared" si="367"/>
        <v>4183747</v>
      </c>
      <c r="L505" s="565"/>
      <c r="M505" s="558"/>
      <c r="N505" s="580"/>
      <c r="O505" s="538">
        <f t="shared" si="346"/>
        <v>0</v>
      </c>
      <c r="P505" s="532">
        <f t="shared" si="379"/>
        <v>0</v>
      </c>
      <c r="Q505" s="532">
        <f t="shared" si="380"/>
        <v>0</v>
      </c>
      <c r="R505" s="535" t="str">
        <f t="shared" si="381"/>
        <v>NO CUMPLE</v>
      </c>
      <c r="S505" s="586"/>
      <c r="T505" s="588"/>
      <c r="U505" s="588"/>
    </row>
    <row r="506" spans="1:21" s="585" customFormat="1" ht="15.6">
      <c r="A506" s="583"/>
      <c r="B506" s="584"/>
      <c r="C506" s="339" t="s">
        <v>2421</v>
      </c>
      <c r="D506" s="210" t="s">
        <v>2694</v>
      </c>
      <c r="E506" s="304" t="str">
        <f t="shared" si="375"/>
        <v>5.6.8</v>
      </c>
      <c r="F506" s="210" t="s">
        <v>2611</v>
      </c>
      <c r="G506" s="308" t="s">
        <v>2289</v>
      </c>
      <c r="H506" s="7" t="s">
        <v>78</v>
      </c>
      <c r="I506" s="642">
        <v>14</v>
      </c>
      <c r="J506" s="269">
        <v>84587</v>
      </c>
      <c r="K506" s="212">
        <f t="shared" si="367"/>
        <v>1184218</v>
      </c>
      <c r="L506" s="565"/>
      <c r="M506" s="558"/>
      <c r="N506" s="580"/>
      <c r="O506" s="538">
        <f t="shared" si="346"/>
        <v>0</v>
      </c>
      <c r="P506" s="532">
        <f t="shared" si="379"/>
        <v>0</v>
      </c>
      <c r="Q506" s="532">
        <f t="shared" si="380"/>
        <v>0</v>
      </c>
      <c r="R506" s="535" t="str">
        <f t="shared" si="381"/>
        <v>NO CUMPLE</v>
      </c>
      <c r="S506" s="586"/>
      <c r="T506" s="588"/>
      <c r="U506" s="588"/>
    </row>
    <row r="507" spans="1:21" s="585" customFormat="1" ht="15.6">
      <c r="A507" s="583"/>
      <c r="B507" s="584"/>
      <c r="C507" s="339" t="s">
        <v>2422</v>
      </c>
      <c r="D507" s="210" t="s">
        <v>2695</v>
      </c>
      <c r="E507" s="304" t="str">
        <f t="shared" si="375"/>
        <v>5.6.9</v>
      </c>
      <c r="F507" s="210" t="s">
        <v>2611</v>
      </c>
      <c r="G507" s="308" t="s">
        <v>2290</v>
      </c>
      <c r="H507" s="7" t="s">
        <v>78</v>
      </c>
      <c r="I507" s="642">
        <v>7</v>
      </c>
      <c r="J507" s="269">
        <v>59237</v>
      </c>
      <c r="K507" s="212">
        <f t="shared" si="367"/>
        <v>414659</v>
      </c>
      <c r="L507" s="565"/>
      <c r="M507" s="558"/>
      <c r="N507" s="580"/>
      <c r="O507" s="538">
        <f t="shared" si="346"/>
        <v>0</v>
      </c>
      <c r="P507" s="532">
        <f t="shared" si="379"/>
        <v>0</v>
      </c>
      <c r="Q507" s="532">
        <f t="shared" si="380"/>
        <v>0</v>
      </c>
      <c r="R507" s="535" t="str">
        <f t="shared" si="381"/>
        <v>NO CUMPLE</v>
      </c>
      <c r="S507" s="586"/>
      <c r="T507" s="588"/>
      <c r="U507" s="588"/>
    </row>
    <row r="508" spans="1:21" s="585" customFormat="1" ht="15.6">
      <c r="A508" s="583"/>
      <c r="B508" s="584"/>
      <c r="C508" s="339" t="s">
        <v>2423</v>
      </c>
      <c r="D508" s="210" t="s">
        <v>2696</v>
      </c>
      <c r="E508" s="304" t="str">
        <f t="shared" si="375"/>
        <v>5.6.10</v>
      </c>
      <c r="F508" s="210" t="s">
        <v>2611</v>
      </c>
      <c r="G508" s="308" t="s">
        <v>2291</v>
      </c>
      <c r="H508" s="7" t="s">
        <v>78</v>
      </c>
      <c r="I508" s="642">
        <v>7</v>
      </c>
      <c r="J508" s="269">
        <v>135937</v>
      </c>
      <c r="K508" s="212">
        <f t="shared" si="367"/>
        <v>951559</v>
      </c>
      <c r="L508" s="565"/>
      <c r="M508" s="558"/>
      <c r="N508" s="580"/>
      <c r="O508" s="538">
        <f t="shared" si="346"/>
        <v>0</v>
      </c>
      <c r="P508" s="532">
        <f t="shared" si="379"/>
        <v>0</v>
      </c>
      <c r="Q508" s="532">
        <f t="shared" si="380"/>
        <v>0</v>
      </c>
      <c r="R508" s="535" t="str">
        <f t="shared" si="381"/>
        <v>NO CUMPLE</v>
      </c>
      <c r="S508" s="586"/>
      <c r="T508" s="588"/>
      <c r="U508" s="588"/>
    </row>
    <row r="509" spans="1:21" s="585" customFormat="1" ht="15.6">
      <c r="A509" s="583"/>
      <c r="B509" s="584"/>
      <c r="C509" s="339" t="s">
        <v>2424</v>
      </c>
      <c r="D509" s="210" t="s">
        <v>2697</v>
      </c>
      <c r="E509" s="304" t="str">
        <f t="shared" si="375"/>
        <v>5.6.11</v>
      </c>
      <c r="F509" s="210" t="s">
        <v>2611</v>
      </c>
      <c r="G509" s="308" t="s">
        <v>2292</v>
      </c>
      <c r="H509" s="7" t="s">
        <v>78</v>
      </c>
      <c r="I509" s="642">
        <v>14</v>
      </c>
      <c r="J509" s="269">
        <v>485637</v>
      </c>
      <c r="K509" s="212">
        <f t="shared" si="367"/>
        <v>6798918</v>
      </c>
      <c r="L509" s="565"/>
      <c r="M509" s="558"/>
      <c r="N509" s="580"/>
      <c r="O509" s="538">
        <f t="shared" si="346"/>
        <v>0</v>
      </c>
      <c r="P509" s="532">
        <f t="shared" si="379"/>
        <v>0</v>
      </c>
      <c r="Q509" s="532">
        <f t="shared" si="380"/>
        <v>0</v>
      </c>
      <c r="R509" s="535" t="str">
        <f t="shared" si="381"/>
        <v>NO CUMPLE</v>
      </c>
      <c r="S509" s="586"/>
      <c r="T509" s="588"/>
      <c r="U509" s="588"/>
    </row>
    <row r="510" spans="1:21" s="585" customFormat="1" ht="15.6">
      <c r="A510" s="583"/>
      <c r="B510" s="584"/>
      <c r="C510" s="339" t="s">
        <v>2425</v>
      </c>
      <c r="D510" s="210" t="s">
        <v>2698</v>
      </c>
      <c r="E510" s="304" t="str">
        <f t="shared" si="375"/>
        <v>5.6.12</v>
      </c>
      <c r="F510" s="210" t="s">
        <v>2611</v>
      </c>
      <c r="G510" s="308" t="s">
        <v>2293</v>
      </c>
      <c r="H510" s="7" t="s">
        <v>78</v>
      </c>
      <c r="I510" s="642">
        <v>7</v>
      </c>
      <c r="J510" s="269">
        <v>43637</v>
      </c>
      <c r="K510" s="212">
        <f t="shared" si="367"/>
        <v>305459</v>
      </c>
      <c r="L510" s="565"/>
      <c r="M510" s="558"/>
      <c r="N510" s="580"/>
      <c r="O510" s="538">
        <f t="shared" si="346"/>
        <v>0</v>
      </c>
      <c r="P510" s="532">
        <f t="shared" si="379"/>
        <v>0</v>
      </c>
      <c r="Q510" s="532">
        <f t="shared" si="380"/>
        <v>0</v>
      </c>
      <c r="R510" s="535" t="str">
        <f t="shared" si="381"/>
        <v>NO CUMPLE</v>
      </c>
      <c r="S510" s="586"/>
      <c r="T510" s="588"/>
      <c r="U510" s="588"/>
    </row>
    <row r="511" spans="1:21" s="585" customFormat="1" ht="15.6">
      <c r="A511" s="583"/>
      <c r="B511" s="584"/>
      <c r="C511" s="339" t="s">
        <v>2426</v>
      </c>
      <c r="D511" s="210" t="s">
        <v>2699</v>
      </c>
      <c r="E511" s="304" t="str">
        <f t="shared" si="375"/>
        <v>5.6.13</v>
      </c>
      <c r="F511" s="210" t="s">
        <v>2611</v>
      </c>
      <c r="G511" s="308" t="s">
        <v>2294</v>
      </c>
      <c r="H511" s="7" t="s">
        <v>78</v>
      </c>
      <c r="I511" s="642">
        <v>7</v>
      </c>
      <c r="J511" s="269">
        <v>212637</v>
      </c>
      <c r="K511" s="212">
        <f t="shared" si="367"/>
        <v>1488459</v>
      </c>
      <c r="L511" s="565"/>
      <c r="M511" s="558"/>
      <c r="N511" s="580"/>
      <c r="O511" s="538">
        <f t="shared" si="346"/>
        <v>0</v>
      </c>
      <c r="P511" s="532">
        <f t="shared" si="379"/>
        <v>0</v>
      </c>
      <c r="Q511" s="532">
        <f t="shared" si="380"/>
        <v>0</v>
      </c>
      <c r="R511" s="535" t="str">
        <f t="shared" si="381"/>
        <v>NO CUMPLE</v>
      </c>
      <c r="S511" s="586"/>
      <c r="T511" s="588"/>
      <c r="U511" s="588"/>
    </row>
    <row r="512" spans="1:21" s="585" customFormat="1" ht="15.6">
      <c r="A512" s="583"/>
      <c r="B512" s="584"/>
      <c r="C512" s="339" t="s">
        <v>2427</v>
      </c>
      <c r="D512" s="210" t="s">
        <v>2700</v>
      </c>
      <c r="E512" s="304" t="str">
        <f t="shared" si="375"/>
        <v>5.6.14</v>
      </c>
      <c r="F512" s="210" t="s">
        <v>2611</v>
      </c>
      <c r="G512" s="308" t="s">
        <v>2295</v>
      </c>
      <c r="H512" s="7" t="s">
        <v>78</v>
      </c>
      <c r="I512" s="642">
        <v>14</v>
      </c>
      <c r="J512" s="269">
        <v>139837</v>
      </c>
      <c r="K512" s="212">
        <f t="shared" si="367"/>
        <v>1957718</v>
      </c>
      <c r="L512" s="565"/>
      <c r="M512" s="558"/>
      <c r="N512" s="580"/>
      <c r="O512" s="538">
        <f t="shared" si="346"/>
        <v>0</v>
      </c>
      <c r="P512" s="532">
        <f t="shared" si="379"/>
        <v>0</v>
      </c>
      <c r="Q512" s="532">
        <f t="shared" si="380"/>
        <v>0</v>
      </c>
      <c r="R512" s="535" t="str">
        <f t="shared" si="381"/>
        <v>NO CUMPLE</v>
      </c>
      <c r="S512" s="586"/>
      <c r="T512" s="588"/>
      <c r="U512" s="588"/>
    </row>
    <row r="513" spans="1:21" s="585" customFormat="1" ht="15.6">
      <c r="A513" s="583"/>
      <c r="B513" s="584"/>
      <c r="C513" s="342" t="s">
        <v>2428</v>
      </c>
      <c r="D513" s="309"/>
      <c r="E513" s="310"/>
      <c r="F513" s="309"/>
      <c r="G513" s="311" t="s">
        <v>2429</v>
      </c>
      <c r="H513" s="312"/>
      <c r="I513" s="645"/>
      <c r="J513" s="307"/>
      <c r="K513" s="212">
        <f t="shared" si="367"/>
        <v>0</v>
      </c>
      <c r="L513" s="565"/>
      <c r="M513" s="558"/>
      <c r="N513" s="654"/>
      <c r="O513" s="650"/>
      <c r="P513" s="651"/>
      <c r="Q513" s="651"/>
      <c r="R513" s="652"/>
      <c r="S513" s="586"/>
      <c r="T513" s="588"/>
      <c r="U513" s="588"/>
    </row>
    <row r="514" spans="1:21" s="585" customFormat="1" ht="15.6">
      <c r="A514" s="583"/>
      <c r="B514" s="584"/>
      <c r="C514" s="339" t="s">
        <v>2430</v>
      </c>
      <c r="D514" s="210" t="s">
        <v>2701</v>
      </c>
      <c r="E514" s="304" t="str">
        <f t="shared" ref="E514:E525" si="382">C514</f>
        <v>5.7.1</v>
      </c>
      <c r="F514" s="210" t="s">
        <v>2611</v>
      </c>
      <c r="G514" s="308" t="s">
        <v>2296</v>
      </c>
      <c r="H514" s="7" t="s">
        <v>81</v>
      </c>
      <c r="I514" s="642">
        <v>180.69</v>
      </c>
      <c r="J514" s="269">
        <v>16649</v>
      </c>
      <c r="K514" s="212">
        <f t="shared" si="367"/>
        <v>3008307.81</v>
      </c>
      <c r="L514" s="565"/>
      <c r="M514" s="558"/>
      <c r="N514" s="580"/>
      <c r="O514" s="538">
        <f t="shared" si="346"/>
        <v>0</v>
      </c>
      <c r="P514" s="532">
        <f t="shared" ref="P514" si="383">+N514*I514</f>
        <v>0</v>
      </c>
      <c r="Q514" s="532">
        <f t="shared" ref="Q514" si="384">ROUND(O514*I514,2)</f>
        <v>0</v>
      </c>
      <c r="R514" s="535" t="str">
        <f t="shared" ref="R514" si="385">IF(OR(O514&lt;=0,O514&gt;J514,Q514&lt;=0,Q514&gt;K514,$R$777="NO CUMPLE"),"NO CUMPLE","CUMPLE")</f>
        <v>NO CUMPLE</v>
      </c>
      <c r="S514" s="586"/>
      <c r="T514" s="588"/>
      <c r="U514" s="588"/>
    </row>
    <row r="515" spans="1:21" s="585" customFormat="1" ht="15.6">
      <c r="A515" s="583"/>
      <c r="B515" s="584"/>
      <c r="C515" s="339" t="s">
        <v>2431</v>
      </c>
      <c r="D515" s="210" t="s">
        <v>2702</v>
      </c>
      <c r="E515" s="304" t="str">
        <f t="shared" si="382"/>
        <v>5.7.2</v>
      </c>
      <c r="F515" s="210" t="s">
        <v>2611</v>
      </c>
      <c r="G515" s="308" t="s">
        <v>2297</v>
      </c>
      <c r="H515" s="7" t="s">
        <v>81</v>
      </c>
      <c r="I515" s="642">
        <v>381.84</v>
      </c>
      <c r="J515" s="269">
        <v>12887</v>
      </c>
      <c r="K515" s="212">
        <f t="shared" si="367"/>
        <v>4920772.08</v>
      </c>
      <c r="L515" s="565"/>
      <c r="M515" s="558"/>
      <c r="N515" s="580"/>
      <c r="O515" s="538">
        <f t="shared" si="346"/>
        <v>0</v>
      </c>
      <c r="P515" s="532">
        <f t="shared" ref="P515:P525" si="386">+N515*I515</f>
        <v>0</v>
      </c>
      <c r="Q515" s="532">
        <f t="shared" ref="Q515:Q525" si="387">ROUND(O515*I515,2)</f>
        <v>0</v>
      </c>
      <c r="R515" s="535" t="str">
        <f t="shared" ref="R515:R525" si="388">IF(OR(O515&lt;=0,O515&gt;J515,Q515&lt;=0,Q515&gt;K515,$R$777="NO CUMPLE"),"NO CUMPLE","CUMPLE")</f>
        <v>NO CUMPLE</v>
      </c>
      <c r="S515" s="586"/>
      <c r="T515" s="588"/>
      <c r="U515" s="588"/>
    </row>
    <row r="516" spans="1:21" s="585" customFormat="1" ht="15.6">
      <c r="A516" s="583"/>
      <c r="B516" s="584"/>
      <c r="C516" s="339" t="s">
        <v>2432</v>
      </c>
      <c r="D516" s="210" t="s">
        <v>2703</v>
      </c>
      <c r="E516" s="304" t="str">
        <f t="shared" si="382"/>
        <v>5.7.3</v>
      </c>
      <c r="F516" s="210" t="s">
        <v>2611</v>
      </c>
      <c r="G516" s="308" t="s">
        <v>2298</v>
      </c>
      <c r="H516" s="7" t="s">
        <v>78</v>
      </c>
      <c r="I516" s="642">
        <v>1</v>
      </c>
      <c r="J516" s="269">
        <v>418717</v>
      </c>
      <c r="K516" s="212">
        <f t="shared" si="367"/>
        <v>418717</v>
      </c>
      <c r="L516" s="565"/>
      <c r="M516" s="558"/>
      <c r="N516" s="580"/>
      <c r="O516" s="538">
        <f t="shared" si="346"/>
        <v>0</v>
      </c>
      <c r="P516" s="532">
        <f t="shared" si="386"/>
        <v>0</v>
      </c>
      <c r="Q516" s="532">
        <f t="shared" si="387"/>
        <v>0</v>
      </c>
      <c r="R516" s="535" t="str">
        <f t="shared" si="388"/>
        <v>NO CUMPLE</v>
      </c>
      <c r="S516" s="586"/>
      <c r="T516" s="588"/>
      <c r="U516" s="588"/>
    </row>
    <row r="517" spans="1:21" s="585" customFormat="1" ht="15.6">
      <c r="A517" s="583"/>
      <c r="B517" s="584"/>
      <c r="C517" s="339" t="s">
        <v>2433</v>
      </c>
      <c r="D517" s="210" t="s">
        <v>2704</v>
      </c>
      <c r="E517" s="304" t="str">
        <f t="shared" si="382"/>
        <v>5.7.4</v>
      </c>
      <c r="F517" s="210" t="s">
        <v>2611</v>
      </c>
      <c r="G517" s="308" t="s">
        <v>2299</v>
      </c>
      <c r="H517" s="7" t="s">
        <v>78</v>
      </c>
      <c r="I517" s="642">
        <v>1</v>
      </c>
      <c r="J517" s="269">
        <v>2861212</v>
      </c>
      <c r="K517" s="212">
        <f t="shared" si="367"/>
        <v>2861212</v>
      </c>
      <c r="L517" s="565"/>
      <c r="M517" s="558"/>
      <c r="N517" s="580"/>
      <c r="O517" s="538">
        <f t="shared" si="346"/>
        <v>0</v>
      </c>
      <c r="P517" s="532">
        <f t="shared" si="386"/>
        <v>0</v>
      </c>
      <c r="Q517" s="532">
        <f t="shared" si="387"/>
        <v>0</v>
      </c>
      <c r="R517" s="535" t="str">
        <f t="shared" si="388"/>
        <v>NO CUMPLE</v>
      </c>
      <c r="S517" s="586"/>
      <c r="T517" s="588"/>
      <c r="U517" s="588"/>
    </row>
    <row r="518" spans="1:21" s="585" customFormat="1" ht="27.6">
      <c r="A518" s="583"/>
      <c r="B518" s="584"/>
      <c r="C518" s="339" t="s">
        <v>2434</v>
      </c>
      <c r="D518" s="210" t="s">
        <v>2705</v>
      </c>
      <c r="E518" s="304" t="str">
        <f t="shared" si="382"/>
        <v>5.7.5</v>
      </c>
      <c r="F518" s="210" t="s">
        <v>2611</v>
      </c>
      <c r="G518" s="308" t="s">
        <v>2300</v>
      </c>
      <c r="H518" s="7" t="s">
        <v>78</v>
      </c>
      <c r="I518" s="642">
        <v>40</v>
      </c>
      <c r="J518" s="269">
        <v>526929</v>
      </c>
      <c r="K518" s="212">
        <f t="shared" si="367"/>
        <v>21077160</v>
      </c>
      <c r="L518" s="565"/>
      <c r="M518" s="558"/>
      <c r="N518" s="580"/>
      <c r="O518" s="538">
        <f t="shared" si="346"/>
        <v>0</v>
      </c>
      <c r="P518" s="532">
        <f t="shared" si="386"/>
        <v>0</v>
      </c>
      <c r="Q518" s="532">
        <f t="shared" si="387"/>
        <v>0</v>
      </c>
      <c r="R518" s="535" t="str">
        <f t="shared" si="388"/>
        <v>NO CUMPLE</v>
      </c>
      <c r="S518" s="586"/>
      <c r="T518" s="588"/>
      <c r="U518" s="588"/>
    </row>
    <row r="519" spans="1:21" s="585" customFormat="1" ht="41.4">
      <c r="A519" s="583"/>
      <c r="B519" s="584"/>
      <c r="C519" s="339" t="s">
        <v>2435</v>
      </c>
      <c r="D519" s="210" t="s">
        <v>2706</v>
      </c>
      <c r="E519" s="304" t="str">
        <f t="shared" si="382"/>
        <v>5.7.6</v>
      </c>
      <c r="F519" s="210" t="s">
        <v>2611</v>
      </c>
      <c r="G519" s="308" t="s">
        <v>2301</v>
      </c>
      <c r="H519" s="7" t="s">
        <v>78</v>
      </c>
      <c r="I519" s="642">
        <v>4</v>
      </c>
      <c r="J519" s="269">
        <v>446329</v>
      </c>
      <c r="K519" s="212">
        <f t="shared" si="367"/>
        <v>1785316</v>
      </c>
      <c r="L519" s="565"/>
      <c r="M519" s="558"/>
      <c r="N519" s="580"/>
      <c r="O519" s="538">
        <f t="shared" si="346"/>
        <v>0</v>
      </c>
      <c r="P519" s="532">
        <f t="shared" si="386"/>
        <v>0</v>
      </c>
      <c r="Q519" s="532">
        <f t="shared" si="387"/>
        <v>0</v>
      </c>
      <c r="R519" s="535" t="str">
        <f t="shared" si="388"/>
        <v>NO CUMPLE</v>
      </c>
      <c r="S519" s="586"/>
      <c r="T519" s="588"/>
      <c r="U519" s="588"/>
    </row>
    <row r="520" spans="1:21" s="585" customFormat="1" ht="41.4">
      <c r="A520" s="583"/>
      <c r="B520" s="584"/>
      <c r="C520" s="339" t="s">
        <v>2436</v>
      </c>
      <c r="D520" s="210" t="s">
        <v>2707</v>
      </c>
      <c r="E520" s="304" t="str">
        <f t="shared" si="382"/>
        <v>5.7.7</v>
      </c>
      <c r="F520" s="210" t="s">
        <v>2611</v>
      </c>
      <c r="G520" s="308" t="s">
        <v>2302</v>
      </c>
      <c r="H520" s="7" t="s">
        <v>78</v>
      </c>
      <c r="I520" s="642">
        <v>1</v>
      </c>
      <c r="J520" s="269">
        <v>552929</v>
      </c>
      <c r="K520" s="212">
        <f t="shared" si="367"/>
        <v>552929</v>
      </c>
      <c r="L520" s="565"/>
      <c r="M520" s="558"/>
      <c r="N520" s="580"/>
      <c r="O520" s="538">
        <f t="shared" si="346"/>
        <v>0</v>
      </c>
      <c r="P520" s="532">
        <f t="shared" si="386"/>
        <v>0</v>
      </c>
      <c r="Q520" s="532">
        <f t="shared" si="387"/>
        <v>0</v>
      </c>
      <c r="R520" s="535" t="str">
        <f t="shared" si="388"/>
        <v>NO CUMPLE</v>
      </c>
      <c r="S520" s="586"/>
      <c r="T520" s="588"/>
      <c r="U520" s="588"/>
    </row>
    <row r="521" spans="1:21" s="585" customFormat="1" ht="27.6">
      <c r="A521" s="583"/>
      <c r="B521" s="584"/>
      <c r="C521" s="339" t="s">
        <v>2437</v>
      </c>
      <c r="D521" s="210" t="s">
        <v>2708</v>
      </c>
      <c r="E521" s="304" t="str">
        <f t="shared" si="382"/>
        <v>5.7.8</v>
      </c>
      <c r="F521" s="210" t="s">
        <v>2611</v>
      </c>
      <c r="G521" s="308" t="s">
        <v>2303</v>
      </c>
      <c r="H521" s="7" t="s">
        <v>78</v>
      </c>
      <c r="I521" s="642">
        <v>5</v>
      </c>
      <c r="J521" s="269">
        <v>533429</v>
      </c>
      <c r="K521" s="212">
        <f t="shared" si="367"/>
        <v>2667145</v>
      </c>
      <c r="L521" s="565"/>
      <c r="M521" s="558"/>
      <c r="N521" s="580"/>
      <c r="O521" s="538">
        <f t="shared" si="346"/>
        <v>0</v>
      </c>
      <c r="P521" s="532">
        <f t="shared" si="386"/>
        <v>0</v>
      </c>
      <c r="Q521" s="532">
        <f t="shared" si="387"/>
        <v>0</v>
      </c>
      <c r="R521" s="535" t="str">
        <f t="shared" si="388"/>
        <v>NO CUMPLE</v>
      </c>
      <c r="S521" s="586"/>
      <c r="T521" s="588"/>
      <c r="U521" s="588"/>
    </row>
    <row r="522" spans="1:21" s="585" customFormat="1" ht="41.4">
      <c r="A522" s="583"/>
      <c r="B522" s="584"/>
      <c r="C522" s="339" t="s">
        <v>2438</v>
      </c>
      <c r="D522" s="210" t="s">
        <v>2709</v>
      </c>
      <c r="E522" s="304" t="str">
        <f t="shared" si="382"/>
        <v>5.7.9</v>
      </c>
      <c r="F522" s="210" t="s">
        <v>2611</v>
      </c>
      <c r="G522" s="308" t="s">
        <v>2304</v>
      </c>
      <c r="H522" s="7" t="s">
        <v>78</v>
      </c>
      <c r="I522" s="642">
        <v>2</v>
      </c>
      <c r="J522" s="269">
        <v>484891</v>
      </c>
      <c r="K522" s="212">
        <f t="shared" si="367"/>
        <v>969782</v>
      </c>
      <c r="L522" s="565"/>
      <c r="M522" s="558"/>
      <c r="N522" s="580"/>
      <c r="O522" s="538">
        <f t="shared" si="346"/>
        <v>0</v>
      </c>
      <c r="P522" s="532">
        <f t="shared" si="386"/>
        <v>0</v>
      </c>
      <c r="Q522" s="532">
        <f t="shared" si="387"/>
        <v>0</v>
      </c>
      <c r="R522" s="535" t="str">
        <f t="shared" si="388"/>
        <v>NO CUMPLE</v>
      </c>
      <c r="S522" s="586"/>
      <c r="T522" s="588"/>
      <c r="U522" s="588"/>
    </row>
    <row r="523" spans="1:21" s="585" customFormat="1" ht="27.6">
      <c r="A523" s="583"/>
      <c r="B523" s="584"/>
      <c r="C523" s="339" t="s">
        <v>2439</v>
      </c>
      <c r="D523" s="210" t="s">
        <v>2710</v>
      </c>
      <c r="E523" s="304" t="str">
        <f t="shared" si="382"/>
        <v>5.7.10</v>
      </c>
      <c r="F523" s="210" t="s">
        <v>2611</v>
      </c>
      <c r="G523" s="308" t="s">
        <v>2305</v>
      </c>
      <c r="H523" s="7" t="s">
        <v>78</v>
      </c>
      <c r="I523" s="642">
        <v>1</v>
      </c>
      <c r="J523" s="269">
        <v>545991</v>
      </c>
      <c r="K523" s="212">
        <f t="shared" si="367"/>
        <v>545991</v>
      </c>
      <c r="L523" s="565"/>
      <c r="M523" s="558"/>
      <c r="N523" s="580"/>
      <c r="O523" s="538">
        <f t="shared" si="346"/>
        <v>0</v>
      </c>
      <c r="P523" s="532">
        <f t="shared" si="386"/>
        <v>0</v>
      </c>
      <c r="Q523" s="532">
        <f t="shared" si="387"/>
        <v>0</v>
      </c>
      <c r="R523" s="535" t="str">
        <f t="shared" si="388"/>
        <v>NO CUMPLE</v>
      </c>
      <c r="S523" s="586"/>
      <c r="T523" s="588"/>
      <c r="U523" s="588"/>
    </row>
    <row r="524" spans="1:21" s="585" customFormat="1" ht="27.6">
      <c r="A524" s="583"/>
      <c r="B524" s="584"/>
      <c r="C524" s="339" t="s">
        <v>2440</v>
      </c>
      <c r="D524" s="210" t="s">
        <v>2711</v>
      </c>
      <c r="E524" s="304" t="str">
        <f t="shared" si="382"/>
        <v>5.7.11</v>
      </c>
      <c r="F524" s="210" t="s">
        <v>2611</v>
      </c>
      <c r="G524" s="308" t="s">
        <v>2306</v>
      </c>
      <c r="H524" s="7" t="s">
        <v>78</v>
      </c>
      <c r="I524" s="642">
        <v>4</v>
      </c>
      <c r="J524" s="269">
        <v>523891</v>
      </c>
      <c r="K524" s="212">
        <f t="shared" si="367"/>
        <v>2095564</v>
      </c>
      <c r="L524" s="565"/>
      <c r="M524" s="558"/>
      <c r="N524" s="580"/>
      <c r="O524" s="538">
        <f t="shared" si="346"/>
        <v>0</v>
      </c>
      <c r="P524" s="532">
        <f t="shared" si="386"/>
        <v>0</v>
      </c>
      <c r="Q524" s="532">
        <f t="shared" si="387"/>
        <v>0</v>
      </c>
      <c r="R524" s="535" t="str">
        <f t="shared" si="388"/>
        <v>NO CUMPLE</v>
      </c>
      <c r="S524" s="586"/>
      <c r="T524" s="588"/>
      <c r="U524" s="588"/>
    </row>
    <row r="525" spans="1:21" s="585" customFormat="1" ht="27.6">
      <c r="A525" s="583"/>
      <c r="B525" s="584"/>
      <c r="C525" s="339" t="s">
        <v>2441</v>
      </c>
      <c r="D525" s="210" t="s">
        <v>2712</v>
      </c>
      <c r="E525" s="304" t="str">
        <f t="shared" si="382"/>
        <v>5.7.12</v>
      </c>
      <c r="F525" s="210" t="s">
        <v>2611</v>
      </c>
      <c r="G525" s="308" t="s">
        <v>2307</v>
      </c>
      <c r="H525" s="7" t="s">
        <v>78</v>
      </c>
      <c r="I525" s="642">
        <v>1</v>
      </c>
      <c r="J525" s="269">
        <v>634391</v>
      </c>
      <c r="K525" s="212">
        <f t="shared" si="367"/>
        <v>634391</v>
      </c>
      <c r="L525" s="565"/>
      <c r="M525" s="558"/>
      <c r="N525" s="580"/>
      <c r="O525" s="538">
        <f t="shared" si="346"/>
        <v>0</v>
      </c>
      <c r="P525" s="532">
        <f t="shared" si="386"/>
        <v>0</v>
      </c>
      <c r="Q525" s="532">
        <f t="shared" si="387"/>
        <v>0</v>
      </c>
      <c r="R525" s="535" t="str">
        <f t="shared" si="388"/>
        <v>NO CUMPLE</v>
      </c>
      <c r="S525" s="586"/>
      <c r="T525" s="588"/>
      <c r="U525" s="588"/>
    </row>
    <row r="526" spans="1:21" s="585" customFormat="1" ht="16.2" thickBot="1">
      <c r="A526" s="583"/>
      <c r="B526" s="584"/>
      <c r="C526" s="340" t="s">
        <v>14</v>
      </c>
      <c r="D526" s="243"/>
      <c r="E526" s="303"/>
      <c r="F526" s="243"/>
      <c r="G526" s="243"/>
      <c r="H526" s="243"/>
      <c r="I526" s="643"/>
      <c r="J526" s="244"/>
      <c r="K526" s="8">
        <f>SUM(K425:K525)</f>
        <v>478256489.3599999</v>
      </c>
      <c r="L526" s="565"/>
      <c r="M526" s="558"/>
      <c r="N526" s="580"/>
      <c r="O526" s="657"/>
      <c r="P526" s="657"/>
      <c r="Q526" s="656">
        <f>SUM(Q425:Q525)</f>
        <v>0</v>
      </c>
      <c r="R526" s="657"/>
      <c r="S526" s="586"/>
      <c r="T526" s="588"/>
      <c r="U526" s="588"/>
    </row>
    <row r="527" spans="1:21" s="585" customFormat="1" ht="16.2" thickBot="1">
      <c r="A527" s="583"/>
      <c r="B527" s="584"/>
      <c r="C527" s="337" t="s">
        <v>17</v>
      </c>
      <c r="D527" s="242"/>
      <c r="E527" s="300"/>
      <c r="F527" s="242"/>
      <c r="G527" s="242"/>
      <c r="H527" s="242"/>
      <c r="I527" s="300"/>
      <c r="J527" s="2"/>
      <c r="K527" s="3"/>
      <c r="L527" s="565"/>
      <c r="M527" s="558"/>
      <c r="N527" s="541"/>
      <c r="O527" s="541"/>
      <c r="P527" s="541"/>
      <c r="Q527" s="541"/>
      <c r="R527" s="542"/>
      <c r="S527" s="586"/>
      <c r="T527" s="588"/>
      <c r="U527" s="588"/>
    </row>
    <row r="528" spans="1:21" s="585" customFormat="1" ht="15.6">
      <c r="A528" s="583"/>
      <c r="B528" s="584"/>
      <c r="C528" s="338">
        <v>6.01</v>
      </c>
      <c r="D528" s="210" t="s">
        <v>2713</v>
      </c>
      <c r="E528" s="304">
        <f t="shared" ref="E528:E535" si="389">C528</f>
        <v>6.01</v>
      </c>
      <c r="F528" s="210" t="s">
        <v>2611</v>
      </c>
      <c r="G528" s="5" t="s">
        <v>2442</v>
      </c>
      <c r="H528" s="7" t="s">
        <v>78</v>
      </c>
      <c r="I528" s="642">
        <v>4</v>
      </c>
      <c r="J528" s="269">
        <v>3276116</v>
      </c>
      <c r="K528" s="6">
        <f>J528*I528</f>
        <v>13104464</v>
      </c>
      <c r="L528" s="565"/>
      <c r="M528" s="558"/>
      <c r="N528" s="580"/>
      <c r="O528" s="538">
        <f t="shared" ref="O528:O535" si="390">+ROUND(N528,2)</f>
        <v>0</v>
      </c>
      <c r="P528" s="532">
        <f t="shared" ref="P528" si="391">+N528*I528</f>
        <v>0</v>
      </c>
      <c r="Q528" s="532">
        <f t="shared" ref="Q528" si="392">ROUND(O528*I528,2)</f>
        <v>0</v>
      </c>
      <c r="R528" s="535" t="str">
        <f t="shared" ref="R528" si="393">IF(OR(O528&lt;=0,O528&gt;J528,Q528&lt;=0,Q528&gt;K528,$R$777="NO CUMPLE"),"NO CUMPLE","CUMPLE")</f>
        <v>NO CUMPLE</v>
      </c>
      <c r="S528" s="586"/>
      <c r="T528" s="588"/>
      <c r="U528" s="588"/>
    </row>
    <row r="529" spans="1:21" s="585" customFormat="1" ht="15.6">
      <c r="A529" s="583"/>
      <c r="B529" s="584"/>
      <c r="C529" s="339">
        <f>C528+0.01</f>
        <v>6.02</v>
      </c>
      <c r="D529" s="210" t="s">
        <v>2714</v>
      </c>
      <c r="E529" s="304">
        <f t="shared" si="389"/>
        <v>6.02</v>
      </c>
      <c r="F529" s="210" t="s">
        <v>2611</v>
      </c>
      <c r="G529" s="211" t="s">
        <v>2268</v>
      </c>
      <c r="H529" s="7" t="s">
        <v>78</v>
      </c>
      <c r="I529" s="642">
        <v>8</v>
      </c>
      <c r="J529" s="269">
        <v>1173244</v>
      </c>
      <c r="K529" s="212">
        <f>J529*I529</f>
        <v>9385952</v>
      </c>
      <c r="L529" s="565"/>
      <c r="M529" s="558"/>
      <c r="N529" s="580"/>
      <c r="O529" s="538">
        <f t="shared" si="390"/>
        <v>0</v>
      </c>
      <c r="P529" s="532">
        <f t="shared" ref="P529:P535" si="394">+N529*I529</f>
        <v>0</v>
      </c>
      <c r="Q529" s="532">
        <f t="shared" ref="Q529:Q535" si="395">ROUND(O529*I529,2)</f>
        <v>0</v>
      </c>
      <c r="R529" s="535" t="str">
        <f t="shared" ref="R529:R535" si="396">IF(OR(O529&lt;=0,O529&gt;J529,Q529&lt;=0,Q529&gt;K529,$R$777="NO CUMPLE"),"NO CUMPLE","CUMPLE")</f>
        <v>NO CUMPLE</v>
      </c>
      <c r="S529" s="586"/>
      <c r="T529" s="588"/>
      <c r="U529" s="588"/>
    </row>
    <row r="530" spans="1:21" s="585" customFormat="1" ht="15.6">
      <c r="A530" s="583"/>
      <c r="B530" s="584"/>
      <c r="C530" s="339">
        <f t="shared" ref="C530:C535" si="397">C529+0.01</f>
        <v>6.0299999999999994</v>
      </c>
      <c r="D530" s="210" t="s">
        <v>2715</v>
      </c>
      <c r="E530" s="304">
        <f t="shared" si="389"/>
        <v>6.0299999999999994</v>
      </c>
      <c r="F530" s="210" t="s">
        <v>2611</v>
      </c>
      <c r="G530" s="211" t="s">
        <v>2261</v>
      </c>
      <c r="H530" s="7" t="s">
        <v>78</v>
      </c>
      <c r="I530" s="642">
        <v>10</v>
      </c>
      <c r="J530" s="269">
        <v>283500</v>
      </c>
      <c r="K530" s="212">
        <f t="shared" ref="K530:K535" si="398">J530*I530</f>
        <v>2835000</v>
      </c>
      <c r="L530" s="565"/>
      <c r="M530" s="558"/>
      <c r="N530" s="580"/>
      <c r="O530" s="538">
        <f t="shared" si="390"/>
        <v>0</v>
      </c>
      <c r="P530" s="532">
        <f t="shared" si="394"/>
        <v>0</v>
      </c>
      <c r="Q530" s="532">
        <f t="shared" si="395"/>
        <v>0</v>
      </c>
      <c r="R530" s="535" t="str">
        <f t="shared" si="396"/>
        <v>NO CUMPLE</v>
      </c>
      <c r="S530" s="586"/>
      <c r="T530" s="588"/>
      <c r="U530" s="588"/>
    </row>
    <row r="531" spans="1:21" s="585" customFormat="1" ht="15.6">
      <c r="A531" s="583"/>
      <c r="B531" s="584"/>
      <c r="C531" s="339">
        <f t="shared" si="397"/>
        <v>6.0399999999999991</v>
      </c>
      <c r="D531" s="210" t="s">
        <v>2716</v>
      </c>
      <c r="E531" s="304">
        <f t="shared" si="389"/>
        <v>6.0399999999999991</v>
      </c>
      <c r="F531" s="210" t="s">
        <v>2611</v>
      </c>
      <c r="G531" s="211" t="s">
        <v>2443</v>
      </c>
      <c r="H531" s="7" t="s">
        <v>78</v>
      </c>
      <c r="I531" s="642">
        <v>3</v>
      </c>
      <c r="J531" s="269">
        <v>261922</v>
      </c>
      <c r="K531" s="212">
        <f t="shared" si="398"/>
        <v>785766</v>
      </c>
      <c r="L531" s="565"/>
      <c r="M531" s="558"/>
      <c r="N531" s="580"/>
      <c r="O531" s="538">
        <f t="shared" si="390"/>
        <v>0</v>
      </c>
      <c r="P531" s="532">
        <f t="shared" si="394"/>
        <v>0</v>
      </c>
      <c r="Q531" s="532">
        <f t="shared" si="395"/>
        <v>0</v>
      </c>
      <c r="R531" s="535" t="str">
        <f t="shared" si="396"/>
        <v>NO CUMPLE</v>
      </c>
      <c r="S531" s="586"/>
      <c r="T531" s="588"/>
      <c r="U531" s="588"/>
    </row>
    <row r="532" spans="1:21" s="585" customFormat="1" ht="27.6">
      <c r="A532" s="583"/>
      <c r="B532" s="584"/>
      <c r="C532" s="339">
        <f t="shared" si="397"/>
        <v>6.0499999999999989</v>
      </c>
      <c r="D532" s="210" t="s">
        <v>2717</v>
      </c>
      <c r="E532" s="304">
        <f t="shared" si="389"/>
        <v>6.0499999999999989</v>
      </c>
      <c r="F532" s="210" t="s">
        <v>2611</v>
      </c>
      <c r="G532" s="211" t="s">
        <v>2444</v>
      </c>
      <c r="H532" s="7" t="s">
        <v>78</v>
      </c>
      <c r="I532" s="642">
        <v>26</v>
      </c>
      <c r="J532" s="269">
        <v>165320</v>
      </c>
      <c r="K532" s="212">
        <f t="shared" si="398"/>
        <v>4298320</v>
      </c>
      <c r="L532" s="565"/>
      <c r="M532" s="558"/>
      <c r="N532" s="580"/>
      <c r="O532" s="538">
        <f t="shared" si="390"/>
        <v>0</v>
      </c>
      <c r="P532" s="532">
        <f t="shared" si="394"/>
        <v>0</v>
      </c>
      <c r="Q532" s="532">
        <f t="shared" si="395"/>
        <v>0</v>
      </c>
      <c r="R532" s="535" t="str">
        <f t="shared" si="396"/>
        <v>NO CUMPLE</v>
      </c>
      <c r="S532" s="586"/>
      <c r="T532" s="588"/>
      <c r="U532" s="588"/>
    </row>
    <row r="533" spans="1:21" s="585" customFormat="1" ht="15.6">
      <c r="A533" s="583"/>
      <c r="B533" s="584"/>
      <c r="C533" s="339">
        <f t="shared" si="397"/>
        <v>6.0599999999999987</v>
      </c>
      <c r="D533" s="210" t="s">
        <v>2718</v>
      </c>
      <c r="E533" s="304">
        <f t="shared" si="389"/>
        <v>6.0599999999999987</v>
      </c>
      <c r="F533" s="210" t="s">
        <v>2718</v>
      </c>
      <c r="G533" s="211" t="s">
        <v>572</v>
      </c>
      <c r="H533" s="7" t="s">
        <v>78</v>
      </c>
      <c r="I533" s="642">
        <v>2</v>
      </c>
      <c r="J533" s="269">
        <v>1178350</v>
      </c>
      <c r="K533" s="212">
        <f t="shared" si="398"/>
        <v>2356700</v>
      </c>
      <c r="L533" s="565"/>
      <c r="M533" s="558"/>
      <c r="N533" s="580"/>
      <c r="O533" s="538">
        <f t="shared" si="390"/>
        <v>0</v>
      </c>
      <c r="P533" s="532">
        <f t="shared" si="394"/>
        <v>0</v>
      </c>
      <c r="Q533" s="532">
        <f t="shared" si="395"/>
        <v>0</v>
      </c>
      <c r="R533" s="535" t="str">
        <f t="shared" si="396"/>
        <v>NO CUMPLE</v>
      </c>
      <c r="S533" s="586"/>
      <c r="T533" s="588"/>
      <c r="U533" s="588"/>
    </row>
    <row r="534" spans="1:21" s="585" customFormat="1" ht="15.6">
      <c r="A534" s="583"/>
      <c r="B534" s="584"/>
      <c r="C534" s="339">
        <f t="shared" si="397"/>
        <v>6.0699999999999985</v>
      </c>
      <c r="D534" s="210" t="s">
        <v>2719</v>
      </c>
      <c r="E534" s="304">
        <f t="shared" si="389"/>
        <v>6.0699999999999985</v>
      </c>
      <c r="F534" s="210" t="s">
        <v>2719</v>
      </c>
      <c r="G534" s="211" t="s">
        <v>533</v>
      </c>
      <c r="H534" s="7" t="s">
        <v>81</v>
      </c>
      <c r="I534" s="642">
        <v>60.24</v>
      </c>
      <c r="J534" s="269">
        <v>26501</v>
      </c>
      <c r="K534" s="212">
        <f t="shared" si="398"/>
        <v>1596420.24</v>
      </c>
      <c r="L534" s="565"/>
      <c r="M534" s="558"/>
      <c r="N534" s="580"/>
      <c r="O534" s="538">
        <f t="shared" si="390"/>
        <v>0</v>
      </c>
      <c r="P534" s="532">
        <f t="shared" si="394"/>
        <v>0</v>
      </c>
      <c r="Q534" s="532">
        <f t="shared" si="395"/>
        <v>0</v>
      </c>
      <c r="R534" s="535" t="str">
        <f t="shared" si="396"/>
        <v>NO CUMPLE</v>
      </c>
      <c r="S534" s="586"/>
      <c r="T534" s="588"/>
      <c r="U534" s="588"/>
    </row>
    <row r="535" spans="1:21" s="585" customFormat="1" ht="15.6">
      <c r="A535" s="583"/>
      <c r="B535" s="584"/>
      <c r="C535" s="339">
        <f t="shared" si="397"/>
        <v>6.0799999999999983</v>
      </c>
      <c r="D535" s="210" t="s">
        <v>2720</v>
      </c>
      <c r="E535" s="304">
        <f t="shared" si="389"/>
        <v>6.0799999999999983</v>
      </c>
      <c r="F535" s="210" t="s">
        <v>2720</v>
      </c>
      <c r="G535" s="211" t="s">
        <v>2445</v>
      </c>
      <c r="H535" s="7" t="s">
        <v>78</v>
      </c>
      <c r="I535" s="642">
        <v>1</v>
      </c>
      <c r="J535" s="269">
        <v>6593974</v>
      </c>
      <c r="K535" s="212">
        <f t="shared" si="398"/>
        <v>6593974</v>
      </c>
      <c r="L535" s="565"/>
      <c r="M535" s="558"/>
      <c r="N535" s="580"/>
      <c r="O535" s="538">
        <f t="shared" si="390"/>
        <v>0</v>
      </c>
      <c r="P535" s="532">
        <f t="shared" si="394"/>
        <v>0</v>
      </c>
      <c r="Q535" s="532">
        <f t="shared" si="395"/>
        <v>0</v>
      </c>
      <c r="R535" s="535" t="str">
        <f t="shared" si="396"/>
        <v>NO CUMPLE</v>
      </c>
      <c r="S535" s="586"/>
      <c r="T535" s="588"/>
      <c r="U535" s="588"/>
    </row>
    <row r="536" spans="1:21" s="585" customFormat="1" ht="16.2" thickBot="1">
      <c r="A536" s="583"/>
      <c r="B536" s="584"/>
      <c r="C536" s="340" t="s">
        <v>14</v>
      </c>
      <c r="D536" s="243"/>
      <c r="E536" s="303"/>
      <c r="F536" s="243"/>
      <c r="G536" s="243"/>
      <c r="H536" s="243"/>
      <c r="I536" s="643"/>
      <c r="J536" s="244"/>
      <c r="K536" s="8">
        <f>SUM(K528:K535)</f>
        <v>40956596.240000002</v>
      </c>
      <c r="L536" s="565"/>
      <c r="M536" s="558"/>
      <c r="N536" s="580"/>
      <c r="O536" s="657"/>
      <c r="P536" s="657"/>
      <c r="Q536" s="656">
        <f>SUM(Q528:Q535)</f>
        <v>0</v>
      </c>
      <c r="R536" s="657"/>
      <c r="S536" s="586"/>
      <c r="T536" s="588"/>
      <c r="U536" s="588"/>
    </row>
    <row r="537" spans="1:21" s="585" customFormat="1" ht="16.2" thickBot="1">
      <c r="A537" s="583"/>
      <c r="B537" s="584"/>
      <c r="C537" s="337" t="s">
        <v>18</v>
      </c>
      <c r="D537" s="242"/>
      <c r="E537" s="300"/>
      <c r="F537" s="242"/>
      <c r="G537" s="242"/>
      <c r="H537" s="242"/>
      <c r="I537" s="300"/>
      <c r="J537" s="2"/>
      <c r="K537" s="3"/>
      <c r="L537" s="565"/>
      <c r="M537" s="558"/>
      <c r="N537" s="541"/>
      <c r="O537" s="541"/>
      <c r="P537" s="541"/>
      <c r="Q537" s="541"/>
      <c r="R537" s="542"/>
      <c r="S537" s="586"/>
      <c r="T537" s="588"/>
      <c r="U537" s="588"/>
    </row>
    <row r="538" spans="1:21" s="585" customFormat="1" ht="15.6">
      <c r="A538" s="583"/>
      <c r="B538" s="584"/>
      <c r="C538" s="343" t="s">
        <v>2446</v>
      </c>
      <c r="D538" s="309"/>
      <c r="E538" s="310"/>
      <c r="F538" s="309"/>
      <c r="G538" s="311" t="s">
        <v>2447</v>
      </c>
      <c r="H538" s="312"/>
      <c r="I538" s="645"/>
      <c r="J538" s="307"/>
      <c r="K538" s="315"/>
      <c r="L538" s="565"/>
      <c r="M538" s="558"/>
      <c r="N538" s="580"/>
      <c r="O538" s="657"/>
      <c r="P538" s="657"/>
      <c r="Q538" s="657"/>
      <c r="R538" s="657"/>
      <c r="S538" s="586"/>
      <c r="T538" s="588"/>
      <c r="U538" s="588"/>
    </row>
    <row r="539" spans="1:21" s="585" customFormat="1" ht="15.6">
      <c r="A539" s="583"/>
      <c r="B539" s="584"/>
      <c r="C539" s="343" t="s">
        <v>2448</v>
      </c>
      <c r="D539" s="210" t="s">
        <v>2721</v>
      </c>
      <c r="E539" s="304" t="str">
        <f t="shared" ref="E539:E597" si="399">C539</f>
        <v>7.1.1</v>
      </c>
      <c r="F539" s="210" t="s">
        <v>2721</v>
      </c>
      <c r="G539" s="308" t="s">
        <v>436</v>
      </c>
      <c r="H539" s="7" t="s">
        <v>81</v>
      </c>
      <c r="I539" s="642">
        <v>133.47</v>
      </c>
      <c r="J539" s="269">
        <v>18566</v>
      </c>
      <c r="K539" s="212">
        <f>J539*I539</f>
        <v>2478004.02</v>
      </c>
      <c r="L539" s="565"/>
      <c r="M539" s="558"/>
      <c r="N539" s="580"/>
      <c r="O539" s="538">
        <f t="shared" ref="O539:O602" si="400">+ROUND(N539,2)</f>
        <v>0</v>
      </c>
      <c r="P539" s="532">
        <f t="shared" ref="P539" si="401">+N539*I539</f>
        <v>0</v>
      </c>
      <c r="Q539" s="532">
        <f t="shared" ref="Q539" si="402">ROUND(O539*I539,2)</f>
        <v>0</v>
      </c>
      <c r="R539" s="535" t="str">
        <f t="shared" ref="R539" si="403">IF(OR(O539&lt;=0,O539&gt;J539,Q539&lt;=0,Q539&gt;K539,$R$777="NO CUMPLE"),"NO CUMPLE","CUMPLE")</f>
        <v>NO CUMPLE</v>
      </c>
      <c r="S539" s="586"/>
      <c r="T539" s="588"/>
      <c r="U539" s="588"/>
    </row>
    <row r="540" spans="1:21" s="585" customFormat="1" ht="15.6">
      <c r="A540" s="583"/>
      <c r="B540" s="584"/>
      <c r="C540" s="343" t="s">
        <v>2449</v>
      </c>
      <c r="D540" s="210" t="s">
        <v>2722</v>
      </c>
      <c r="E540" s="304" t="str">
        <f t="shared" si="399"/>
        <v>7.1.2</v>
      </c>
      <c r="F540" s="210" t="s">
        <v>2722</v>
      </c>
      <c r="G540" s="308" t="s">
        <v>439</v>
      </c>
      <c r="H540" s="7" t="s">
        <v>81</v>
      </c>
      <c r="I540" s="642">
        <v>66.12</v>
      </c>
      <c r="J540" s="269">
        <v>22832</v>
      </c>
      <c r="K540" s="212">
        <f t="shared" ref="K540:K597" si="404">J540*I540</f>
        <v>1509651.84</v>
      </c>
      <c r="L540" s="565"/>
      <c r="M540" s="558"/>
      <c r="N540" s="580"/>
      <c r="O540" s="538">
        <f t="shared" si="400"/>
        <v>0</v>
      </c>
      <c r="P540" s="532">
        <f t="shared" ref="P540:P558" si="405">+N540*I540</f>
        <v>0</v>
      </c>
      <c r="Q540" s="532">
        <f t="shared" ref="Q540:Q558" si="406">ROUND(O540*I540,2)</f>
        <v>0</v>
      </c>
      <c r="R540" s="535" t="str">
        <f t="shared" ref="R540:R558" si="407">IF(OR(O540&lt;=0,O540&gt;J540,Q540&lt;=0,Q540&gt;K540,$R$777="NO CUMPLE"),"NO CUMPLE","CUMPLE")</f>
        <v>NO CUMPLE</v>
      </c>
      <c r="S540" s="586"/>
      <c r="T540" s="588"/>
      <c r="U540" s="588"/>
    </row>
    <row r="541" spans="1:21" s="585" customFormat="1" ht="15.6">
      <c r="A541" s="583"/>
      <c r="B541" s="584"/>
      <c r="C541" s="343" t="s">
        <v>2450</v>
      </c>
      <c r="D541" s="210" t="s">
        <v>2723</v>
      </c>
      <c r="E541" s="304" t="str">
        <f t="shared" si="399"/>
        <v>7.1.3</v>
      </c>
      <c r="F541" s="210" t="s">
        <v>2723</v>
      </c>
      <c r="G541" s="308" t="s">
        <v>435</v>
      </c>
      <c r="H541" s="7" t="s">
        <v>81</v>
      </c>
      <c r="I541" s="642">
        <v>90.08</v>
      </c>
      <c r="J541" s="269">
        <v>30095</v>
      </c>
      <c r="K541" s="212">
        <f t="shared" si="404"/>
        <v>2710957.6</v>
      </c>
      <c r="L541" s="565"/>
      <c r="M541" s="558"/>
      <c r="N541" s="580"/>
      <c r="O541" s="538">
        <f t="shared" si="400"/>
        <v>0</v>
      </c>
      <c r="P541" s="532">
        <f t="shared" si="405"/>
        <v>0</v>
      </c>
      <c r="Q541" s="532">
        <f t="shared" si="406"/>
        <v>0</v>
      </c>
      <c r="R541" s="535" t="str">
        <f t="shared" si="407"/>
        <v>NO CUMPLE</v>
      </c>
      <c r="S541" s="586"/>
      <c r="T541" s="588"/>
      <c r="U541" s="588"/>
    </row>
    <row r="542" spans="1:21" s="585" customFormat="1" ht="15.6">
      <c r="A542" s="583"/>
      <c r="B542" s="584"/>
      <c r="C542" s="343" t="s">
        <v>2451</v>
      </c>
      <c r="D542" s="210" t="s">
        <v>2724</v>
      </c>
      <c r="E542" s="304" t="str">
        <f t="shared" si="399"/>
        <v>7.1.4</v>
      </c>
      <c r="F542" s="210" t="s">
        <v>2611</v>
      </c>
      <c r="G542" s="308" t="s">
        <v>2452</v>
      </c>
      <c r="H542" s="7" t="s">
        <v>81</v>
      </c>
      <c r="I542" s="642">
        <v>44.49</v>
      </c>
      <c r="J542" s="269">
        <v>27687</v>
      </c>
      <c r="K542" s="212">
        <f t="shared" si="404"/>
        <v>1231794.6300000001</v>
      </c>
      <c r="L542" s="565"/>
      <c r="M542" s="558"/>
      <c r="N542" s="580"/>
      <c r="O542" s="538">
        <f t="shared" si="400"/>
        <v>0</v>
      </c>
      <c r="P542" s="532">
        <f t="shared" si="405"/>
        <v>0</v>
      </c>
      <c r="Q542" s="532">
        <f t="shared" si="406"/>
        <v>0</v>
      </c>
      <c r="R542" s="535" t="str">
        <f t="shared" si="407"/>
        <v>NO CUMPLE</v>
      </c>
      <c r="S542" s="586"/>
      <c r="T542" s="588"/>
      <c r="U542" s="588"/>
    </row>
    <row r="543" spans="1:21" s="585" customFormat="1" ht="15.6">
      <c r="A543" s="583"/>
      <c r="B543" s="584"/>
      <c r="C543" s="343" t="s">
        <v>2453</v>
      </c>
      <c r="D543" s="210" t="s">
        <v>2725</v>
      </c>
      <c r="E543" s="304" t="str">
        <f t="shared" si="399"/>
        <v>7.1.5</v>
      </c>
      <c r="F543" s="210" t="s">
        <v>2725</v>
      </c>
      <c r="G543" s="308" t="s">
        <v>434</v>
      </c>
      <c r="H543" s="7" t="s">
        <v>81</v>
      </c>
      <c r="I543" s="642">
        <v>25.95</v>
      </c>
      <c r="J543" s="269">
        <v>47112</v>
      </c>
      <c r="K543" s="212">
        <f t="shared" si="404"/>
        <v>1222556.3999999999</v>
      </c>
      <c r="L543" s="565"/>
      <c r="M543" s="558"/>
      <c r="N543" s="580"/>
      <c r="O543" s="538">
        <f t="shared" si="400"/>
        <v>0</v>
      </c>
      <c r="P543" s="532">
        <f t="shared" si="405"/>
        <v>0</v>
      </c>
      <c r="Q543" s="532">
        <f t="shared" si="406"/>
        <v>0</v>
      </c>
      <c r="R543" s="535" t="str">
        <f t="shared" si="407"/>
        <v>NO CUMPLE</v>
      </c>
      <c r="S543" s="586"/>
      <c r="T543" s="588"/>
      <c r="U543" s="588"/>
    </row>
    <row r="544" spans="1:21" s="585" customFormat="1" ht="15.6">
      <c r="A544" s="583"/>
      <c r="B544" s="584"/>
      <c r="C544" s="343" t="s">
        <v>2454</v>
      </c>
      <c r="D544" s="210" t="s">
        <v>2726</v>
      </c>
      <c r="E544" s="304" t="str">
        <f t="shared" si="399"/>
        <v>7.1.6</v>
      </c>
      <c r="F544" s="210" t="s">
        <v>2726</v>
      </c>
      <c r="G544" s="308" t="s">
        <v>438</v>
      </c>
      <c r="H544" s="7" t="s">
        <v>81</v>
      </c>
      <c r="I544" s="642">
        <v>20.39</v>
      </c>
      <c r="J544" s="269">
        <v>65930</v>
      </c>
      <c r="K544" s="212">
        <f t="shared" si="404"/>
        <v>1344312.7</v>
      </c>
      <c r="L544" s="565"/>
      <c r="M544" s="558"/>
      <c r="N544" s="580"/>
      <c r="O544" s="538">
        <f t="shared" si="400"/>
        <v>0</v>
      </c>
      <c r="P544" s="532">
        <f t="shared" si="405"/>
        <v>0</v>
      </c>
      <c r="Q544" s="532">
        <f t="shared" si="406"/>
        <v>0</v>
      </c>
      <c r="R544" s="535" t="str">
        <f t="shared" si="407"/>
        <v>NO CUMPLE</v>
      </c>
      <c r="S544" s="586"/>
      <c r="T544" s="588"/>
      <c r="U544" s="588"/>
    </row>
    <row r="545" spans="1:21" s="585" customFormat="1" ht="15.6">
      <c r="A545" s="583"/>
      <c r="B545" s="584"/>
      <c r="C545" s="343" t="s">
        <v>2455</v>
      </c>
      <c r="D545" s="210" t="s">
        <v>2727</v>
      </c>
      <c r="E545" s="304" t="str">
        <f t="shared" si="399"/>
        <v>7.1.7</v>
      </c>
      <c r="F545" s="210" t="s">
        <v>2727</v>
      </c>
      <c r="G545" s="308" t="s">
        <v>437</v>
      </c>
      <c r="H545" s="7" t="s">
        <v>81</v>
      </c>
      <c r="I545" s="642">
        <v>14.83</v>
      </c>
      <c r="J545" s="269">
        <v>100940</v>
      </c>
      <c r="K545" s="212">
        <f t="shared" si="404"/>
        <v>1496940.2</v>
      </c>
      <c r="L545" s="565"/>
      <c r="M545" s="558"/>
      <c r="N545" s="580"/>
      <c r="O545" s="538">
        <f t="shared" si="400"/>
        <v>0</v>
      </c>
      <c r="P545" s="532">
        <f t="shared" si="405"/>
        <v>0</v>
      </c>
      <c r="Q545" s="532">
        <f t="shared" si="406"/>
        <v>0</v>
      </c>
      <c r="R545" s="535" t="str">
        <f t="shared" si="407"/>
        <v>NO CUMPLE</v>
      </c>
      <c r="S545" s="586"/>
      <c r="T545" s="588"/>
      <c r="U545" s="588"/>
    </row>
    <row r="546" spans="1:21" s="585" customFormat="1" ht="15.6">
      <c r="A546" s="583"/>
      <c r="B546" s="584"/>
      <c r="C546" s="343" t="s">
        <v>2456</v>
      </c>
      <c r="D546" s="210" t="s">
        <v>2728</v>
      </c>
      <c r="E546" s="304" t="str">
        <f t="shared" si="399"/>
        <v>7.1.8</v>
      </c>
      <c r="F546" s="210" t="s">
        <v>2728</v>
      </c>
      <c r="G546" s="308" t="s">
        <v>250</v>
      </c>
      <c r="H546" s="7" t="s">
        <v>78</v>
      </c>
      <c r="I546" s="642">
        <v>61</v>
      </c>
      <c r="J546" s="269">
        <v>21006</v>
      </c>
      <c r="K546" s="212">
        <f t="shared" si="404"/>
        <v>1281366</v>
      </c>
      <c r="L546" s="565"/>
      <c r="M546" s="558"/>
      <c r="N546" s="580"/>
      <c r="O546" s="538">
        <f t="shared" si="400"/>
        <v>0</v>
      </c>
      <c r="P546" s="532">
        <f t="shared" si="405"/>
        <v>0</v>
      </c>
      <c r="Q546" s="532">
        <f t="shared" si="406"/>
        <v>0</v>
      </c>
      <c r="R546" s="535" t="str">
        <f t="shared" si="407"/>
        <v>NO CUMPLE</v>
      </c>
      <c r="S546" s="586"/>
      <c r="T546" s="588"/>
      <c r="U546" s="588"/>
    </row>
    <row r="547" spans="1:21" s="585" customFormat="1" ht="15.6">
      <c r="A547" s="583"/>
      <c r="B547" s="584"/>
      <c r="C547" s="343" t="s">
        <v>2457</v>
      </c>
      <c r="D547" s="210" t="s">
        <v>2729</v>
      </c>
      <c r="E547" s="304" t="str">
        <f t="shared" si="399"/>
        <v>7.1.9</v>
      </c>
      <c r="F547" s="210" t="s">
        <v>2729</v>
      </c>
      <c r="G547" s="308" t="s">
        <v>425</v>
      </c>
      <c r="H547" s="7" t="s">
        <v>78</v>
      </c>
      <c r="I547" s="642">
        <v>40</v>
      </c>
      <c r="J547" s="269">
        <v>148962</v>
      </c>
      <c r="K547" s="212">
        <f t="shared" si="404"/>
        <v>5958480</v>
      </c>
      <c r="L547" s="565"/>
      <c r="M547" s="558"/>
      <c r="N547" s="580"/>
      <c r="O547" s="538">
        <f t="shared" si="400"/>
        <v>0</v>
      </c>
      <c r="P547" s="532">
        <f t="shared" si="405"/>
        <v>0</v>
      </c>
      <c r="Q547" s="532">
        <f t="shared" si="406"/>
        <v>0</v>
      </c>
      <c r="R547" s="535" t="str">
        <f t="shared" si="407"/>
        <v>NO CUMPLE</v>
      </c>
      <c r="S547" s="586"/>
      <c r="T547" s="588"/>
      <c r="U547" s="588"/>
    </row>
    <row r="548" spans="1:21" s="585" customFormat="1" ht="15.6">
      <c r="A548" s="583"/>
      <c r="B548" s="584"/>
      <c r="C548" s="343" t="s">
        <v>2458</v>
      </c>
      <c r="D548" s="210" t="s">
        <v>2730</v>
      </c>
      <c r="E548" s="304" t="str">
        <f t="shared" si="399"/>
        <v>7.1.10</v>
      </c>
      <c r="F548" s="210" t="s">
        <v>2730</v>
      </c>
      <c r="G548" s="308" t="s">
        <v>445</v>
      </c>
      <c r="H548" s="7" t="s">
        <v>78</v>
      </c>
      <c r="I548" s="642">
        <v>3</v>
      </c>
      <c r="J548" s="269">
        <v>120513</v>
      </c>
      <c r="K548" s="212">
        <f t="shared" si="404"/>
        <v>361539</v>
      </c>
      <c r="L548" s="565"/>
      <c r="M548" s="558"/>
      <c r="N548" s="580"/>
      <c r="O548" s="538">
        <f t="shared" si="400"/>
        <v>0</v>
      </c>
      <c r="P548" s="532">
        <f t="shared" si="405"/>
        <v>0</v>
      </c>
      <c r="Q548" s="532">
        <f t="shared" si="406"/>
        <v>0</v>
      </c>
      <c r="R548" s="535" t="str">
        <f t="shared" si="407"/>
        <v>NO CUMPLE</v>
      </c>
      <c r="S548" s="586"/>
      <c r="T548" s="588"/>
      <c r="U548" s="588"/>
    </row>
    <row r="549" spans="1:21" s="585" customFormat="1" ht="15.6">
      <c r="A549" s="583"/>
      <c r="B549" s="584"/>
      <c r="C549" s="343" t="s">
        <v>2459</v>
      </c>
      <c r="D549" s="210" t="s">
        <v>2731</v>
      </c>
      <c r="E549" s="304" t="str">
        <f t="shared" si="399"/>
        <v>7.1.11</v>
      </c>
      <c r="F549" s="210" t="s">
        <v>2731</v>
      </c>
      <c r="G549" s="308" t="s">
        <v>446</v>
      </c>
      <c r="H549" s="7" t="s">
        <v>78</v>
      </c>
      <c r="I549" s="642">
        <v>2</v>
      </c>
      <c r="J549" s="269">
        <v>150274</v>
      </c>
      <c r="K549" s="212">
        <f t="shared" si="404"/>
        <v>300548</v>
      </c>
      <c r="L549" s="565"/>
      <c r="M549" s="558"/>
      <c r="N549" s="580"/>
      <c r="O549" s="538">
        <f t="shared" si="400"/>
        <v>0</v>
      </c>
      <c r="P549" s="532">
        <f t="shared" si="405"/>
        <v>0</v>
      </c>
      <c r="Q549" s="532">
        <f t="shared" si="406"/>
        <v>0</v>
      </c>
      <c r="R549" s="535" t="str">
        <f t="shared" si="407"/>
        <v>NO CUMPLE</v>
      </c>
      <c r="S549" s="586"/>
      <c r="T549" s="588"/>
      <c r="U549" s="588"/>
    </row>
    <row r="550" spans="1:21" s="585" customFormat="1" ht="15.6">
      <c r="A550" s="583"/>
      <c r="B550" s="584"/>
      <c r="C550" s="343" t="s">
        <v>2460</v>
      </c>
      <c r="D550" s="210" t="s">
        <v>2732</v>
      </c>
      <c r="E550" s="304" t="str">
        <f t="shared" si="399"/>
        <v>7.1.12</v>
      </c>
      <c r="F550" s="210" t="s">
        <v>2732</v>
      </c>
      <c r="G550" s="308" t="s">
        <v>444</v>
      </c>
      <c r="H550" s="7" t="s">
        <v>78</v>
      </c>
      <c r="I550" s="642">
        <v>1</v>
      </c>
      <c r="J550" s="269">
        <v>213915</v>
      </c>
      <c r="K550" s="212">
        <f t="shared" si="404"/>
        <v>213915</v>
      </c>
      <c r="L550" s="565"/>
      <c r="M550" s="558"/>
      <c r="N550" s="580"/>
      <c r="O550" s="538">
        <f t="shared" si="400"/>
        <v>0</v>
      </c>
      <c r="P550" s="532">
        <f t="shared" si="405"/>
        <v>0</v>
      </c>
      <c r="Q550" s="532">
        <f t="shared" si="406"/>
        <v>0</v>
      </c>
      <c r="R550" s="535" t="str">
        <f t="shared" si="407"/>
        <v>NO CUMPLE</v>
      </c>
      <c r="S550" s="586"/>
      <c r="T550" s="588"/>
      <c r="U550" s="588"/>
    </row>
    <row r="551" spans="1:21" s="585" customFormat="1" ht="15.6">
      <c r="A551" s="583"/>
      <c r="B551" s="584"/>
      <c r="C551" s="343" t="s">
        <v>2461</v>
      </c>
      <c r="D551" s="210" t="s">
        <v>2733</v>
      </c>
      <c r="E551" s="304" t="str">
        <f t="shared" si="399"/>
        <v>7.1.13</v>
      </c>
      <c r="F551" s="210" t="s">
        <v>2611</v>
      </c>
      <c r="G551" s="308" t="s">
        <v>2462</v>
      </c>
      <c r="H551" s="7" t="s">
        <v>78</v>
      </c>
      <c r="I551" s="642">
        <v>10</v>
      </c>
      <c r="J551" s="269">
        <v>233253</v>
      </c>
      <c r="K551" s="212">
        <f t="shared" si="404"/>
        <v>2332530</v>
      </c>
      <c r="L551" s="565"/>
      <c r="M551" s="558"/>
      <c r="N551" s="580"/>
      <c r="O551" s="538">
        <f t="shared" si="400"/>
        <v>0</v>
      </c>
      <c r="P551" s="532">
        <f t="shared" si="405"/>
        <v>0</v>
      </c>
      <c r="Q551" s="532">
        <f t="shared" si="406"/>
        <v>0</v>
      </c>
      <c r="R551" s="535" t="str">
        <f t="shared" si="407"/>
        <v>NO CUMPLE</v>
      </c>
      <c r="S551" s="586"/>
      <c r="T551" s="588"/>
      <c r="U551" s="588"/>
    </row>
    <row r="552" spans="1:21" s="585" customFormat="1" ht="15.6">
      <c r="A552" s="583"/>
      <c r="B552" s="584"/>
      <c r="C552" s="343" t="s">
        <v>2463</v>
      </c>
      <c r="D552" s="210" t="s">
        <v>2734</v>
      </c>
      <c r="E552" s="304" t="str">
        <f t="shared" si="399"/>
        <v>7.1.14</v>
      </c>
      <c r="F552" s="210" t="s">
        <v>2734</v>
      </c>
      <c r="G552" s="308" t="s">
        <v>447</v>
      </c>
      <c r="H552" s="7" t="s">
        <v>78</v>
      </c>
      <c r="I552" s="642">
        <v>1</v>
      </c>
      <c r="J552" s="269">
        <v>353545</v>
      </c>
      <c r="K552" s="212">
        <f t="shared" si="404"/>
        <v>353545</v>
      </c>
      <c r="L552" s="565"/>
      <c r="M552" s="558"/>
      <c r="N552" s="580"/>
      <c r="O552" s="538">
        <f t="shared" si="400"/>
        <v>0</v>
      </c>
      <c r="P552" s="532">
        <f t="shared" si="405"/>
        <v>0</v>
      </c>
      <c r="Q552" s="532">
        <f t="shared" si="406"/>
        <v>0</v>
      </c>
      <c r="R552" s="535" t="str">
        <f t="shared" si="407"/>
        <v>NO CUMPLE</v>
      </c>
      <c r="S552" s="586"/>
      <c r="T552" s="588"/>
      <c r="U552" s="588"/>
    </row>
    <row r="553" spans="1:21" s="585" customFormat="1" ht="15.6">
      <c r="A553" s="583"/>
      <c r="B553" s="584"/>
      <c r="C553" s="343" t="s">
        <v>2464</v>
      </c>
      <c r="D553" s="210" t="s">
        <v>2735</v>
      </c>
      <c r="E553" s="304" t="str">
        <f t="shared" si="399"/>
        <v>7.1.15</v>
      </c>
      <c r="F553" s="210" t="s">
        <v>2735</v>
      </c>
      <c r="G553" s="308" t="s">
        <v>449</v>
      </c>
      <c r="H553" s="7" t="s">
        <v>78</v>
      </c>
      <c r="I553" s="642">
        <v>1</v>
      </c>
      <c r="J553" s="269">
        <v>533585</v>
      </c>
      <c r="K553" s="212">
        <f t="shared" si="404"/>
        <v>533585</v>
      </c>
      <c r="L553" s="565"/>
      <c r="M553" s="558"/>
      <c r="N553" s="580"/>
      <c r="O553" s="538">
        <f t="shared" si="400"/>
        <v>0</v>
      </c>
      <c r="P553" s="532">
        <f t="shared" si="405"/>
        <v>0</v>
      </c>
      <c r="Q553" s="532">
        <f t="shared" si="406"/>
        <v>0</v>
      </c>
      <c r="R553" s="535" t="str">
        <f t="shared" si="407"/>
        <v>NO CUMPLE</v>
      </c>
      <c r="S553" s="586"/>
      <c r="T553" s="588"/>
      <c r="U553" s="588"/>
    </row>
    <row r="554" spans="1:21" s="585" customFormat="1" ht="15.6">
      <c r="A554" s="583"/>
      <c r="B554" s="584"/>
      <c r="C554" s="343" t="s">
        <v>2465</v>
      </c>
      <c r="D554" s="210" t="s">
        <v>2736</v>
      </c>
      <c r="E554" s="304" t="str">
        <f t="shared" si="399"/>
        <v>7.1.16</v>
      </c>
      <c r="F554" s="210" t="s">
        <v>2611</v>
      </c>
      <c r="G554" s="308" t="s">
        <v>2466</v>
      </c>
      <c r="H554" s="7" t="s">
        <v>78</v>
      </c>
      <c r="I554" s="642">
        <v>2</v>
      </c>
      <c r="J554" s="269">
        <v>124804</v>
      </c>
      <c r="K554" s="212">
        <f t="shared" si="404"/>
        <v>249608</v>
      </c>
      <c r="L554" s="565"/>
      <c r="M554" s="558"/>
      <c r="N554" s="580"/>
      <c r="O554" s="538">
        <f t="shared" si="400"/>
        <v>0</v>
      </c>
      <c r="P554" s="532">
        <f t="shared" si="405"/>
        <v>0</v>
      </c>
      <c r="Q554" s="532">
        <f t="shared" si="406"/>
        <v>0</v>
      </c>
      <c r="R554" s="535" t="str">
        <f t="shared" si="407"/>
        <v>NO CUMPLE</v>
      </c>
      <c r="S554" s="586"/>
      <c r="T554" s="588"/>
      <c r="U554" s="588"/>
    </row>
    <row r="555" spans="1:21" s="585" customFormat="1" ht="15.6">
      <c r="A555" s="583"/>
      <c r="B555" s="584"/>
      <c r="C555" s="343" t="s">
        <v>2467</v>
      </c>
      <c r="D555" s="210" t="s">
        <v>2737</v>
      </c>
      <c r="E555" s="304" t="str">
        <f t="shared" si="399"/>
        <v>7.1.17</v>
      </c>
      <c r="F555" s="210" t="s">
        <v>2611</v>
      </c>
      <c r="G555" s="308" t="s">
        <v>2468</v>
      </c>
      <c r="H555" s="7" t="s">
        <v>78</v>
      </c>
      <c r="I555" s="642">
        <v>2</v>
      </c>
      <c r="J555" s="269">
        <v>431009</v>
      </c>
      <c r="K555" s="212">
        <f t="shared" si="404"/>
        <v>862018</v>
      </c>
      <c r="L555" s="565"/>
      <c r="M555" s="558"/>
      <c r="N555" s="580"/>
      <c r="O555" s="538">
        <f t="shared" si="400"/>
        <v>0</v>
      </c>
      <c r="P555" s="532">
        <f t="shared" si="405"/>
        <v>0</v>
      </c>
      <c r="Q555" s="532">
        <f t="shared" si="406"/>
        <v>0</v>
      </c>
      <c r="R555" s="535" t="str">
        <f t="shared" si="407"/>
        <v>NO CUMPLE</v>
      </c>
      <c r="S555" s="586"/>
      <c r="T555" s="588"/>
      <c r="U555" s="588"/>
    </row>
    <row r="556" spans="1:21" s="585" customFormat="1" ht="15.6">
      <c r="A556" s="583"/>
      <c r="B556" s="584"/>
      <c r="C556" s="343" t="s">
        <v>2469</v>
      </c>
      <c r="D556" s="210" t="s">
        <v>2738</v>
      </c>
      <c r="E556" s="304" t="str">
        <f t="shared" si="399"/>
        <v>7.1.18</v>
      </c>
      <c r="F556" s="210" t="s">
        <v>2611</v>
      </c>
      <c r="G556" s="308" t="s">
        <v>2470</v>
      </c>
      <c r="H556" s="7" t="s">
        <v>78</v>
      </c>
      <c r="I556" s="642">
        <v>3</v>
      </c>
      <c r="J556" s="269">
        <v>119407</v>
      </c>
      <c r="K556" s="212">
        <f t="shared" si="404"/>
        <v>358221</v>
      </c>
      <c r="L556" s="565"/>
      <c r="M556" s="558"/>
      <c r="N556" s="580"/>
      <c r="O556" s="538">
        <f t="shared" si="400"/>
        <v>0</v>
      </c>
      <c r="P556" s="532">
        <f t="shared" si="405"/>
        <v>0</v>
      </c>
      <c r="Q556" s="532">
        <f t="shared" si="406"/>
        <v>0</v>
      </c>
      <c r="R556" s="535" t="str">
        <f t="shared" si="407"/>
        <v>NO CUMPLE</v>
      </c>
      <c r="S556" s="586"/>
      <c r="T556" s="588"/>
      <c r="U556" s="588"/>
    </row>
    <row r="557" spans="1:21" s="585" customFormat="1" ht="41.4">
      <c r="A557" s="583"/>
      <c r="B557" s="584"/>
      <c r="C557" s="343" t="s">
        <v>2471</v>
      </c>
      <c r="D557" s="210" t="s">
        <v>2739</v>
      </c>
      <c r="E557" s="304" t="str">
        <f t="shared" si="399"/>
        <v>7.1.19</v>
      </c>
      <c r="F557" s="210" t="s">
        <v>2611</v>
      </c>
      <c r="G557" s="308" t="s">
        <v>2472</v>
      </c>
      <c r="H557" s="7" t="s">
        <v>78</v>
      </c>
      <c r="I557" s="642">
        <v>2</v>
      </c>
      <c r="J557" s="269">
        <v>11945442</v>
      </c>
      <c r="K557" s="212">
        <f t="shared" si="404"/>
        <v>23890884</v>
      </c>
      <c r="L557" s="565"/>
      <c r="M557" s="558"/>
      <c r="N557" s="580"/>
      <c r="O557" s="538">
        <f t="shared" si="400"/>
        <v>0</v>
      </c>
      <c r="P557" s="532">
        <f t="shared" si="405"/>
        <v>0</v>
      </c>
      <c r="Q557" s="532">
        <f t="shared" si="406"/>
        <v>0</v>
      </c>
      <c r="R557" s="535" t="str">
        <f t="shared" si="407"/>
        <v>NO CUMPLE</v>
      </c>
      <c r="S557" s="586"/>
      <c r="T557" s="588"/>
      <c r="U557" s="588"/>
    </row>
    <row r="558" spans="1:21" s="585" customFormat="1" ht="15.6">
      <c r="A558" s="583"/>
      <c r="B558" s="584"/>
      <c r="C558" s="343" t="s">
        <v>2473</v>
      </c>
      <c r="D558" s="210" t="s">
        <v>2740</v>
      </c>
      <c r="E558" s="304" t="str">
        <f t="shared" si="399"/>
        <v>7.1.20</v>
      </c>
      <c r="F558" s="210" t="s">
        <v>2611</v>
      </c>
      <c r="G558" s="308" t="s">
        <v>2474</v>
      </c>
      <c r="H558" s="7" t="s">
        <v>78</v>
      </c>
      <c r="I558" s="642">
        <v>1</v>
      </c>
      <c r="J558" s="269">
        <v>1719986</v>
      </c>
      <c r="K558" s="212">
        <f t="shared" si="404"/>
        <v>1719986</v>
      </c>
      <c r="L558" s="565"/>
      <c r="M558" s="558"/>
      <c r="N558" s="580"/>
      <c r="O558" s="538">
        <f t="shared" si="400"/>
        <v>0</v>
      </c>
      <c r="P558" s="532">
        <f t="shared" si="405"/>
        <v>0</v>
      </c>
      <c r="Q558" s="532">
        <f t="shared" si="406"/>
        <v>0</v>
      </c>
      <c r="R558" s="535" t="str">
        <f t="shared" si="407"/>
        <v>NO CUMPLE</v>
      </c>
      <c r="S558" s="586"/>
      <c r="T558" s="588"/>
      <c r="U558" s="588"/>
    </row>
    <row r="559" spans="1:21" s="585" customFormat="1" ht="15.6">
      <c r="A559" s="583"/>
      <c r="B559" s="584"/>
      <c r="C559" s="343" t="s">
        <v>2475</v>
      </c>
      <c r="D559" s="210"/>
      <c r="E559" s="304"/>
      <c r="F559" s="210"/>
      <c r="G559" s="311" t="s">
        <v>2476</v>
      </c>
      <c r="H559" s="312"/>
      <c r="I559" s="645"/>
      <c r="J559" s="307"/>
      <c r="K559" s="315"/>
      <c r="L559" s="565"/>
      <c r="M559" s="558"/>
      <c r="N559" s="654"/>
      <c r="O559" s="650"/>
      <c r="P559" s="651"/>
      <c r="Q559" s="651"/>
      <c r="R559" s="652"/>
      <c r="S559" s="586"/>
      <c r="T559" s="588"/>
      <c r="U559" s="588"/>
    </row>
    <row r="560" spans="1:21" s="585" customFormat="1" ht="15.6">
      <c r="A560" s="583"/>
      <c r="B560" s="584"/>
      <c r="C560" s="343" t="s">
        <v>2477</v>
      </c>
      <c r="D560" s="210" t="s">
        <v>2741</v>
      </c>
      <c r="E560" s="304" t="str">
        <f t="shared" si="399"/>
        <v>7.2.1</v>
      </c>
      <c r="F560" s="210" t="s">
        <v>2741</v>
      </c>
      <c r="G560" s="308" t="s">
        <v>440</v>
      </c>
      <c r="H560" s="7" t="s">
        <v>81</v>
      </c>
      <c r="I560" s="642">
        <v>86.76</v>
      </c>
      <c r="J560" s="269">
        <v>53039</v>
      </c>
      <c r="K560" s="212">
        <f t="shared" si="404"/>
        <v>4601663.6400000006</v>
      </c>
      <c r="L560" s="565"/>
      <c r="M560" s="558"/>
      <c r="N560" s="580"/>
      <c r="O560" s="538">
        <f t="shared" si="400"/>
        <v>0</v>
      </c>
      <c r="P560" s="532">
        <f t="shared" ref="P560" si="408">+N560*I560</f>
        <v>0</v>
      </c>
      <c r="Q560" s="532">
        <f t="shared" ref="Q560" si="409">ROUND(O560*I560,2)</f>
        <v>0</v>
      </c>
      <c r="R560" s="535" t="str">
        <f t="shared" ref="R560" si="410">IF(OR(O560&lt;=0,O560&gt;J560,Q560&lt;=0,Q560&gt;K560,$R$777="NO CUMPLE"),"NO CUMPLE","CUMPLE")</f>
        <v>NO CUMPLE</v>
      </c>
      <c r="S560" s="586"/>
      <c r="T560" s="588"/>
      <c r="U560" s="588"/>
    </row>
    <row r="561" spans="1:21" s="585" customFormat="1" ht="15.6">
      <c r="A561" s="583"/>
      <c r="B561" s="584"/>
      <c r="C561" s="343" t="s">
        <v>2478</v>
      </c>
      <c r="D561" s="210" t="s">
        <v>2742</v>
      </c>
      <c r="E561" s="304" t="str">
        <f t="shared" si="399"/>
        <v>7.2.2</v>
      </c>
      <c r="F561" s="210" t="s">
        <v>2742</v>
      </c>
      <c r="G561" s="308" t="s">
        <v>441</v>
      </c>
      <c r="H561" s="7" t="s">
        <v>81</v>
      </c>
      <c r="I561" s="642">
        <v>25.95</v>
      </c>
      <c r="J561" s="269">
        <v>72266</v>
      </c>
      <c r="K561" s="212">
        <f t="shared" si="404"/>
        <v>1875302.7</v>
      </c>
      <c r="L561" s="565"/>
      <c r="M561" s="558"/>
      <c r="N561" s="580"/>
      <c r="O561" s="538">
        <f t="shared" si="400"/>
        <v>0</v>
      </c>
      <c r="P561" s="532">
        <f t="shared" ref="P561:P574" si="411">+N561*I561</f>
        <v>0</v>
      </c>
      <c r="Q561" s="532">
        <f t="shared" ref="Q561:Q574" si="412">ROUND(O561*I561,2)</f>
        <v>0</v>
      </c>
      <c r="R561" s="535" t="str">
        <f t="shared" ref="R561:R574" si="413">IF(OR(O561&lt;=0,O561&gt;J561,Q561&lt;=0,Q561&gt;K561,$R$777="NO CUMPLE"),"NO CUMPLE","CUMPLE")</f>
        <v>NO CUMPLE</v>
      </c>
      <c r="S561" s="586"/>
      <c r="T561" s="588"/>
      <c r="U561" s="588"/>
    </row>
    <row r="562" spans="1:21" s="585" customFormat="1" ht="15.6">
      <c r="A562" s="583"/>
      <c r="B562" s="584"/>
      <c r="C562" s="343" t="s">
        <v>2479</v>
      </c>
      <c r="D562" s="210" t="s">
        <v>2743</v>
      </c>
      <c r="E562" s="304" t="str">
        <f t="shared" si="399"/>
        <v>7.2.3</v>
      </c>
      <c r="F562" s="210" t="s">
        <v>2743</v>
      </c>
      <c r="G562" s="308" t="s">
        <v>442</v>
      </c>
      <c r="H562" s="7" t="s">
        <v>81</v>
      </c>
      <c r="I562" s="642">
        <v>164.04</v>
      </c>
      <c r="J562" s="269">
        <v>97472</v>
      </c>
      <c r="K562" s="212">
        <f t="shared" si="404"/>
        <v>15989306.879999999</v>
      </c>
      <c r="L562" s="565"/>
      <c r="M562" s="558"/>
      <c r="N562" s="580"/>
      <c r="O562" s="538">
        <f t="shared" si="400"/>
        <v>0</v>
      </c>
      <c r="P562" s="532">
        <f t="shared" si="411"/>
        <v>0</v>
      </c>
      <c r="Q562" s="532">
        <f t="shared" si="412"/>
        <v>0</v>
      </c>
      <c r="R562" s="535" t="str">
        <f t="shared" si="413"/>
        <v>NO CUMPLE</v>
      </c>
      <c r="S562" s="586"/>
      <c r="T562" s="588"/>
      <c r="U562" s="588"/>
    </row>
    <row r="563" spans="1:21" s="585" customFormat="1" ht="15.6">
      <c r="A563" s="583"/>
      <c r="B563" s="584"/>
      <c r="C563" s="343" t="s">
        <v>2480</v>
      </c>
      <c r="D563" s="210" t="s">
        <v>2744</v>
      </c>
      <c r="E563" s="304" t="str">
        <f t="shared" si="399"/>
        <v>7.2.4</v>
      </c>
      <c r="F563" s="210" t="s">
        <v>2611</v>
      </c>
      <c r="G563" s="308" t="s">
        <v>2481</v>
      </c>
      <c r="H563" s="7" t="s">
        <v>81</v>
      </c>
      <c r="I563" s="642">
        <v>82.04</v>
      </c>
      <c r="J563" s="269">
        <v>35931</v>
      </c>
      <c r="K563" s="212">
        <f t="shared" si="404"/>
        <v>2947779.24</v>
      </c>
      <c r="L563" s="565"/>
      <c r="M563" s="558"/>
      <c r="N563" s="580"/>
      <c r="O563" s="538">
        <f t="shared" si="400"/>
        <v>0</v>
      </c>
      <c r="P563" s="532">
        <f t="shared" si="411"/>
        <v>0</v>
      </c>
      <c r="Q563" s="532">
        <f t="shared" si="412"/>
        <v>0</v>
      </c>
      <c r="R563" s="535" t="str">
        <f t="shared" si="413"/>
        <v>NO CUMPLE</v>
      </c>
      <c r="S563" s="586"/>
      <c r="T563" s="588"/>
      <c r="U563" s="588"/>
    </row>
    <row r="564" spans="1:21" s="585" customFormat="1" ht="15.6">
      <c r="A564" s="583"/>
      <c r="B564" s="584"/>
      <c r="C564" s="343" t="s">
        <v>2482</v>
      </c>
      <c r="D564" s="210" t="s">
        <v>2745</v>
      </c>
      <c r="E564" s="304" t="str">
        <f t="shared" si="399"/>
        <v>7.2.5</v>
      </c>
      <c r="F564" s="210" t="s">
        <v>2611</v>
      </c>
      <c r="G564" s="308" t="s">
        <v>2483</v>
      </c>
      <c r="H564" s="7" t="s">
        <v>81</v>
      </c>
      <c r="I564" s="642">
        <v>0.93</v>
      </c>
      <c r="J564" s="269">
        <v>42036</v>
      </c>
      <c r="K564" s="212">
        <f t="shared" si="404"/>
        <v>39093.480000000003</v>
      </c>
      <c r="L564" s="565"/>
      <c r="M564" s="558"/>
      <c r="N564" s="580"/>
      <c r="O564" s="538">
        <f t="shared" si="400"/>
        <v>0</v>
      </c>
      <c r="P564" s="532">
        <f t="shared" si="411"/>
        <v>0</v>
      </c>
      <c r="Q564" s="532">
        <f t="shared" si="412"/>
        <v>0</v>
      </c>
      <c r="R564" s="535" t="str">
        <f t="shared" si="413"/>
        <v>NO CUMPLE</v>
      </c>
      <c r="S564" s="586"/>
      <c r="T564" s="588"/>
      <c r="U564" s="588"/>
    </row>
    <row r="565" spans="1:21" s="585" customFormat="1" ht="15.6">
      <c r="A565" s="583"/>
      <c r="B565" s="584"/>
      <c r="C565" s="343" t="s">
        <v>2484</v>
      </c>
      <c r="D565" s="210" t="s">
        <v>2728</v>
      </c>
      <c r="E565" s="304" t="str">
        <f t="shared" si="399"/>
        <v>7.2.6</v>
      </c>
      <c r="F565" s="210" t="s">
        <v>2728</v>
      </c>
      <c r="G565" s="308" t="s">
        <v>250</v>
      </c>
      <c r="H565" s="7" t="s">
        <v>78</v>
      </c>
      <c r="I565" s="642">
        <v>56</v>
      </c>
      <c r="J565" s="269">
        <v>21006</v>
      </c>
      <c r="K565" s="212">
        <f t="shared" si="404"/>
        <v>1176336</v>
      </c>
      <c r="L565" s="565"/>
      <c r="M565" s="558"/>
      <c r="N565" s="580"/>
      <c r="O565" s="538">
        <f t="shared" si="400"/>
        <v>0</v>
      </c>
      <c r="P565" s="532">
        <f t="shared" si="411"/>
        <v>0</v>
      </c>
      <c r="Q565" s="532">
        <f t="shared" si="412"/>
        <v>0</v>
      </c>
      <c r="R565" s="535" t="str">
        <f t="shared" si="413"/>
        <v>NO CUMPLE</v>
      </c>
      <c r="S565" s="586"/>
      <c r="T565" s="588"/>
      <c r="U565" s="588"/>
    </row>
    <row r="566" spans="1:21" s="585" customFormat="1" ht="15.6">
      <c r="A566" s="583"/>
      <c r="B566" s="584"/>
      <c r="C566" s="343" t="s">
        <v>2485</v>
      </c>
      <c r="D566" s="210" t="s">
        <v>2746</v>
      </c>
      <c r="E566" s="304" t="str">
        <f t="shared" si="399"/>
        <v>7.2.7</v>
      </c>
      <c r="F566" s="210" t="s">
        <v>2611</v>
      </c>
      <c r="G566" s="308" t="s">
        <v>2486</v>
      </c>
      <c r="H566" s="7" t="s">
        <v>78</v>
      </c>
      <c r="I566" s="642">
        <v>9</v>
      </c>
      <c r="J566" s="269">
        <v>474468</v>
      </c>
      <c r="K566" s="212">
        <f t="shared" si="404"/>
        <v>4270212</v>
      </c>
      <c r="L566" s="565"/>
      <c r="M566" s="558"/>
      <c r="N566" s="580"/>
      <c r="O566" s="538">
        <f t="shared" si="400"/>
        <v>0</v>
      </c>
      <c r="P566" s="532">
        <f t="shared" si="411"/>
        <v>0</v>
      </c>
      <c r="Q566" s="532">
        <f t="shared" si="412"/>
        <v>0</v>
      </c>
      <c r="R566" s="535" t="str">
        <f t="shared" si="413"/>
        <v>NO CUMPLE</v>
      </c>
      <c r="S566" s="586"/>
      <c r="T566" s="588"/>
      <c r="U566" s="588"/>
    </row>
    <row r="567" spans="1:21" s="585" customFormat="1" ht="15.6">
      <c r="A567" s="583"/>
      <c r="B567" s="584"/>
      <c r="C567" s="343" t="s">
        <v>2487</v>
      </c>
      <c r="D567" s="210" t="s">
        <v>2747</v>
      </c>
      <c r="E567" s="304" t="str">
        <f t="shared" si="399"/>
        <v>7.2.8</v>
      </c>
      <c r="F567" s="210" t="s">
        <v>2611</v>
      </c>
      <c r="G567" s="308" t="s">
        <v>2488</v>
      </c>
      <c r="H567" s="7" t="s">
        <v>78</v>
      </c>
      <c r="I567" s="642">
        <v>21</v>
      </c>
      <c r="J567" s="269">
        <v>1206820</v>
      </c>
      <c r="K567" s="212">
        <f t="shared" si="404"/>
        <v>25343220</v>
      </c>
      <c r="L567" s="565"/>
      <c r="M567" s="558"/>
      <c r="N567" s="580"/>
      <c r="O567" s="538">
        <f t="shared" si="400"/>
        <v>0</v>
      </c>
      <c r="P567" s="532">
        <f t="shared" si="411"/>
        <v>0</v>
      </c>
      <c r="Q567" s="532">
        <f t="shared" si="412"/>
        <v>0</v>
      </c>
      <c r="R567" s="535" t="str">
        <f t="shared" si="413"/>
        <v>NO CUMPLE</v>
      </c>
      <c r="S567" s="586"/>
      <c r="T567" s="588"/>
      <c r="U567" s="588"/>
    </row>
    <row r="568" spans="1:21" s="585" customFormat="1" ht="15.6">
      <c r="A568" s="583"/>
      <c r="B568" s="584"/>
      <c r="C568" s="343" t="s">
        <v>2489</v>
      </c>
      <c r="D568" s="210" t="s">
        <v>2748</v>
      </c>
      <c r="E568" s="304" t="str">
        <f t="shared" si="399"/>
        <v>7.2.9</v>
      </c>
      <c r="F568" s="210" t="s">
        <v>2611</v>
      </c>
      <c r="G568" s="308" t="s">
        <v>2490</v>
      </c>
      <c r="H568" s="7" t="s">
        <v>78</v>
      </c>
      <c r="I568" s="642">
        <v>23</v>
      </c>
      <c r="J568" s="269">
        <v>75829</v>
      </c>
      <c r="K568" s="212">
        <f t="shared" si="404"/>
        <v>1744067</v>
      </c>
      <c r="L568" s="565"/>
      <c r="M568" s="558"/>
      <c r="N568" s="580"/>
      <c r="O568" s="538">
        <f t="shared" si="400"/>
        <v>0</v>
      </c>
      <c r="P568" s="532">
        <f t="shared" si="411"/>
        <v>0</v>
      </c>
      <c r="Q568" s="532">
        <f t="shared" si="412"/>
        <v>0</v>
      </c>
      <c r="R568" s="535" t="str">
        <f t="shared" si="413"/>
        <v>NO CUMPLE</v>
      </c>
      <c r="S568" s="586"/>
      <c r="T568" s="588"/>
      <c r="U568" s="588"/>
    </row>
    <row r="569" spans="1:21" s="585" customFormat="1" ht="15.6">
      <c r="A569" s="583"/>
      <c r="B569" s="584"/>
      <c r="C569" s="343" t="s">
        <v>2491</v>
      </c>
      <c r="D569" s="210" t="s">
        <v>2749</v>
      </c>
      <c r="E569" s="304" t="str">
        <f t="shared" si="399"/>
        <v>7.2.10</v>
      </c>
      <c r="F569" s="210" t="s">
        <v>2611</v>
      </c>
      <c r="G569" s="308" t="s">
        <v>2492</v>
      </c>
      <c r="H569" s="7" t="s">
        <v>78</v>
      </c>
      <c r="I569" s="642">
        <v>15</v>
      </c>
      <c r="J569" s="269">
        <v>110378</v>
      </c>
      <c r="K569" s="212">
        <f t="shared" si="404"/>
        <v>1655670</v>
      </c>
      <c r="L569" s="565"/>
      <c r="M569" s="558"/>
      <c r="N569" s="580"/>
      <c r="O569" s="538">
        <f t="shared" si="400"/>
        <v>0</v>
      </c>
      <c r="P569" s="532">
        <f t="shared" si="411"/>
        <v>0</v>
      </c>
      <c r="Q569" s="532">
        <f t="shared" si="412"/>
        <v>0</v>
      </c>
      <c r="R569" s="535" t="str">
        <f t="shared" si="413"/>
        <v>NO CUMPLE</v>
      </c>
      <c r="S569" s="586"/>
      <c r="T569" s="588"/>
      <c r="U569" s="588"/>
    </row>
    <row r="570" spans="1:21" s="585" customFormat="1" ht="15.6">
      <c r="A570" s="583"/>
      <c r="B570" s="584"/>
      <c r="C570" s="343" t="s">
        <v>2493</v>
      </c>
      <c r="D570" s="210" t="s">
        <v>2750</v>
      </c>
      <c r="E570" s="304" t="str">
        <f t="shared" si="399"/>
        <v>7.2.11</v>
      </c>
      <c r="F570" s="210" t="s">
        <v>2750</v>
      </c>
      <c r="G570" s="308" t="s">
        <v>707</v>
      </c>
      <c r="H570" s="7" t="s">
        <v>109</v>
      </c>
      <c r="I570" s="642">
        <v>82.08</v>
      </c>
      <c r="J570" s="269">
        <v>158949</v>
      </c>
      <c r="K570" s="212">
        <f t="shared" si="404"/>
        <v>13046533.92</v>
      </c>
      <c r="L570" s="565"/>
      <c r="M570" s="558"/>
      <c r="N570" s="580"/>
      <c r="O570" s="538">
        <f t="shared" si="400"/>
        <v>0</v>
      </c>
      <c r="P570" s="532">
        <f t="shared" si="411"/>
        <v>0</v>
      </c>
      <c r="Q570" s="532">
        <f t="shared" si="412"/>
        <v>0</v>
      </c>
      <c r="R570" s="535" t="str">
        <f t="shared" si="413"/>
        <v>NO CUMPLE</v>
      </c>
      <c r="S570" s="586"/>
      <c r="T570" s="588"/>
      <c r="U570" s="588"/>
    </row>
    <row r="571" spans="1:21" s="585" customFormat="1" ht="15.6">
      <c r="A571" s="583"/>
      <c r="B571" s="584"/>
      <c r="C571" s="343" t="s">
        <v>2494</v>
      </c>
      <c r="D571" s="210" t="s">
        <v>2751</v>
      </c>
      <c r="E571" s="304" t="str">
        <f t="shared" si="399"/>
        <v>7.2.12</v>
      </c>
      <c r="F571" s="210" t="s">
        <v>2751</v>
      </c>
      <c r="G571" s="308" t="s">
        <v>713</v>
      </c>
      <c r="H571" s="7" t="s">
        <v>109</v>
      </c>
      <c r="I571" s="642">
        <v>20.52</v>
      </c>
      <c r="J571" s="269">
        <v>206245</v>
      </c>
      <c r="K571" s="212">
        <f t="shared" si="404"/>
        <v>4232147.4000000004</v>
      </c>
      <c r="L571" s="565"/>
      <c r="M571" s="558"/>
      <c r="N571" s="580"/>
      <c r="O571" s="538">
        <f t="shared" si="400"/>
        <v>0</v>
      </c>
      <c r="P571" s="532">
        <f t="shared" si="411"/>
        <v>0</v>
      </c>
      <c r="Q571" s="532">
        <f t="shared" si="412"/>
        <v>0</v>
      </c>
      <c r="R571" s="535" t="str">
        <f t="shared" si="413"/>
        <v>NO CUMPLE</v>
      </c>
      <c r="S571" s="586"/>
      <c r="T571" s="588"/>
      <c r="U571" s="588"/>
    </row>
    <row r="572" spans="1:21" s="585" customFormat="1" ht="15.6">
      <c r="A572" s="583"/>
      <c r="B572" s="584"/>
      <c r="C572" s="343" t="s">
        <v>2495</v>
      </c>
      <c r="D572" s="210" t="s">
        <v>2607</v>
      </c>
      <c r="E572" s="304" t="str">
        <f t="shared" si="399"/>
        <v>7.2.13</v>
      </c>
      <c r="F572" s="210" t="s">
        <v>2607</v>
      </c>
      <c r="G572" s="308" t="s">
        <v>712</v>
      </c>
      <c r="H572" s="7" t="s">
        <v>109</v>
      </c>
      <c r="I572" s="642">
        <v>30.78</v>
      </c>
      <c r="J572" s="269">
        <v>123844</v>
      </c>
      <c r="K572" s="212">
        <f t="shared" si="404"/>
        <v>3811918.3200000003</v>
      </c>
      <c r="L572" s="565"/>
      <c r="M572" s="558"/>
      <c r="N572" s="580"/>
      <c r="O572" s="538">
        <f t="shared" si="400"/>
        <v>0</v>
      </c>
      <c r="P572" s="532">
        <f t="shared" si="411"/>
        <v>0</v>
      </c>
      <c r="Q572" s="532">
        <f t="shared" si="412"/>
        <v>0</v>
      </c>
      <c r="R572" s="535" t="str">
        <f t="shared" si="413"/>
        <v>NO CUMPLE</v>
      </c>
      <c r="S572" s="586"/>
      <c r="T572" s="588"/>
      <c r="U572" s="588"/>
    </row>
    <row r="573" spans="1:21" s="585" customFormat="1" ht="15.6">
      <c r="A573" s="583"/>
      <c r="B573" s="584"/>
      <c r="C573" s="343" t="s">
        <v>2496</v>
      </c>
      <c r="D573" s="210" t="s">
        <v>2752</v>
      </c>
      <c r="E573" s="304" t="str">
        <f t="shared" si="399"/>
        <v>7.2.14</v>
      </c>
      <c r="F573" s="210" t="s">
        <v>2752</v>
      </c>
      <c r="G573" s="308" t="s">
        <v>711</v>
      </c>
      <c r="H573" s="7" t="s">
        <v>109</v>
      </c>
      <c r="I573" s="642">
        <v>30.78</v>
      </c>
      <c r="J573" s="269">
        <v>45526</v>
      </c>
      <c r="K573" s="212">
        <f t="shared" si="404"/>
        <v>1401290.28</v>
      </c>
      <c r="L573" s="565"/>
      <c r="M573" s="558"/>
      <c r="N573" s="580"/>
      <c r="O573" s="538">
        <f t="shared" si="400"/>
        <v>0</v>
      </c>
      <c r="P573" s="532">
        <f t="shared" si="411"/>
        <v>0</v>
      </c>
      <c r="Q573" s="532">
        <f t="shared" si="412"/>
        <v>0</v>
      </c>
      <c r="R573" s="535" t="str">
        <f t="shared" si="413"/>
        <v>NO CUMPLE</v>
      </c>
      <c r="S573" s="586"/>
      <c r="T573" s="588"/>
      <c r="U573" s="588"/>
    </row>
    <row r="574" spans="1:21" s="585" customFormat="1" ht="15.6">
      <c r="A574" s="583"/>
      <c r="B574" s="584"/>
      <c r="C574" s="343" t="s">
        <v>2497</v>
      </c>
      <c r="D574" s="210" t="s">
        <v>2753</v>
      </c>
      <c r="E574" s="304" t="str">
        <f t="shared" si="399"/>
        <v>7.2.15</v>
      </c>
      <c r="F574" s="210" t="s">
        <v>2753</v>
      </c>
      <c r="G574" s="308" t="s">
        <v>431</v>
      </c>
      <c r="H574" s="7" t="s">
        <v>78</v>
      </c>
      <c r="I574" s="642">
        <v>23</v>
      </c>
      <c r="J574" s="269">
        <v>153325</v>
      </c>
      <c r="K574" s="212">
        <f t="shared" si="404"/>
        <v>3526475</v>
      </c>
      <c r="L574" s="565"/>
      <c r="M574" s="558"/>
      <c r="N574" s="580"/>
      <c r="O574" s="538">
        <f t="shared" si="400"/>
        <v>0</v>
      </c>
      <c r="P574" s="532">
        <f t="shared" si="411"/>
        <v>0</v>
      </c>
      <c r="Q574" s="532">
        <f t="shared" si="412"/>
        <v>0</v>
      </c>
      <c r="R574" s="535" t="str">
        <f t="shared" si="413"/>
        <v>NO CUMPLE</v>
      </c>
      <c r="S574" s="586"/>
      <c r="T574" s="588"/>
      <c r="U574" s="588"/>
    </row>
    <row r="575" spans="1:21" s="585" customFormat="1" ht="15.6">
      <c r="A575" s="583"/>
      <c r="B575" s="584"/>
      <c r="C575" s="343" t="s">
        <v>2498</v>
      </c>
      <c r="D575" s="210"/>
      <c r="E575" s="304"/>
      <c r="F575" s="210"/>
      <c r="G575" s="311" t="s">
        <v>2499</v>
      </c>
      <c r="H575" s="312"/>
      <c r="I575" s="645"/>
      <c r="J575" s="307"/>
      <c r="K575" s="315"/>
      <c r="L575" s="565"/>
      <c r="M575" s="558"/>
      <c r="N575" s="654"/>
      <c r="O575" s="650"/>
      <c r="P575" s="651"/>
      <c r="Q575" s="651"/>
      <c r="R575" s="652"/>
      <c r="S575" s="586"/>
      <c r="T575" s="588"/>
      <c r="U575" s="588"/>
    </row>
    <row r="576" spans="1:21" s="585" customFormat="1" ht="15.6">
      <c r="A576" s="583"/>
      <c r="B576" s="584"/>
      <c r="C576" s="343" t="s">
        <v>2500</v>
      </c>
      <c r="D576" s="210" t="s">
        <v>2754</v>
      </c>
      <c r="E576" s="304" t="str">
        <f t="shared" si="399"/>
        <v>7.3.1</v>
      </c>
      <c r="F576" s="210" t="s">
        <v>2611</v>
      </c>
      <c r="G576" s="308" t="s">
        <v>2501</v>
      </c>
      <c r="H576" s="7" t="s">
        <v>81</v>
      </c>
      <c r="I576" s="642">
        <v>25.04</v>
      </c>
      <c r="J576" s="269">
        <v>40238</v>
      </c>
      <c r="K576" s="212">
        <f t="shared" si="404"/>
        <v>1007559.52</v>
      </c>
      <c r="L576" s="565"/>
      <c r="M576" s="558"/>
      <c r="N576" s="580"/>
      <c r="O576" s="538">
        <f t="shared" si="400"/>
        <v>0</v>
      </c>
      <c r="P576" s="532">
        <f t="shared" ref="P576" si="414">+N576*I576</f>
        <v>0</v>
      </c>
      <c r="Q576" s="532">
        <f t="shared" ref="Q576" si="415">ROUND(O576*I576,2)</f>
        <v>0</v>
      </c>
      <c r="R576" s="535" t="str">
        <f t="shared" ref="R576" si="416">IF(OR(O576&lt;=0,O576&gt;J576,Q576&lt;=0,Q576&gt;K576,$R$777="NO CUMPLE"),"NO CUMPLE","CUMPLE")</f>
        <v>NO CUMPLE</v>
      </c>
      <c r="S576" s="586"/>
      <c r="T576" s="588"/>
      <c r="U576" s="588"/>
    </row>
    <row r="577" spans="1:21" s="585" customFormat="1" ht="15.6">
      <c r="A577" s="583"/>
      <c r="B577" s="584"/>
      <c r="C577" s="343" t="s">
        <v>2502</v>
      </c>
      <c r="D577" s="210" t="s">
        <v>2755</v>
      </c>
      <c r="E577" s="304" t="str">
        <f t="shared" si="399"/>
        <v>7.3.2</v>
      </c>
      <c r="F577" s="210" t="s">
        <v>2755</v>
      </c>
      <c r="G577" s="308" t="s">
        <v>412</v>
      </c>
      <c r="H577" s="7" t="s">
        <v>81</v>
      </c>
      <c r="I577" s="642">
        <v>162.44</v>
      </c>
      <c r="J577" s="269">
        <v>50022</v>
      </c>
      <c r="K577" s="212">
        <f t="shared" si="404"/>
        <v>8125573.6799999997</v>
      </c>
      <c r="L577" s="565"/>
      <c r="M577" s="558"/>
      <c r="N577" s="580"/>
      <c r="O577" s="538">
        <f t="shared" si="400"/>
        <v>0</v>
      </c>
      <c r="P577" s="532">
        <f t="shared" ref="P577:P589" si="417">+N577*I577</f>
        <v>0</v>
      </c>
      <c r="Q577" s="532">
        <f t="shared" ref="Q577:Q589" si="418">ROUND(O577*I577,2)</f>
        <v>0</v>
      </c>
      <c r="R577" s="535" t="str">
        <f t="shared" ref="R577:R589" si="419">IF(OR(O577&lt;=0,O577&gt;J577,Q577&lt;=0,Q577&gt;K577,$R$777="NO CUMPLE"),"NO CUMPLE","CUMPLE")</f>
        <v>NO CUMPLE</v>
      </c>
      <c r="S577" s="586"/>
      <c r="T577" s="588"/>
      <c r="U577" s="588"/>
    </row>
    <row r="578" spans="1:21" s="585" customFormat="1" ht="15.6">
      <c r="A578" s="583"/>
      <c r="B578" s="584"/>
      <c r="C578" s="343" t="s">
        <v>2503</v>
      </c>
      <c r="D578" s="210" t="s">
        <v>2743</v>
      </c>
      <c r="E578" s="304" t="str">
        <f t="shared" si="399"/>
        <v>7.3.3</v>
      </c>
      <c r="F578" s="210" t="s">
        <v>2743</v>
      </c>
      <c r="G578" s="308" t="s">
        <v>442</v>
      </c>
      <c r="H578" s="7" t="s">
        <v>81</v>
      </c>
      <c r="I578" s="642">
        <v>81.56</v>
      </c>
      <c r="J578" s="269">
        <v>97472</v>
      </c>
      <c r="K578" s="212">
        <f t="shared" si="404"/>
        <v>7949816.3200000003</v>
      </c>
      <c r="L578" s="565"/>
      <c r="M578" s="558"/>
      <c r="N578" s="580"/>
      <c r="O578" s="538">
        <f t="shared" si="400"/>
        <v>0</v>
      </c>
      <c r="P578" s="532">
        <f t="shared" si="417"/>
        <v>0</v>
      </c>
      <c r="Q578" s="532">
        <f t="shared" si="418"/>
        <v>0</v>
      </c>
      <c r="R578" s="535" t="str">
        <f t="shared" si="419"/>
        <v>NO CUMPLE</v>
      </c>
      <c r="S578" s="586"/>
      <c r="T578" s="588"/>
      <c r="U578" s="588"/>
    </row>
    <row r="579" spans="1:21" s="585" customFormat="1" ht="15.6">
      <c r="A579" s="583"/>
      <c r="B579" s="584"/>
      <c r="C579" s="343" t="s">
        <v>2504</v>
      </c>
      <c r="D579" s="210" t="s">
        <v>2756</v>
      </c>
      <c r="E579" s="304" t="str">
        <f t="shared" si="399"/>
        <v>7.3.4</v>
      </c>
      <c r="F579" s="210" t="s">
        <v>2756</v>
      </c>
      <c r="G579" s="308" t="s">
        <v>443</v>
      </c>
      <c r="H579" s="7" t="s">
        <v>81</v>
      </c>
      <c r="I579" s="642">
        <v>36.14</v>
      </c>
      <c r="J579" s="269">
        <v>172964</v>
      </c>
      <c r="K579" s="212">
        <f t="shared" si="404"/>
        <v>6250918.96</v>
      </c>
      <c r="L579" s="565"/>
      <c r="M579" s="558"/>
      <c r="N579" s="580"/>
      <c r="O579" s="538">
        <f t="shared" si="400"/>
        <v>0</v>
      </c>
      <c r="P579" s="532">
        <f t="shared" si="417"/>
        <v>0</v>
      </c>
      <c r="Q579" s="532">
        <f t="shared" si="418"/>
        <v>0</v>
      </c>
      <c r="R579" s="535" t="str">
        <f t="shared" si="419"/>
        <v>NO CUMPLE</v>
      </c>
      <c r="S579" s="586"/>
      <c r="T579" s="588"/>
      <c r="U579" s="588"/>
    </row>
    <row r="580" spans="1:21" s="585" customFormat="1" ht="15.6">
      <c r="A580" s="583"/>
      <c r="B580" s="584"/>
      <c r="C580" s="343" t="s">
        <v>2505</v>
      </c>
      <c r="D580" s="210" t="s">
        <v>2757</v>
      </c>
      <c r="E580" s="304" t="str">
        <f t="shared" si="399"/>
        <v>7.3.5</v>
      </c>
      <c r="F580" s="210" t="s">
        <v>2757</v>
      </c>
      <c r="G580" s="308" t="s">
        <v>925</v>
      </c>
      <c r="H580" s="7" t="s">
        <v>81</v>
      </c>
      <c r="I580" s="642">
        <v>22.71</v>
      </c>
      <c r="J580" s="269">
        <v>93945</v>
      </c>
      <c r="K580" s="212">
        <f t="shared" si="404"/>
        <v>2133490.9500000002</v>
      </c>
      <c r="L580" s="565"/>
      <c r="M580" s="558"/>
      <c r="N580" s="580"/>
      <c r="O580" s="538">
        <f t="shared" si="400"/>
        <v>0</v>
      </c>
      <c r="P580" s="532">
        <f t="shared" si="417"/>
        <v>0</v>
      </c>
      <c r="Q580" s="532">
        <f t="shared" si="418"/>
        <v>0</v>
      </c>
      <c r="R580" s="535" t="str">
        <f t="shared" si="419"/>
        <v>NO CUMPLE</v>
      </c>
      <c r="S580" s="586"/>
      <c r="T580" s="588"/>
      <c r="U580" s="588"/>
    </row>
    <row r="581" spans="1:21" s="585" customFormat="1" ht="15.6">
      <c r="A581" s="583"/>
      <c r="B581" s="584"/>
      <c r="C581" s="343" t="s">
        <v>2506</v>
      </c>
      <c r="D581" s="210" t="s">
        <v>2728</v>
      </c>
      <c r="E581" s="304" t="str">
        <f t="shared" si="399"/>
        <v>7.3.6</v>
      </c>
      <c r="F581" s="210" t="s">
        <v>2728</v>
      </c>
      <c r="G581" s="308" t="s">
        <v>250</v>
      </c>
      <c r="H581" s="7" t="s">
        <v>78</v>
      </c>
      <c r="I581" s="642">
        <v>41</v>
      </c>
      <c r="J581" s="269">
        <v>21006</v>
      </c>
      <c r="K581" s="212">
        <f t="shared" si="404"/>
        <v>861246</v>
      </c>
      <c r="L581" s="565"/>
      <c r="M581" s="558"/>
      <c r="N581" s="580"/>
      <c r="O581" s="538">
        <f t="shared" si="400"/>
        <v>0</v>
      </c>
      <c r="P581" s="532">
        <f t="shared" si="417"/>
        <v>0</v>
      </c>
      <c r="Q581" s="532">
        <f t="shared" si="418"/>
        <v>0</v>
      </c>
      <c r="R581" s="535" t="str">
        <f t="shared" si="419"/>
        <v>NO CUMPLE</v>
      </c>
      <c r="S581" s="586"/>
      <c r="T581" s="588"/>
      <c r="U581" s="588"/>
    </row>
    <row r="582" spans="1:21" s="585" customFormat="1" ht="15.6">
      <c r="A582" s="583"/>
      <c r="B582" s="584"/>
      <c r="C582" s="343" t="s">
        <v>2507</v>
      </c>
      <c r="D582" s="210" t="s">
        <v>2750</v>
      </c>
      <c r="E582" s="304" t="str">
        <f t="shared" si="399"/>
        <v>7.3.7</v>
      </c>
      <c r="F582" s="210" t="s">
        <v>2750</v>
      </c>
      <c r="G582" s="308" t="s">
        <v>707</v>
      </c>
      <c r="H582" s="7" t="s">
        <v>109</v>
      </c>
      <c r="I582" s="642">
        <v>90.51</v>
      </c>
      <c r="J582" s="269">
        <v>55236</v>
      </c>
      <c r="K582" s="212">
        <f t="shared" si="404"/>
        <v>4999410.3600000003</v>
      </c>
      <c r="L582" s="565"/>
      <c r="M582" s="558"/>
      <c r="N582" s="580"/>
      <c r="O582" s="538">
        <f t="shared" si="400"/>
        <v>0</v>
      </c>
      <c r="P582" s="532">
        <f t="shared" si="417"/>
        <v>0</v>
      </c>
      <c r="Q582" s="532">
        <f t="shared" si="418"/>
        <v>0</v>
      </c>
      <c r="R582" s="535" t="str">
        <f t="shared" si="419"/>
        <v>NO CUMPLE</v>
      </c>
      <c r="S582" s="586"/>
      <c r="T582" s="588"/>
      <c r="U582" s="588"/>
    </row>
    <row r="583" spans="1:21" s="585" customFormat="1" ht="15.6">
      <c r="A583" s="583"/>
      <c r="B583" s="584"/>
      <c r="C583" s="343" t="s">
        <v>2508</v>
      </c>
      <c r="D583" s="210" t="s">
        <v>2751</v>
      </c>
      <c r="E583" s="304" t="str">
        <f t="shared" si="399"/>
        <v>7.3.8</v>
      </c>
      <c r="F583" s="210" t="s">
        <v>2751</v>
      </c>
      <c r="G583" s="308" t="s">
        <v>713</v>
      </c>
      <c r="H583" s="7" t="s">
        <v>109</v>
      </c>
      <c r="I583" s="642">
        <v>22.62</v>
      </c>
      <c r="J583" s="269">
        <v>206245</v>
      </c>
      <c r="K583" s="212">
        <f t="shared" si="404"/>
        <v>4665261.9000000004</v>
      </c>
      <c r="L583" s="565"/>
      <c r="M583" s="558"/>
      <c r="N583" s="580"/>
      <c r="O583" s="538">
        <f t="shared" si="400"/>
        <v>0</v>
      </c>
      <c r="P583" s="532">
        <f t="shared" si="417"/>
        <v>0</v>
      </c>
      <c r="Q583" s="532">
        <f t="shared" si="418"/>
        <v>0</v>
      </c>
      <c r="R583" s="535" t="str">
        <f t="shared" si="419"/>
        <v>NO CUMPLE</v>
      </c>
      <c r="S583" s="586"/>
      <c r="T583" s="588"/>
      <c r="U583" s="588"/>
    </row>
    <row r="584" spans="1:21" s="585" customFormat="1" ht="15.6">
      <c r="A584" s="583"/>
      <c r="B584" s="584"/>
      <c r="C584" s="343" t="s">
        <v>2509</v>
      </c>
      <c r="D584" s="210" t="s">
        <v>2607</v>
      </c>
      <c r="E584" s="304" t="str">
        <f t="shared" si="399"/>
        <v>7.3.9</v>
      </c>
      <c r="F584" s="210" t="s">
        <v>2607</v>
      </c>
      <c r="G584" s="308" t="s">
        <v>712</v>
      </c>
      <c r="H584" s="7" t="s">
        <v>109</v>
      </c>
      <c r="I584" s="642">
        <v>33.94</v>
      </c>
      <c r="J584" s="269">
        <v>123844</v>
      </c>
      <c r="K584" s="212">
        <f t="shared" si="404"/>
        <v>4203265.3599999994</v>
      </c>
      <c r="L584" s="565"/>
      <c r="M584" s="558"/>
      <c r="N584" s="580"/>
      <c r="O584" s="538">
        <f t="shared" si="400"/>
        <v>0</v>
      </c>
      <c r="P584" s="532">
        <f t="shared" si="417"/>
        <v>0</v>
      </c>
      <c r="Q584" s="532">
        <f t="shared" si="418"/>
        <v>0</v>
      </c>
      <c r="R584" s="535" t="str">
        <f t="shared" si="419"/>
        <v>NO CUMPLE</v>
      </c>
      <c r="S584" s="586"/>
      <c r="T584" s="588"/>
      <c r="U584" s="588"/>
    </row>
    <row r="585" spans="1:21" s="585" customFormat="1" ht="15.6">
      <c r="A585" s="583"/>
      <c r="B585" s="584"/>
      <c r="C585" s="343" t="s">
        <v>2510</v>
      </c>
      <c r="D585" s="210" t="s">
        <v>2752</v>
      </c>
      <c r="E585" s="304" t="str">
        <f t="shared" si="399"/>
        <v>7.3.10</v>
      </c>
      <c r="F585" s="210" t="s">
        <v>2752</v>
      </c>
      <c r="G585" s="308" t="s">
        <v>711</v>
      </c>
      <c r="H585" s="7" t="s">
        <v>109</v>
      </c>
      <c r="I585" s="642">
        <v>33.94</v>
      </c>
      <c r="J585" s="269">
        <v>45526</v>
      </c>
      <c r="K585" s="212">
        <f t="shared" si="404"/>
        <v>1545152.44</v>
      </c>
      <c r="L585" s="565"/>
      <c r="M585" s="558"/>
      <c r="N585" s="580"/>
      <c r="O585" s="538">
        <f t="shared" si="400"/>
        <v>0</v>
      </c>
      <c r="P585" s="532">
        <f t="shared" si="417"/>
        <v>0</v>
      </c>
      <c r="Q585" s="532">
        <f t="shared" si="418"/>
        <v>0</v>
      </c>
      <c r="R585" s="535" t="str">
        <f t="shared" si="419"/>
        <v>NO CUMPLE</v>
      </c>
      <c r="S585" s="586"/>
      <c r="T585" s="588"/>
      <c r="U585" s="588"/>
    </row>
    <row r="586" spans="1:21" s="585" customFormat="1" ht="15.6">
      <c r="A586" s="583"/>
      <c r="B586" s="584"/>
      <c r="C586" s="343" t="s">
        <v>2511</v>
      </c>
      <c r="D586" s="210" t="s">
        <v>2758</v>
      </c>
      <c r="E586" s="304" t="str">
        <f t="shared" si="399"/>
        <v>7.3.11</v>
      </c>
      <c r="F586" s="210" t="s">
        <v>2611</v>
      </c>
      <c r="G586" s="308" t="s">
        <v>2512</v>
      </c>
      <c r="H586" s="7" t="s">
        <v>78</v>
      </c>
      <c r="I586" s="642">
        <v>47</v>
      </c>
      <c r="J586" s="269">
        <v>145642</v>
      </c>
      <c r="K586" s="212">
        <f t="shared" si="404"/>
        <v>6845174</v>
      </c>
      <c r="L586" s="565"/>
      <c r="M586" s="558"/>
      <c r="N586" s="580"/>
      <c r="O586" s="538">
        <f t="shared" si="400"/>
        <v>0</v>
      </c>
      <c r="P586" s="532">
        <f t="shared" si="417"/>
        <v>0</v>
      </c>
      <c r="Q586" s="532">
        <f t="shared" si="418"/>
        <v>0</v>
      </c>
      <c r="R586" s="535" t="str">
        <f t="shared" si="419"/>
        <v>NO CUMPLE</v>
      </c>
      <c r="S586" s="586"/>
      <c r="T586" s="588"/>
      <c r="U586" s="588"/>
    </row>
    <row r="587" spans="1:21" s="585" customFormat="1" ht="15.6">
      <c r="A587" s="583"/>
      <c r="B587" s="584"/>
      <c r="C587" s="343" t="s">
        <v>2513</v>
      </c>
      <c r="D587" s="210" t="s">
        <v>2759</v>
      </c>
      <c r="E587" s="304" t="str">
        <f t="shared" si="399"/>
        <v>7.3.12</v>
      </c>
      <c r="F587" s="210" t="s">
        <v>2759</v>
      </c>
      <c r="G587" s="308" t="s">
        <v>150</v>
      </c>
      <c r="H587" s="7" t="s">
        <v>78</v>
      </c>
      <c r="I587" s="642">
        <v>3</v>
      </c>
      <c r="J587" s="269">
        <v>474468</v>
      </c>
      <c r="K587" s="212">
        <f t="shared" si="404"/>
        <v>1423404</v>
      </c>
      <c r="L587" s="565"/>
      <c r="M587" s="558"/>
      <c r="N587" s="580"/>
      <c r="O587" s="538">
        <f t="shared" si="400"/>
        <v>0</v>
      </c>
      <c r="P587" s="532">
        <f t="shared" si="417"/>
        <v>0</v>
      </c>
      <c r="Q587" s="532">
        <f t="shared" si="418"/>
        <v>0</v>
      </c>
      <c r="R587" s="535" t="str">
        <f t="shared" si="419"/>
        <v>NO CUMPLE</v>
      </c>
      <c r="S587" s="586"/>
      <c r="T587" s="588"/>
      <c r="U587" s="588"/>
    </row>
    <row r="588" spans="1:21" s="585" customFormat="1" ht="15.6">
      <c r="A588" s="583"/>
      <c r="B588" s="584"/>
      <c r="C588" s="343" t="s">
        <v>2514</v>
      </c>
      <c r="D588" s="210" t="s">
        <v>2760</v>
      </c>
      <c r="E588" s="304" t="str">
        <f t="shared" si="399"/>
        <v>7.3.13</v>
      </c>
      <c r="F588" s="210" t="s">
        <v>2760</v>
      </c>
      <c r="G588" s="308" t="s">
        <v>148</v>
      </c>
      <c r="H588" s="7" t="s">
        <v>78</v>
      </c>
      <c r="I588" s="642">
        <v>3</v>
      </c>
      <c r="J588" s="269">
        <v>843816</v>
      </c>
      <c r="K588" s="212">
        <f t="shared" si="404"/>
        <v>2531448</v>
      </c>
      <c r="L588" s="565"/>
      <c r="M588" s="558"/>
      <c r="N588" s="580"/>
      <c r="O588" s="538">
        <f t="shared" si="400"/>
        <v>0</v>
      </c>
      <c r="P588" s="532">
        <f t="shared" si="417"/>
        <v>0</v>
      </c>
      <c r="Q588" s="532">
        <f t="shared" si="418"/>
        <v>0</v>
      </c>
      <c r="R588" s="535" t="str">
        <f t="shared" si="419"/>
        <v>NO CUMPLE</v>
      </c>
      <c r="S588" s="586"/>
      <c r="T588" s="588"/>
      <c r="U588" s="588"/>
    </row>
    <row r="589" spans="1:21" s="585" customFormat="1" ht="15.6">
      <c r="A589" s="583"/>
      <c r="B589" s="584"/>
      <c r="C589" s="343" t="s">
        <v>2515</v>
      </c>
      <c r="D589" s="210" t="s">
        <v>2761</v>
      </c>
      <c r="E589" s="304" t="str">
        <f t="shared" si="399"/>
        <v>7.3.14</v>
      </c>
      <c r="F589" s="210" t="s">
        <v>2761</v>
      </c>
      <c r="G589" s="308" t="s">
        <v>151</v>
      </c>
      <c r="H589" s="7" t="s">
        <v>78</v>
      </c>
      <c r="I589" s="642">
        <v>2</v>
      </c>
      <c r="J589" s="269">
        <v>643745</v>
      </c>
      <c r="K589" s="212">
        <f t="shared" si="404"/>
        <v>1287490</v>
      </c>
      <c r="L589" s="565"/>
      <c r="M589" s="558"/>
      <c r="N589" s="580"/>
      <c r="O589" s="538">
        <f t="shared" si="400"/>
        <v>0</v>
      </c>
      <c r="P589" s="532">
        <f t="shared" si="417"/>
        <v>0</v>
      </c>
      <c r="Q589" s="532">
        <f t="shared" si="418"/>
        <v>0</v>
      </c>
      <c r="R589" s="535" t="str">
        <f t="shared" si="419"/>
        <v>NO CUMPLE</v>
      </c>
      <c r="S589" s="586"/>
      <c r="T589" s="588"/>
      <c r="U589" s="588"/>
    </row>
    <row r="590" spans="1:21" s="585" customFormat="1" ht="15.6">
      <c r="A590" s="583"/>
      <c r="B590" s="584"/>
      <c r="C590" s="343" t="s">
        <v>2516</v>
      </c>
      <c r="D590" s="210"/>
      <c r="E590" s="304"/>
      <c r="F590" s="210"/>
      <c r="G590" s="311" t="s">
        <v>2517</v>
      </c>
      <c r="H590" s="312"/>
      <c r="I590" s="645"/>
      <c r="J590" s="307"/>
      <c r="K590" s="315"/>
      <c r="L590" s="565"/>
      <c r="M590" s="558"/>
      <c r="N590" s="654"/>
      <c r="O590" s="650"/>
      <c r="P590" s="651"/>
      <c r="Q590" s="651"/>
      <c r="R590" s="652"/>
      <c r="S590" s="586"/>
      <c r="T590" s="588"/>
      <c r="U590" s="588"/>
    </row>
    <row r="591" spans="1:21" s="585" customFormat="1" ht="15.6">
      <c r="A591" s="583"/>
      <c r="B591" s="584"/>
      <c r="C591" s="343" t="s">
        <v>2518</v>
      </c>
      <c r="D591" s="210" t="s">
        <v>2762</v>
      </c>
      <c r="E591" s="304" t="str">
        <f t="shared" si="399"/>
        <v>7.4.1</v>
      </c>
      <c r="F591" s="210" t="s">
        <v>2762</v>
      </c>
      <c r="G591" s="308" t="s">
        <v>786</v>
      </c>
      <c r="H591" s="7" t="s">
        <v>81</v>
      </c>
      <c r="I591" s="642">
        <v>57.53</v>
      </c>
      <c r="J591" s="269">
        <v>65085</v>
      </c>
      <c r="K591" s="212">
        <f t="shared" si="404"/>
        <v>3744340.0500000003</v>
      </c>
      <c r="L591" s="565"/>
      <c r="M591" s="558"/>
      <c r="N591" s="580"/>
      <c r="O591" s="538">
        <f t="shared" si="400"/>
        <v>0</v>
      </c>
      <c r="P591" s="532">
        <f t="shared" ref="P591" si="420">+N591*I591</f>
        <v>0</v>
      </c>
      <c r="Q591" s="532">
        <f t="shared" ref="Q591" si="421">ROUND(O591*I591,2)</f>
        <v>0</v>
      </c>
      <c r="R591" s="535" t="str">
        <f t="shared" ref="R591" si="422">IF(OR(O591&lt;=0,O591&gt;J591,Q591&lt;=0,Q591&gt;K591,$R$777="NO CUMPLE"),"NO CUMPLE","CUMPLE")</f>
        <v>NO CUMPLE</v>
      </c>
      <c r="S591" s="586"/>
      <c r="T591" s="588"/>
      <c r="U591" s="588"/>
    </row>
    <row r="592" spans="1:21" s="585" customFormat="1" ht="15.6">
      <c r="A592" s="583"/>
      <c r="B592" s="584"/>
      <c r="C592" s="343" t="s">
        <v>2519</v>
      </c>
      <c r="D592" s="210" t="s">
        <v>2763</v>
      </c>
      <c r="E592" s="304" t="str">
        <f t="shared" si="399"/>
        <v>7.4.2</v>
      </c>
      <c r="F592" s="210" t="s">
        <v>2763</v>
      </c>
      <c r="G592" s="308" t="s">
        <v>787</v>
      </c>
      <c r="H592" s="7" t="s">
        <v>81</v>
      </c>
      <c r="I592" s="642">
        <v>0.93</v>
      </c>
      <c r="J592" s="269">
        <v>93845</v>
      </c>
      <c r="K592" s="212">
        <f t="shared" si="404"/>
        <v>87275.85</v>
      </c>
      <c r="L592" s="565"/>
      <c r="M592" s="558"/>
      <c r="N592" s="580"/>
      <c r="O592" s="538">
        <f t="shared" si="400"/>
        <v>0</v>
      </c>
      <c r="P592" s="532">
        <f t="shared" ref="P592:P597" si="423">+N592*I592</f>
        <v>0</v>
      </c>
      <c r="Q592" s="532">
        <f t="shared" ref="Q592:Q597" si="424">ROUND(O592*I592,2)</f>
        <v>0</v>
      </c>
      <c r="R592" s="535" t="str">
        <f t="shared" ref="R592:R597" si="425">IF(OR(O592&lt;=0,O592&gt;J592,Q592&lt;=0,Q592&gt;K592,$R$777="NO CUMPLE"),"NO CUMPLE","CUMPLE")</f>
        <v>NO CUMPLE</v>
      </c>
      <c r="S592" s="586"/>
      <c r="T592" s="588"/>
      <c r="U592" s="588"/>
    </row>
    <row r="593" spans="1:21" s="585" customFormat="1" ht="15.6">
      <c r="A593" s="583"/>
      <c r="B593" s="584"/>
      <c r="C593" s="343" t="s">
        <v>2520</v>
      </c>
      <c r="D593" s="210" t="s">
        <v>2764</v>
      </c>
      <c r="E593" s="304" t="str">
        <f t="shared" si="399"/>
        <v>7.4.3</v>
      </c>
      <c r="F593" s="210" t="s">
        <v>2764</v>
      </c>
      <c r="G593" s="308" t="s">
        <v>794</v>
      </c>
      <c r="H593" s="7" t="s">
        <v>81</v>
      </c>
      <c r="I593" s="642">
        <v>32.44</v>
      </c>
      <c r="J593" s="269">
        <v>59985</v>
      </c>
      <c r="K593" s="212">
        <f t="shared" si="404"/>
        <v>1945913.4</v>
      </c>
      <c r="L593" s="565"/>
      <c r="M593" s="558"/>
      <c r="N593" s="580"/>
      <c r="O593" s="538">
        <f t="shared" si="400"/>
        <v>0</v>
      </c>
      <c r="P593" s="532">
        <f t="shared" si="423"/>
        <v>0</v>
      </c>
      <c r="Q593" s="532">
        <f t="shared" si="424"/>
        <v>0</v>
      </c>
      <c r="R593" s="535" t="str">
        <f t="shared" si="425"/>
        <v>NO CUMPLE</v>
      </c>
      <c r="S593" s="586"/>
      <c r="T593" s="588"/>
      <c r="U593" s="588"/>
    </row>
    <row r="594" spans="1:21" s="585" customFormat="1" ht="27.6">
      <c r="A594" s="583"/>
      <c r="B594" s="584"/>
      <c r="C594" s="343" t="s">
        <v>2521</v>
      </c>
      <c r="D594" s="210" t="s">
        <v>2765</v>
      </c>
      <c r="E594" s="304" t="str">
        <f t="shared" si="399"/>
        <v>7.4.4</v>
      </c>
      <c r="F594" s="210" t="s">
        <v>2611</v>
      </c>
      <c r="G594" s="308" t="s">
        <v>2522</v>
      </c>
      <c r="H594" s="7" t="s">
        <v>78</v>
      </c>
      <c r="I594" s="642">
        <v>3</v>
      </c>
      <c r="J594" s="269">
        <v>394259</v>
      </c>
      <c r="K594" s="212">
        <f t="shared" si="404"/>
        <v>1182777</v>
      </c>
      <c r="L594" s="565"/>
      <c r="M594" s="558"/>
      <c r="N594" s="580"/>
      <c r="O594" s="538">
        <f t="shared" si="400"/>
        <v>0</v>
      </c>
      <c r="P594" s="532">
        <f t="shared" si="423"/>
        <v>0</v>
      </c>
      <c r="Q594" s="532">
        <f t="shared" si="424"/>
        <v>0</v>
      </c>
      <c r="R594" s="535" t="str">
        <f t="shared" si="425"/>
        <v>NO CUMPLE</v>
      </c>
      <c r="S594" s="586"/>
      <c r="T594" s="588"/>
      <c r="U594" s="588"/>
    </row>
    <row r="595" spans="1:21" s="585" customFormat="1" ht="15.6">
      <c r="A595" s="583"/>
      <c r="B595" s="584"/>
      <c r="C595" s="343" t="s">
        <v>2523</v>
      </c>
      <c r="D595" s="210" t="s">
        <v>2766</v>
      </c>
      <c r="E595" s="304" t="str">
        <f t="shared" si="399"/>
        <v>7.4.5</v>
      </c>
      <c r="F595" s="210" t="s">
        <v>2766</v>
      </c>
      <c r="G595" s="308" t="s">
        <v>795</v>
      </c>
      <c r="H595" s="7" t="s">
        <v>78</v>
      </c>
      <c r="I595" s="642">
        <v>13</v>
      </c>
      <c r="J595" s="269">
        <v>37372</v>
      </c>
      <c r="K595" s="212">
        <f t="shared" si="404"/>
        <v>485836</v>
      </c>
      <c r="L595" s="565"/>
      <c r="M595" s="558"/>
      <c r="N595" s="580"/>
      <c r="O595" s="538">
        <f t="shared" si="400"/>
        <v>0</v>
      </c>
      <c r="P595" s="532">
        <f t="shared" si="423"/>
        <v>0</v>
      </c>
      <c r="Q595" s="532">
        <f t="shared" si="424"/>
        <v>0</v>
      </c>
      <c r="R595" s="535" t="str">
        <f t="shared" si="425"/>
        <v>NO CUMPLE</v>
      </c>
      <c r="S595" s="586"/>
      <c r="T595" s="588"/>
      <c r="U595" s="588"/>
    </row>
    <row r="596" spans="1:21" s="585" customFormat="1" ht="15.6">
      <c r="A596" s="583"/>
      <c r="B596" s="584"/>
      <c r="C596" s="343" t="s">
        <v>2524</v>
      </c>
      <c r="D596" s="210" t="s">
        <v>2767</v>
      </c>
      <c r="E596" s="304" t="str">
        <f t="shared" si="399"/>
        <v>7.4.6</v>
      </c>
      <c r="F596" s="210" t="s">
        <v>2611</v>
      </c>
      <c r="G596" s="308" t="s">
        <v>2525</v>
      </c>
      <c r="H596" s="7" t="s">
        <v>78</v>
      </c>
      <c r="I596" s="642">
        <v>1</v>
      </c>
      <c r="J596" s="269">
        <v>762293</v>
      </c>
      <c r="K596" s="212">
        <f t="shared" si="404"/>
        <v>762293</v>
      </c>
      <c r="L596" s="565"/>
      <c r="M596" s="558"/>
      <c r="N596" s="580"/>
      <c r="O596" s="538">
        <f t="shared" si="400"/>
        <v>0</v>
      </c>
      <c r="P596" s="532">
        <f t="shared" si="423"/>
        <v>0</v>
      </c>
      <c r="Q596" s="532">
        <f t="shared" si="424"/>
        <v>0</v>
      </c>
      <c r="R596" s="535" t="str">
        <f t="shared" si="425"/>
        <v>NO CUMPLE</v>
      </c>
      <c r="S596" s="586"/>
      <c r="T596" s="588"/>
      <c r="U596" s="588"/>
    </row>
    <row r="597" spans="1:21" s="585" customFormat="1" ht="15.6">
      <c r="A597" s="583"/>
      <c r="B597" s="584"/>
      <c r="C597" s="343" t="s">
        <v>2526</v>
      </c>
      <c r="D597" s="210" t="s">
        <v>2768</v>
      </c>
      <c r="E597" s="304" t="str">
        <f t="shared" si="399"/>
        <v>7.4.7</v>
      </c>
      <c r="F597" s="210" t="s">
        <v>2611</v>
      </c>
      <c r="G597" s="308" t="s">
        <v>2527</v>
      </c>
      <c r="H597" s="7" t="s">
        <v>78</v>
      </c>
      <c r="I597" s="642">
        <v>3</v>
      </c>
      <c r="J597" s="269">
        <v>4368112</v>
      </c>
      <c r="K597" s="212">
        <f t="shared" si="404"/>
        <v>13104336</v>
      </c>
      <c r="L597" s="565"/>
      <c r="M597" s="558"/>
      <c r="N597" s="580"/>
      <c r="O597" s="538">
        <f t="shared" si="400"/>
        <v>0</v>
      </c>
      <c r="P597" s="532">
        <f t="shared" si="423"/>
        <v>0</v>
      </c>
      <c r="Q597" s="532">
        <f t="shared" si="424"/>
        <v>0</v>
      </c>
      <c r="R597" s="535" t="str">
        <f t="shared" si="425"/>
        <v>NO CUMPLE</v>
      </c>
      <c r="S597" s="586"/>
      <c r="T597" s="588"/>
      <c r="U597" s="588"/>
    </row>
    <row r="598" spans="1:21" s="585" customFormat="1" ht="16.2" thickBot="1">
      <c r="A598" s="583"/>
      <c r="B598" s="584"/>
      <c r="C598" s="340" t="s">
        <v>14</v>
      </c>
      <c r="D598" s="243"/>
      <c r="E598" s="303"/>
      <c r="F598" s="243"/>
      <c r="G598" s="243"/>
      <c r="H598" s="243"/>
      <c r="I598" s="643"/>
      <c r="J598" s="244"/>
      <c r="K598" s="8">
        <f>SUM(K538:K597)</f>
        <v>211213441.04000002</v>
      </c>
      <c r="L598" s="565"/>
      <c r="M598" s="558"/>
      <c r="N598" s="580"/>
      <c r="O598" s="657"/>
      <c r="P598" s="657"/>
      <c r="Q598" s="656">
        <f>SUM(Q538:Q597)</f>
        <v>0</v>
      </c>
      <c r="R598" s="657"/>
      <c r="S598" s="586"/>
      <c r="T598" s="588"/>
      <c r="U598" s="588"/>
    </row>
    <row r="599" spans="1:21" s="585" customFormat="1" ht="16.2" thickBot="1">
      <c r="A599" s="583"/>
      <c r="B599" s="584"/>
      <c r="C599" s="337" t="s">
        <v>2219</v>
      </c>
      <c r="D599" s="242"/>
      <c r="E599" s="300"/>
      <c r="F599" s="242"/>
      <c r="G599" s="242"/>
      <c r="H599" s="242"/>
      <c r="I599" s="300"/>
      <c r="J599" s="2"/>
      <c r="K599" s="3"/>
      <c r="L599" s="565"/>
      <c r="M599" s="558"/>
      <c r="N599" s="541"/>
      <c r="O599" s="541"/>
      <c r="P599" s="541"/>
      <c r="Q599" s="541"/>
      <c r="R599" s="542"/>
      <c r="S599" s="586"/>
      <c r="T599" s="588"/>
      <c r="U599" s="588"/>
    </row>
    <row r="600" spans="1:21" s="585" customFormat="1" ht="15.6">
      <c r="A600" s="583"/>
      <c r="B600" s="584"/>
      <c r="C600" s="338">
        <v>8.01</v>
      </c>
      <c r="D600" s="210" t="s">
        <v>2769</v>
      </c>
      <c r="E600" s="304">
        <f t="shared" ref="E600:E608" si="426">C600</f>
        <v>8.01</v>
      </c>
      <c r="F600" s="210" t="s">
        <v>2769</v>
      </c>
      <c r="G600" s="5" t="s">
        <v>312</v>
      </c>
      <c r="H600" s="4" t="s">
        <v>88</v>
      </c>
      <c r="I600" s="641">
        <v>544</v>
      </c>
      <c r="J600" s="269">
        <v>286145</v>
      </c>
      <c r="K600" s="6">
        <f>J600*I600</f>
        <v>155662880</v>
      </c>
      <c r="L600" s="565"/>
      <c r="M600" s="558"/>
      <c r="N600" s="580"/>
      <c r="O600" s="538">
        <f t="shared" si="400"/>
        <v>0</v>
      </c>
      <c r="P600" s="532">
        <f t="shared" ref="P600" si="427">+N600*I600</f>
        <v>0</v>
      </c>
      <c r="Q600" s="532">
        <f t="shared" ref="Q600" si="428">ROUND(O600*I600,2)</f>
        <v>0</v>
      </c>
      <c r="R600" s="535" t="str">
        <f t="shared" ref="R600" si="429">IF(OR(O600&lt;=0,O600&gt;J600,Q600&lt;=0,Q600&gt;K600,$R$777="NO CUMPLE"),"NO CUMPLE","CUMPLE")</f>
        <v>NO CUMPLE</v>
      </c>
      <c r="S600" s="586"/>
      <c r="T600" s="588"/>
      <c r="U600" s="588"/>
    </row>
    <row r="601" spans="1:21" s="585" customFormat="1" ht="15.6">
      <c r="A601" s="583"/>
      <c r="B601" s="584"/>
      <c r="C601" s="339">
        <f>C600+0.01</f>
        <v>8.02</v>
      </c>
      <c r="D601" s="210" t="s">
        <v>2770</v>
      </c>
      <c r="E601" s="304">
        <f t="shared" si="426"/>
        <v>8.02</v>
      </c>
      <c r="F601" s="210" t="s">
        <v>2770</v>
      </c>
      <c r="G601" s="211" t="s">
        <v>317</v>
      </c>
      <c r="H601" s="7" t="s">
        <v>81</v>
      </c>
      <c r="I601" s="642">
        <v>36.380000000000003</v>
      </c>
      <c r="J601" s="269">
        <v>40800</v>
      </c>
      <c r="K601" s="212">
        <f>J601*I601</f>
        <v>1484304</v>
      </c>
      <c r="L601" s="565"/>
      <c r="M601" s="558"/>
      <c r="N601" s="580"/>
      <c r="O601" s="538">
        <f t="shared" si="400"/>
        <v>0</v>
      </c>
      <c r="P601" s="532">
        <f t="shared" ref="P601:P608" si="430">+N601*I601</f>
        <v>0</v>
      </c>
      <c r="Q601" s="532">
        <f t="shared" ref="Q601:Q608" si="431">ROUND(O601*I601,2)</f>
        <v>0</v>
      </c>
      <c r="R601" s="535" t="str">
        <f t="shared" ref="R601:R608" si="432">IF(OR(O601&lt;=0,O601&gt;J601,Q601&lt;=0,Q601&gt;K601,$R$777="NO CUMPLE"),"NO CUMPLE","CUMPLE")</f>
        <v>NO CUMPLE</v>
      </c>
      <c r="S601" s="586"/>
      <c r="T601" s="588"/>
      <c r="U601" s="588"/>
    </row>
    <row r="602" spans="1:21" s="585" customFormat="1" ht="15.6">
      <c r="A602" s="583"/>
      <c r="B602" s="584"/>
      <c r="C602" s="339">
        <f t="shared" ref="C602:C608" si="433">C601+0.01</f>
        <v>8.0299999999999994</v>
      </c>
      <c r="D602" s="210" t="s">
        <v>2771</v>
      </c>
      <c r="E602" s="304">
        <f t="shared" si="426"/>
        <v>8.0299999999999994</v>
      </c>
      <c r="F602" s="210" t="s">
        <v>2611</v>
      </c>
      <c r="G602" s="211" t="s">
        <v>2215</v>
      </c>
      <c r="H602" s="7" t="s">
        <v>88</v>
      </c>
      <c r="I602" s="642">
        <v>145.63</v>
      </c>
      <c r="J602" s="269">
        <v>80275</v>
      </c>
      <c r="K602" s="212">
        <f t="shared" ref="K602:K608" si="434">J602*I602</f>
        <v>11690448.25</v>
      </c>
      <c r="L602" s="565"/>
      <c r="M602" s="558"/>
      <c r="N602" s="580"/>
      <c r="O602" s="538">
        <f t="shared" si="400"/>
        <v>0</v>
      </c>
      <c r="P602" s="532">
        <f t="shared" si="430"/>
        <v>0</v>
      </c>
      <c r="Q602" s="532">
        <f t="shared" si="431"/>
        <v>0</v>
      </c>
      <c r="R602" s="535" t="str">
        <f t="shared" si="432"/>
        <v>NO CUMPLE</v>
      </c>
      <c r="S602" s="586"/>
      <c r="T602" s="588"/>
      <c r="U602" s="588"/>
    </row>
    <row r="603" spans="1:21" s="585" customFormat="1" ht="15.6">
      <c r="A603" s="583"/>
      <c r="B603" s="584"/>
      <c r="C603" s="339">
        <f t="shared" si="433"/>
        <v>8.0399999999999991</v>
      </c>
      <c r="D603" s="210" t="s">
        <v>2772</v>
      </c>
      <c r="E603" s="304">
        <f t="shared" si="426"/>
        <v>8.0399999999999991</v>
      </c>
      <c r="F603" s="210" t="s">
        <v>2611</v>
      </c>
      <c r="G603" s="211" t="s">
        <v>2216</v>
      </c>
      <c r="H603" s="7" t="s">
        <v>81</v>
      </c>
      <c r="I603" s="642">
        <v>135.29</v>
      </c>
      <c r="J603" s="269">
        <v>41813</v>
      </c>
      <c r="K603" s="212">
        <f t="shared" si="434"/>
        <v>5656880.7699999996</v>
      </c>
      <c r="L603" s="565"/>
      <c r="M603" s="558"/>
      <c r="N603" s="580"/>
      <c r="O603" s="538">
        <f t="shared" ref="O603:O608" si="435">+ROUND(N603,2)</f>
        <v>0</v>
      </c>
      <c r="P603" s="532">
        <f t="shared" si="430"/>
        <v>0</v>
      </c>
      <c r="Q603" s="532">
        <f t="shared" si="431"/>
        <v>0</v>
      </c>
      <c r="R603" s="535" t="str">
        <f t="shared" si="432"/>
        <v>NO CUMPLE</v>
      </c>
      <c r="S603" s="586"/>
      <c r="T603" s="588"/>
      <c r="U603" s="588"/>
    </row>
    <row r="604" spans="1:21" s="585" customFormat="1" ht="27.6">
      <c r="A604" s="583"/>
      <c r="B604" s="584"/>
      <c r="C604" s="339">
        <f t="shared" si="433"/>
        <v>8.0499999999999989</v>
      </c>
      <c r="D604" s="210" t="s">
        <v>2773</v>
      </c>
      <c r="E604" s="304">
        <f t="shared" si="426"/>
        <v>8.0499999999999989</v>
      </c>
      <c r="F604" s="210" t="s">
        <v>2611</v>
      </c>
      <c r="G604" s="211" t="s">
        <v>2217</v>
      </c>
      <c r="H604" s="7" t="s">
        <v>78</v>
      </c>
      <c r="I604" s="642">
        <v>7</v>
      </c>
      <c r="J604" s="269">
        <f>86522*1.3</f>
        <v>112478.6</v>
      </c>
      <c r="K604" s="212">
        <f t="shared" si="434"/>
        <v>787350.20000000007</v>
      </c>
      <c r="L604" s="565"/>
      <c r="M604" s="558"/>
      <c r="N604" s="580"/>
      <c r="O604" s="538">
        <f t="shared" si="435"/>
        <v>0</v>
      </c>
      <c r="P604" s="532">
        <f t="shared" si="430"/>
        <v>0</v>
      </c>
      <c r="Q604" s="532">
        <f t="shared" si="431"/>
        <v>0</v>
      </c>
      <c r="R604" s="535" t="str">
        <f t="shared" si="432"/>
        <v>NO CUMPLE</v>
      </c>
      <c r="S604" s="586"/>
      <c r="T604" s="588"/>
      <c r="U604" s="588"/>
    </row>
    <row r="605" spans="1:21" s="585" customFormat="1" ht="27.6">
      <c r="A605" s="583"/>
      <c r="B605" s="584"/>
      <c r="C605" s="339">
        <f t="shared" si="433"/>
        <v>8.0599999999999987</v>
      </c>
      <c r="D605" s="210" t="s">
        <v>2774</v>
      </c>
      <c r="E605" s="304">
        <f t="shared" si="426"/>
        <v>8.0599999999999987</v>
      </c>
      <c r="F605" s="210" t="s">
        <v>2611</v>
      </c>
      <c r="G605" s="211" t="s">
        <v>2279</v>
      </c>
      <c r="H605" s="7" t="s">
        <v>81</v>
      </c>
      <c r="I605" s="642">
        <v>145</v>
      </c>
      <c r="J605" s="269">
        <v>269697</v>
      </c>
      <c r="K605" s="212">
        <f t="shared" si="434"/>
        <v>39106065</v>
      </c>
      <c r="L605" s="565"/>
      <c r="M605" s="558"/>
      <c r="N605" s="580"/>
      <c r="O605" s="538">
        <f t="shared" si="435"/>
        <v>0</v>
      </c>
      <c r="P605" s="532">
        <f t="shared" si="430"/>
        <v>0</v>
      </c>
      <c r="Q605" s="532">
        <f t="shared" si="431"/>
        <v>0</v>
      </c>
      <c r="R605" s="535" t="str">
        <f t="shared" si="432"/>
        <v>NO CUMPLE</v>
      </c>
      <c r="S605" s="586"/>
      <c r="T605" s="588"/>
      <c r="U605" s="588"/>
    </row>
    <row r="606" spans="1:21" s="585" customFormat="1" ht="15.6">
      <c r="A606" s="583"/>
      <c r="B606" s="584"/>
      <c r="C606" s="339">
        <f t="shared" si="433"/>
        <v>8.0699999999999985</v>
      </c>
      <c r="D606" s="210" t="s">
        <v>2775</v>
      </c>
      <c r="E606" s="304">
        <f t="shared" si="426"/>
        <v>8.0699999999999985</v>
      </c>
      <c r="F606" s="210" t="s">
        <v>2611</v>
      </c>
      <c r="G606" s="211" t="s">
        <v>2218</v>
      </c>
      <c r="H606" s="7" t="s">
        <v>88</v>
      </c>
      <c r="I606" s="642">
        <v>145.63</v>
      </c>
      <c r="J606" s="269">
        <f>140450*1.3</f>
        <v>182585</v>
      </c>
      <c r="K606" s="212">
        <f t="shared" si="434"/>
        <v>26589853.550000001</v>
      </c>
      <c r="L606" s="565"/>
      <c r="M606" s="558"/>
      <c r="N606" s="580"/>
      <c r="O606" s="538">
        <f t="shared" si="435"/>
        <v>0</v>
      </c>
      <c r="P606" s="532">
        <f t="shared" si="430"/>
        <v>0</v>
      </c>
      <c r="Q606" s="532">
        <f t="shared" si="431"/>
        <v>0</v>
      </c>
      <c r="R606" s="535" t="str">
        <f t="shared" si="432"/>
        <v>NO CUMPLE</v>
      </c>
      <c r="S606" s="586"/>
      <c r="T606" s="588"/>
      <c r="U606" s="588"/>
    </row>
    <row r="607" spans="1:21" s="585" customFormat="1" ht="15.6">
      <c r="A607" s="583"/>
      <c r="B607" s="584"/>
      <c r="C607" s="339">
        <f t="shared" si="433"/>
        <v>8.0799999999999983</v>
      </c>
      <c r="D607" s="210" t="s">
        <v>2776</v>
      </c>
      <c r="E607" s="304">
        <f t="shared" si="426"/>
        <v>8.0799999999999983</v>
      </c>
      <c r="F607" s="210" t="s">
        <v>2776</v>
      </c>
      <c r="G607" s="211" t="s">
        <v>894</v>
      </c>
      <c r="H607" s="7" t="s">
        <v>109</v>
      </c>
      <c r="I607" s="642">
        <v>9.7100000000000009</v>
      </c>
      <c r="J607" s="269">
        <v>175971</v>
      </c>
      <c r="K607" s="212">
        <f t="shared" si="434"/>
        <v>1708678.4100000001</v>
      </c>
      <c r="L607" s="565"/>
      <c r="M607" s="558"/>
      <c r="N607" s="580"/>
      <c r="O607" s="538">
        <f t="shared" si="435"/>
        <v>0</v>
      </c>
      <c r="P607" s="532">
        <f t="shared" si="430"/>
        <v>0</v>
      </c>
      <c r="Q607" s="532">
        <f t="shared" si="431"/>
        <v>0</v>
      </c>
      <c r="R607" s="535" t="str">
        <f t="shared" si="432"/>
        <v>NO CUMPLE</v>
      </c>
      <c r="S607" s="586"/>
      <c r="T607" s="588"/>
      <c r="U607" s="588"/>
    </row>
    <row r="608" spans="1:21" s="585" customFormat="1" ht="55.2">
      <c r="A608" s="583"/>
      <c r="B608" s="584"/>
      <c r="C608" s="339">
        <f t="shared" si="433"/>
        <v>8.0899999999999981</v>
      </c>
      <c r="D608" s="210" t="s">
        <v>2777</v>
      </c>
      <c r="E608" s="304">
        <f t="shared" si="426"/>
        <v>8.0899999999999981</v>
      </c>
      <c r="F608" s="210" t="s">
        <v>2611</v>
      </c>
      <c r="G608" s="211" t="s">
        <v>2220</v>
      </c>
      <c r="H608" s="7" t="s">
        <v>88</v>
      </c>
      <c r="I608" s="642">
        <v>105.46</v>
      </c>
      <c r="J608" s="269">
        <f>141704*1.3</f>
        <v>184215.2</v>
      </c>
      <c r="K608" s="212">
        <f t="shared" si="434"/>
        <v>19427334.991999999</v>
      </c>
      <c r="L608" s="565"/>
      <c r="M608" s="558"/>
      <c r="N608" s="580"/>
      <c r="O608" s="538">
        <f t="shared" si="435"/>
        <v>0</v>
      </c>
      <c r="P608" s="532">
        <f t="shared" si="430"/>
        <v>0</v>
      </c>
      <c r="Q608" s="532">
        <f t="shared" si="431"/>
        <v>0</v>
      </c>
      <c r="R608" s="535" t="str">
        <f t="shared" si="432"/>
        <v>NO CUMPLE</v>
      </c>
      <c r="S608" s="586"/>
      <c r="T608" s="588"/>
      <c r="U608" s="588"/>
    </row>
    <row r="609" spans="1:21" s="585" customFormat="1" ht="16.2" thickBot="1">
      <c r="A609" s="583"/>
      <c r="B609" s="584"/>
      <c r="C609" s="340" t="s">
        <v>14</v>
      </c>
      <c r="D609" s="243"/>
      <c r="E609" s="303"/>
      <c r="F609" s="243"/>
      <c r="G609" s="243"/>
      <c r="H609" s="243"/>
      <c r="I609" s="643"/>
      <c r="J609" s="244"/>
      <c r="K609" s="8">
        <f>SUM(K600:K608)</f>
        <v>262113795.17199999</v>
      </c>
      <c r="L609" s="565"/>
      <c r="M609" s="558"/>
      <c r="N609" s="580"/>
      <c r="O609" s="657"/>
      <c r="P609" s="657"/>
      <c r="Q609" s="656">
        <f>SUM(Q600:Q608)</f>
        <v>0</v>
      </c>
      <c r="R609" s="657"/>
      <c r="S609" s="586"/>
      <c r="T609" s="588"/>
      <c r="U609" s="588"/>
    </row>
    <row r="610" spans="1:21" s="585" customFormat="1" ht="16.2" thickBot="1">
      <c r="A610" s="583"/>
      <c r="B610" s="584"/>
      <c r="C610" s="337" t="s">
        <v>19</v>
      </c>
      <c r="D610" s="242"/>
      <c r="E610" s="300"/>
      <c r="F610" s="242"/>
      <c r="G610" s="242"/>
      <c r="H610" s="242"/>
      <c r="I610" s="300"/>
      <c r="J610" s="2"/>
      <c r="K610" s="3"/>
      <c r="L610" s="565"/>
      <c r="M610" s="558"/>
      <c r="N610" s="541"/>
      <c r="O610" s="541"/>
      <c r="P610" s="541"/>
      <c r="Q610" s="541"/>
      <c r="R610" s="542"/>
      <c r="S610" s="586"/>
      <c r="T610" s="588"/>
      <c r="U610" s="588"/>
    </row>
    <row r="611" spans="1:21" s="585" customFormat="1" ht="15.6">
      <c r="A611" s="583"/>
      <c r="B611" s="584"/>
      <c r="C611" s="338">
        <v>9.01</v>
      </c>
      <c r="D611" s="210" t="s">
        <v>2778</v>
      </c>
      <c r="E611" s="304">
        <f t="shared" ref="E611:E612" si="436">C611</f>
        <v>9.01</v>
      </c>
      <c r="F611" s="210" t="s">
        <v>2778</v>
      </c>
      <c r="G611" s="5" t="s">
        <v>631</v>
      </c>
      <c r="H611" s="4" t="s">
        <v>88</v>
      </c>
      <c r="I611" s="641">
        <v>516.36</v>
      </c>
      <c r="J611" s="269">
        <v>55007</v>
      </c>
      <c r="K611" s="6">
        <f>J611*I611</f>
        <v>28403414.52</v>
      </c>
      <c r="L611" s="565"/>
      <c r="M611" s="558"/>
      <c r="N611" s="580"/>
      <c r="O611" s="538">
        <f t="shared" ref="O611:O612" si="437">+ROUND(N611,2)</f>
        <v>0</v>
      </c>
      <c r="P611" s="532">
        <f t="shared" ref="P611" si="438">+N611*I611</f>
        <v>0</v>
      </c>
      <c r="Q611" s="532">
        <f t="shared" ref="Q611" si="439">ROUND(O611*I611,2)</f>
        <v>0</v>
      </c>
      <c r="R611" s="535" t="str">
        <f t="shared" ref="R611" si="440">IF(OR(O611&lt;=0,O611&gt;J611,Q611&lt;=0,Q611&gt;K611,$R$777="NO CUMPLE"),"NO CUMPLE","CUMPLE")</f>
        <v>NO CUMPLE</v>
      </c>
      <c r="S611" s="586"/>
      <c r="T611" s="588"/>
      <c r="U611" s="588"/>
    </row>
    <row r="612" spans="1:21" s="585" customFormat="1" ht="15.6">
      <c r="A612" s="583"/>
      <c r="B612" s="584"/>
      <c r="C612" s="339">
        <f>C611+0.01</f>
        <v>9.02</v>
      </c>
      <c r="D612" s="210" t="s">
        <v>2779</v>
      </c>
      <c r="E612" s="304">
        <f t="shared" si="436"/>
        <v>9.02</v>
      </c>
      <c r="F612" s="210" t="s">
        <v>2779</v>
      </c>
      <c r="G612" s="211" t="s">
        <v>629</v>
      </c>
      <c r="H612" s="7" t="s">
        <v>88</v>
      </c>
      <c r="I612" s="642">
        <v>114</v>
      </c>
      <c r="J612" s="269">
        <v>64761</v>
      </c>
      <c r="K612" s="212">
        <f>J612*I612</f>
        <v>7382754</v>
      </c>
      <c r="L612" s="565"/>
      <c r="M612" s="558"/>
      <c r="N612" s="580"/>
      <c r="O612" s="538">
        <f t="shared" si="437"/>
        <v>0</v>
      </c>
      <c r="P612" s="532">
        <f t="shared" ref="P612" si="441">+N612*I612</f>
        <v>0</v>
      </c>
      <c r="Q612" s="532">
        <f t="shared" ref="Q612" si="442">ROUND(O612*I612,2)</f>
        <v>0</v>
      </c>
      <c r="R612" s="535" t="str">
        <f t="shared" ref="R612" si="443">IF(OR(O612&lt;=0,O612&gt;J612,Q612&lt;=0,Q612&gt;K612,$R$777="NO CUMPLE"),"NO CUMPLE","CUMPLE")</f>
        <v>NO CUMPLE</v>
      </c>
      <c r="S612" s="586"/>
      <c r="T612" s="588"/>
      <c r="U612" s="588"/>
    </row>
    <row r="613" spans="1:21" s="585" customFormat="1" ht="16.2" thickBot="1">
      <c r="A613" s="583"/>
      <c r="B613" s="584"/>
      <c r="C613" s="340" t="s">
        <v>14</v>
      </c>
      <c r="D613" s="243"/>
      <c r="E613" s="303"/>
      <c r="F613" s="243"/>
      <c r="G613" s="243"/>
      <c r="H613" s="243"/>
      <c r="I613" s="643"/>
      <c r="J613" s="244"/>
      <c r="K613" s="8">
        <f>SUM(K611:K612)</f>
        <v>35786168.519999996</v>
      </c>
      <c r="L613" s="565"/>
      <c r="M613" s="558"/>
      <c r="N613" s="580"/>
      <c r="O613" s="657"/>
      <c r="P613" s="657"/>
      <c r="Q613" s="656">
        <f>SUM(Q611:Q612)</f>
        <v>0</v>
      </c>
      <c r="R613" s="657"/>
      <c r="S613" s="586"/>
      <c r="T613" s="588"/>
      <c r="U613" s="588"/>
    </row>
    <row r="614" spans="1:21" s="585" customFormat="1" ht="16.2" thickBot="1">
      <c r="A614" s="583"/>
      <c r="B614" s="584"/>
      <c r="C614" s="337" t="s">
        <v>20</v>
      </c>
      <c r="D614" s="242"/>
      <c r="E614" s="300"/>
      <c r="F614" s="242"/>
      <c r="G614" s="242"/>
      <c r="H614" s="242"/>
      <c r="I614" s="300"/>
      <c r="J614" s="2"/>
      <c r="K614" s="3"/>
      <c r="L614" s="565"/>
      <c r="M614" s="558"/>
      <c r="N614" s="541"/>
      <c r="O614" s="541"/>
      <c r="P614" s="541"/>
      <c r="Q614" s="541"/>
      <c r="R614" s="542"/>
      <c r="S614" s="586"/>
      <c r="T614" s="588"/>
      <c r="U614" s="588"/>
    </row>
    <row r="615" spans="1:21" s="585" customFormat="1" ht="41.4">
      <c r="A615" s="583"/>
      <c r="B615" s="584"/>
      <c r="C615" s="338">
        <v>10.01</v>
      </c>
      <c r="D615" s="210" t="s">
        <v>2780</v>
      </c>
      <c r="E615" s="304">
        <f t="shared" ref="E615:E630" si="444">C615</f>
        <v>10.01</v>
      </c>
      <c r="F615" s="210" t="s">
        <v>2611</v>
      </c>
      <c r="G615" s="5" t="s">
        <v>2221</v>
      </c>
      <c r="H615" s="4" t="s">
        <v>88</v>
      </c>
      <c r="I615" s="641">
        <v>736.04</v>
      </c>
      <c r="J615" s="269">
        <v>207424</v>
      </c>
      <c r="K615" s="6">
        <f>J615*I615</f>
        <v>152672360.95999998</v>
      </c>
      <c r="L615" s="565"/>
      <c r="M615" s="558"/>
      <c r="N615" s="580"/>
      <c r="O615" s="538">
        <f t="shared" ref="O615:O630" si="445">+ROUND(N615,2)</f>
        <v>0</v>
      </c>
      <c r="P615" s="532">
        <f t="shared" ref="P615" si="446">+N615*I615</f>
        <v>0</v>
      </c>
      <c r="Q615" s="532">
        <f t="shared" ref="Q615" si="447">ROUND(O615*I615,2)</f>
        <v>0</v>
      </c>
      <c r="R615" s="535" t="str">
        <f t="shared" ref="R615" si="448">IF(OR(O615&lt;=0,O615&gt;J615,Q615&lt;=0,Q615&gt;K615,$R$777="NO CUMPLE"),"NO CUMPLE","CUMPLE")</f>
        <v>NO CUMPLE</v>
      </c>
      <c r="S615" s="586"/>
      <c r="T615" s="588"/>
      <c r="U615" s="588"/>
    </row>
    <row r="616" spans="1:21" s="585" customFormat="1" ht="41.4">
      <c r="A616" s="583"/>
      <c r="B616" s="584"/>
      <c r="C616" s="339">
        <f>C615+0.01</f>
        <v>10.02</v>
      </c>
      <c r="D616" s="210" t="s">
        <v>2781</v>
      </c>
      <c r="E616" s="304">
        <f t="shared" si="444"/>
        <v>10.02</v>
      </c>
      <c r="F616" s="210" t="s">
        <v>2611</v>
      </c>
      <c r="G616" s="211" t="s">
        <v>2222</v>
      </c>
      <c r="H616" s="7" t="s">
        <v>81</v>
      </c>
      <c r="I616" s="642">
        <v>419.82</v>
      </c>
      <c r="J616" s="269">
        <v>169741</v>
      </c>
      <c r="K616" s="212">
        <f>J616*I616</f>
        <v>71260666.620000005</v>
      </c>
      <c r="L616" s="565"/>
      <c r="M616" s="558"/>
      <c r="N616" s="580"/>
      <c r="O616" s="538">
        <f t="shared" si="445"/>
        <v>0</v>
      </c>
      <c r="P616" s="532">
        <f t="shared" ref="P616:P630" si="449">+N616*I616</f>
        <v>0</v>
      </c>
      <c r="Q616" s="532">
        <f t="shared" ref="Q616:Q630" si="450">ROUND(O616*I616,2)</f>
        <v>0</v>
      </c>
      <c r="R616" s="535" t="str">
        <f t="shared" ref="R616:R630" si="451">IF(OR(O616&lt;=0,O616&gt;J616,Q616&lt;=0,Q616&gt;K616,$R$777="NO CUMPLE"),"NO CUMPLE","CUMPLE")</f>
        <v>NO CUMPLE</v>
      </c>
      <c r="S616" s="586"/>
      <c r="T616" s="588"/>
      <c r="U616" s="588"/>
    </row>
    <row r="617" spans="1:21" s="585" customFormat="1" ht="27.6">
      <c r="A617" s="583"/>
      <c r="B617" s="584"/>
      <c r="C617" s="339">
        <f t="shared" ref="C617:C630" si="452">C616+0.01</f>
        <v>10.029999999999999</v>
      </c>
      <c r="D617" s="210" t="s">
        <v>2782</v>
      </c>
      <c r="E617" s="304">
        <f t="shared" si="444"/>
        <v>10.029999999999999</v>
      </c>
      <c r="F617" s="210" t="s">
        <v>2611</v>
      </c>
      <c r="G617" s="211" t="s">
        <v>2223</v>
      </c>
      <c r="H617" s="7" t="s">
        <v>81</v>
      </c>
      <c r="I617" s="642">
        <v>43.16</v>
      </c>
      <c r="J617" s="269">
        <v>124925</v>
      </c>
      <c r="K617" s="212">
        <f t="shared" ref="K617:K630" si="453">J617*I617</f>
        <v>5391763</v>
      </c>
      <c r="L617" s="565"/>
      <c r="M617" s="558"/>
      <c r="N617" s="580"/>
      <c r="O617" s="538">
        <f t="shared" si="445"/>
        <v>0</v>
      </c>
      <c r="P617" s="532">
        <f t="shared" si="449"/>
        <v>0</v>
      </c>
      <c r="Q617" s="532">
        <f t="shared" si="450"/>
        <v>0</v>
      </c>
      <c r="R617" s="535" t="str">
        <f t="shared" si="451"/>
        <v>NO CUMPLE</v>
      </c>
      <c r="S617" s="586"/>
      <c r="T617" s="588"/>
      <c r="U617" s="588"/>
    </row>
    <row r="618" spans="1:21" s="585" customFormat="1" ht="27.6">
      <c r="A618" s="583"/>
      <c r="B618" s="584"/>
      <c r="C618" s="339">
        <f t="shared" si="452"/>
        <v>10.039999999999999</v>
      </c>
      <c r="D618" s="210" t="s">
        <v>2783</v>
      </c>
      <c r="E618" s="304">
        <f t="shared" si="444"/>
        <v>10.039999999999999</v>
      </c>
      <c r="F618" s="210" t="s">
        <v>2611</v>
      </c>
      <c r="G618" s="211" t="s">
        <v>2224</v>
      </c>
      <c r="H618" s="7" t="s">
        <v>81</v>
      </c>
      <c r="I618" s="642">
        <v>306.61</v>
      </c>
      <c r="J618" s="269">
        <v>116080</v>
      </c>
      <c r="K618" s="212">
        <f t="shared" si="453"/>
        <v>35591288.800000004</v>
      </c>
      <c r="L618" s="565"/>
      <c r="M618" s="558"/>
      <c r="N618" s="580"/>
      <c r="O618" s="538">
        <f t="shared" si="445"/>
        <v>0</v>
      </c>
      <c r="P618" s="532">
        <f t="shared" si="449"/>
        <v>0</v>
      </c>
      <c r="Q618" s="532">
        <f t="shared" si="450"/>
        <v>0</v>
      </c>
      <c r="R618" s="535" t="str">
        <f t="shared" si="451"/>
        <v>NO CUMPLE</v>
      </c>
      <c r="S618" s="586"/>
      <c r="T618" s="588"/>
      <c r="U618" s="588"/>
    </row>
    <row r="619" spans="1:21" s="585" customFormat="1" ht="15.6">
      <c r="A619" s="583"/>
      <c r="B619" s="584"/>
      <c r="C619" s="339">
        <f t="shared" si="452"/>
        <v>10.049999999999999</v>
      </c>
      <c r="D619" s="210" t="s">
        <v>2784</v>
      </c>
      <c r="E619" s="304">
        <f t="shared" si="444"/>
        <v>10.049999999999999</v>
      </c>
      <c r="F619" s="210" t="s">
        <v>2784</v>
      </c>
      <c r="G619" s="211" t="s">
        <v>249</v>
      </c>
      <c r="H619" s="7" t="s">
        <v>81</v>
      </c>
      <c r="I619" s="642">
        <v>991.89</v>
      </c>
      <c r="J619" s="269">
        <v>12389</v>
      </c>
      <c r="K619" s="212">
        <f t="shared" si="453"/>
        <v>12288525.209999999</v>
      </c>
      <c r="L619" s="565"/>
      <c r="M619" s="558"/>
      <c r="N619" s="580"/>
      <c r="O619" s="538">
        <f t="shared" si="445"/>
        <v>0</v>
      </c>
      <c r="P619" s="532">
        <f t="shared" si="449"/>
        <v>0</v>
      </c>
      <c r="Q619" s="532">
        <f t="shared" si="450"/>
        <v>0</v>
      </c>
      <c r="R619" s="535" t="str">
        <f t="shared" si="451"/>
        <v>NO CUMPLE</v>
      </c>
      <c r="S619" s="586"/>
      <c r="T619" s="588"/>
      <c r="U619" s="588"/>
    </row>
    <row r="620" spans="1:21" s="585" customFormat="1" ht="15.6">
      <c r="A620" s="583"/>
      <c r="B620" s="584"/>
      <c r="C620" s="339">
        <f t="shared" si="452"/>
        <v>10.059999999999999</v>
      </c>
      <c r="D620" s="210" t="s">
        <v>2615</v>
      </c>
      <c r="E620" s="304">
        <f t="shared" si="444"/>
        <v>10.059999999999999</v>
      </c>
      <c r="F620" s="210" t="s">
        <v>2615</v>
      </c>
      <c r="G620" s="211" t="s">
        <v>188</v>
      </c>
      <c r="H620" s="7" t="s">
        <v>187</v>
      </c>
      <c r="I620" s="642">
        <v>583.42999999999995</v>
      </c>
      <c r="J620" s="269">
        <v>10989</v>
      </c>
      <c r="K620" s="212">
        <f t="shared" si="453"/>
        <v>6411312.2699999996</v>
      </c>
      <c r="L620" s="565"/>
      <c r="M620" s="558"/>
      <c r="N620" s="580"/>
      <c r="O620" s="538">
        <f t="shared" si="445"/>
        <v>0</v>
      </c>
      <c r="P620" s="532">
        <f t="shared" si="449"/>
        <v>0</v>
      </c>
      <c r="Q620" s="532">
        <f t="shared" si="450"/>
        <v>0</v>
      </c>
      <c r="R620" s="535" t="str">
        <f t="shared" si="451"/>
        <v>NO CUMPLE</v>
      </c>
      <c r="S620" s="586"/>
      <c r="T620" s="588"/>
      <c r="U620" s="588"/>
    </row>
    <row r="621" spans="1:21" s="585" customFormat="1" ht="15.6">
      <c r="A621" s="583"/>
      <c r="B621" s="584"/>
      <c r="C621" s="339">
        <f t="shared" si="452"/>
        <v>10.069999999999999</v>
      </c>
      <c r="D621" s="210" t="s">
        <v>2785</v>
      </c>
      <c r="E621" s="304">
        <f t="shared" si="444"/>
        <v>10.069999999999999</v>
      </c>
      <c r="F621" s="210" t="s">
        <v>2785</v>
      </c>
      <c r="G621" s="211" t="s">
        <v>251</v>
      </c>
      <c r="H621" s="7" t="s">
        <v>78</v>
      </c>
      <c r="I621" s="642">
        <v>717</v>
      </c>
      <c r="J621" s="269">
        <v>26722</v>
      </c>
      <c r="K621" s="212">
        <f t="shared" si="453"/>
        <v>19159674</v>
      </c>
      <c r="L621" s="565"/>
      <c r="M621" s="558"/>
      <c r="N621" s="580"/>
      <c r="O621" s="538">
        <f t="shared" si="445"/>
        <v>0</v>
      </c>
      <c r="P621" s="532">
        <f t="shared" si="449"/>
        <v>0</v>
      </c>
      <c r="Q621" s="532">
        <f t="shared" si="450"/>
        <v>0</v>
      </c>
      <c r="R621" s="535" t="str">
        <f t="shared" si="451"/>
        <v>NO CUMPLE</v>
      </c>
      <c r="S621" s="586"/>
      <c r="T621" s="588"/>
      <c r="U621" s="588"/>
    </row>
    <row r="622" spans="1:21" s="585" customFormat="1" ht="15.6">
      <c r="A622" s="583"/>
      <c r="B622" s="584"/>
      <c r="C622" s="339">
        <f t="shared" si="452"/>
        <v>10.079999999999998</v>
      </c>
      <c r="D622" s="210" t="s">
        <v>2786</v>
      </c>
      <c r="E622" s="304">
        <f t="shared" si="444"/>
        <v>10.079999999999998</v>
      </c>
      <c r="F622" s="210" t="s">
        <v>2786</v>
      </c>
      <c r="G622" s="211" t="s">
        <v>214</v>
      </c>
      <c r="H622" s="7" t="s">
        <v>88</v>
      </c>
      <c r="I622" s="642">
        <v>139.36000000000001</v>
      </c>
      <c r="J622" s="269">
        <v>84160</v>
      </c>
      <c r="K622" s="212">
        <f t="shared" si="453"/>
        <v>11728537.600000001</v>
      </c>
      <c r="L622" s="565"/>
      <c r="M622" s="558"/>
      <c r="N622" s="580"/>
      <c r="O622" s="538">
        <f t="shared" si="445"/>
        <v>0</v>
      </c>
      <c r="P622" s="532">
        <f t="shared" si="449"/>
        <v>0</v>
      </c>
      <c r="Q622" s="532">
        <f t="shared" si="450"/>
        <v>0</v>
      </c>
      <c r="R622" s="535" t="str">
        <f t="shared" si="451"/>
        <v>NO CUMPLE</v>
      </c>
      <c r="S622" s="586"/>
      <c r="T622" s="588"/>
      <c r="U622" s="588"/>
    </row>
    <row r="623" spans="1:21" s="585" customFormat="1" ht="15.6">
      <c r="A623" s="583"/>
      <c r="B623" s="584"/>
      <c r="C623" s="339">
        <f t="shared" si="452"/>
        <v>10.089999999999998</v>
      </c>
      <c r="D623" s="210" t="s">
        <v>2787</v>
      </c>
      <c r="E623" s="304">
        <f t="shared" si="444"/>
        <v>10.089999999999998</v>
      </c>
      <c r="F623" s="210" t="s">
        <v>2787</v>
      </c>
      <c r="G623" s="211" t="s">
        <v>215</v>
      </c>
      <c r="H623" s="7" t="s">
        <v>81</v>
      </c>
      <c r="I623" s="642">
        <v>69.7</v>
      </c>
      <c r="J623" s="269">
        <v>53443</v>
      </c>
      <c r="K623" s="212">
        <f t="shared" si="453"/>
        <v>3724977.1</v>
      </c>
      <c r="L623" s="565"/>
      <c r="M623" s="558"/>
      <c r="N623" s="580"/>
      <c r="O623" s="538">
        <f t="shared" si="445"/>
        <v>0</v>
      </c>
      <c r="P623" s="532">
        <f t="shared" si="449"/>
        <v>0</v>
      </c>
      <c r="Q623" s="532">
        <f t="shared" si="450"/>
        <v>0</v>
      </c>
      <c r="R623" s="535" t="str">
        <f t="shared" si="451"/>
        <v>NO CUMPLE</v>
      </c>
      <c r="S623" s="586"/>
      <c r="T623" s="588"/>
      <c r="U623" s="588"/>
    </row>
    <row r="624" spans="1:21" s="585" customFormat="1" ht="15.6">
      <c r="A624" s="583"/>
      <c r="B624" s="584"/>
      <c r="C624" s="339">
        <f t="shared" si="452"/>
        <v>10.099999999999998</v>
      </c>
      <c r="D624" s="210" t="s">
        <v>2788</v>
      </c>
      <c r="E624" s="304">
        <f t="shared" si="444"/>
        <v>10.099999999999998</v>
      </c>
      <c r="F624" s="210" t="s">
        <v>2788</v>
      </c>
      <c r="G624" s="211" t="s">
        <v>270</v>
      </c>
      <c r="H624" s="7" t="s">
        <v>88</v>
      </c>
      <c r="I624" s="642">
        <v>363.44</v>
      </c>
      <c r="J624" s="269">
        <v>45066</v>
      </c>
      <c r="K624" s="212">
        <f t="shared" si="453"/>
        <v>16378787.039999999</v>
      </c>
      <c r="L624" s="565"/>
      <c r="M624" s="558"/>
      <c r="N624" s="580"/>
      <c r="O624" s="538">
        <f t="shared" si="445"/>
        <v>0</v>
      </c>
      <c r="P624" s="532">
        <f t="shared" si="449"/>
        <v>0</v>
      </c>
      <c r="Q624" s="532">
        <f t="shared" si="450"/>
        <v>0</v>
      </c>
      <c r="R624" s="535" t="str">
        <f t="shared" si="451"/>
        <v>NO CUMPLE</v>
      </c>
      <c r="S624" s="586"/>
      <c r="T624" s="588"/>
      <c r="U624" s="588"/>
    </row>
    <row r="625" spans="1:21" s="585" customFormat="1" ht="15.6">
      <c r="A625" s="583"/>
      <c r="B625" s="584"/>
      <c r="C625" s="339">
        <f t="shared" si="452"/>
        <v>10.109999999999998</v>
      </c>
      <c r="D625" s="210" t="s">
        <v>2789</v>
      </c>
      <c r="E625" s="304">
        <f t="shared" si="444"/>
        <v>10.109999999999998</v>
      </c>
      <c r="F625" s="210" t="s">
        <v>2789</v>
      </c>
      <c r="G625" s="211" t="s">
        <v>271</v>
      </c>
      <c r="H625" s="7" t="s">
        <v>81</v>
      </c>
      <c r="I625" s="642">
        <v>394.33</v>
      </c>
      <c r="J625" s="269">
        <v>30622</v>
      </c>
      <c r="K625" s="212">
        <f t="shared" si="453"/>
        <v>12075173.26</v>
      </c>
      <c r="L625" s="565"/>
      <c r="M625" s="558"/>
      <c r="N625" s="580"/>
      <c r="O625" s="538">
        <f t="shared" si="445"/>
        <v>0</v>
      </c>
      <c r="P625" s="532">
        <f t="shared" si="449"/>
        <v>0</v>
      </c>
      <c r="Q625" s="532">
        <f t="shared" si="450"/>
        <v>0</v>
      </c>
      <c r="R625" s="535" t="str">
        <f t="shared" si="451"/>
        <v>NO CUMPLE</v>
      </c>
      <c r="S625" s="586"/>
      <c r="T625" s="588"/>
      <c r="U625" s="588"/>
    </row>
    <row r="626" spans="1:21" s="585" customFormat="1" ht="15.6">
      <c r="A626" s="583"/>
      <c r="B626" s="584"/>
      <c r="C626" s="339">
        <f t="shared" si="452"/>
        <v>10.119999999999997</v>
      </c>
      <c r="D626" s="210" t="s">
        <v>2790</v>
      </c>
      <c r="E626" s="304">
        <f t="shared" si="444"/>
        <v>10.119999999999997</v>
      </c>
      <c r="F626" s="210" t="s">
        <v>2790</v>
      </c>
      <c r="G626" s="211" t="s">
        <v>272</v>
      </c>
      <c r="H626" s="7" t="s">
        <v>88</v>
      </c>
      <c r="I626" s="642">
        <v>162.38</v>
      </c>
      <c r="J626" s="269">
        <v>38250</v>
      </c>
      <c r="K626" s="212">
        <f t="shared" si="453"/>
        <v>6211035</v>
      </c>
      <c r="L626" s="565"/>
      <c r="M626" s="558"/>
      <c r="N626" s="580"/>
      <c r="O626" s="538">
        <f t="shared" si="445"/>
        <v>0</v>
      </c>
      <c r="P626" s="532">
        <f t="shared" si="449"/>
        <v>0</v>
      </c>
      <c r="Q626" s="532">
        <f t="shared" si="450"/>
        <v>0</v>
      </c>
      <c r="R626" s="535" t="str">
        <f t="shared" si="451"/>
        <v>NO CUMPLE</v>
      </c>
      <c r="S626" s="586"/>
      <c r="T626" s="588"/>
      <c r="U626" s="588"/>
    </row>
    <row r="627" spans="1:21" s="585" customFormat="1" ht="15.6">
      <c r="A627" s="583"/>
      <c r="B627" s="584"/>
      <c r="C627" s="339">
        <f t="shared" si="452"/>
        <v>10.129999999999997</v>
      </c>
      <c r="D627" s="210" t="s">
        <v>2791</v>
      </c>
      <c r="E627" s="304">
        <f t="shared" si="444"/>
        <v>10.129999999999997</v>
      </c>
      <c r="F627" s="210" t="s">
        <v>2791</v>
      </c>
      <c r="G627" s="211" t="s">
        <v>273</v>
      </c>
      <c r="H627" s="7" t="s">
        <v>81</v>
      </c>
      <c r="I627" s="642">
        <v>118.4</v>
      </c>
      <c r="J627" s="269">
        <v>24903</v>
      </c>
      <c r="K627" s="212">
        <f t="shared" si="453"/>
        <v>2948515.2</v>
      </c>
      <c r="L627" s="565"/>
      <c r="M627" s="558"/>
      <c r="N627" s="580"/>
      <c r="O627" s="538">
        <f t="shared" si="445"/>
        <v>0</v>
      </c>
      <c r="P627" s="532">
        <f t="shared" si="449"/>
        <v>0</v>
      </c>
      <c r="Q627" s="532">
        <f t="shared" si="450"/>
        <v>0</v>
      </c>
      <c r="R627" s="535" t="str">
        <f t="shared" si="451"/>
        <v>NO CUMPLE</v>
      </c>
      <c r="S627" s="586"/>
      <c r="T627" s="588"/>
      <c r="U627" s="588"/>
    </row>
    <row r="628" spans="1:21" s="585" customFormat="1" ht="15.6">
      <c r="A628" s="583"/>
      <c r="B628" s="584"/>
      <c r="C628" s="339">
        <f t="shared" si="452"/>
        <v>10.139999999999997</v>
      </c>
      <c r="D628" s="210" t="s">
        <v>2792</v>
      </c>
      <c r="E628" s="304">
        <f t="shared" si="444"/>
        <v>10.139999999999997</v>
      </c>
      <c r="F628" s="210" t="s">
        <v>2792</v>
      </c>
      <c r="G628" s="211" t="s">
        <v>741</v>
      </c>
      <c r="H628" s="7" t="s">
        <v>88</v>
      </c>
      <c r="I628" s="642">
        <v>886.94</v>
      </c>
      <c r="J628" s="269">
        <v>22233</v>
      </c>
      <c r="K628" s="212">
        <f t="shared" si="453"/>
        <v>19719337.02</v>
      </c>
      <c r="L628" s="565"/>
      <c r="M628" s="558"/>
      <c r="N628" s="580"/>
      <c r="O628" s="538">
        <f t="shared" si="445"/>
        <v>0</v>
      </c>
      <c r="P628" s="532">
        <f t="shared" si="449"/>
        <v>0</v>
      </c>
      <c r="Q628" s="532">
        <f t="shared" si="450"/>
        <v>0</v>
      </c>
      <c r="R628" s="535" t="str">
        <f t="shared" si="451"/>
        <v>NO CUMPLE</v>
      </c>
      <c r="S628" s="586"/>
      <c r="T628" s="588"/>
      <c r="U628" s="588"/>
    </row>
    <row r="629" spans="1:21" s="585" customFormat="1" ht="15.6">
      <c r="A629" s="583"/>
      <c r="B629" s="584"/>
      <c r="C629" s="339">
        <f t="shared" si="452"/>
        <v>10.149999999999997</v>
      </c>
      <c r="D629" s="210" t="s">
        <v>2793</v>
      </c>
      <c r="E629" s="304">
        <f t="shared" si="444"/>
        <v>10.149999999999997</v>
      </c>
      <c r="F629" s="210" t="s">
        <v>2793</v>
      </c>
      <c r="G629" s="211" t="s">
        <v>247</v>
      </c>
      <c r="H629" s="7" t="s">
        <v>88</v>
      </c>
      <c r="I629" s="642">
        <v>1970.27</v>
      </c>
      <c r="J629" s="269">
        <v>16566</v>
      </c>
      <c r="K629" s="212">
        <f t="shared" si="453"/>
        <v>32639492.82</v>
      </c>
      <c r="L629" s="565"/>
      <c r="M629" s="558"/>
      <c r="N629" s="580"/>
      <c r="O629" s="538">
        <f t="shared" si="445"/>
        <v>0</v>
      </c>
      <c r="P629" s="532">
        <f t="shared" si="449"/>
        <v>0</v>
      </c>
      <c r="Q629" s="532">
        <f t="shared" si="450"/>
        <v>0</v>
      </c>
      <c r="R629" s="535" t="str">
        <f t="shared" si="451"/>
        <v>NO CUMPLE</v>
      </c>
      <c r="S629" s="586"/>
      <c r="T629" s="588"/>
      <c r="U629" s="588"/>
    </row>
    <row r="630" spans="1:21" s="585" customFormat="1" ht="41.4">
      <c r="A630" s="583"/>
      <c r="B630" s="584"/>
      <c r="C630" s="339">
        <f t="shared" si="452"/>
        <v>10.159999999999997</v>
      </c>
      <c r="D630" s="210" t="s">
        <v>2794</v>
      </c>
      <c r="E630" s="304">
        <f t="shared" si="444"/>
        <v>10.159999999999997</v>
      </c>
      <c r="F630" s="210" t="s">
        <v>2611</v>
      </c>
      <c r="G630" s="211" t="s">
        <v>2252</v>
      </c>
      <c r="H630" s="7" t="s">
        <v>81</v>
      </c>
      <c r="I630" s="642">
        <v>243.75</v>
      </c>
      <c r="J630" s="269">
        <v>156320</v>
      </c>
      <c r="K630" s="212">
        <f t="shared" si="453"/>
        <v>38103000</v>
      </c>
      <c r="L630" s="565"/>
      <c r="M630" s="558"/>
      <c r="N630" s="580"/>
      <c r="O630" s="538">
        <f t="shared" si="445"/>
        <v>0</v>
      </c>
      <c r="P630" s="532">
        <f t="shared" si="449"/>
        <v>0</v>
      </c>
      <c r="Q630" s="532">
        <f t="shared" si="450"/>
        <v>0</v>
      </c>
      <c r="R630" s="535" t="str">
        <f t="shared" si="451"/>
        <v>NO CUMPLE</v>
      </c>
      <c r="S630" s="586"/>
      <c r="T630" s="588"/>
      <c r="U630" s="588"/>
    </row>
    <row r="631" spans="1:21" s="585" customFormat="1" ht="16.2" thickBot="1">
      <c r="A631" s="583"/>
      <c r="B631" s="584"/>
      <c r="C631" s="340" t="s">
        <v>14</v>
      </c>
      <c r="D631" s="243"/>
      <c r="E631" s="303"/>
      <c r="F631" s="243"/>
      <c r="G631" s="243"/>
      <c r="H631" s="243"/>
      <c r="I631" s="643"/>
      <c r="J631" s="244"/>
      <c r="K631" s="8">
        <f>SUM(K615:K630)</f>
        <v>446304445.89999998</v>
      </c>
      <c r="L631" s="565"/>
      <c r="M631" s="558"/>
      <c r="N631" s="580"/>
      <c r="O631" s="657"/>
      <c r="P631" s="657"/>
      <c r="Q631" s="534">
        <f>SUM(Q615:Q630)</f>
        <v>0</v>
      </c>
      <c r="R631" s="657"/>
      <c r="S631" s="586"/>
      <c r="T631" s="588"/>
      <c r="U631" s="588"/>
    </row>
    <row r="632" spans="1:21" s="585" customFormat="1" ht="16.2" thickBot="1">
      <c r="A632" s="583"/>
      <c r="B632" s="584"/>
      <c r="C632" s="337" t="s">
        <v>21</v>
      </c>
      <c r="D632" s="242"/>
      <c r="E632" s="300"/>
      <c r="F632" s="242"/>
      <c r="G632" s="242"/>
      <c r="H632" s="242"/>
      <c r="I632" s="300"/>
      <c r="J632" s="2"/>
      <c r="K632" s="3"/>
      <c r="L632" s="565"/>
      <c r="M632" s="558"/>
      <c r="N632" s="541"/>
      <c r="O632" s="541"/>
      <c r="P632" s="541"/>
      <c r="Q632" s="541"/>
      <c r="R632" s="542"/>
      <c r="S632" s="586"/>
      <c r="T632" s="588"/>
      <c r="U632" s="588"/>
    </row>
    <row r="633" spans="1:21" s="585" customFormat="1" ht="41.4">
      <c r="A633" s="583"/>
      <c r="B633" s="584"/>
      <c r="C633" s="339">
        <v>11.01</v>
      </c>
      <c r="D633" s="210" t="s">
        <v>2795</v>
      </c>
      <c r="E633" s="304">
        <f t="shared" ref="E633:E641" si="454">C633</f>
        <v>11.01</v>
      </c>
      <c r="F633" s="210" t="s">
        <v>2611</v>
      </c>
      <c r="G633" s="211" t="s">
        <v>2528</v>
      </c>
      <c r="H633" s="7" t="s">
        <v>88</v>
      </c>
      <c r="I633" s="642">
        <v>66.64</v>
      </c>
      <c r="J633" s="269">
        <v>122215</v>
      </c>
      <c r="K633" s="212">
        <f t="shared" ref="K633:K641" si="455">J633*I633</f>
        <v>8144407.5999999996</v>
      </c>
      <c r="L633" s="565"/>
      <c r="M633" s="558"/>
      <c r="N633" s="580"/>
      <c r="O633" s="538">
        <f t="shared" ref="O633:O641" si="456">+ROUND(N633,2)</f>
        <v>0</v>
      </c>
      <c r="P633" s="532">
        <f t="shared" ref="P633" si="457">+N633*I633</f>
        <v>0</v>
      </c>
      <c r="Q633" s="532">
        <f t="shared" ref="Q633" si="458">ROUND(O633*I633,2)</f>
        <v>0</v>
      </c>
      <c r="R633" s="535" t="str">
        <f t="shared" ref="R633" si="459">IF(OR(O633&lt;=0,O633&gt;J633,Q633&lt;=0,Q633&gt;K633,$R$777="NO CUMPLE"),"NO CUMPLE","CUMPLE")</f>
        <v>NO CUMPLE</v>
      </c>
      <c r="S633" s="586"/>
      <c r="T633" s="588"/>
      <c r="U633" s="588"/>
    </row>
    <row r="634" spans="1:21" s="585" customFormat="1" ht="41.4">
      <c r="A634" s="583"/>
      <c r="B634" s="584"/>
      <c r="C634" s="339">
        <f t="shared" ref="C634:C641" si="460">C633+0.01</f>
        <v>11.02</v>
      </c>
      <c r="D634" s="210" t="s">
        <v>2796</v>
      </c>
      <c r="E634" s="304">
        <f t="shared" si="454"/>
        <v>11.02</v>
      </c>
      <c r="F634" s="210" t="s">
        <v>2611</v>
      </c>
      <c r="G634" s="211" t="s">
        <v>2529</v>
      </c>
      <c r="H634" s="7" t="s">
        <v>88</v>
      </c>
      <c r="I634" s="642">
        <v>6</v>
      </c>
      <c r="J634" s="269">
        <v>130027</v>
      </c>
      <c r="K634" s="212">
        <f t="shared" si="455"/>
        <v>780162</v>
      </c>
      <c r="L634" s="565"/>
      <c r="M634" s="558"/>
      <c r="N634" s="580"/>
      <c r="O634" s="538">
        <f t="shared" si="456"/>
        <v>0</v>
      </c>
      <c r="P634" s="532">
        <f t="shared" ref="P634:P641" si="461">+N634*I634</f>
        <v>0</v>
      </c>
      <c r="Q634" s="532">
        <f t="shared" ref="Q634:Q641" si="462">ROUND(O634*I634,2)</f>
        <v>0</v>
      </c>
      <c r="R634" s="535" t="str">
        <f t="shared" ref="R634:R641" si="463">IF(OR(O634&lt;=0,O634&gt;J634,Q634&lt;=0,Q634&gt;K634,$R$777="NO CUMPLE"),"NO CUMPLE","CUMPLE")</f>
        <v>NO CUMPLE</v>
      </c>
      <c r="S634" s="586"/>
      <c r="T634" s="588"/>
      <c r="U634" s="588"/>
    </row>
    <row r="635" spans="1:21" s="585" customFormat="1" ht="41.4">
      <c r="A635" s="583"/>
      <c r="B635" s="584"/>
      <c r="C635" s="339">
        <f t="shared" si="460"/>
        <v>11.03</v>
      </c>
      <c r="D635" s="210" t="s">
        <v>2797</v>
      </c>
      <c r="E635" s="304">
        <f t="shared" si="454"/>
        <v>11.03</v>
      </c>
      <c r="F635" s="210" t="s">
        <v>2611</v>
      </c>
      <c r="G635" s="211" t="s">
        <v>2530</v>
      </c>
      <c r="H635" s="7" t="s">
        <v>88</v>
      </c>
      <c r="I635" s="642">
        <v>67.05</v>
      </c>
      <c r="J635" s="269">
        <v>196847</v>
      </c>
      <c r="K635" s="212">
        <f t="shared" si="455"/>
        <v>13198591.35</v>
      </c>
      <c r="L635" s="565"/>
      <c r="M635" s="558"/>
      <c r="N635" s="580"/>
      <c r="O635" s="538">
        <f t="shared" si="456"/>
        <v>0</v>
      </c>
      <c r="P635" s="532">
        <f t="shared" si="461"/>
        <v>0</v>
      </c>
      <c r="Q635" s="532">
        <f t="shared" si="462"/>
        <v>0</v>
      </c>
      <c r="R635" s="535" t="str">
        <f t="shared" si="463"/>
        <v>NO CUMPLE</v>
      </c>
      <c r="S635" s="586"/>
      <c r="T635" s="588"/>
      <c r="U635" s="588"/>
    </row>
    <row r="636" spans="1:21" s="585" customFormat="1" ht="41.4">
      <c r="A636" s="583"/>
      <c r="B636" s="584"/>
      <c r="C636" s="339">
        <f t="shared" si="460"/>
        <v>11.04</v>
      </c>
      <c r="D636" s="210" t="s">
        <v>2798</v>
      </c>
      <c r="E636" s="304">
        <f t="shared" si="454"/>
        <v>11.04</v>
      </c>
      <c r="F636" s="210" t="s">
        <v>2611</v>
      </c>
      <c r="G636" s="211" t="s">
        <v>2531</v>
      </c>
      <c r="H636" s="7" t="s">
        <v>88</v>
      </c>
      <c r="I636" s="642">
        <v>59.58</v>
      </c>
      <c r="J636" s="269">
        <v>335960</v>
      </c>
      <c r="K636" s="212">
        <f t="shared" si="455"/>
        <v>20016496.800000001</v>
      </c>
      <c r="L636" s="565"/>
      <c r="M636" s="558"/>
      <c r="N636" s="580"/>
      <c r="O636" s="538">
        <f t="shared" si="456"/>
        <v>0</v>
      </c>
      <c r="P636" s="532">
        <f t="shared" si="461"/>
        <v>0</v>
      </c>
      <c r="Q636" s="532">
        <f t="shared" si="462"/>
        <v>0</v>
      </c>
      <c r="R636" s="535" t="str">
        <f t="shared" si="463"/>
        <v>NO CUMPLE</v>
      </c>
      <c r="S636" s="586"/>
      <c r="T636" s="588"/>
      <c r="U636" s="588"/>
    </row>
    <row r="637" spans="1:21" s="585" customFormat="1" ht="41.4">
      <c r="A637" s="583"/>
      <c r="B637" s="584"/>
      <c r="C637" s="339">
        <f t="shared" si="460"/>
        <v>11.049999999999999</v>
      </c>
      <c r="D637" s="210" t="s">
        <v>2799</v>
      </c>
      <c r="E637" s="304">
        <f t="shared" si="454"/>
        <v>11.049999999999999</v>
      </c>
      <c r="F637" s="210" t="s">
        <v>2611</v>
      </c>
      <c r="G637" s="211" t="s">
        <v>2532</v>
      </c>
      <c r="H637" s="7" t="s">
        <v>88</v>
      </c>
      <c r="I637" s="642">
        <v>88</v>
      </c>
      <c r="J637" s="269">
        <v>279610</v>
      </c>
      <c r="K637" s="212">
        <f t="shared" si="455"/>
        <v>24605680</v>
      </c>
      <c r="L637" s="565"/>
      <c r="M637" s="558"/>
      <c r="N637" s="580"/>
      <c r="O637" s="538">
        <f t="shared" si="456"/>
        <v>0</v>
      </c>
      <c r="P637" s="532">
        <f t="shared" si="461"/>
        <v>0</v>
      </c>
      <c r="Q637" s="532">
        <f t="shared" si="462"/>
        <v>0</v>
      </c>
      <c r="R637" s="535" t="str">
        <f t="shared" si="463"/>
        <v>NO CUMPLE</v>
      </c>
      <c r="S637" s="586"/>
      <c r="T637" s="588"/>
      <c r="U637" s="588"/>
    </row>
    <row r="638" spans="1:21" s="585" customFormat="1" ht="55.2">
      <c r="A638" s="583"/>
      <c r="B638" s="584"/>
      <c r="C638" s="339">
        <f t="shared" si="460"/>
        <v>11.059999999999999</v>
      </c>
      <c r="D638" s="210" t="s">
        <v>2800</v>
      </c>
      <c r="E638" s="304">
        <f t="shared" si="454"/>
        <v>11.059999999999999</v>
      </c>
      <c r="F638" s="210" t="s">
        <v>2611</v>
      </c>
      <c r="G638" s="211" t="s">
        <v>2533</v>
      </c>
      <c r="H638" s="7" t="s">
        <v>88</v>
      </c>
      <c r="I638" s="642">
        <v>54.96</v>
      </c>
      <c r="J638" s="269">
        <v>315961</v>
      </c>
      <c r="K638" s="212">
        <f t="shared" si="455"/>
        <v>17365216.559999999</v>
      </c>
      <c r="L638" s="565"/>
      <c r="M638" s="558"/>
      <c r="N638" s="580"/>
      <c r="O638" s="538">
        <f t="shared" si="456"/>
        <v>0</v>
      </c>
      <c r="P638" s="532">
        <f t="shared" si="461"/>
        <v>0</v>
      </c>
      <c r="Q638" s="532">
        <f t="shared" si="462"/>
        <v>0</v>
      </c>
      <c r="R638" s="535" t="str">
        <f t="shared" si="463"/>
        <v>NO CUMPLE</v>
      </c>
      <c r="S638" s="586"/>
      <c r="T638" s="588"/>
      <c r="U638" s="588"/>
    </row>
    <row r="639" spans="1:21" s="585" customFormat="1" ht="27.6">
      <c r="A639" s="583"/>
      <c r="B639" s="584"/>
      <c r="C639" s="339">
        <f t="shared" si="460"/>
        <v>11.069999999999999</v>
      </c>
      <c r="D639" s="210" t="s">
        <v>2801</v>
      </c>
      <c r="E639" s="304">
        <f t="shared" si="454"/>
        <v>11.069999999999999</v>
      </c>
      <c r="F639" s="210" t="s">
        <v>2611</v>
      </c>
      <c r="G639" s="211" t="s">
        <v>2534</v>
      </c>
      <c r="H639" s="7" t="s">
        <v>88</v>
      </c>
      <c r="I639" s="642">
        <v>143.26</v>
      </c>
      <c r="J639" s="269">
        <v>112815</v>
      </c>
      <c r="K639" s="212">
        <f t="shared" si="455"/>
        <v>16161876.899999999</v>
      </c>
      <c r="L639" s="565"/>
      <c r="M639" s="558"/>
      <c r="N639" s="580"/>
      <c r="O639" s="538">
        <f t="shared" si="456"/>
        <v>0</v>
      </c>
      <c r="P639" s="532">
        <f t="shared" si="461"/>
        <v>0</v>
      </c>
      <c r="Q639" s="532">
        <f t="shared" si="462"/>
        <v>0</v>
      </c>
      <c r="R639" s="535" t="str">
        <f t="shared" si="463"/>
        <v>NO CUMPLE</v>
      </c>
      <c r="S639" s="586"/>
      <c r="T639" s="588"/>
      <c r="U639" s="588"/>
    </row>
    <row r="640" spans="1:21" s="585" customFormat="1" ht="27.6">
      <c r="A640" s="583"/>
      <c r="B640" s="584"/>
      <c r="C640" s="339">
        <f t="shared" si="460"/>
        <v>11.079999999999998</v>
      </c>
      <c r="D640" s="210" t="s">
        <v>2802</v>
      </c>
      <c r="E640" s="304">
        <f t="shared" si="454"/>
        <v>11.079999999999998</v>
      </c>
      <c r="F640" s="210" t="s">
        <v>2611</v>
      </c>
      <c r="G640" s="211" t="s">
        <v>2588</v>
      </c>
      <c r="H640" s="7" t="s">
        <v>88</v>
      </c>
      <c r="I640" s="642">
        <v>144.87</v>
      </c>
      <c r="J640" s="269">
        <v>126206</v>
      </c>
      <c r="K640" s="212">
        <f t="shared" si="455"/>
        <v>18283463.219999999</v>
      </c>
      <c r="L640" s="565"/>
      <c r="M640" s="558"/>
      <c r="N640" s="580"/>
      <c r="O640" s="538">
        <f t="shared" si="456"/>
        <v>0</v>
      </c>
      <c r="P640" s="532">
        <f t="shared" si="461"/>
        <v>0</v>
      </c>
      <c r="Q640" s="532">
        <f t="shared" si="462"/>
        <v>0</v>
      </c>
      <c r="R640" s="535" t="str">
        <f t="shared" si="463"/>
        <v>NO CUMPLE</v>
      </c>
      <c r="S640" s="586"/>
      <c r="T640" s="588"/>
      <c r="U640" s="588"/>
    </row>
    <row r="641" spans="1:21" s="585" customFormat="1" ht="15.6">
      <c r="A641" s="583"/>
      <c r="B641" s="584"/>
      <c r="C641" s="339">
        <f t="shared" si="460"/>
        <v>11.089999999999998</v>
      </c>
      <c r="D641" s="210" t="s">
        <v>2803</v>
      </c>
      <c r="E641" s="304">
        <f t="shared" si="454"/>
        <v>11.089999999999998</v>
      </c>
      <c r="F641" s="210" t="s">
        <v>2611</v>
      </c>
      <c r="G641" s="211" t="s">
        <v>2535</v>
      </c>
      <c r="H641" s="7" t="s">
        <v>81</v>
      </c>
      <c r="I641" s="642">
        <v>176.77</v>
      </c>
      <c r="J641" s="269">
        <v>34769</v>
      </c>
      <c r="K641" s="212">
        <f t="shared" si="455"/>
        <v>6146116.1300000008</v>
      </c>
      <c r="L641" s="565"/>
      <c r="M641" s="558"/>
      <c r="N641" s="580"/>
      <c r="O641" s="538">
        <f t="shared" si="456"/>
        <v>0</v>
      </c>
      <c r="P641" s="532">
        <f t="shared" si="461"/>
        <v>0</v>
      </c>
      <c r="Q641" s="532">
        <f t="shared" si="462"/>
        <v>0</v>
      </c>
      <c r="R641" s="535" t="str">
        <f t="shared" si="463"/>
        <v>NO CUMPLE</v>
      </c>
      <c r="S641" s="586"/>
      <c r="T641" s="588"/>
      <c r="U641" s="588"/>
    </row>
    <row r="642" spans="1:21" s="585" customFormat="1" ht="16.2" thickBot="1">
      <c r="A642" s="583"/>
      <c r="B642" s="584"/>
      <c r="C642" s="340" t="s">
        <v>14</v>
      </c>
      <c r="D642" s="243"/>
      <c r="E642" s="303"/>
      <c r="F642" s="243"/>
      <c r="G642" s="243"/>
      <c r="H642" s="243"/>
      <c r="I642" s="643"/>
      <c r="J642" s="244"/>
      <c r="K642" s="8">
        <f>SUM(K633:K641)</f>
        <v>124702010.56</v>
      </c>
      <c r="L642" s="565"/>
      <c r="M642" s="558"/>
      <c r="N642" s="580"/>
      <c r="O642" s="657"/>
      <c r="P642" s="657"/>
      <c r="Q642" s="534">
        <f>SUM(Q633:Q641)</f>
        <v>0</v>
      </c>
      <c r="R642" s="657"/>
      <c r="S642" s="586"/>
      <c r="T642" s="588"/>
      <c r="U642" s="588"/>
    </row>
    <row r="643" spans="1:21" s="585" customFormat="1" ht="16.2" thickBot="1">
      <c r="A643" s="583"/>
      <c r="B643" s="584"/>
      <c r="C643" s="337" t="s">
        <v>22</v>
      </c>
      <c r="D643" s="242"/>
      <c r="E643" s="300"/>
      <c r="F643" s="242"/>
      <c r="G643" s="242"/>
      <c r="H643" s="242"/>
      <c r="I643" s="300"/>
      <c r="J643" s="2"/>
      <c r="K643" s="3"/>
      <c r="L643" s="565"/>
      <c r="M643" s="558"/>
      <c r="N643" s="541"/>
      <c r="O643" s="541"/>
      <c r="P643" s="541"/>
      <c r="Q643" s="541"/>
      <c r="R643" s="542"/>
      <c r="S643" s="586"/>
      <c r="T643" s="588"/>
      <c r="U643" s="588"/>
    </row>
    <row r="644" spans="1:21" s="585" customFormat="1" ht="41.4">
      <c r="A644" s="583"/>
      <c r="B644" s="584"/>
      <c r="C644" s="339">
        <v>12.01</v>
      </c>
      <c r="D644" s="210" t="s">
        <v>2804</v>
      </c>
      <c r="E644" s="304">
        <f t="shared" ref="E644:E649" si="464">C644</f>
        <v>12.01</v>
      </c>
      <c r="F644" s="210" t="s">
        <v>2611</v>
      </c>
      <c r="G644" s="211" t="s">
        <v>2536</v>
      </c>
      <c r="H644" s="7" t="s">
        <v>88</v>
      </c>
      <c r="I644" s="642">
        <v>141.72999999999999</v>
      </c>
      <c r="J644" s="269">
        <v>113949</v>
      </c>
      <c r="K644" s="212">
        <f t="shared" ref="K644:K649" si="465">J644*I644</f>
        <v>16149991.77</v>
      </c>
      <c r="L644" s="565"/>
      <c r="M644" s="558"/>
      <c r="N644" s="580"/>
      <c r="O644" s="538">
        <f t="shared" ref="O644:O649" si="466">+ROUND(N644,2)</f>
        <v>0</v>
      </c>
      <c r="P644" s="532">
        <f t="shared" ref="P644" si="467">+N644*I644</f>
        <v>0</v>
      </c>
      <c r="Q644" s="532">
        <f t="shared" ref="Q644" si="468">ROUND(O644*I644,2)</f>
        <v>0</v>
      </c>
      <c r="R644" s="535" t="str">
        <f t="shared" ref="R644" si="469">IF(OR(O644&lt;=0,O644&gt;J644,Q644&lt;=0,Q644&gt;K644,$R$777="NO CUMPLE"),"NO CUMPLE","CUMPLE")</f>
        <v>NO CUMPLE</v>
      </c>
      <c r="S644" s="586"/>
      <c r="T644" s="588"/>
      <c r="U644" s="588"/>
    </row>
    <row r="645" spans="1:21" s="585" customFormat="1" ht="41.4">
      <c r="A645" s="583"/>
      <c r="B645" s="584"/>
      <c r="C645" s="339">
        <f t="shared" ref="C645:C649" si="470">C644+0.01</f>
        <v>12.02</v>
      </c>
      <c r="D645" s="210" t="s">
        <v>2805</v>
      </c>
      <c r="E645" s="304">
        <f t="shared" si="464"/>
        <v>12.02</v>
      </c>
      <c r="F645" s="210" t="s">
        <v>2611</v>
      </c>
      <c r="G645" s="211" t="s">
        <v>2537</v>
      </c>
      <c r="H645" s="7" t="s">
        <v>88</v>
      </c>
      <c r="I645" s="642">
        <v>188.97</v>
      </c>
      <c r="J645" s="269">
        <v>132711</v>
      </c>
      <c r="K645" s="212">
        <f t="shared" si="465"/>
        <v>25078397.669999998</v>
      </c>
      <c r="L645" s="565"/>
      <c r="M645" s="558"/>
      <c r="N645" s="580"/>
      <c r="O645" s="538">
        <f t="shared" si="466"/>
        <v>0</v>
      </c>
      <c r="P645" s="532">
        <f t="shared" ref="P645:P649" si="471">+N645*I645</f>
        <v>0</v>
      </c>
      <c r="Q645" s="532">
        <f t="shared" ref="Q645:Q649" si="472">ROUND(O645*I645,2)</f>
        <v>0</v>
      </c>
      <c r="R645" s="535" t="str">
        <f t="shared" ref="R645:R649" si="473">IF(OR(O645&lt;=0,O645&gt;J645,Q645&lt;=0,Q645&gt;K645,$R$777="NO CUMPLE"),"NO CUMPLE","CUMPLE")</f>
        <v>NO CUMPLE</v>
      </c>
      <c r="S645" s="586"/>
      <c r="T645" s="588"/>
      <c r="U645" s="588"/>
    </row>
    <row r="646" spans="1:21" s="585" customFormat="1" ht="41.4">
      <c r="A646" s="583"/>
      <c r="B646" s="584"/>
      <c r="C646" s="339">
        <f t="shared" si="470"/>
        <v>12.03</v>
      </c>
      <c r="D646" s="210" t="s">
        <v>2806</v>
      </c>
      <c r="E646" s="304">
        <f t="shared" si="464"/>
        <v>12.03</v>
      </c>
      <c r="F646" s="210" t="s">
        <v>2611</v>
      </c>
      <c r="G646" s="211" t="s">
        <v>2538</v>
      </c>
      <c r="H646" s="7" t="s">
        <v>88</v>
      </c>
      <c r="I646" s="642">
        <v>77.3</v>
      </c>
      <c r="J646" s="269">
        <v>175355</v>
      </c>
      <c r="K646" s="212">
        <f t="shared" si="465"/>
        <v>13554941.5</v>
      </c>
      <c r="L646" s="565"/>
      <c r="M646" s="558"/>
      <c r="N646" s="580"/>
      <c r="O646" s="538">
        <f t="shared" si="466"/>
        <v>0</v>
      </c>
      <c r="P646" s="532">
        <f t="shared" si="471"/>
        <v>0</v>
      </c>
      <c r="Q646" s="532">
        <f t="shared" si="472"/>
        <v>0</v>
      </c>
      <c r="R646" s="535" t="str">
        <f t="shared" si="473"/>
        <v>NO CUMPLE</v>
      </c>
      <c r="S646" s="586"/>
      <c r="T646" s="588"/>
      <c r="U646" s="588"/>
    </row>
    <row r="647" spans="1:21" s="585" customFormat="1" ht="55.2">
      <c r="A647" s="583"/>
      <c r="B647" s="584"/>
      <c r="C647" s="339">
        <f t="shared" si="470"/>
        <v>12.04</v>
      </c>
      <c r="D647" s="210" t="s">
        <v>2807</v>
      </c>
      <c r="E647" s="304">
        <f t="shared" si="464"/>
        <v>12.04</v>
      </c>
      <c r="F647" s="210" t="s">
        <v>2611</v>
      </c>
      <c r="G647" s="211" t="s">
        <v>2539</v>
      </c>
      <c r="H647" s="7" t="s">
        <v>88</v>
      </c>
      <c r="I647" s="642">
        <v>55.83</v>
      </c>
      <c r="J647" s="269">
        <v>644924</v>
      </c>
      <c r="K647" s="212">
        <f t="shared" si="465"/>
        <v>36006106.920000002</v>
      </c>
      <c r="L647" s="565"/>
      <c r="M647" s="558"/>
      <c r="N647" s="580"/>
      <c r="O647" s="538">
        <f t="shared" si="466"/>
        <v>0</v>
      </c>
      <c r="P647" s="532">
        <f t="shared" si="471"/>
        <v>0</v>
      </c>
      <c r="Q647" s="532">
        <f t="shared" si="472"/>
        <v>0</v>
      </c>
      <c r="R647" s="535" t="str">
        <f t="shared" si="473"/>
        <v>NO CUMPLE</v>
      </c>
      <c r="S647" s="586"/>
      <c r="T647" s="588"/>
      <c r="U647" s="588"/>
    </row>
    <row r="648" spans="1:21" s="585" customFormat="1" ht="41.4">
      <c r="A648" s="583"/>
      <c r="B648" s="584"/>
      <c r="C648" s="339">
        <f t="shared" si="470"/>
        <v>12.049999999999999</v>
      </c>
      <c r="D648" s="210" t="s">
        <v>2808</v>
      </c>
      <c r="E648" s="304">
        <f t="shared" si="464"/>
        <v>12.049999999999999</v>
      </c>
      <c r="F648" s="210" t="s">
        <v>2611</v>
      </c>
      <c r="G648" s="211" t="s">
        <v>2538</v>
      </c>
      <c r="H648" s="7" t="s">
        <v>88</v>
      </c>
      <c r="I648" s="642">
        <v>56.69</v>
      </c>
      <c r="J648" s="269">
        <v>175355</v>
      </c>
      <c r="K648" s="212">
        <f t="shared" si="465"/>
        <v>9940874.9499999993</v>
      </c>
      <c r="L648" s="565"/>
      <c r="M648" s="558"/>
      <c r="N648" s="580"/>
      <c r="O648" s="538">
        <f t="shared" si="466"/>
        <v>0</v>
      </c>
      <c r="P648" s="532">
        <f t="shared" si="471"/>
        <v>0</v>
      </c>
      <c r="Q648" s="532">
        <f t="shared" si="472"/>
        <v>0</v>
      </c>
      <c r="R648" s="535" t="str">
        <f t="shared" si="473"/>
        <v>NO CUMPLE</v>
      </c>
      <c r="S648" s="586"/>
      <c r="T648" s="588"/>
      <c r="U648" s="588"/>
    </row>
    <row r="649" spans="1:21" s="585" customFormat="1" ht="41.4">
      <c r="A649" s="583"/>
      <c r="B649" s="584"/>
      <c r="C649" s="339">
        <f t="shared" si="470"/>
        <v>12.059999999999999</v>
      </c>
      <c r="D649" s="210" t="s">
        <v>2809</v>
      </c>
      <c r="E649" s="304">
        <f t="shared" si="464"/>
        <v>12.059999999999999</v>
      </c>
      <c r="F649" s="210" t="s">
        <v>2611</v>
      </c>
      <c r="G649" s="211" t="s">
        <v>2540</v>
      </c>
      <c r="H649" s="7" t="s">
        <v>88</v>
      </c>
      <c r="I649" s="642">
        <v>38.65</v>
      </c>
      <c r="J649" s="269">
        <v>477047</v>
      </c>
      <c r="K649" s="212">
        <f t="shared" si="465"/>
        <v>18437866.550000001</v>
      </c>
      <c r="L649" s="565"/>
      <c r="M649" s="558"/>
      <c r="N649" s="580"/>
      <c r="O649" s="538">
        <f t="shared" si="466"/>
        <v>0</v>
      </c>
      <c r="P649" s="532">
        <f t="shared" si="471"/>
        <v>0</v>
      </c>
      <c r="Q649" s="532">
        <f t="shared" si="472"/>
        <v>0</v>
      </c>
      <c r="R649" s="535" t="str">
        <f t="shared" si="473"/>
        <v>NO CUMPLE</v>
      </c>
      <c r="S649" s="586"/>
      <c r="T649" s="588"/>
      <c r="U649" s="588"/>
    </row>
    <row r="650" spans="1:21" s="585" customFormat="1" ht="16.2" thickBot="1">
      <c r="A650" s="583"/>
      <c r="B650" s="584"/>
      <c r="C650" s="340" t="s">
        <v>14</v>
      </c>
      <c r="D650" s="243"/>
      <c r="E650" s="303"/>
      <c r="F650" s="243"/>
      <c r="G650" s="243"/>
      <c r="H650" s="243"/>
      <c r="I650" s="643"/>
      <c r="J650" s="244"/>
      <c r="K650" s="8">
        <f>SUM(K644:K649)</f>
        <v>119168179.36</v>
      </c>
      <c r="L650" s="565"/>
      <c r="M650" s="558"/>
      <c r="N650" s="580"/>
      <c r="O650" s="657"/>
      <c r="P650" s="657"/>
      <c r="Q650" s="534">
        <f>SUM(Q644:Q649)</f>
        <v>0</v>
      </c>
      <c r="R650" s="657"/>
      <c r="S650" s="586"/>
      <c r="T650" s="588"/>
      <c r="U650" s="588"/>
    </row>
    <row r="651" spans="1:21" s="585" customFormat="1" ht="16.2" thickBot="1">
      <c r="A651" s="583"/>
      <c r="B651" s="584"/>
      <c r="C651" s="337" t="s">
        <v>2541</v>
      </c>
      <c r="D651" s="242"/>
      <c r="E651" s="300"/>
      <c r="F651" s="242"/>
      <c r="G651" s="242"/>
      <c r="H651" s="242"/>
      <c r="I651" s="300"/>
      <c r="J651" s="2"/>
      <c r="K651" s="3"/>
      <c r="L651" s="565"/>
      <c r="M651" s="558"/>
      <c r="N651" s="541"/>
      <c r="O651" s="541"/>
      <c r="P651" s="541"/>
      <c r="Q651" s="541"/>
      <c r="R651" s="542"/>
      <c r="S651" s="586"/>
      <c r="T651" s="588"/>
      <c r="U651" s="588"/>
    </row>
    <row r="652" spans="1:21" s="585" customFormat="1" ht="27.6">
      <c r="A652" s="583"/>
      <c r="B652" s="584"/>
      <c r="C652" s="339">
        <v>13.01</v>
      </c>
      <c r="D652" s="210" t="s">
        <v>2810</v>
      </c>
      <c r="E652" s="304">
        <f t="shared" ref="E652:E654" si="474">C652</f>
        <v>13.01</v>
      </c>
      <c r="F652" s="210" t="s">
        <v>2611</v>
      </c>
      <c r="G652" s="211" t="s">
        <v>2225</v>
      </c>
      <c r="H652" s="7" t="s">
        <v>88</v>
      </c>
      <c r="I652" s="642">
        <v>558.30999999999995</v>
      </c>
      <c r="J652" s="269">
        <v>37898.9</v>
      </c>
      <c r="K652" s="212">
        <f t="shared" ref="K652:K654" si="475">J652*I652</f>
        <v>21159334.858999997</v>
      </c>
      <c r="L652" s="565"/>
      <c r="M652" s="558"/>
      <c r="N652" s="580"/>
      <c r="O652" s="538">
        <f t="shared" ref="O652:O654" si="476">+ROUND(N652,2)</f>
        <v>0</v>
      </c>
      <c r="P652" s="532">
        <f t="shared" ref="P652" si="477">+N652*I652</f>
        <v>0</v>
      </c>
      <c r="Q652" s="532">
        <f>ROUND(O652*I652,3)</f>
        <v>0</v>
      </c>
      <c r="R652" s="535" t="str">
        <f t="shared" ref="R652" si="478">IF(OR(O652&lt;=0,O652&gt;J652,Q652&lt;=0,Q652&gt;K652,$R$777="NO CUMPLE"),"NO CUMPLE","CUMPLE")</f>
        <v>NO CUMPLE</v>
      </c>
      <c r="S652" s="586"/>
      <c r="T652" s="588"/>
      <c r="U652" s="588"/>
    </row>
    <row r="653" spans="1:21" s="585" customFormat="1" ht="27.6">
      <c r="A653" s="583"/>
      <c r="B653" s="584"/>
      <c r="C653" s="339">
        <f t="shared" ref="C653:C654" si="479">C652+0.01</f>
        <v>13.02</v>
      </c>
      <c r="D653" s="210" t="s">
        <v>2811</v>
      </c>
      <c r="E653" s="304">
        <f t="shared" si="474"/>
        <v>13.02</v>
      </c>
      <c r="F653" s="210" t="s">
        <v>2611</v>
      </c>
      <c r="G653" s="211" t="s">
        <v>2225</v>
      </c>
      <c r="H653" s="7" t="s">
        <v>81</v>
      </c>
      <c r="I653" s="642">
        <v>139.01</v>
      </c>
      <c r="J653" s="269">
        <v>23572.9</v>
      </c>
      <c r="K653" s="212">
        <f t="shared" si="475"/>
        <v>3276868.8289999999</v>
      </c>
      <c r="L653" s="565"/>
      <c r="M653" s="558"/>
      <c r="N653" s="580"/>
      <c r="O653" s="538">
        <f t="shared" si="476"/>
        <v>0</v>
      </c>
      <c r="P653" s="532">
        <f t="shared" ref="P653:P654" si="480">+N653*I653</f>
        <v>0</v>
      </c>
      <c r="Q653" s="532">
        <f>ROUND(O653*I653,3)</f>
        <v>0</v>
      </c>
      <c r="R653" s="535" t="str">
        <f t="shared" ref="R653:R654" si="481">IF(OR(O653&lt;=0,O653&gt;J653,Q653&lt;=0,Q653&gt;K653,$R$777="NO CUMPLE"),"NO CUMPLE","CUMPLE")</f>
        <v>NO CUMPLE</v>
      </c>
      <c r="S653" s="586"/>
      <c r="T653" s="588"/>
      <c r="U653" s="588"/>
    </row>
    <row r="654" spans="1:21" s="585" customFormat="1" ht="27.6">
      <c r="A654" s="583"/>
      <c r="B654" s="584"/>
      <c r="C654" s="339">
        <f t="shared" si="479"/>
        <v>13.03</v>
      </c>
      <c r="D654" s="210" t="s">
        <v>2812</v>
      </c>
      <c r="E654" s="304">
        <f t="shared" si="474"/>
        <v>13.03</v>
      </c>
      <c r="F654" s="210" t="s">
        <v>2611</v>
      </c>
      <c r="G654" s="211" t="s">
        <v>2226</v>
      </c>
      <c r="H654" s="7" t="s">
        <v>88</v>
      </c>
      <c r="I654" s="642">
        <v>304.42</v>
      </c>
      <c r="J654" s="269">
        <v>30459</v>
      </c>
      <c r="K654" s="212">
        <f t="shared" si="475"/>
        <v>9272328.7800000012</v>
      </c>
      <c r="L654" s="565"/>
      <c r="M654" s="558"/>
      <c r="N654" s="580"/>
      <c r="O654" s="538">
        <f t="shared" si="476"/>
        <v>0</v>
      </c>
      <c r="P654" s="532">
        <f t="shared" si="480"/>
        <v>0</v>
      </c>
      <c r="Q654" s="532">
        <f t="shared" ref="Q653:Q654" si="482">ROUND(O654*I654,2)</f>
        <v>0</v>
      </c>
      <c r="R654" s="535" t="str">
        <f t="shared" si="481"/>
        <v>NO CUMPLE</v>
      </c>
      <c r="S654" s="586"/>
      <c r="T654" s="588"/>
      <c r="U654" s="588"/>
    </row>
    <row r="655" spans="1:21" s="585" customFormat="1" ht="16.2" thickBot="1">
      <c r="A655" s="583"/>
      <c r="B655" s="584"/>
      <c r="C655" s="340" t="s">
        <v>14</v>
      </c>
      <c r="D655" s="243"/>
      <c r="E655" s="303"/>
      <c r="F655" s="243"/>
      <c r="G655" s="243"/>
      <c r="H655" s="243"/>
      <c r="I655" s="643"/>
      <c r="J655" s="244"/>
      <c r="K655" s="8">
        <f>SUM(K652:K654)</f>
        <v>33708532.467999995</v>
      </c>
      <c r="L655" s="565"/>
      <c r="M655" s="558"/>
      <c r="N655" s="580"/>
      <c r="O655" s="657"/>
      <c r="P655" s="657"/>
      <c r="Q655" s="534">
        <f>SUM(Q652:Q654)</f>
        <v>0</v>
      </c>
      <c r="R655" s="657"/>
      <c r="S655" s="586"/>
      <c r="T655" s="588"/>
      <c r="U655" s="588"/>
    </row>
    <row r="656" spans="1:21" s="585" customFormat="1" ht="16.2" thickBot="1">
      <c r="A656" s="583"/>
      <c r="B656" s="584"/>
      <c r="C656" s="337" t="s">
        <v>2542</v>
      </c>
      <c r="D656" s="242"/>
      <c r="E656" s="300"/>
      <c r="F656" s="242"/>
      <c r="G656" s="242"/>
      <c r="H656" s="242"/>
      <c r="I656" s="300"/>
      <c r="J656" s="2"/>
      <c r="K656" s="3"/>
      <c r="L656" s="565"/>
      <c r="M656" s="558"/>
      <c r="N656" s="541"/>
      <c r="O656" s="541"/>
      <c r="P656" s="541"/>
      <c r="Q656" s="541"/>
      <c r="R656" s="542"/>
      <c r="S656" s="586"/>
      <c r="T656" s="588"/>
      <c r="U656" s="588"/>
    </row>
    <row r="657" spans="1:21" s="585" customFormat="1" ht="55.2">
      <c r="A657" s="583"/>
      <c r="B657" s="584"/>
      <c r="C657" s="339">
        <f>14.01</f>
        <v>14.01</v>
      </c>
      <c r="D657" s="210" t="s">
        <v>2813</v>
      </c>
      <c r="E657" s="304">
        <f t="shared" ref="E657:E663" si="483">C657</f>
        <v>14.01</v>
      </c>
      <c r="F657" s="210" t="s">
        <v>2611</v>
      </c>
      <c r="G657" s="211" t="s">
        <v>2543</v>
      </c>
      <c r="H657" s="7" t="s">
        <v>88</v>
      </c>
      <c r="I657" s="642">
        <v>86.59</v>
      </c>
      <c r="J657" s="269">
        <v>686288</v>
      </c>
      <c r="K657" s="212">
        <f t="shared" ref="K657:K663" si="484">J657*I657</f>
        <v>59425677.920000002</v>
      </c>
      <c r="L657" s="565"/>
      <c r="M657" s="558"/>
      <c r="N657" s="580"/>
      <c r="O657" s="538">
        <f t="shared" ref="O657:O663" si="485">+ROUND(N657,2)</f>
        <v>0</v>
      </c>
      <c r="P657" s="532">
        <f t="shared" ref="P657" si="486">+N657*I657</f>
        <v>0</v>
      </c>
      <c r="Q657" s="532">
        <f t="shared" ref="Q657" si="487">ROUND(O657*I657,2)</f>
        <v>0</v>
      </c>
      <c r="R657" s="535" t="str">
        <f t="shared" ref="R657" si="488">IF(OR(O657&lt;=0,O657&gt;J657,Q657&lt;=0,Q657&gt;K657,$R$777="NO CUMPLE"),"NO CUMPLE","CUMPLE")</f>
        <v>NO CUMPLE</v>
      </c>
      <c r="S657" s="586"/>
      <c r="T657" s="588"/>
      <c r="U657" s="588"/>
    </row>
    <row r="658" spans="1:21" s="585" customFormat="1" ht="15.6">
      <c r="A658" s="583"/>
      <c r="B658" s="584"/>
      <c r="C658" s="339">
        <f>C657+0.01</f>
        <v>14.02</v>
      </c>
      <c r="D658" s="210" t="s">
        <v>2814</v>
      </c>
      <c r="E658" s="304">
        <f t="shared" si="483"/>
        <v>14.02</v>
      </c>
      <c r="F658" s="210" t="s">
        <v>2611</v>
      </c>
      <c r="G658" s="211" t="s">
        <v>2248</v>
      </c>
      <c r="H658" s="7" t="s">
        <v>88</v>
      </c>
      <c r="I658" s="642">
        <v>23.02</v>
      </c>
      <c r="J658" s="269">
        <v>134414</v>
      </c>
      <c r="K658" s="212">
        <f t="shared" si="484"/>
        <v>3094210.28</v>
      </c>
      <c r="L658" s="565"/>
      <c r="M658" s="558"/>
      <c r="N658" s="580"/>
      <c r="O658" s="538">
        <f t="shared" si="485"/>
        <v>0</v>
      </c>
      <c r="P658" s="532">
        <f t="shared" ref="P658:P663" si="489">+N658*I658</f>
        <v>0</v>
      </c>
      <c r="Q658" s="532">
        <f t="shared" ref="Q658:Q663" si="490">ROUND(O658*I658,2)</f>
        <v>0</v>
      </c>
      <c r="R658" s="535" t="str">
        <f t="shared" ref="R658:R663" si="491">IF(OR(O658&lt;=0,O658&gt;J658,Q658&lt;=0,Q658&gt;K658,$R$777="NO CUMPLE"),"NO CUMPLE","CUMPLE")</f>
        <v>NO CUMPLE</v>
      </c>
      <c r="S658" s="586"/>
      <c r="T658" s="588"/>
      <c r="U658" s="588"/>
    </row>
    <row r="659" spans="1:21" s="585" customFormat="1" ht="15.6">
      <c r="A659" s="583"/>
      <c r="B659" s="584"/>
      <c r="C659" s="339">
        <f t="shared" ref="C659:C663" si="492">C658+0.01</f>
        <v>14.03</v>
      </c>
      <c r="D659" s="210" t="s">
        <v>2815</v>
      </c>
      <c r="E659" s="304">
        <f t="shared" si="483"/>
        <v>14.03</v>
      </c>
      <c r="F659" s="210" t="s">
        <v>2611</v>
      </c>
      <c r="G659" s="211" t="s">
        <v>2249</v>
      </c>
      <c r="H659" s="7" t="s">
        <v>81</v>
      </c>
      <c r="I659" s="642">
        <v>46.34</v>
      </c>
      <c r="J659" s="269">
        <v>72539</v>
      </c>
      <c r="K659" s="212">
        <f t="shared" si="484"/>
        <v>3361457.2600000002</v>
      </c>
      <c r="L659" s="565"/>
      <c r="M659" s="558"/>
      <c r="N659" s="580"/>
      <c r="O659" s="538">
        <f t="shared" si="485"/>
        <v>0</v>
      </c>
      <c r="P659" s="532">
        <f t="shared" si="489"/>
        <v>0</v>
      </c>
      <c r="Q659" s="532">
        <f t="shared" si="490"/>
        <v>0</v>
      </c>
      <c r="R659" s="535" t="str">
        <f t="shared" si="491"/>
        <v>NO CUMPLE</v>
      </c>
      <c r="S659" s="586"/>
      <c r="T659" s="588"/>
      <c r="U659" s="588"/>
    </row>
    <row r="660" spans="1:21" s="585" customFormat="1" ht="15.6">
      <c r="A660" s="583"/>
      <c r="B660" s="584"/>
      <c r="C660" s="339">
        <f t="shared" si="492"/>
        <v>14.04</v>
      </c>
      <c r="D660" s="210" t="s">
        <v>2816</v>
      </c>
      <c r="E660" s="304">
        <f t="shared" si="483"/>
        <v>14.04</v>
      </c>
      <c r="F660" s="210" t="s">
        <v>2816</v>
      </c>
      <c r="G660" s="211" t="s">
        <v>698</v>
      </c>
      <c r="H660" s="7" t="s">
        <v>88</v>
      </c>
      <c r="I660" s="642">
        <v>281.39999999999998</v>
      </c>
      <c r="J660" s="269">
        <v>101415</v>
      </c>
      <c r="K660" s="212">
        <f t="shared" si="484"/>
        <v>28538180.999999996</v>
      </c>
      <c r="L660" s="565"/>
      <c r="M660" s="558"/>
      <c r="N660" s="580"/>
      <c r="O660" s="538">
        <f t="shared" si="485"/>
        <v>0</v>
      </c>
      <c r="P660" s="532">
        <f t="shared" si="489"/>
        <v>0</v>
      </c>
      <c r="Q660" s="532">
        <f t="shared" si="490"/>
        <v>0</v>
      </c>
      <c r="R660" s="535" t="str">
        <f t="shared" si="491"/>
        <v>NO CUMPLE</v>
      </c>
      <c r="S660" s="586"/>
      <c r="T660" s="588"/>
      <c r="U660" s="588"/>
    </row>
    <row r="661" spans="1:21" s="585" customFormat="1" ht="15.6">
      <c r="A661" s="583"/>
      <c r="B661" s="584"/>
      <c r="C661" s="339">
        <f t="shared" si="492"/>
        <v>14.049999999999999</v>
      </c>
      <c r="D661" s="210" t="s">
        <v>2817</v>
      </c>
      <c r="E661" s="304">
        <f t="shared" si="483"/>
        <v>14.049999999999999</v>
      </c>
      <c r="F661" s="210" t="s">
        <v>2611</v>
      </c>
      <c r="G661" s="211" t="s">
        <v>2247</v>
      </c>
      <c r="H661" s="7" t="s">
        <v>81</v>
      </c>
      <c r="I661" s="642">
        <v>166.82</v>
      </c>
      <c r="J661" s="269">
        <v>67165.8</v>
      </c>
      <c r="K661" s="212">
        <f t="shared" si="484"/>
        <v>11204598.755999999</v>
      </c>
      <c r="L661" s="565"/>
      <c r="M661" s="558"/>
      <c r="N661" s="580"/>
      <c r="O661" s="538">
        <f t="shared" si="485"/>
        <v>0</v>
      </c>
      <c r="P661" s="532">
        <f t="shared" si="489"/>
        <v>0</v>
      </c>
      <c r="Q661" s="532">
        <f>ROUND(O661*I661,3)</f>
        <v>0</v>
      </c>
      <c r="R661" s="535" t="str">
        <f t="shared" si="491"/>
        <v>NO CUMPLE</v>
      </c>
      <c r="S661" s="586"/>
      <c r="T661" s="588"/>
      <c r="U661" s="588"/>
    </row>
    <row r="662" spans="1:21" s="585" customFormat="1" ht="27.6">
      <c r="A662" s="583"/>
      <c r="B662" s="584"/>
      <c r="C662" s="339">
        <f t="shared" si="492"/>
        <v>14.059999999999999</v>
      </c>
      <c r="D662" s="210" t="s">
        <v>2818</v>
      </c>
      <c r="E662" s="304">
        <f t="shared" si="483"/>
        <v>14.059999999999999</v>
      </c>
      <c r="F662" s="210" t="s">
        <v>2611</v>
      </c>
      <c r="G662" s="211" t="s">
        <v>2280</v>
      </c>
      <c r="H662" s="7" t="s">
        <v>78</v>
      </c>
      <c r="I662" s="642">
        <v>10</v>
      </c>
      <c r="J662" s="269">
        <v>233578.8</v>
      </c>
      <c r="K662" s="212">
        <f t="shared" si="484"/>
        <v>2335788</v>
      </c>
      <c r="L662" s="565"/>
      <c r="M662" s="558"/>
      <c r="N662" s="580"/>
      <c r="O662" s="538">
        <f t="shared" si="485"/>
        <v>0</v>
      </c>
      <c r="P662" s="532">
        <f t="shared" si="489"/>
        <v>0</v>
      </c>
      <c r="Q662" s="532">
        <f t="shared" si="490"/>
        <v>0</v>
      </c>
      <c r="R662" s="535" t="str">
        <f t="shared" si="491"/>
        <v>NO CUMPLE</v>
      </c>
      <c r="S662" s="586"/>
      <c r="T662" s="588"/>
      <c r="U662" s="588"/>
    </row>
    <row r="663" spans="1:21" s="585" customFormat="1" ht="15.6">
      <c r="A663" s="583"/>
      <c r="B663" s="584"/>
      <c r="C663" s="339">
        <f t="shared" si="492"/>
        <v>14.069999999999999</v>
      </c>
      <c r="D663" s="210" t="s">
        <v>2819</v>
      </c>
      <c r="E663" s="304">
        <f t="shared" si="483"/>
        <v>14.069999999999999</v>
      </c>
      <c r="F663" s="210" t="s">
        <v>2611</v>
      </c>
      <c r="G663" s="211" t="s">
        <v>2246</v>
      </c>
      <c r="H663" s="7" t="s">
        <v>81</v>
      </c>
      <c r="I663" s="642">
        <v>203.89</v>
      </c>
      <c r="J663" s="269">
        <v>25428</v>
      </c>
      <c r="K663" s="212">
        <f t="shared" si="484"/>
        <v>5184514.92</v>
      </c>
      <c r="L663" s="565"/>
      <c r="M663" s="558"/>
      <c r="N663" s="580"/>
      <c r="O663" s="538">
        <f t="shared" si="485"/>
        <v>0</v>
      </c>
      <c r="P663" s="532">
        <f t="shared" si="489"/>
        <v>0</v>
      </c>
      <c r="Q663" s="532">
        <f t="shared" si="490"/>
        <v>0</v>
      </c>
      <c r="R663" s="535" t="str">
        <f t="shared" si="491"/>
        <v>NO CUMPLE</v>
      </c>
      <c r="S663" s="586"/>
      <c r="T663" s="588"/>
      <c r="U663" s="588"/>
    </row>
    <row r="664" spans="1:21" s="585" customFormat="1" ht="16.2" thickBot="1">
      <c r="A664" s="583"/>
      <c r="B664" s="584"/>
      <c r="C664" s="340" t="s">
        <v>14</v>
      </c>
      <c r="D664" s="243"/>
      <c r="E664" s="303"/>
      <c r="F664" s="243"/>
      <c r="G664" s="243"/>
      <c r="H664" s="243"/>
      <c r="I664" s="643"/>
      <c r="J664" s="244"/>
      <c r="K664" s="8">
        <f>SUM(K657:K663)</f>
        <v>113144428.13599999</v>
      </c>
      <c r="L664" s="565"/>
      <c r="M664" s="558"/>
      <c r="N664" s="580"/>
      <c r="O664" s="657"/>
      <c r="P664" s="657"/>
      <c r="Q664" s="534">
        <f>SUM(Q657:Q663)</f>
        <v>0</v>
      </c>
      <c r="R664" s="657"/>
      <c r="S664" s="586"/>
      <c r="T664" s="588"/>
      <c r="U664" s="588"/>
    </row>
    <row r="665" spans="1:21" s="585" customFormat="1" ht="16.2" thickBot="1">
      <c r="A665" s="583"/>
      <c r="B665" s="584"/>
      <c r="C665" s="337" t="s">
        <v>2250</v>
      </c>
      <c r="D665" s="242"/>
      <c r="E665" s="300"/>
      <c r="F665" s="242"/>
      <c r="G665" s="242"/>
      <c r="H665" s="242"/>
      <c r="I665" s="300"/>
      <c r="J665" s="2"/>
      <c r="K665" s="3"/>
      <c r="L665" s="565"/>
      <c r="M665" s="558"/>
      <c r="N665" s="541"/>
      <c r="O665" s="541"/>
      <c r="P665" s="541"/>
      <c r="Q665" s="541"/>
      <c r="R665" s="542"/>
      <c r="S665" s="586"/>
      <c r="T665" s="588"/>
      <c r="U665" s="588"/>
    </row>
    <row r="666" spans="1:21" s="585" customFormat="1" ht="41.4">
      <c r="A666" s="583"/>
      <c r="B666" s="584"/>
      <c r="C666" s="339">
        <v>15.01</v>
      </c>
      <c r="D666" s="210" t="s">
        <v>2820</v>
      </c>
      <c r="E666" s="304">
        <f t="shared" ref="E666:E680" si="493">C666</f>
        <v>15.01</v>
      </c>
      <c r="F666" s="210" t="s">
        <v>2611</v>
      </c>
      <c r="G666" s="211" t="s">
        <v>2544</v>
      </c>
      <c r="H666" s="7" t="s">
        <v>78</v>
      </c>
      <c r="I666" s="642">
        <v>5</v>
      </c>
      <c r="J666" s="269">
        <v>2014772</v>
      </c>
      <c r="K666" s="212">
        <f t="shared" ref="K666:K680" si="494">J666*I666</f>
        <v>10073860</v>
      </c>
      <c r="L666" s="565"/>
      <c r="M666" s="558"/>
      <c r="N666" s="580"/>
      <c r="O666" s="538">
        <f t="shared" ref="O666:O680" si="495">+ROUND(N666,2)</f>
        <v>0</v>
      </c>
      <c r="P666" s="532">
        <f t="shared" ref="P666" si="496">+N666*I666</f>
        <v>0</v>
      </c>
      <c r="Q666" s="532">
        <f t="shared" ref="Q666" si="497">ROUND(O666*I666,2)</f>
        <v>0</v>
      </c>
      <c r="R666" s="535" t="str">
        <f t="shared" ref="R666" si="498">IF(OR(O666&lt;=0,O666&gt;J666,Q666&lt;=0,Q666&gt;K666,$R$777="NO CUMPLE"),"NO CUMPLE","CUMPLE")</f>
        <v>NO CUMPLE</v>
      </c>
      <c r="S666" s="586"/>
      <c r="T666" s="588"/>
      <c r="U666" s="588"/>
    </row>
    <row r="667" spans="1:21" s="585" customFormat="1" ht="41.4">
      <c r="A667" s="583"/>
      <c r="B667" s="584"/>
      <c r="C667" s="339">
        <f>C666+0.01</f>
        <v>15.02</v>
      </c>
      <c r="D667" s="210" t="s">
        <v>2821</v>
      </c>
      <c r="E667" s="304">
        <f t="shared" si="493"/>
        <v>15.02</v>
      </c>
      <c r="F667" s="210" t="s">
        <v>2611</v>
      </c>
      <c r="G667" s="211" t="s">
        <v>2545</v>
      </c>
      <c r="H667" s="7" t="s">
        <v>78</v>
      </c>
      <c r="I667" s="642">
        <v>0</v>
      </c>
      <c r="J667" s="269">
        <v>1609914</v>
      </c>
      <c r="K667" s="212">
        <f t="shared" si="494"/>
        <v>0</v>
      </c>
      <c r="L667" s="565"/>
      <c r="M667" s="558"/>
      <c r="N667" s="580"/>
      <c r="O667" s="538">
        <f t="shared" si="495"/>
        <v>0</v>
      </c>
      <c r="P667" s="532">
        <f t="shared" ref="P667:P680" si="499">+N667*I667</f>
        <v>0</v>
      </c>
      <c r="Q667" s="532">
        <f t="shared" ref="Q667:Q680" si="500">ROUND(O667*I667,2)</f>
        <v>0</v>
      </c>
      <c r="R667" s="535" t="str">
        <f>IF(OR(O667&lt;=0,O667&gt;J667,Q667,Q667&gt;K667,$R$777="NO CUMPLE"),"NO CUMPLE","CUMPLE")</f>
        <v>NO CUMPLE</v>
      </c>
      <c r="S667" s="586"/>
      <c r="T667" s="588"/>
      <c r="U667" s="588"/>
    </row>
    <row r="668" spans="1:21" s="585" customFormat="1" ht="41.4">
      <c r="A668" s="583"/>
      <c r="B668" s="584"/>
      <c r="C668" s="339">
        <f t="shared" ref="C668:C680" si="501">C667+0.01</f>
        <v>15.03</v>
      </c>
      <c r="D668" s="210" t="s">
        <v>2822</v>
      </c>
      <c r="E668" s="304">
        <f t="shared" si="493"/>
        <v>15.03</v>
      </c>
      <c r="F668" s="210" t="s">
        <v>2611</v>
      </c>
      <c r="G668" s="211" t="s">
        <v>2546</v>
      </c>
      <c r="H668" s="7" t="s">
        <v>78</v>
      </c>
      <c r="I668" s="642">
        <v>5</v>
      </c>
      <c r="J668" s="269">
        <v>1238835</v>
      </c>
      <c r="K668" s="212">
        <f t="shared" si="494"/>
        <v>6194175</v>
      </c>
      <c r="L668" s="565"/>
      <c r="M668" s="558"/>
      <c r="N668" s="580"/>
      <c r="O668" s="538">
        <f t="shared" si="495"/>
        <v>0</v>
      </c>
      <c r="P668" s="532">
        <f t="shared" si="499"/>
        <v>0</v>
      </c>
      <c r="Q668" s="532">
        <f t="shared" si="500"/>
        <v>0</v>
      </c>
      <c r="R668" s="535" t="str">
        <f t="shared" ref="R667:R680" si="502">IF(OR(O668&lt;=0,O668&gt;J668,Q668&lt;=0,Q668&gt;K668,$R$777="NO CUMPLE"),"NO CUMPLE","CUMPLE")</f>
        <v>NO CUMPLE</v>
      </c>
      <c r="S668" s="586"/>
      <c r="T668" s="588"/>
      <c r="U668" s="588"/>
    </row>
    <row r="669" spans="1:21" s="585" customFormat="1" ht="27.6">
      <c r="A669" s="583"/>
      <c r="B669" s="584"/>
      <c r="C669" s="339">
        <f t="shared" si="501"/>
        <v>15.04</v>
      </c>
      <c r="D669" s="210" t="s">
        <v>2823</v>
      </c>
      <c r="E669" s="304">
        <f t="shared" si="493"/>
        <v>15.04</v>
      </c>
      <c r="F669" s="210" t="s">
        <v>2611</v>
      </c>
      <c r="G669" s="211" t="s">
        <v>2547</v>
      </c>
      <c r="H669" s="7" t="s">
        <v>78</v>
      </c>
      <c r="I669" s="642">
        <v>5</v>
      </c>
      <c r="J669" s="269">
        <v>412849</v>
      </c>
      <c r="K669" s="212">
        <f t="shared" si="494"/>
        <v>2064245</v>
      </c>
      <c r="L669" s="565"/>
      <c r="M669" s="558"/>
      <c r="N669" s="580"/>
      <c r="O669" s="538">
        <f t="shared" si="495"/>
        <v>0</v>
      </c>
      <c r="P669" s="532">
        <f t="shared" si="499"/>
        <v>0</v>
      </c>
      <c r="Q669" s="532">
        <f t="shared" si="500"/>
        <v>0</v>
      </c>
      <c r="R669" s="535" t="str">
        <f t="shared" si="502"/>
        <v>NO CUMPLE</v>
      </c>
      <c r="S669" s="586"/>
      <c r="T669" s="588"/>
      <c r="U669" s="588"/>
    </row>
    <row r="670" spans="1:21" s="585" customFormat="1" ht="27.6">
      <c r="A670" s="583"/>
      <c r="B670" s="584"/>
      <c r="C670" s="339">
        <f t="shared" si="501"/>
        <v>15.049999999999999</v>
      </c>
      <c r="D670" s="210" t="s">
        <v>2824</v>
      </c>
      <c r="E670" s="304">
        <f t="shared" si="493"/>
        <v>15.049999999999999</v>
      </c>
      <c r="F670" s="210" t="s">
        <v>2611</v>
      </c>
      <c r="G670" s="211" t="s">
        <v>2548</v>
      </c>
      <c r="H670" s="7" t="s">
        <v>78</v>
      </c>
      <c r="I670" s="642">
        <v>5</v>
      </c>
      <c r="J670" s="269">
        <v>408827</v>
      </c>
      <c r="K670" s="212">
        <f t="shared" si="494"/>
        <v>2044135</v>
      </c>
      <c r="L670" s="565"/>
      <c r="M670" s="558"/>
      <c r="N670" s="580"/>
      <c r="O670" s="538">
        <f t="shared" si="495"/>
        <v>0</v>
      </c>
      <c r="P670" s="532">
        <f t="shared" si="499"/>
        <v>0</v>
      </c>
      <c r="Q670" s="532">
        <f t="shared" si="500"/>
        <v>0</v>
      </c>
      <c r="R670" s="535" t="str">
        <f t="shared" si="502"/>
        <v>NO CUMPLE</v>
      </c>
      <c r="S670" s="586"/>
      <c r="T670" s="588"/>
      <c r="U670" s="588"/>
    </row>
    <row r="671" spans="1:21" s="585" customFormat="1" ht="27.6">
      <c r="A671" s="583"/>
      <c r="B671" s="584"/>
      <c r="C671" s="339">
        <f t="shared" si="501"/>
        <v>15.059999999999999</v>
      </c>
      <c r="D671" s="210" t="s">
        <v>2825</v>
      </c>
      <c r="E671" s="304">
        <f t="shared" si="493"/>
        <v>15.059999999999999</v>
      </c>
      <c r="F671" s="210" t="s">
        <v>2611</v>
      </c>
      <c r="G671" s="211" t="s">
        <v>2549</v>
      </c>
      <c r="H671" s="7" t="s">
        <v>78</v>
      </c>
      <c r="I671" s="642">
        <v>5</v>
      </c>
      <c r="J671" s="269">
        <v>719251</v>
      </c>
      <c r="K671" s="212">
        <f t="shared" si="494"/>
        <v>3596255</v>
      </c>
      <c r="L671" s="565"/>
      <c r="M671" s="558"/>
      <c r="N671" s="580"/>
      <c r="O671" s="538">
        <f t="shared" si="495"/>
        <v>0</v>
      </c>
      <c r="P671" s="532">
        <f t="shared" si="499"/>
        <v>0</v>
      </c>
      <c r="Q671" s="532">
        <f t="shared" si="500"/>
        <v>0</v>
      </c>
      <c r="R671" s="535" t="str">
        <f t="shared" si="502"/>
        <v>NO CUMPLE</v>
      </c>
      <c r="S671" s="586"/>
      <c r="T671" s="588"/>
      <c r="U671" s="588"/>
    </row>
    <row r="672" spans="1:21" s="585" customFormat="1" ht="27.6">
      <c r="A672" s="583"/>
      <c r="B672" s="584"/>
      <c r="C672" s="339">
        <f t="shared" si="501"/>
        <v>15.069999999999999</v>
      </c>
      <c r="D672" s="210" t="s">
        <v>2826</v>
      </c>
      <c r="E672" s="304">
        <f t="shared" si="493"/>
        <v>15.069999999999999</v>
      </c>
      <c r="F672" s="210" t="s">
        <v>2611</v>
      </c>
      <c r="G672" s="211" t="s">
        <v>2550</v>
      </c>
      <c r="H672" s="7" t="s">
        <v>78</v>
      </c>
      <c r="I672" s="642">
        <v>5</v>
      </c>
      <c r="J672" s="269">
        <v>1637443</v>
      </c>
      <c r="K672" s="212">
        <f t="shared" si="494"/>
        <v>8187215</v>
      </c>
      <c r="L672" s="565"/>
      <c r="M672" s="558"/>
      <c r="N672" s="580"/>
      <c r="O672" s="538">
        <f t="shared" si="495"/>
        <v>0</v>
      </c>
      <c r="P672" s="532">
        <f t="shared" si="499"/>
        <v>0</v>
      </c>
      <c r="Q672" s="532">
        <f t="shared" si="500"/>
        <v>0</v>
      </c>
      <c r="R672" s="535" t="str">
        <f t="shared" si="502"/>
        <v>NO CUMPLE</v>
      </c>
      <c r="S672" s="586"/>
      <c r="T672" s="588"/>
      <c r="U672" s="588"/>
    </row>
    <row r="673" spans="1:21" s="585" customFormat="1" ht="41.4">
      <c r="A673" s="583"/>
      <c r="B673" s="584"/>
      <c r="C673" s="339">
        <f t="shared" si="501"/>
        <v>15.079999999999998</v>
      </c>
      <c r="D673" s="210" t="s">
        <v>2827</v>
      </c>
      <c r="E673" s="304">
        <f t="shared" si="493"/>
        <v>15.079999999999998</v>
      </c>
      <c r="F673" s="210" t="s">
        <v>2611</v>
      </c>
      <c r="G673" s="211" t="s">
        <v>2551</v>
      </c>
      <c r="H673" s="7" t="s">
        <v>78</v>
      </c>
      <c r="I673" s="642">
        <v>5</v>
      </c>
      <c r="J673" s="269">
        <v>370734</v>
      </c>
      <c r="K673" s="212">
        <f t="shared" si="494"/>
        <v>1853670</v>
      </c>
      <c r="L673" s="565"/>
      <c r="M673" s="558"/>
      <c r="N673" s="580"/>
      <c r="O673" s="538">
        <f t="shared" si="495"/>
        <v>0</v>
      </c>
      <c r="P673" s="532">
        <f t="shared" si="499"/>
        <v>0</v>
      </c>
      <c r="Q673" s="532">
        <f t="shared" si="500"/>
        <v>0</v>
      </c>
      <c r="R673" s="535" t="str">
        <f t="shared" si="502"/>
        <v>NO CUMPLE</v>
      </c>
      <c r="S673" s="586"/>
      <c r="T673" s="588"/>
      <c r="U673" s="588"/>
    </row>
    <row r="674" spans="1:21" s="585" customFormat="1" ht="27.6">
      <c r="A674" s="583"/>
      <c r="B674" s="584"/>
      <c r="C674" s="339">
        <f t="shared" si="501"/>
        <v>15.089999999999998</v>
      </c>
      <c r="D674" s="210" t="s">
        <v>2828</v>
      </c>
      <c r="E674" s="304">
        <f t="shared" si="493"/>
        <v>15.089999999999998</v>
      </c>
      <c r="F674" s="210" t="s">
        <v>2611</v>
      </c>
      <c r="G674" s="211" t="s">
        <v>2552</v>
      </c>
      <c r="H674" s="7" t="s">
        <v>78</v>
      </c>
      <c r="I674" s="642">
        <v>5</v>
      </c>
      <c r="J674" s="269">
        <v>1053831</v>
      </c>
      <c r="K674" s="212">
        <f t="shared" si="494"/>
        <v>5269155</v>
      </c>
      <c r="L674" s="565"/>
      <c r="M674" s="558"/>
      <c r="N674" s="580"/>
      <c r="O674" s="538">
        <f t="shared" si="495"/>
        <v>0</v>
      </c>
      <c r="P674" s="532">
        <f t="shared" si="499"/>
        <v>0</v>
      </c>
      <c r="Q674" s="532">
        <f t="shared" si="500"/>
        <v>0</v>
      </c>
      <c r="R674" s="535" t="str">
        <f t="shared" si="502"/>
        <v>NO CUMPLE</v>
      </c>
      <c r="S674" s="586"/>
      <c r="T674" s="588"/>
      <c r="U674" s="588"/>
    </row>
    <row r="675" spans="1:21" s="585" customFormat="1" ht="27.6">
      <c r="A675" s="583"/>
      <c r="B675" s="584"/>
      <c r="C675" s="339">
        <f t="shared" si="501"/>
        <v>15.099999999999998</v>
      </c>
      <c r="D675" s="210" t="s">
        <v>2829</v>
      </c>
      <c r="E675" s="304">
        <f t="shared" si="493"/>
        <v>15.099999999999998</v>
      </c>
      <c r="F675" s="210" t="s">
        <v>2611</v>
      </c>
      <c r="G675" s="211" t="s">
        <v>2553</v>
      </c>
      <c r="H675" s="7" t="s">
        <v>78</v>
      </c>
      <c r="I675" s="642">
        <v>5</v>
      </c>
      <c r="J675" s="269">
        <v>247831</v>
      </c>
      <c r="K675" s="212">
        <f t="shared" si="494"/>
        <v>1239155</v>
      </c>
      <c r="L675" s="565"/>
      <c r="M675" s="558"/>
      <c r="N675" s="580"/>
      <c r="O675" s="538">
        <f t="shared" si="495"/>
        <v>0</v>
      </c>
      <c r="P675" s="532">
        <f t="shared" si="499"/>
        <v>0</v>
      </c>
      <c r="Q675" s="532">
        <f t="shared" si="500"/>
        <v>0</v>
      </c>
      <c r="R675" s="535" t="str">
        <f t="shared" si="502"/>
        <v>NO CUMPLE</v>
      </c>
      <c r="S675" s="586"/>
      <c r="T675" s="588"/>
      <c r="U675" s="588"/>
    </row>
    <row r="676" spans="1:21" s="585" customFormat="1" ht="27.6">
      <c r="A676" s="583"/>
      <c r="B676" s="584"/>
      <c r="C676" s="339">
        <f t="shared" si="501"/>
        <v>15.109999999999998</v>
      </c>
      <c r="D676" s="210" t="s">
        <v>2830</v>
      </c>
      <c r="E676" s="304">
        <f t="shared" si="493"/>
        <v>15.109999999999998</v>
      </c>
      <c r="F676" s="210" t="s">
        <v>2611</v>
      </c>
      <c r="G676" s="211" t="s">
        <v>2554</v>
      </c>
      <c r="H676" s="7" t="s">
        <v>78</v>
      </c>
      <c r="I676" s="642">
        <v>10</v>
      </c>
      <c r="J676" s="269">
        <v>66295</v>
      </c>
      <c r="K676" s="212">
        <f t="shared" si="494"/>
        <v>662950</v>
      </c>
      <c r="L676" s="565"/>
      <c r="M676" s="558"/>
      <c r="N676" s="580"/>
      <c r="O676" s="538">
        <f t="shared" si="495"/>
        <v>0</v>
      </c>
      <c r="P676" s="532">
        <f t="shared" si="499"/>
        <v>0</v>
      </c>
      <c r="Q676" s="532">
        <f t="shared" si="500"/>
        <v>0</v>
      </c>
      <c r="R676" s="535" t="str">
        <f t="shared" si="502"/>
        <v>NO CUMPLE</v>
      </c>
      <c r="S676" s="586"/>
      <c r="T676" s="588"/>
      <c r="U676" s="588"/>
    </row>
    <row r="677" spans="1:21" s="585" customFormat="1" ht="41.4">
      <c r="A677" s="583"/>
      <c r="B677" s="584"/>
      <c r="C677" s="339">
        <f t="shared" si="501"/>
        <v>15.119999999999997</v>
      </c>
      <c r="D677" s="210" t="s">
        <v>2831</v>
      </c>
      <c r="E677" s="304">
        <f t="shared" si="493"/>
        <v>15.119999999999997</v>
      </c>
      <c r="F677" s="210" t="s">
        <v>2611</v>
      </c>
      <c r="G677" s="211" t="s">
        <v>2555</v>
      </c>
      <c r="H677" s="7" t="s">
        <v>88</v>
      </c>
      <c r="I677" s="642">
        <v>3</v>
      </c>
      <c r="J677" s="269">
        <v>839429</v>
      </c>
      <c r="K677" s="212">
        <f t="shared" si="494"/>
        <v>2518287</v>
      </c>
      <c r="L677" s="565"/>
      <c r="M677" s="558"/>
      <c r="N677" s="580"/>
      <c r="O677" s="538">
        <f t="shared" si="495"/>
        <v>0</v>
      </c>
      <c r="P677" s="532">
        <f t="shared" si="499"/>
        <v>0</v>
      </c>
      <c r="Q677" s="532">
        <f t="shared" si="500"/>
        <v>0</v>
      </c>
      <c r="R677" s="535" t="str">
        <f t="shared" si="502"/>
        <v>NO CUMPLE</v>
      </c>
      <c r="S677" s="586"/>
      <c r="T677" s="588"/>
      <c r="U677" s="588"/>
    </row>
    <row r="678" spans="1:21" s="585" customFormat="1" ht="27.6">
      <c r="A678" s="583"/>
      <c r="B678" s="584"/>
      <c r="C678" s="339">
        <f t="shared" si="501"/>
        <v>15.129999999999997</v>
      </c>
      <c r="D678" s="210" t="s">
        <v>2832</v>
      </c>
      <c r="E678" s="304">
        <f t="shared" si="493"/>
        <v>15.129999999999997</v>
      </c>
      <c r="F678" s="210" t="s">
        <v>2611</v>
      </c>
      <c r="G678" s="211" t="s">
        <v>2556</v>
      </c>
      <c r="H678" s="7" t="s">
        <v>78</v>
      </c>
      <c r="I678" s="642">
        <v>5</v>
      </c>
      <c r="J678" s="269">
        <v>67416</v>
      </c>
      <c r="K678" s="212">
        <f t="shared" si="494"/>
        <v>337080</v>
      </c>
      <c r="L678" s="565"/>
      <c r="M678" s="558"/>
      <c r="N678" s="580"/>
      <c r="O678" s="538">
        <f t="shared" si="495"/>
        <v>0</v>
      </c>
      <c r="P678" s="532">
        <f t="shared" si="499"/>
        <v>0</v>
      </c>
      <c r="Q678" s="532">
        <f t="shared" si="500"/>
        <v>0</v>
      </c>
      <c r="R678" s="535" t="str">
        <f t="shared" si="502"/>
        <v>NO CUMPLE</v>
      </c>
      <c r="S678" s="586"/>
      <c r="T678" s="588"/>
      <c r="U678" s="588"/>
    </row>
    <row r="679" spans="1:21" s="585" customFormat="1" ht="41.4">
      <c r="A679" s="583"/>
      <c r="B679" s="584"/>
      <c r="C679" s="339">
        <f t="shared" si="501"/>
        <v>15.139999999999997</v>
      </c>
      <c r="D679" s="210" t="s">
        <v>2833</v>
      </c>
      <c r="E679" s="304">
        <f t="shared" si="493"/>
        <v>15.139999999999997</v>
      </c>
      <c r="F679" s="210" t="s">
        <v>2611</v>
      </c>
      <c r="G679" s="211" t="s">
        <v>2557</v>
      </c>
      <c r="H679" s="7" t="s">
        <v>78</v>
      </c>
      <c r="I679" s="642">
        <v>2</v>
      </c>
      <c r="J679" s="269">
        <v>341335</v>
      </c>
      <c r="K679" s="212">
        <f t="shared" si="494"/>
        <v>682670</v>
      </c>
      <c r="L679" s="565"/>
      <c r="M679" s="558"/>
      <c r="N679" s="580"/>
      <c r="O679" s="538">
        <f t="shared" si="495"/>
        <v>0</v>
      </c>
      <c r="P679" s="532">
        <f t="shared" si="499"/>
        <v>0</v>
      </c>
      <c r="Q679" s="532">
        <f t="shared" si="500"/>
        <v>0</v>
      </c>
      <c r="R679" s="535" t="str">
        <f t="shared" si="502"/>
        <v>NO CUMPLE</v>
      </c>
      <c r="S679" s="586"/>
      <c r="T679" s="588"/>
      <c r="U679" s="588"/>
    </row>
    <row r="680" spans="1:21" s="585" customFormat="1" ht="27.6">
      <c r="A680" s="583"/>
      <c r="B680" s="584"/>
      <c r="C680" s="339">
        <f t="shared" si="501"/>
        <v>15.149999999999997</v>
      </c>
      <c r="D680" s="210" t="s">
        <v>2834</v>
      </c>
      <c r="E680" s="304">
        <f t="shared" si="493"/>
        <v>15.149999999999997</v>
      </c>
      <c r="F680" s="210" t="s">
        <v>2611</v>
      </c>
      <c r="G680" s="211" t="s">
        <v>2558</v>
      </c>
      <c r="H680" s="7" t="s">
        <v>78</v>
      </c>
      <c r="I680" s="642">
        <v>2</v>
      </c>
      <c r="J680" s="269">
        <v>227556</v>
      </c>
      <c r="K680" s="212">
        <f t="shared" si="494"/>
        <v>455112</v>
      </c>
      <c r="L680" s="565"/>
      <c r="M680" s="558"/>
      <c r="N680" s="580"/>
      <c r="O680" s="538">
        <f t="shared" si="495"/>
        <v>0</v>
      </c>
      <c r="P680" s="532">
        <f t="shared" si="499"/>
        <v>0</v>
      </c>
      <c r="Q680" s="532">
        <f t="shared" si="500"/>
        <v>0</v>
      </c>
      <c r="R680" s="535" t="str">
        <f t="shared" si="502"/>
        <v>NO CUMPLE</v>
      </c>
      <c r="S680" s="586"/>
      <c r="T680" s="588"/>
      <c r="U680" s="588"/>
    </row>
    <row r="681" spans="1:21" s="585" customFormat="1" ht="16.2" thickBot="1">
      <c r="A681" s="583"/>
      <c r="B681" s="584"/>
      <c r="C681" s="340" t="s">
        <v>14</v>
      </c>
      <c r="D681" s="243"/>
      <c r="E681" s="303"/>
      <c r="F681" s="243"/>
      <c r="G681" s="243"/>
      <c r="H681" s="243"/>
      <c r="I681" s="643"/>
      <c r="J681" s="244"/>
      <c r="K681" s="8">
        <f>SUM(K666:K680)</f>
        <v>45177964</v>
      </c>
      <c r="L681" s="565"/>
      <c r="M681" s="558"/>
      <c r="N681" s="580"/>
      <c r="O681" s="657"/>
      <c r="P681" s="657"/>
      <c r="Q681" s="534">
        <f>SUM(Q666:Q680)</f>
        <v>0</v>
      </c>
      <c r="R681" s="657"/>
      <c r="S681" s="586"/>
      <c r="T681" s="588"/>
      <c r="U681" s="588"/>
    </row>
    <row r="682" spans="1:21" s="585" customFormat="1" ht="16.2" thickBot="1">
      <c r="A682" s="583"/>
      <c r="B682" s="584"/>
      <c r="C682" s="337" t="s">
        <v>2227</v>
      </c>
      <c r="D682" s="242"/>
      <c r="E682" s="300"/>
      <c r="F682" s="242"/>
      <c r="G682" s="242"/>
      <c r="H682" s="242"/>
      <c r="I682" s="300"/>
      <c r="J682" s="2"/>
      <c r="K682" s="3"/>
      <c r="L682" s="565"/>
      <c r="M682" s="558"/>
      <c r="N682" s="541"/>
      <c r="O682" s="541"/>
      <c r="P682" s="541"/>
      <c r="Q682" s="541"/>
      <c r="R682" s="542"/>
      <c r="S682" s="586"/>
      <c r="T682" s="588"/>
      <c r="U682" s="588"/>
    </row>
    <row r="683" spans="1:21" s="585" customFormat="1" ht="69">
      <c r="A683" s="583"/>
      <c r="B683" s="584"/>
      <c r="C683" s="339">
        <v>16.010000000000002</v>
      </c>
      <c r="D683" s="210" t="s">
        <v>2835</v>
      </c>
      <c r="E683" s="304">
        <f t="shared" ref="E683:E688" si="503">C683</f>
        <v>16.010000000000002</v>
      </c>
      <c r="F683" s="210" t="s">
        <v>2611</v>
      </c>
      <c r="G683" s="211" t="s">
        <v>2559</v>
      </c>
      <c r="H683" s="7" t="s">
        <v>88</v>
      </c>
      <c r="I683" s="642">
        <v>10.82</v>
      </c>
      <c r="J683" s="269">
        <v>1200493</v>
      </c>
      <c r="K683" s="212">
        <f t="shared" ref="K683:K688" si="504">J683*I683</f>
        <v>12989334.26</v>
      </c>
      <c r="L683" s="565"/>
      <c r="M683" s="558"/>
      <c r="N683" s="580"/>
      <c r="O683" s="538">
        <f t="shared" ref="O683:O688" si="505">+ROUND(N683,2)</f>
        <v>0</v>
      </c>
      <c r="P683" s="532">
        <f t="shared" ref="P683" si="506">+N683*I683</f>
        <v>0</v>
      </c>
      <c r="Q683" s="532">
        <f t="shared" ref="Q683" si="507">ROUND(O683*I683,2)</f>
        <v>0</v>
      </c>
      <c r="R683" s="535" t="str">
        <f t="shared" ref="R683" si="508">IF(OR(O683&lt;=0,O683&gt;J683,Q683&lt;=0,Q683&gt;K683,$R$777="NO CUMPLE"),"NO CUMPLE","CUMPLE")</f>
        <v>NO CUMPLE</v>
      </c>
      <c r="S683" s="586"/>
      <c r="T683" s="588"/>
      <c r="U683" s="588"/>
    </row>
    <row r="684" spans="1:21" s="585" customFormat="1" ht="69">
      <c r="A684" s="583"/>
      <c r="B684" s="584"/>
      <c r="C684" s="339">
        <f t="shared" ref="C684:C688" si="509">C683+0.01</f>
        <v>16.020000000000003</v>
      </c>
      <c r="D684" s="210" t="s">
        <v>2836</v>
      </c>
      <c r="E684" s="304">
        <f t="shared" si="503"/>
        <v>16.020000000000003</v>
      </c>
      <c r="F684" s="210" t="s">
        <v>2611</v>
      </c>
      <c r="G684" s="211" t="s">
        <v>2560</v>
      </c>
      <c r="H684" s="7" t="s">
        <v>88</v>
      </c>
      <c r="I684" s="642">
        <v>21.65</v>
      </c>
      <c r="J684" s="269">
        <v>1382215</v>
      </c>
      <c r="K684" s="212">
        <f t="shared" si="504"/>
        <v>29924954.749999996</v>
      </c>
      <c r="L684" s="565"/>
      <c r="M684" s="558"/>
      <c r="N684" s="580"/>
      <c r="O684" s="538">
        <f t="shared" si="505"/>
        <v>0</v>
      </c>
      <c r="P684" s="532">
        <f t="shared" ref="P684:P688" si="510">+N684*I684</f>
        <v>0</v>
      </c>
      <c r="Q684" s="532">
        <f t="shared" ref="Q684:Q688" si="511">ROUND(O684*I684,2)</f>
        <v>0</v>
      </c>
      <c r="R684" s="535" t="str">
        <f t="shared" ref="R684:R688" si="512">IF(OR(O684&lt;=0,O684&gt;J684,Q684&lt;=0,Q684&gt;K684,$R$777="NO CUMPLE"),"NO CUMPLE","CUMPLE")</f>
        <v>NO CUMPLE</v>
      </c>
      <c r="S684" s="586"/>
      <c r="T684" s="588"/>
      <c r="U684" s="588"/>
    </row>
    <row r="685" spans="1:21" s="585" customFormat="1" ht="69">
      <c r="A685" s="583"/>
      <c r="B685" s="584"/>
      <c r="C685" s="339">
        <f t="shared" si="509"/>
        <v>16.030000000000005</v>
      </c>
      <c r="D685" s="210" t="s">
        <v>2837</v>
      </c>
      <c r="E685" s="304">
        <f t="shared" si="503"/>
        <v>16.030000000000005</v>
      </c>
      <c r="F685" s="210" t="s">
        <v>2611</v>
      </c>
      <c r="G685" s="211" t="s">
        <v>2561</v>
      </c>
      <c r="H685" s="7" t="s">
        <v>88</v>
      </c>
      <c r="I685" s="642">
        <v>32.47</v>
      </c>
      <c r="J685" s="269">
        <v>1220819</v>
      </c>
      <c r="K685" s="212">
        <f t="shared" si="504"/>
        <v>39639992.93</v>
      </c>
      <c r="L685" s="565"/>
      <c r="M685" s="558"/>
      <c r="N685" s="580"/>
      <c r="O685" s="538">
        <f t="shared" si="505"/>
        <v>0</v>
      </c>
      <c r="P685" s="532">
        <f t="shared" si="510"/>
        <v>0</v>
      </c>
      <c r="Q685" s="532">
        <f t="shared" si="511"/>
        <v>0</v>
      </c>
      <c r="R685" s="535" t="str">
        <f t="shared" si="512"/>
        <v>NO CUMPLE</v>
      </c>
      <c r="S685" s="586"/>
      <c r="T685" s="588"/>
      <c r="U685" s="588"/>
    </row>
    <row r="686" spans="1:21" s="585" customFormat="1" ht="69">
      <c r="A686" s="583"/>
      <c r="B686" s="584"/>
      <c r="C686" s="339">
        <f t="shared" si="509"/>
        <v>16.040000000000006</v>
      </c>
      <c r="D686" s="210" t="s">
        <v>2838</v>
      </c>
      <c r="E686" s="304">
        <f t="shared" si="503"/>
        <v>16.040000000000006</v>
      </c>
      <c r="F686" s="210" t="s">
        <v>2611</v>
      </c>
      <c r="G686" s="211" t="s">
        <v>2562</v>
      </c>
      <c r="H686" s="7" t="s">
        <v>88</v>
      </c>
      <c r="I686" s="642">
        <v>140.69</v>
      </c>
      <c r="J686" s="269">
        <v>928538</v>
      </c>
      <c r="K686" s="212">
        <f t="shared" si="504"/>
        <v>130636011.22</v>
      </c>
      <c r="L686" s="565"/>
      <c r="M686" s="558"/>
      <c r="N686" s="580"/>
      <c r="O686" s="538">
        <f t="shared" si="505"/>
        <v>0</v>
      </c>
      <c r="P686" s="532">
        <f t="shared" si="510"/>
        <v>0</v>
      </c>
      <c r="Q686" s="532">
        <f t="shared" si="511"/>
        <v>0</v>
      </c>
      <c r="R686" s="535" t="str">
        <f t="shared" si="512"/>
        <v>NO CUMPLE</v>
      </c>
      <c r="S686" s="586"/>
      <c r="T686" s="588"/>
      <c r="U686" s="588"/>
    </row>
    <row r="687" spans="1:21" s="585" customFormat="1" ht="41.4">
      <c r="A687" s="583"/>
      <c r="B687" s="584"/>
      <c r="C687" s="339">
        <f t="shared" si="509"/>
        <v>16.050000000000008</v>
      </c>
      <c r="D687" s="210" t="s">
        <v>2839</v>
      </c>
      <c r="E687" s="304">
        <f t="shared" si="503"/>
        <v>16.050000000000008</v>
      </c>
      <c r="F687" s="210" t="s">
        <v>2611</v>
      </c>
      <c r="G687" s="211" t="s">
        <v>2563</v>
      </c>
      <c r="H687" s="7" t="s">
        <v>88</v>
      </c>
      <c r="I687" s="642">
        <v>14.43</v>
      </c>
      <c r="J687" s="269">
        <v>513482</v>
      </c>
      <c r="K687" s="212">
        <f t="shared" si="504"/>
        <v>7409545.2599999998</v>
      </c>
      <c r="L687" s="565"/>
      <c r="M687" s="558"/>
      <c r="N687" s="580"/>
      <c r="O687" s="538">
        <f t="shared" si="505"/>
        <v>0</v>
      </c>
      <c r="P687" s="532">
        <f t="shared" si="510"/>
        <v>0</v>
      </c>
      <c r="Q687" s="532">
        <f t="shared" si="511"/>
        <v>0</v>
      </c>
      <c r="R687" s="535" t="str">
        <f t="shared" si="512"/>
        <v>NO CUMPLE</v>
      </c>
      <c r="S687" s="586"/>
      <c r="T687" s="588"/>
      <c r="U687" s="588"/>
    </row>
    <row r="688" spans="1:21" s="585" customFormat="1" ht="69">
      <c r="A688" s="583"/>
      <c r="B688" s="584"/>
      <c r="C688" s="339">
        <f t="shared" si="509"/>
        <v>16.060000000000009</v>
      </c>
      <c r="D688" s="210" t="s">
        <v>2840</v>
      </c>
      <c r="E688" s="304">
        <f t="shared" si="503"/>
        <v>16.060000000000009</v>
      </c>
      <c r="F688" s="210" t="s">
        <v>2611</v>
      </c>
      <c r="G688" s="211" t="s">
        <v>2564</v>
      </c>
      <c r="H688" s="7" t="s">
        <v>88</v>
      </c>
      <c r="I688" s="642">
        <v>75.760000000000005</v>
      </c>
      <c r="J688" s="269">
        <v>911957</v>
      </c>
      <c r="K688" s="212">
        <f t="shared" si="504"/>
        <v>69089862.320000008</v>
      </c>
      <c r="L688" s="565"/>
      <c r="M688" s="558"/>
      <c r="N688" s="580"/>
      <c r="O688" s="538">
        <f t="shared" si="505"/>
        <v>0</v>
      </c>
      <c r="P688" s="532">
        <f t="shared" si="510"/>
        <v>0</v>
      </c>
      <c r="Q688" s="532">
        <f t="shared" si="511"/>
        <v>0</v>
      </c>
      <c r="R688" s="535" t="str">
        <f t="shared" si="512"/>
        <v>NO CUMPLE</v>
      </c>
      <c r="S688" s="586"/>
      <c r="T688" s="588"/>
      <c r="U688" s="588"/>
    </row>
    <row r="689" spans="1:21" s="585" customFormat="1" ht="16.2" thickBot="1">
      <c r="A689" s="583"/>
      <c r="B689" s="584"/>
      <c r="C689" s="340" t="s">
        <v>14</v>
      </c>
      <c r="D689" s="243"/>
      <c r="E689" s="303"/>
      <c r="F689" s="243"/>
      <c r="G689" s="243"/>
      <c r="H689" s="243"/>
      <c r="I689" s="643"/>
      <c r="J689" s="244"/>
      <c r="K689" s="8">
        <f>SUM(K683:K688)</f>
        <v>289689700.74000001</v>
      </c>
      <c r="L689" s="565"/>
      <c r="M689" s="558"/>
      <c r="N689" s="580"/>
      <c r="O689" s="657"/>
      <c r="P689" s="657"/>
      <c r="Q689" s="534">
        <f>SUM(Q683:Q688)</f>
        <v>0</v>
      </c>
      <c r="R689" s="657"/>
      <c r="S689" s="586"/>
      <c r="T689" s="588"/>
      <c r="U689" s="588"/>
    </row>
    <row r="690" spans="1:21" s="585" customFormat="1" ht="16.2" thickBot="1">
      <c r="A690" s="583"/>
      <c r="B690" s="584"/>
      <c r="C690" s="337" t="s">
        <v>2228</v>
      </c>
      <c r="D690" s="242"/>
      <c r="E690" s="300"/>
      <c r="F690" s="242"/>
      <c r="G690" s="242"/>
      <c r="H690" s="242"/>
      <c r="I690" s="300"/>
      <c r="J690" s="2"/>
      <c r="K690" s="3"/>
      <c r="L690" s="565"/>
      <c r="M690" s="558"/>
      <c r="N690" s="541"/>
      <c r="O690" s="541"/>
      <c r="P690" s="541"/>
      <c r="Q690" s="541"/>
      <c r="R690" s="542"/>
      <c r="S690" s="586"/>
      <c r="T690" s="588"/>
      <c r="U690" s="588"/>
    </row>
    <row r="691" spans="1:21" s="585" customFormat="1" ht="55.2">
      <c r="A691" s="583"/>
      <c r="B691" s="584"/>
      <c r="C691" s="339">
        <v>17.010000000000002</v>
      </c>
      <c r="D691" s="210" t="s">
        <v>2841</v>
      </c>
      <c r="E691" s="304">
        <f t="shared" ref="E691:E692" si="513">C691</f>
        <v>17.010000000000002</v>
      </c>
      <c r="F691" s="210" t="s">
        <v>2611</v>
      </c>
      <c r="G691" s="211" t="s">
        <v>2229</v>
      </c>
      <c r="H691" s="7" t="s">
        <v>88</v>
      </c>
      <c r="I691" s="642">
        <v>22.68</v>
      </c>
      <c r="J691" s="269">
        <v>720961.8</v>
      </c>
      <c r="K691" s="212">
        <f t="shared" ref="K691:K692" si="514">J691*I691</f>
        <v>16351413.624000002</v>
      </c>
      <c r="L691" s="565"/>
      <c r="M691" s="558"/>
      <c r="N691" s="580"/>
      <c r="O691" s="538">
        <f t="shared" ref="O691:O692" si="515">+ROUND(N691,2)</f>
        <v>0</v>
      </c>
      <c r="P691" s="532">
        <f t="shared" ref="P691" si="516">+N691*I691</f>
        <v>0</v>
      </c>
      <c r="Q691" s="532">
        <f t="shared" ref="Q691" si="517">ROUND(O691*I691,2)</f>
        <v>0</v>
      </c>
      <c r="R691" s="535" t="str">
        <f t="shared" ref="R691" si="518">IF(OR(O691&lt;=0,O691&gt;J691,Q691&lt;=0,Q691&gt;K691,$R$777="NO CUMPLE"),"NO CUMPLE","CUMPLE")</f>
        <v>NO CUMPLE</v>
      </c>
      <c r="S691" s="586"/>
      <c r="T691" s="588"/>
      <c r="U691" s="588"/>
    </row>
    <row r="692" spans="1:21" s="585" customFormat="1" ht="55.2">
      <c r="A692" s="583"/>
      <c r="B692" s="584"/>
      <c r="C692" s="339">
        <f t="shared" ref="C692" si="519">C691+0.01</f>
        <v>17.020000000000003</v>
      </c>
      <c r="D692" s="210" t="s">
        <v>2842</v>
      </c>
      <c r="E692" s="304">
        <f t="shared" si="513"/>
        <v>17.020000000000003</v>
      </c>
      <c r="F692" s="210" t="s">
        <v>2611</v>
      </c>
      <c r="G692" s="211" t="s">
        <v>2281</v>
      </c>
      <c r="H692" s="7" t="s">
        <v>88</v>
      </c>
      <c r="I692" s="642">
        <v>12.37</v>
      </c>
      <c r="J692" s="269">
        <v>852000</v>
      </c>
      <c r="K692" s="212">
        <f t="shared" si="514"/>
        <v>10539240</v>
      </c>
      <c r="L692" s="565"/>
      <c r="M692" s="558"/>
      <c r="N692" s="580"/>
      <c r="O692" s="538">
        <f t="shared" si="515"/>
        <v>0</v>
      </c>
      <c r="P692" s="532">
        <f t="shared" ref="P692" si="520">+N692*I692</f>
        <v>0</v>
      </c>
      <c r="Q692" s="532">
        <f t="shared" ref="Q692" si="521">ROUND(O692*I692,2)</f>
        <v>0</v>
      </c>
      <c r="R692" s="535" t="str">
        <f t="shared" ref="R692" si="522">IF(OR(O692&lt;=0,O692&gt;J692,Q692&lt;=0,Q692&gt;K692,$R$777="NO CUMPLE"),"NO CUMPLE","CUMPLE")</f>
        <v>NO CUMPLE</v>
      </c>
      <c r="S692" s="586"/>
      <c r="T692" s="588"/>
      <c r="U692" s="588"/>
    </row>
    <row r="693" spans="1:21" s="585" customFormat="1" ht="16.2" thickBot="1">
      <c r="A693" s="583"/>
      <c r="B693" s="584"/>
      <c r="C693" s="340" t="s">
        <v>14</v>
      </c>
      <c r="D693" s="243"/>
      <c r="E693" s="303"/>
      <c r="F693" s="243"/>
      <c r="G693" s="243"/>
      <c r="H693" s="243"/>
      <c r="I693" s="643"/>
      <c r="J693" s="244"/>
      <c r="K693" s="8">
        <f>SUM(K691:K692)</f>
        <v>26890653.624000002</v>
      </c>
      <c r="L693" s="565"/>
      <c r="M693" s="558"/>
      <c r="N693" s="580"/>
      <c r="O693" s="657"/>
      <c r="P693" s="657"/>
      <c r="Q693" s="534">
        <f>SUM(Q691:Q692)</f>
        <v>0</v>
      </c>
      <c r="R693" s="657"/>
      <c r="S693" s="586"/>
      <c r="T693" s="588"/>
      <c r="U693" s="588"/>
    </row>
    <row r="694" spans="1:21" s="585" customFormat="1" ht="16.2" thickBot="1">
      <c r="A694" s="583"/>
      <c r="B694" s="584"/>
      <c r="C694" s="337" t="s">
        <v>2230</v>
      </c>
      <c r="D694" s="242"/>
      <c r="E694" s="300"/>
      <c r="F694" s="242"/>
      <c r="G694" s="242"/>
      <c r="H694" s="242"/>
      <c r="I694" s="300"/>
      <c r="J694" s="2"/>
      <c r="K694" s="3"/>
      <c r="L694" s="565"/>
      <c r="M694" s="558"/>
      <c r="N694" s="541"/>
      <c r="O694" s="541"/>
      <c r="P694" s="541"/>
      <c r="Q694" s="541"/>
      <c r="R694" s="542"/>
      <c r="S694" s="586"/>
      <c r="T694" s="588"/>
      <c r="U694" s="588"/>
    </row>
    <row r="695" spans="1:21" s="585" customFormat="1" ht="41.4">
      <c r="A695" s="583"/>
      <c r="B695" s="584"/>
      <c r="C695" s="339">
        <v>18.010000000000002</v>
      </c>
      <c r="D695" s="210" t="s">
        <v>2843</v>
      </c>
      <c r="E695" s="304">
        <f t="shared" ref="E695:E713" si="523">C695</f>
        <v>18.010000000000002</v>
      </c>
      <c r="F695" s="210" t="s">
        <v>2611</v>
      </c>
      <c r="G695" s="211" t="s">
        <v>2565</v>
      </c>
      <c r="H695" s="7" t="s">
        <v>88</v>
      </c>
      <c r="I695" s="642">
        <v>68.260000000000005</v>
      </c>
      <c r="J695" s="269">
        <v>179359</v>
      </c>
      <c r="K695" s="212">
        <f t="shared" ref="K695:K713" si="524">J695*I695</f>
        <v>12243045.340000002</v>
      </c>
      <c r="L695" s="565"/>
      <c r="M695" s="558"/>
      <c r="N695" s="580"/>
      <c r="O695" s="538">
        <f t="shared" ref="O695:O713" si="525">+ROUND(N695,2)</f>
        <v>0</v>
      </c>
      <c r="P695" s="532">
        <f t="shared" ref="P695" si="526">+N695*I695</f>
        <v>0</v>
      </c>
      <c r="Q695" s="532">
        <f t="shared" ref="Q695" si="527">ROUND(O695*I695,2)</f>
        <v>0</v>
      </c>
      <c r="R695" s="535" t="str">
        <f t="shared" ref="R695" si="528">IF(OR(O695&lt;=0,O695&gt;J695,Q695&lt;=0,Q695&gt;K695,$R$777="NO CUMPLE"),"NO CUMPLE","CUMPLE")</f>
        <v>NO CUMPLE</v>
      </c>
      <c r="S695" s="586"/>
      <c r="T695" s="588"/>
      <c r="U695" s="588"/>
    </row>
    <row r="696" spans="1:21" s="585" customFormat="1" ht="41.4">
      <c r="A696" s="583"/>
      <c r="B696" s="584"/>
      <c r="C696" s="339">
        <f t="shared" ref="C696:C713" si="529">C695+0.01</f>
        <v>18.020000000000003</v>
      </c>
      <c r="D696" s="210" t="s">
        <v>2844</v>
      </c>
      <c r="E696" s="304">
        <f t="shared" si="523"/>
        <v>18.020000000000003</v>
      </c>
      <c r="F696" s="210" t="s">
        <v>2611</v>
      </c>
      <c r="G696" s="211" t="s">
        <v>2566</v>
      </c>
      <c r="H696" s="7" t="s">
        <v>88</v>
      </c>
      <c r="I696" s="642">
        <v>25.03</v>
      </c>
      <c r="J696" s="269">
        <v>188327</v>
      </c>
      <c r="K696" s="212">
        <f t="shared" si="524"/>
        <v>4713824.8100000005</v>
      </c>
      <c r="L696" s="565"/>
      <c r="M696" s="558"/>
      <c r="N696" s="580"/>
      <c r="O696" s="538">
        <f t="shared" si="525"/>
        <v>0</v>
      </c>
      <c r="P696" s="532">
        <f t="shared" ref="P696:P713" si="530">+N696*I696</f>
        <v>0</v>
      </c>
      <c r="Q696" s="532">
        <f t="shared" ref="Q696:Q713" si="531">ROUND(O696*I696,2)</f>
        <v>0</v>
      </c>
      <c r="R696" s="535" t="str">
        <f t="shared" ref="R696:R713" si="532">IF(OR(O696&lt;=0,O696&gt;J696,Q696&lt;=0,Q696&gt;K696,$R$777="NO CUMPLE"),"NO CUMPLE","CUMPLE")</f>
        <v>NO CUMPLE</v>
      </c>
      <c r="S696" s="586"/>
      <c r="T696" s="588"/>
      <c r="U696" s="588"/>
    </row>
    <row r="697" spans="1:21" s="585" customFormat="1" ht="41.4">
      <c r="A697" s="583"/>
      <c r="B697" s="584"/>
      <c r="C697" s="339">
        <f t="shared" si="529"/>
        <v>18.030000000000005</v>
      </c>
      <c r="D697" s="210" t="s">
        <v>2845</v>
      </c>
      <c r="E697" s="304">
        <f t="shared" si="523"/>
        <v>18.030000000000005</v>
      </c>
      <c r="F697" s="210" t="s">
        <v>2611</v>
      </c>
      <c r="G697" s="211" t="s">
        <v>2567</v>
      </c>
      <c r="H697" s="7" t="s">
        <v>88</v>
      </c>
      <c r="I697" s="642">
        <v>20.48</v>
      </c>
      <c r="J697" s="269">
        <v>188327</v>
      </c>
      <c r="K697" s="212">
        <f t="shared" si="524"/>
        <v>3856936.96</v>
      </c>
      <c r="L697" s="565"/>
      <c r="M697" s="558"/>
      <c r="N697" s="580"/>
      <c r="O697" s="538">
        <f t="shared" si="525"/>
        <v>0</v>
      </c>
      <c r="P697" s="532">
        <f t="shared" si="530"/>
        <v>0</v>
      </c>
      <c r="Q697" s="532">
        <f t="shared" si="531"/>
        <v>0</v>
      </c>
      <c r="R697" s="535" t="str">
        <f t="shared" si="532"/>
        <v>NO CUMPLE</v>
      </c>
      <c r="S697" s="586"/>
      <c r="T697" s="588"/>
      <c r="U697" s="588"/>
    </row>
    <row r="698" spans="1:21" s="585" customFormat="1" ht="41.4">
      <c r="A698" s="583"/>
      <c r="B698" s="584"/>
      <c r="C698" s="339">
        <f t="shared" si="529"/>
        <v>18.040000000000006</v>
      </c>
      <c r="D698" s="210" t="s">
        <v>2846</v>
      </c>
      <c r="E698" s="304">
        <f t="shared" si="523"/>
        <v>18.040000000000006</v>
      </c>
      <c r="F698" s="210" t="s">
        <v>2611</v>
      </c>
      <c r="G698" s="211" t="s">
        <v>2568</v>
      </c>
      <c r="H698" s="7" t="s">
        <v>88</v>
      </c>
      <c r="I698" s="642">
        <v>9.1</v>
      </c>
      <c r="J698" s="269">
        <v>188327</v>
      </c>
      <c r="K698" s="212">
        <f t="shared" si="524"/>
        <v>1713775.7</v>
      </c>
      <c r="L698" s="565"/>
      <c r="M698" s="558"/>
      <c r="N698" s="580"/>
      <c r="O698" s="538">
        <f t="shared" si="525"/>
        <v>0</v>
      </c>
      <c r="P698" s="532">
        <f t="shared" si="530"/>
        <v>0</v>
      </c>
      <c r="Q698" s="532">
        <f t="shared" si="531"/>
        <v>0</v>
      </c>
      <c r="R698" s="535" t="str">
        <f t="shared" si="532"/>
        <v>NO CUMPLE</v>
      </c>
      <c r="S698" s="586"/>
      <c r="T698" s="588"/>
      <c r="U698" s="588"/>
    </row>
    <row r="699" spans="1:21" s="585" customFormat="1" ht="41.4">
      <c r="A699" s="583"/>
      <c r="B699" s="584"/>
      <c r="C699" s="339">
        <f t="shared" si="529"/>
        <v>18.050000000000008</v>
      </c>
      <c r="D699" s="210" t="s">
        <v>2847</v>
      </c>
      <c r="E699" s="304">
        <f t="shared" si="523"/>
        <v>18.050000000000008</v>
      </c>
      <c r="F699" s="210" t="s">
        <v>2611</v>
      </c>
      <c r="G699" s="211" t="s">
        <v>2569</v>
      </c>
      <c r="H699" s="7" t="s">
        <v>81</v>
      </c>
      <c r="I699" s="642">
        <v>80.95</v>
      </c>
      <c r="J699" s="269">
        <v>68468</v>
      </c>
      <c r="K699" s="212">
        <f t="shared" si="524"/>
        <v>5542484.6000000006</v>
      </c>
      <c r="L699" s="565"/>
      <c r="M699" s="558"/>
      <c r="N699" s="580"/>
      <c r="O699" s="538">
        <f t="shared" si="525"/>
        <v>0</v>
      </c>
      <c r="P699" s="532">
        <f t="shared" si="530"/>
        <v>0</v>
      </c>
      <c r="Q699" s="532">
        <f t="shared" si="531"/>
        <v>0</v>
      </c>
      <c r="R699" s="535" t="str">
        <f t="shared" si="532"/>
        <v>NO CUMPLE</v>
      </c>
      <c r="S699" s="586"/>
      <c r="T699" s="588"/>
      <c r="U699" s="588"/>
    </row>
    <row r="700" spans="1:21" s="585" customFormat="1" ht="41.4">
      <c r="A700" s="583"/>
      <c r="B700" s="584"/>
      <c r="C700" s="339">
        <f t="shared" si="529"/>
        <v>18.060000000000009</v>
      </c>
      <c r="D700" s="210" t="s">
        <v>2848</v>
      </c>
      <c r="E700" s="304">
        <f t="shared" si="523"/>
        <v>18.060000000000009</v>
      </c>
      <c r="F700" s="210" t="s">
        <v>2611</v>
      </c>
      <c r="G700" s="211" t="s">
        <v>2570</v>
      </c>
      <c r="H700" s="7" t="s">
        <v>88</v>
      </c>
      <c r="I700" s="642">
        <v>2.73</v>
      </c>
      <c r="J700" s="269">
        <v>206263</v>
      </c>
      <c r="K700" s="212">
        <f t="shared" si="524"/>
        <v>563097.99</v>
      </c>
      <c r="L700" s="565"/>
      <c r="M700" s="558"/>
      <c r="N700" s="580"/>
      <c r="O700" s="538">
        <f t="shared" si="525"/>
        <v>0</v>
      </c>
      <c r="P700" s="532">
        <f t="shared" si="530"/>
        <v>0</v>
      </c>
      <c r="Q700" s="532">
        <f t="shared" si="531"/>
        <v>0</v>
      </c>
      <c r="R700" s="535" t="str">
        <f t="shared" si="532"/>
        <v>NO CUMPLE</v>
      </c>
      <c r="S700" s="586"/>
      <c r="T700" s="588"/>
      <c r="U700" s="588"/>
    </row>
    <row r="701" spans="1:21" s="585" customFormat="1" ht="41.4">
      <c r="A701" s="583"/>
      <c r="B701" s="584"/>
      <c r="C701" s="339">
        <f t="shared" si="529"/>
        <v>18.070000000000011</v>
      </c>
      <c r="D701" s="210" t="s">
        <v>2849</v>
      </c>
      <c r="E701" s="304">
        <f t="shared" si="523"/>
        <v>18.070000000000011</v>
      </c>
      <c r="F701" s="210" t="s">
        <v>2611</v>
      </c>
      <c r="G701" s="211" t="s">
        <v>2571</v>
      </c>
      <c r="H701" s="7" t="s">
        <v>88</v>
      </c>
      <c r="I701" s="642">
        <v>9.44</v>
      </c>
      <c r="J701" s="269">
        <v>170391</v>
      </c>
      <c r="K701" s="212">
        <f t="shared" si="524"/>
        <v>1608491.0399999998</v>
      </c>
      <c r="L701" s="565"/>
      <c r="M701" s="558"/>
      <c r="N701" s="580"/>
      <c r="O701" s="538">
        <f t="shared" si="525"/>
        <v>0</v>
      </c>
      <c r="P701" s="532">
        <f t="shared" si="530"/>
        <v>0</v>
      </c>
      <c r="Q701" s="532">
        <f t="shared" si="531"/>
        <v>0</v>
      </c>
      <c r="R701" s="535" t="str">
        <f t="shared" si="532"/>
        <v>NO CUMPLE</v>
      </c>
      <c r="S701" s="586"/>
      <c r="T701" s="588"/>
      <c r="U701" s="588"/>
    </row>
    <row r="702" spans="1:21" s="585" customFormat="1" ht="27.6">
      <c r="A702" s="583"/>
      <c r="B702" s="584"/>
      <c r="C702" s="339">
        <f t="shared" si="529"/>
        <v>18.080000000000013</v>
      </c>
      <c r="D702" s="210" t="s">
        <v>2850</v>
      </c>
      <c r="E702" s="304">
        <f t="shared" si="523"/>
        <v>18.080000000000013</v>
      </c>
      <c r="F702" s="210" t="s">
        <v>2611</v>
      </c>
      <c r="G702" s="211" t="s">
        <v>2231</v>
      </c>
      <c r="H702" s="7" t="s">
        <v>81</v>
      </c>
      <c r="I702" s="642">
        <v>121.42</v>
      </c>
      <c r="J702" s="269">
        <v>38167</v>
      </c>
      <c r="K702" s="212">
        <f t="shared" si="524"/>
        <v>4634237.1399999997</v>
      </c>
      <c r="L702" s="565"/>
      <c r="M702" s="558"/>
      <c r="N702" s="580"/>
      <c r="O702" s="538">
        <f t="shared" si="525"/>
        <v>0</v>
      </c>
      <c r="P702" s="532">
        <f t="shared" si="530"/>
        <v>0</v>
      </c>
      <c r="Q702" s="532">
        <f t="shared" si="531"/>
        <v>0</v>
      </c>
      <c r="R702" s="535" t="str">
        <f t="shared" si="532"/>
        <v>NO CUMPLE</v>
      </c>
      <c r="S702" s="586"/>
      <c r="T702" s="588"/>
      <c r="U702" s="588"/>
    </row>
    <row r="703" spans="1:21" s="585" customFormat="1" ht="15.6">
      <c r="A703" s="583"/>
      <c r="B703" s="584"/>
      <c r="C703" s="339">
        <f t="shared" si="529"/>
        <v>18.090000000000014</v>
      </c>
      <c r="D703" s="210" t="s">
        <v>2851</v>
      </c>
      <c r="E703" s="304">
        <f t="shared" si="523"/>
        <v>18.090000000000014</v>
      </c>
      <c r="F703" s="210" t="s">
        <v>2851</v>
      </c>
      <c r="G703" s="211" t="s">
        <v>653</v>
      </c>
      <c r="H703" s="7" t="s">
        <v>88</v>
      </c>
      <c r="I703" s="642">
        <v>11.8</v>
      </c>
      <c r="J703" s="269">
        <v>93519</v>
      </c>
      <c r="K703" s="212">
        <f t="shared" si="524"/>
        <v>1103524.2</v>
      </c>
      <c r="L703" s="565"/>
      <c r="M703" s="558"/>
      <c r="N703" s="580"/>
      <c r="O703" s="538">
        <f t="shared" si="525"/>
        <v>0</v>
      </c>
      <c r="P703" s="532">
        <f t="shared" si="530"/>
        <v>0</v>
      </c>
      <c r="Q703" s="532">
        <f t="shared" si="531"/>
        <v>0</v>
      </c>
      <c r="R703" s="535" t="str">
        <f t="shared" si="532"/>
        <v>NO CUMPLE</v>
      </c>
      <c r="S703" s="586"/>
      <c r="T703" s="588"/>
      <c r="U703" s="588"/>
    </row>
    <row r="704" spans="1:21" s="585" customFormat="1" ht="55.2">
      <c r="A704" s="583"/>
      <c r="B704" s="584"/>
      <c r="C704" s="339">
        <f t="shared" si="529"/>
        <v>18.100000000000016</v>
      </c>
      <c r="D704" s="210" t="s">
        <v>2852</v>
      </c>
      <c r="E704" s="304">
        <f t="shared" si="523"/>
        <v>18.100000000000016</v>
      </c>
      <c r="F704" s="210" t="s">
        <v>2611</v>
      </c>
      <c r="G704" s="211" t="s">
        <v>2572</v>
      </c>
      <c r="H704" s="7" t="s">
        <v>78</v>
      </c>
      <c r="I704" s="642">
        <v>1</v>
      </c>
      <c r="J704" s="269">
        <v>1856658</v>
      </c>
      <c r="K704" s="212">
        <f t="shared" si="524"/>
        <v>1856658</v>
      </c>
      <c r="L704" s="565"/>
      <c r="M704" s="558"/>
      <c r="N704" s="580"/>
      <c r="O704" s="538">
        <f t="shared" si="525"/>
        <v>0</v>
      </c>
      <c r="P704" s="532">
        <f t="shared" si="530"/>
        <v>0</v>
      </c>
      <c r="Q704" s="532">
        <f t="shared" si="531"/>
        <v>0</v>
      </c>
      <c r="R704" s="535" t="str">
        <f t="shared" si="532"/>
        <v>NO CUMPLE</v>
      </c>
      <c r="S704" s="586"/>
      <c r="T704" s="588"/>
      <c r="U704" s="588"/>
    </row>
    <row r="705" spans="1:21" s="585" customFormat="1" ht="15.6">
      <c r="A705" s="583"/>
      <c r="B705" s="584"/>
      <c r="C705" s="339">
        <f t="shared" si="529"/>
        <v>18.110000000000017</v>
      </c>
      <c r="D705" s="210" t="s">
        <v>2853</v>
      </c>
      <c r="E705" s="304">
        <f t="shared" si="523"/>
        <v>18.110000000000017</v>
      </c>
      <c r="F705" s="210" t="s">
        <v>2853</v>
      </c>
      <c r="G705" s="211" t="s">
        <v>1046</v>
      </c>
      <c r="H705" s="7" t="s">
        <v>109</v>
      </c>
      <c r="I705" s="642">
        <v>27.01</v>
      </c>
      <c r="J705" s="269">
        <v>228690</v>
      </c>
      <c r="K705" s="212">
        <f t="shared" si="524"/>
        <v>6176916.9000000004</v>
      </c>
      <c r="L705" s="565"/>
      <c r="M705" s="558"/>
      <c r="N705" s="580"/>
      <c r="O705" s="538">
        <f t="shared" si="525"/>
        <v>0</v>
      </c>
      <c r="P705" s="532">
        <f t="shared" si="530"/>
        <v>0</v>
      </c>
      <c r="Q705" s="532">
        <f t="shared" si="531"/>
        <v>0</v>
      </c>
      <c r="R705" s="535" t="str">
        <f t="shared" si="532"/>
        <v>NO CUMPLE</v>
      </c>
      <c r="S705" s="586"/>
      <c r="T705" s="588"/>
      <c r="U705" s="588"/>
    </row>
    <row r="706" spans="1:21" s="585" customFormat="1" ht="15.6">
      <c r="A706" s="583"/>
      <c r="B706" s="584"/>
      <c r="C706" s="339">
        <f t="shared" si="529"/>
        <v>18.120000000000019</v>
      </c>
      <c r="D706" s="210" t="s">
        <v>2854</v>
      </c>
      <c r="E706" s="304">
        <f t="shared" si="523"/>
        <v>18.120000000000019</v>
      </c>
      <c r="F706" s="210" t="s">
        <v>2854</v>
      </c>
      <c r="G706" s="211" t="s">
        <v>1048</v>
      </c>
      <c r="H706" s="7" t="s">
        <v>109</v>
      </c>
      <c r="I706" s="642">
        <v>20.25</v>
      </c>
      <c r="J706" s="269">
        <v>250300</v>
      </c>
      <c r="K706" s="212">
        <f t="shared" si="524"/>
        <v>5068575</v>
      </c>
      <c r="L706" s="565"/>
      <c r="M706" s="558"/>
      <c r="N706" s="580"/>
      <c r="O706" s="538">
        <f t="shared" si="525"/>
        <v>0</v>
      </c>
      <c r="P706" s="532">
        <f t="shared" si="530"/>
        <v>0</v>
      </c>
      <c r="Q706" s="532">
        <f t="shared" si="531"/>
        <v>0</v>
      </c>
      <c r="R706" s="535" t="str">
        <f t="shared" si="532"/>
        <v>NO CUMPLE</v>
      </c>
      <c r="S706" s="586"/>
      <c r="T706" s="588"/>
      <c r="U706" s="588"/>
    </row>
    <row r="707" spans="1:21" s="585" customFormat="1" ht="15.6">
      <c r="A707" s="583"/>
      <c r="B707" s="584"/>
      <c r="C707" s="339">
        <f t="shared" si="529"/>
        <v>18.13000000000002</v>
      </c>
      <c r="D707" s="210" t="s">
        <v>2855</v>
      </c>
      <c r="E707" s="304">
        <f t="shared" si="523"/>
        <v>18.13000000000002</v>
      </c>
      <c r="F707" s="210" t="s">
        <v>2855</v>
      </c>
      <c r="G707" s="211" t="s">
        <v>1154</v>
      </c>
      <c r="H707" s="7" t="s">
        <v>88</v>
      </c>
      <c r="I707" s="642">
        <v>135.03</v>
      </c>
      <c r="J707" s="269">
        <v>18039</v>
      </c>
      <c r="K707" s="212">
        <f t="shared" si="524"/>
        <v>2435806.17</v>
      </c>
      <c r="L707" s="565"/>
      <c r="M707" s="558"/>
      <c r="N707" s="580"/>
      <c r="O707" s="538">
        <f t="shared" si="525"/>
        <v>0</v>
      </c>
      <c r="P707" s="532">
        <f t="shared" si="530"/>
        <v>0</v>
      </c>
      <c r="Q707" s="532">
        <f t="shared" si="531"/>
        <v>0</v>
      </c>
      <c r="R707" s="535" t="str">
        <f t="shared" si="532"/>
        <v>NO CUMPLE</v>
      </c>
      <c r="S707" s="586"/>
      <c r="T707" s="588"/>
      <c r="U707" s="588"/>
    </row>
    <row r="708" spans="1:21" s="585" customFormat="1" ht="15.6">
      <c r="A708" s="583"/>
      <c r="B708" s="584"/>
      <c r="C708" s="339">
        <f t="shared" si="529"/>
        <v>18.140000000000022</v>
      </c>
      <c r="D708" s="210" t="s">
        <v>2856</v>
      </c>
      <c r="E708" s="304">
        <f t="shared" si="523"/>
        <v>18.140000000000022</v>
      </c>
      <c r="F708" s="210" t="s">
        <v>2856</v>
      </c>
      <c r="G708" s="211" t="s">
        <v>963</v>
      </c>
      <c r="H708" s="7" t="s">
        <v>81</v>
      </c>
      <c r="I708" s="642">
        <v>98.47</v>
      </c>
      <c r="J708" s="269">
        <v>182827</v>
      </c>
      <c r="K708" s="212">
        <f t="shared" si="524"/>
        <v>18002974.690000001</v>
      </c>
      <c r="L708" s="565"/>
      <c r="M708" s="558"/>
      <c r="N708" s="580"/>
      <c r="O708" s="538">
        <f t="shared" si="525"/>
        <v>0</v>
      </c>
      <c r="P708" s="532">
        <f t="shared" si="530"/>
        <v>0</v>
      </c>
      <c r="Q708" s="532">
        <f t="shared" si="531"/>
        <v>0</v>
      </c>
      <c r="R708" s="535" t="str">
        <f t="shared" si="532"/>
        <v>NO CUMPLE</v>
      </c>
      <c r="S708" s="586"/>
      <c r="T708" s="588"/>
      <c r="U708" s="588"/>
    </row>
    <row r="709" spans="1:21" s="585" customFormat="1" ht="15.6">
      <c r="A709" s="583"/>
      <c r="B709" s="584"/>
      <c r="C709" s="339">
        <f t="shared" si="529"/>
        <v>18.150000000000023</v>
      </c>
      <c r="D709" s="210" t="s">
        <v>2857</v>
      </c>
      <c r="E709" s="304">
        <f t="shared" si="523"/>
        <v>18.150000000000023</v>
      </c>
      <c r="F709" s="210" t="s">
        <v>2857</v>
      </c>
      <c r="G709" s="211" t="s">
        <v>957</v>
      </c>
      <c r="H709" s="7" t="s">
        <v>81</v>
      </c>
      <c r="I709" s="642">
        <v>53.97</v>
      </c>
      <c r="J709" s="269">
        <v>165242</v>
      </c>
      <c r="K709" s="212">
        <f t="shared" si="524"/>
        <v>8918110.7400000002</v>
      </c>
      <c r="L709" s="565"/>
      <c r="M709" s="558"/>
      <c r="N709" s="580"/>
      <c r="O709" s="538">
        <f t="shared" si="525"/>
        <v>0</v>
      </c>
      <c r="P709" s="532">
        <f t="shared" si="530"/>
        <v>0</v>
      </c>
      <c r="Q709" s="532">
        <f t="shared" si="531"/>
        <v>0</v>
      </c>
      <c r="R709" s="535" t="str">
        <f t="shared" si="532"/>
        <v>NO CUMPLE</v>
      </c>
      <c r="S709" s="586"/>
      <c r="T709" s="588"/>
      <c r="U709" s="588"/>
    </row>
    <row r="710" spans="1:21" s="585" customFormat="1" ht="15.6">
      <c r="A710" s="583"/>
      <c r="B710" s="584"/>
      <c r="C710" s="339">
        <f t="shared" si="529"/>
        <v>18.160000000000025</v>
      </c>
      <c r="D710" s="210" t="s">
        <v>2858</v>
      </c>
      <c r="E710" s="304">
        <f t="shared" si="523"/>
        <v>18.160000000000025</v>
      </c>
      <c r="F710" s="210" t="s">
        <v>2858</v>
      </c>
      <c r="G710" s="211" t="s">
        <v>975</v>
      </c>
      <c r="H710" s="7" t="s">
        <v>78</v>
      </c>
      <c r="I710" s="642">
        <v>2</v>
      </c>
      <c r="J710" s="269">
        <v>1539095</v>
      </c>
      <c r="K710" s="212">
        <f t="shared" si="524"/>
        <v>3078190</v>
      </c>
      <c r="L710" s="565"/>
      <c r="M710" s="558"/>
      <c r="N710" s="580"/>
      <c r="O710" s="538">
        <f t="shared" si="525"/>
        <v>0</v>
      </c>
      <c r="P710" s="532">
        <f t="shared" si="530"/>
        <v>0</v>
      </c>
      <c r="Q710" s="532">
        <f t="shared" si="531"/>
        <v>0</v>
      </c>
      <c r="R710" s="535" t="str">
        <f t="shared" si="532"/>
        <v>NO CUMPLE</v>
      </c>
      <c r="S710" s="586"/>
      <c r="T710" s="588"/>
      <c r="U710" s="588"/>
    </row>
    <row r="711" spans="1:21" s="585" customFormat="1" ht="41.4">
      <c r="A711" s="583"/>
      <c r="B711" s="584"/>
      <c r="C711" s="339">
        <f t="shared" si="529"/>
        <v>18.170000000000027</v>
      </c>
      <c r="D711" s="210" t="s">
        <v>2859</v>
      </c>
      <c r="E711" s="304">
        <f t="shared" si="523"/>
        <v>18.170000000000027</v>
      </c>
      <c r="F711" s="210" t="s">
        <v>2611</v>
      </c>
      <c r="G711" s="211" t="s">
        <v>2573</v>
      </c>
      <c r="H711" s="7" t="s">
        <v>81</v>
      </c>
      <c r="I711" s="642">
        <v>98.47</v>
      </c>
      <c r="J711" s="269">
        <v>525597</v>
      </c>
      <c r="K711" s="212">
        <f t="shared" si="524"/>
        <v>51755536.589999996</v>
      </c>
      <c r="L711" s="565"/>
      <c r="M711" s="558"/>
      <c r="N711" s="580"/>
      <c r="O711" s="538">
        <f t="shared" si="525"/>
        <v>0</v>
      </c>
      <c r="P711" s="532">
        <f t="shared" si="530"/>
        <v>0</v>
      </c>
      <c r="Q711" s="532">
        <f t="shared" si="531"/>
        <v>0</v>
      </c>
      <c r="R711" s="535" t="str">
        <f t="shared" si="532"/>
        <v>NO CUMPLE</v>
      </c>
      <c r="S711" s="586"/>
      <c r="T711" s="588"/>
      <c r="U711" s="588"/>
    </row>
    <row r="712" spans="1:21" s="585" customFormat="1" ht="55.2">
      <c r="A712" s="583"/>
      <c r="B712" s="584"/>
      <c r="C712" s="339">
        <f t="shared" si="529"/>
        <v>18.180000000000028</v>
      </c>
      <c r="D712" s="210" t="s">
        <v>2860</v>
      </c>
      <c r="E712" s="304">
        <f t="shared" si="523"/>
        <v>18.180000000000028</v>
      </c>
      <c r="F712" s="210" t="s">
        <v>2611</v>
      </c>
      <c r="G712" s="211" t="s">
        <v>2574</v>
      </c>
      <c r="H712" s="7" t="s">
        <v>88</v>
      </c>
      <c r="I712" s="642">
        <v>3.54</v>
      </c>
      <c r="J712" s="269">
        <v>944419</v>
      </c>
      <c r="K712" s="212">
        <f t="shared" si="524"/>
        <v>3343243.2600000002</v>
      </c>
      <c r="L712" s="565"/>
      <c r="M712" s="558"/>
      <c r="N712" s="580"/>
      <c r="O712" s="538">
        <f t="shared" si="525"/>
        <v>0</v>
      </c>
      <c r="P712" s="532">
        <f t="shared" si="530"/>
        <v>0</v>
      </c>
      <c r="Q712" s="532">
        <f t="shared" si="531"/>
        <v>0</v>
      </c>
      <c r="R712" s="535" t="str">
        <f t="shared" si="532"/>
        <v>NO CUMPLE</v>
      </c>
      <c r="S712" s="586"/>
      <c r="T712" s="588"/>
      <c r="U712" s="588"/>
    </row>
    <row r="713" spans="1:21" s="585" customFormat="1" ht="15.6">
      <c r="A713" s="583"/>
      <c r="B713" s="584"/>
      <c r="C713" s="339">
        <f t="shared" si="529"/>
        <v>18.19000000000003</v>
      </c>
      <c r="D713" s="210" t="s">
        <v>2612</v>
      </c>
      <c r="E713" s="304">
        <f t="shared" si="523"/>
        <v>18.19000000000003</v>
      </c>
      <c r="F713" s="210" t="s">
        <v>2612</v>
      </c>
      <c r="G713" s="211" t="s">
        <v>134</v>
      </c>
      <c r="H713" s="7" t="s">
        <v>109</v>
      </c>
      <c r="I713" s="642">
        <v>1.7</v>
      </c>
      <c r="J713" s="269">
        <v>1355488</v>
      </c>
      <c r="K713" s="212">
        <f t="shared" si="524"/>
        <v>2304329.6</v>
      </c>
      <c r="L713" s="565"/>
      <c r="M713" s="558"/>
      <c r="N713" s="580"/>
      <c r="O713" s="538">
        <f t="shared" si="525"/>
        <v>0</v>
      </c>
      <c r="P713" s="532">
        <f t="shared" si="530"/>
        <v>0</v>
      </c>
      <c r="Q713" s="532">
        <f t="shared" si="531"/>
        <v>0</v>
      </c>
      <c r="R713" s="535" t="str">
        <f t="shared" si="532"/>
        <v>NO CUMPLE</v>
      </c>
      <c r="S713" s="586"/>
      <c r="T713" s="588"/>
      <c r="U713" s="588"/>
    </row>
    <row r="714" spans="1:21" s="585" customFormat="1" ht="16.2" thickBot="1">
      <c r="A714" s="583"/>
      <c r="B714" s="584"/>
      <c r="C714" s="340" t="s">
        <v>14</v>
      </c>
      <c r="D714" s="243"/>
      <c r="E714" s="303"/>
      <c r="F714" s="243"/>
      <c r="G714" s="243"/>
      <c r="H714" s="243"/>
      <c r="I714" s="643"/>
      <c r="J714" s="244"/>
      <c r="K714" s="8">
        <f>SUM(K695:K713)</f>
        <v>138919758.72999999</v>
      </c>
      <c r="L714" s="565"/>
      <c r="M714" s="558"/>
      <c r="N714" s="580"/>
      <c r="O714" s="657"/>
      <c r="P714" s="657"/>
      <c r="Q714" s="534">
        <f>SUM(Q695:Q713)</f>
        <v>0</v>
      </c>
      <c r="R714" s="657"/>
      <c r="S714" s="586"/>
      <c r="T714" s="588"/>
      <c r="U714" s="588"/>
    </row>
    <row r="715" spans="1:21" s="585" customFormat="1" ht="16.2" thickBot="1">
      <c r="A715" s="583"/>
      <c r="B715" s="584"/>
      <c r="C715" s="337" t="s">
        <v>2575</v>
      </c>
      <c r="D715" s="242"/>
      <c r="E715" s="300"/>
      <c r="F715" s="242"/>
      <c r="G715" s="242"/>
      <c r="H715" s="242"/>
      <c r="I715" s="300"/>
      <c r="J715" s="2"/>
      <c r="K715" s="3"/>
      <c r="L715" s="565"/>
      <c r="M715" s="558"/>
      <c r="N715" s="541"/>
      <c r="O715" s="541"/>
      <c r="P715" s="541"/>
      <c r="Q715" s="541"/>
      <c r="R715" s="542"/>
      <c r="S715" s="586"/>
      <c r="T715" s="588"/>
      <c r="U715" s="588"/>
    </row>
    <row r="716" spans="1:21" s="585" customFormat="1" ht="55.2">
      <c r="A716" s="583"/>
      <c r="B716" s="584"/>
      <c r="C716" s="339">
        <v>19.010000000000002</v>
      </c>
      <c r="D716" s="210" t="s">
        <v>2861</v>
      </c>
      <c r="E716" s="304">
        <f t="shared" ref="E716:E718" si="533">C716</f>
        <v>19.010000000000002</v>
      </c>
      <c r="F716" s="210" t="s">
        <v>2611</v>
      </c>
      <c r="G716" s="211" t="s">
        <v>2576</v>
      </c>
      <c r="H716" s="7" t="s">
        <v>81</v>
      </c>
      <c r="I716" s="642">
        <v>135.29</v>
      </c>
      <c r="J716" s="269">
        <v>591112</v>
      </c>
      <c r="K716" s="212">
        <f t="shared" ref="K716:K718" si="534">J716*I716</f>
        <v>79971542.479999989</v>
      </c>
      <c r="L716" s="565"/>
      <c r="M716" s="558"/>
      <c r="N716" s="580"/>
      <c r="O716" s="538">
        <f t="shared" ref="O716:O718" si="535">+ROUND(N716,2)</f>
        <v>0</v>
      </c>
      <c r="P716" s="532">
        <f t="shared" ref="P716" si="536">+N716*I716</f>
        <v>0</v>
      </c>
      <c r="Q716" s="532">
        <f t="shared" ref="Q716" si="537">ROUND(O716*I716,2)</f>
        <v>0</v>
      </c>
      <c r="R716" s="535" t="str">
        <f t="shared" ref="R716" si="538">IF(OR(O716&lt;=0,O716&gt;J716,Q716&lt;=0,Q716&gt;K716,$R$777="NO CUMPLE"),"NO CUMPLE","CUMPLE")</f>
        <v>NO CUMPLE</v>
      </c>
      <c r="S716" s="586"/>
      <c r="T716" s="588"/>
      <c r="U716" s="588"/>
    </row>
    <row r="717" spans="1:21" s="585" customFormat="1" ht="41.4">
      <c r="A717" s="583"/>
      <c r="B717" s="584"/>
      <c r="C717" s="339">
        <v>20.010000000000002</v>
      </c>
      <c r="D717" s="210" t="s">
        <v>2862</v>
      </c>
      <c r="E717" s="304">
        <f t="shared" si="533"/>
        <v>20.010000000000002</v>
      </c>
      <c r="F717" s="210" t="s">
        <v>2611</v>
      </c>
      <c r="G717" s="211" t="s">
        <v>2577</v>
      </c>
      <c r="H717" s="7" t="s">
        <v>88</v>
      </c>
      <c r="I717" s="642">
        <v>124.55</v>
      </c>
      <c r="J717" s="269">
        <v>487760</v>
      </c>
      <c r="K717" s="212">
        <f t="shared" si="534"/>
        <v>60750508</v>
      </c>
      <c r="L717" s="565"/>
      <c r="M717" s="558"/>
      <c r="N717" s="580"/>
      <c r="O717" s="538">
        <f t="shared" si="535"/>
        <v>0</v>
      </c>
      <c r="P717" s="532">
        <f t="shared" ref="P717:P718" si="539">+N717*I717</f>
        <v>0</v>
      </c>
      <c r="Q717" s="532">
        <f t="shared" ref="Q717:Q718" si="540">ROUND(O717*I717,2)</f>
        <v>0</v>
      </c>
      <c r="R717" s="535" t="str">
        <f t="shared" ref="R717:R718" si="541">IF(OR(O717&lt;=0,O717&gt;J717,Q717&lt;=0,Q717&gt;K717,$R$777="NO CUMPLE"),"NO CUMPLE","CUMPLE")</f>
        <v>NO CUMPLE</v>
      </c>
      <c r="S717" s="586"/>
      <c r="T717" s="588"/>
      <c r="U717" s="588"/>
    </row>
    <row r="718" spans="1:21" s="585" customFormat="1" ht="41.4">
      <c r="A718" s="583"/>
      <c r="B718" s="584"/>
      <c r="C718" s="339">
        <v>21.01</v>
      </c>
      <c r="D718" s="210" t="s">
        <v>2863</v>
      </c>
      <c r="E718" s="304">
        <f t="shared" si="533"/>
        <v>21.01</v>
      </c>
      <c r="F718" s="210" t="s">
        <v>2611</v>
      </c>
      <c r="G718" s="211" t="s">
        <v>2578</v>
      </c>
      <c r="H718" s="7" t="s">
        <v>81</v>
      </c>
      <c r="I718" s="642">
        <v>135.29</v>
      </c>
      <c r="J718" s="269">
        <v>170716</v>
      </c>
      <c r="K718" s="212">
        <f t="shared" si="534"/>
        <v>23096167.639999997</v>
      </c>
      <c r="L718" s="565"/>
      <c r="M718" s="558"/>
      <c r="N718" s="580"/>
      <c r="O718" s="538">
        <f t="shared" si="535"/>
        <v>0</v>
      </c>
      <c r="P718" s="532">
        <f t="shared" si="539"/>
        <v>0</v>
      </c>
      <c r="Q718" s="532">
        <f t="shared" si="540"/>
        <v>0</v>
      </c>
      <c r="R718" s="535" t="str">
        <f t="shared" si="541"/>
        <v>NO CUMPLE</v>
      </c>
      <c r="S718" s="586"/>
      <c r="T718" s="588"/>
      <c r="U718" s="588"/>
    </row>
    <row r="719" spans="1:21" s="585" customFormat="1" ht="16.2" thickBot="1">
      <c r="A719" s="583"/>
      <c r="B719" s="584"/>
      <c r="C719" s="340" t="s">
        <v>14</v>
      </c>
      <c r="D719" s="243"/>
      <c r="E719" s="303"/>
      <c r="F719" s="243"/>
      <c r="G719" s="243"/>
      <c r="H719" s="243"/>
      <c r="I719" s="643"/>
      <c r="J719" s="244"/>
      <c r="K719" s="8">
        <f>SUM(K716:K718)</f>
        <v>163818218.11999997</v>
      </c>
      <c r="L719" s="565"/>
      <c r="M719" s="558"/>
      <c r="N719" s="580"/>
      <c r="O719" s="657"/>
      <c r="P719" s="657"/>
      <c r="Q719" s="534">
        <f>SUM(Q716:Q718)</f>
        <v>0</v>
      </c>
      <c r="R719" s="657"/>
      <c r="S719" s="586"/>
      <c r="T719" s="588"/>
      <c r="U719" s="588"/>
    </row>
    <row r="720" spans="1:21" s="585" customFormat="1" ht="16.2" thickBot="1">
      <c r="A720" s="583"/>
      <c r="B720" s="584"/>
      <c r="C720" s="337" t="s">
        <v>2232</v>
      </c>
      <c r="D720" s="242"/>
      <c r="E720" s="300"/>
      <c r="F720" s="242"/>
      <c r="G720" s="242"/>
      <c r="H720" s="242"/>
      <c r="I720" s="300"/>
      <c r="J720" s="2"/>
      <c r="K720" s="3"/>
      <c r="L720" s="565"/>
      <c r="M720" s="558"/>
      <c r="N720" s="541"/>
      <c r="O720" s="541"/>
      <c r="P720" s="541"/>
      <c r="Q720" s="541"/>
      <c r="R720" s="542"/>
      <c r="S720" s="586"/>
      <c r="T720" s="588"/>
      <c r="U720" s="588"/>
    </row>
    <row r="721" spans="1:21" s="585" customFormat="1" ht="15.6">
      <c r="A721" s="583"/>
      <c r="B721" s="584"/>
      <c r="C721" s="339">
        <v>20.010000000000002</v>
      </c>
      <c r="D721" s="210" t="s">
        <v>2864</v>
      </c>
      <c r="E721" s="304">
        <f t="shared" ref="E721:E726" si="542">C721</f>
        <v>20.010000000000002</v>
      </c>
      <c r="F721" s="210" t="s">
        <v>2864</v>
      </c>
      <c r="G721" s="211" t="s">
        <v>1197</v>
      </c>
      <c r="H721" s="7" t="s">
        <v>88</v>
      </c>
      <c r="I721" s="642">
        <v>89.26</v>
      </c>
      <c r="J721" s="269">
        <v>30764</v>
      </c>
      <c r="K721" s="212">
        <f t="shared" ref="K721:K726" si="543">J721*I721</f>
        <v>2745994.64</v>
      </c>
      <c r="L721" s="565"/>
      <c r="M721" s="558"/>
      <c r="N721" s="580"/>
      <c r="O721" s="538">
        <f t="shared" ref="O721:O726" si="544">+ROUND(N721,2)</f>
        <v>0</v>
      </c>
      <c r="P721" s="532">
        <f t="shared" ref="P721" si="545">+N721*I721</f>
        <v>0</v>
      </c>
      <c r="Q721" s="532">
        <f t="shared" ref="Q721" si="546">ROUND(O721*I721,2)</f>
        <v>0</v>
      </c>
      <c r="R721" s="535" t="str">
        <f t="shared" ref="R721" si="547">IF(OR(O721&lt;=0,O721&gt;J721,Q721&lt;=0,Q721&gt;K721,$R$777="NO CUMPLE"),"NO CUMPLE","CUMPLE")</f>
        <v>NO CUMPLE</v>
      </c>
      <c r="S721" s="586"/>
      <c r="T721" s="588"/>
      <c r="U721" s="588"/>
    </row>
    <row r="722" spans="1:21" s="585" customFormat="1" ht="27.6">
      <c r="A722" s="583"/>
      <c r="B722" s="584"/>
      <c r="C722" s="339">
        <f t="shared" ref="C722:C726" si="548">C721+0.01</f>
        <v>20.020000000000003</v>
      </c>
      <c r="D722" s="210" t="s">
        <v>2865</v>
      </c>
      <c r="E722" s="304">
        <f t="shared" si="542"/>
        <v>20.020000000000003</v>
      </c>
      <c r="F722" s="210" t="s">
        <v>2611</v>
      </c>
      <c r="G722" s="211" t="s">
        <v>2581</v>
      </c>
      <c r="H722" s="7" t="s">
        <v>78</v>
      </c>
      <c r="I722" s="642">
        <v>3</v>
      </c>
      <c r="J722" s="269">
        <v>417817</v>
      </c>
      <c r="K722" s="212">
        <f t="shared" si="543"/>
        <v>1253451</v>
      </c>
      <c r="L722" s="565"/>
      <c r="M722" s="558"/>
      <c r="N722" s="580"/>
      <c r="O722" s="538">
        <f t="shared" si="544"/>
        <v>0</v>
      </c>
      <c r="P722" s="532">
        <f t="shared" ref="P722:P726" si="549">+N722*I722</f>
        <v>0</v>
      </c>
      <c r="Q722" s="532">
        <f t="shared" ref="Q722:Q726" si="550">ROUND(O722*I722,2)</f>
        <v>0</v>
      </c>
      <c r="R722" s="535" t="str">
        <f t="shared" ref="R722:R726" si="551">IF(OR(O722&lt;=0,O722&gt;J722,Q722&lt;=0,Q722&gt;K722,$R$777="NO CUMPLE"),"NO CUMPLE","CUMPLE")</f>
        <v>NO CUMPLE</v>
      </c>
      <c r="S722" s="586"/>
      <c r="T722" s="588"/>
      <c r="U722" s="588"/>
    </row>
    <row r="723" spans="1:21" s="585" customFormat="1" ht="27.6">
      <c r="A723" s="583"/>
      <c r="B723" s="584"/>
      <c r="C723" s="339">
        <f t="shared" si="548"/>
        <v>20.030000000000005</v>
      </c>
      <c r="D723" s="210" t="s">
        <v>2866</v>
      </c>
      <c r="E723" s="304">
        <f t="shared" si="542"/>
        <v>20.030000000000005</v>
      </c>
      <c r="F723" s="210" t="s">
        <v>2611</v>
      </c>
      <c r="G723" s="211" t="s">
        <v>2582</v>
      </c>
      <c r="H723" s="7" t="s">
        <v>78</v>
      </c>
      <c r="I723" s="642">
        <v>1</v>
      </c>
      <c r="J723" s="269">
        <v>301986</v>
      </c>
      <c r="K723" s="212">
        <f t="shared" si="543"/>
        <v>301986</v>
      </c>
      <c r="L723" s="565"/>
      <c r="M723" s="558"/>
      <c r="N723" s="580"/>
      <c r="O723" s="538">
        <f t="shared" si="544"/>
        <v>0</v>
      </c>
      <c r="P723" s="532">
        <f t="shared" si="549"/>
        <v>0</v>
      </c>
      <c r="Q723" s="532">
        <f t="shared" si="550"/>
        <v>0</v>
      </c>
      <c r="R723" s="535" t="str">
        <f t="shared" si="551"/>
        <v>NO CUMPLE</v>
      </c>
      <c r="S723" s="586"/>
      <c r="T723" s="588"/>
      <c r="U723" s="588"/>
    </row>
    <row r="724" spans="1:21" s="585" customFormat="1" ht="27.6">
      <c r="A724" s="583"/>
      <c r="B724" s="584"/>
      <c r="C724" s="339">
        <f t="shared" si="548"/>
        <v>20.040000000000006</v>
      </c>
      <c r="D724" s="210" t="s">
        <v>2867</v>
      </c>
      <c r="E724" s="304">
        <f t="shared" si="542"/>
        <v>20.040000000000006</v>
      </c>
      <c r="F724" s="210" t="s">
        <v>2611</v>
      </c>
      <c r="G724" s="211" t="s">
        <v>2583</v>
      </c>
      <c r="H724" s="7" t="s">
        <v>88</v>
      </c>
      <c r="I724" s="642">
        <v>167.54</v>
      </c>
      <c r="J724" s="269">
        <v>30764</v>
      </c>
      <c r="K724" s="212">
        <f t="shared" si="543"/>
        <v>5154200.5599999996</v>
      </c>
      <c r="L724" s="565"/>
      <c r="M724" s="558"/>
      <c r="N724" s="580"/>
      <c r="O724" s="538">
        <f t="shared" si="544"/>
        <v>0</v>
      </c>
      <c r="P724" s="532">
        <f t="shared" si="549"/>
        <v>0</v>
      </c>
      <c r="Q724" s="532">
        <f t="shared" si="550"/>
        <v>0</v>
      </c>
      <c r="R724" s="535" t="str">
        <f t="shared" si="551"/>
        <v>NO CUMPLE</v>
      </c>
      <c r="S724" s="586"/>
      <c r="T724" s="588"/>
      <c r="U724" s="588"/>
    </row>
    <row r="725" spans="1:21" s="585" customFormat="1" ht="41.4">
      <c r="A725" s="583"/>
      <c r="B725" s="584"/>
      <c r="C725" s="339">
        <f t="shared" si="548"/>
        <v>20.050000000000008</v>
      </c>
      <c r="D725" s="210" t="s">
        <v>2868</v>
      </c>
      <c r="E725" s="304">
        <f t="shared" si="542"/>
        <v>20.050000000000008</v>
      </c>
      <c r="F725" s="210" t="s">
        <v>2611</v>
      </c>
      <c r="G725" s="211" t="s">
        <v>2584</v>
      </c>
      <c r="H725" s="7" t="s">
        <v>88</v>
      </c>
      <c r="I725" s="642">
        <v>167.54</v>
      </c>
      <c r="J725" s="269">
        <v>160140</v>
      </c>
      <c r="K725" s="212">
        <f t="shared" si="543"/>
        <v>26829855.599999998</v>
      </c>
      <c r="L725" s="565"/>
      <c r="M725" s="558"/>
      <c r="N725" s="580"/>
      <c r="O725" s="538">
        <f t="shared" si="544"/>
        <v>0</v>
      </c>
      <c r="P725" s="532">
        <f t="shared" si="549"/>
        <v>0</v>
      </c>
      <c r="Q725" s="532">
        <f t="shared" si="550"/>
        <v>0</v>
      </c>
      <c r="R725" s="535" t="str">
        <f t="shared" si="551"/>
        <v>NO CUMPLE</v>
      </c>
      <c r="S725" s="586"/>
      <c r="T725" s="588"/>
      <c r="U725" s="588"/>
    </row>
    <row r="726" spans="1:21" s="585" customFormat="1" ht="27.6">
      <c r="A726" s="583"/>
      <c r="B726" s="584"/>
      <c r="C726" s="339">
        <f t="shared" si="548"/>
        <v>20.060000000000009</v>
      </c>
      <c r="D726" s="210" t="s">
        <v>2869</v>
      </c>
      <c r="E726" s="304">
        <f t="shared" si="542"/>
        <v>20.060000000000009</v>
      </c>
      <c r="F726" s="210" t="s">
        <v>2611</v>
      </c>
      <c r="G726" s="211" t="s">
        <v>2585</v>
      </c>
      <c r="H726" s="7" t="s">
        <v>78</v>
      </c>
      <c r="I726" s="642">
        <v>21</v>
      </c>
      <c r="J726" s="269">
        <v>104454</v>
      </c>
      <c r="K726" s="212">
        <f t="shared" si="543"/>
        <v>2193534</v>
      </c>
      <c r="L726" s="565"/>
      <c r="M726" s="558"/>
      <c r="N726" s="580"/>
      <c r="O726" s="538">
        <f t="shared" si="544"/>
        <v>0</v>
      </c>
      <c r="P726" s="532">
        <f t="shared" si="549"/>
        <v>0</v>
      </c>
      <c r="Q726" s="532">
        <f t="shared" si="550"/>
        <v>0</v>
      </c>
      <c r="R726" s="535" t="str">
        <f t="shared" si="551"/>
        <v>NO CUMPLE</v>
      </c>
      <c r="S726" s="586"/>
      <c r="T726" s="588"/>
      <c r="U726" s="588"/>
    </row>
    <row r="727" spans="1:21" s="585" customFormat="1" ht="16.2" thickBot="1">
      <c r="A727" s="583"/>
      <c r="B727" s="584"/>
      <c r="C727" s="340" t="s">
        <v>14</v>
      </c>
      <c r="D727" s="243"/>
      <c r="E727" s="303"/>
      <c r="F727" s="243"/>
      <c r="G727" s="243"/>
      <c r="H727" s="243"/>
      <c r="I727" s="643"/>
      <c r="J727" s="244"/>
      <c r="K727" s="8">
        <f>SUM(K721:K726)</f>
        <v>38479021.799999997</v>
      </c>
      <c r="L727" s="565"/>
      <c r="M727" s="558"/>
      <c r="N727" s="580"/>
      <c r="O727" s="657"/>
      <c r="P727" s="657"/>
      <c r="Q727" s="534">
        <f>SUM(Q721:Q726)</f>
        <v>0</v>
      </c>
      <c r="R727" s="657"/>
      <c r="S727" s="586"/>
      <c r="T727" s="588"/>
      <c r="U727" s="588"/>
    </row>
    <row r="728" spans="1:21" s="585" customFormat="1" ht="16.2" thickBot="1">
      <c r="A728" s="583"/>
      <c r="B728" s="584"/>
      <c r="C728" s="337" t="s">
        <v>2233</v>
      </c>
      <c r="D728" s="242"/>
      <c r="E728" s="300"/>
      <c r="F728" s="242"/>
      <c r="G728" s="242"/>
      <c r="H728" s="242"/>
      <c r="I728" s="300"/>
      <c r="J728" s="2"/>
      <c r="K728" s="3"/>
      <c r="L728" s="565"/>
      <c r="M728" s="558"/>
      <c r="N728" s="541"/>
      <c r="O728" s="541"/>
      <c r="P728" s="541"/>
      <c r="Q728" s="541"/>
      <c r="R728" s="542"/>
      <c r="S728" s="586"/>
      <c r="T728" s="588"/>
      <c r="U728" s="588"/>
    </row>
    <row r="729" spans="1:21" s="585" customFormat="1" ht="27.6">
      <c r="A729" s="583"/>
      <c r="B729" s="584"/>
      <c r="C729" s="339">
        <v>21.01</v>
      </c>
      <c r="D729" s="210" t="s">
        <v>2863</v>
      </c>
      <c r="E729" s="304">
        <f t="shared" ref="E729:E738" si="552">C729</f>
        <v>21.01</v>
      </c>
      <c r="F729" s="210" t="s">
        <v>2611</v>
      </c>
      <c r="G729" s="211" t="s">
        <v>2234</v>
      </c>
      <c r="H729" s="7" t="s">
        <v>78</v>
      </c>
      <c r="I729" s="642">
        <v>12</v>
      </c>
      <c r="J729" s="269">
        <v>90477</v>
      </c>
      <c r="K729" s="212">
        <f t="shared" ref="K729:K738" si="553">J729*I729</f>
        <v>1085724</v>
      </c>
      <c r="L729" s="565"/>
      <c r="M729" s="558"/>
      <c r="N729" s="580"/>
      <c r="O729" s="538">
        <f t="shared" ref="O729:O738" si="554">+ROUND(N729,2)</f>
        <v>0</v>
      </c>
      <c r="P729" s="532">
        <f t="shared" ref="P729" si="555">+N729*I729</f>
        <v>0</v>
      </c>
      <c r="Q729" s="532">
        <f t="shared" ref="Q729" si="556">ROUND(O729*I729,2)</f>
        <v>0</v>
      </c>
      <c r="R729" s="535" t="str">
        <f t="shared" ref="R729" si="557">IF(OR(O729&lt;=0,O729&gt;J729,Q729&lt;=0,Q729&gt;K729,$R$777="NO CUMPLE"),"NO CUMPLE","CUMPLE")</f>
        <v>NO CUMPLE</v>
      </c>
      <c r="S729" s="586"/>
      <c r="T729" s="588"/>
      <c r="U729" s="588"/>
    </row>
    <row r="730" spans="1:21" s="585" customFormat="1" ht="41.4">
      <c r="A730" s="583"/>
      <c r="B730" s="584"/>
      <c r="C730" s="339">
        <f t="shared" ref="C730:C738" si="558">C729+0.01</f>
        <v>21.020000000000003</v>
      </c>
      <c r="D730" s="210" t="s">
        <v>2870</v>
      </c>
      <c r="E730" s="304">
        <f t="shared" si="552"/>
        <v>21.020000000000003</v>
      </c>
      <c r="F730" s="210" t="s">
        <v>2611</v>
      </c>
      <c r="G730" s="211" t="s">
        <v>2235</v>
      </c>
      <c r="H730" s="7" t="s">
        <v>78</v>
      </c>
      <c r="I730" s="642">
        <v>2</v>
      </c>
      <c r="J730" s="269">
        <v>547405</v>
      </c>
      <c r="K730" s="212">
        <f t="shared" si="553"/>
        <v>1094810</v>
      </c>
      <c r="L730" s="565"/>
      <c r="M730" s="558"/>
      <c r="N730" s="580"/>
      <c r="O730" s="538">
        <f t="shared" si="554"/>
        <v>0</v>
      </c>
      <c r="P730" s="532">
        <f t="shared" ref="P730:P738" si="559">+N730*I730</f>
        <v>0</v>
      </c>
      <c r="Q730" s="532">
        <f t="shared" ref="Q730:Q738" si="560">ROUND(O730*I730,2)</f>
        <v>0</v>
      </c>
      <c r="R730" s="535" t="str">
        <f t="shared" ref="R730:R738" si="561">IF(OR(O730&lt;=0,O730&gt;J730,Q730&lt;=0,Q730&gt;K730,$R$777="NO CUMPLE"),"NO CUMPLE","CUMPLE")</f>
        <v>NO CUMPLE</v>
      </c>
      <c r="S730" s="586"/>
      <c r="T730" s="588"/>
      <c r="U730" s="588"/>
    </row>
    <row r="731" spans="1:21" s="585" customFormat="1" ht="55.2">
      <c r="A731" s="583"/>
      <c r="B731" s="584"/>
      <c r="C731" s="339">
        <f t="shared" si="558"/>
        <v>21.030000000000005</v>
      </c>
      <c r="D731" s="210" t="s">
        <v>2871</v>
      </c>
      <c r="E731" s="304">
        <f t="shared" si="552"/>
        <v>21.030000000000005</v>
      </c>
      <c r="F731" s="210" t="s">
        <v>2611</v>
      </c>
      <c r="G731" s="211" t="s">
        <v>2236</v>
      </c>
      <c r="H731" s="7" t="s">
        <v>78</v>
      </c>
      <c r="I731" s="642">
        <v>2</v>
      </c>
      <c r="J731" s="269">
        <v>843935</v>
      </c>
      <c r="K731" s="212">
        <f t="shared" si="553"/>
        <v>1687870</v>
      </c>
      <c r="L731" s="565"/>
      <c r="M731" s="558"/>
      <c r="N731" s="580"/>
      <c r="O731" s="538">
        <f t="shared" si="554"/>
        <v>0</v>
      </c>
      <c r="P731" s="532">
        <f t="shared" si="559"/>
        <v>0</v>
      </c>
      <c r="Q731" s="532">
        <f t="shared" si="560"/>
        <v>0</v>
      </c>
      <c r="R731" s="535" t="str">
        <f t="shared" si="561"/>
        <v>NO CUMPLE</v>
      </c>
      <c r="S731" s="586"/>
      <c r="T731" s="588"/>
      <c r="U731" s="588"/>
    </row>
    <row r="732" spans="1:21" s="585" customFormat="1" ht="41.4">
      <c r="A732" s="583"/>
      <c r="B732" s="584"/>
      <c r="C732" s="339">
        <f t="shared" si="558"/>
        <v>21.040000000000006</v>
      </c>
      <c r="D732" s="210" t="s">
        <v>2872</v>
      </c>
      <c r="E732" s="304">
        <f t="shared" si="552"/>
        <v>21.040000000000006</v>
      </c>
      <c r="F732" s="210" t="s">
        <v>2611</v>
      </c>
      <c r="G732" s="211" t="s">
        <v>2237</v>
      </c>
      <c r="H732" s="7" t="s">
        <v>78</v>
      </c>
      <c r="I732" s="642">
        <v>1</v>
      </c>
      <c r="J732" s="269">
        <v>3935224</v>
      </c>
      <c r="K732" s="212">
        <f t="shared" si="553"/>
        <v>3935224</v>
      </c>
      <c r="L732" s="565"/>
      <c r="M732" s="558"/>
      <c r="N732" s="580"/>
      <c r="O732" s="538">
        <f t="shared" si="554"/>
        <v>0</v>
      </c>
      <c r="P732" s="532">
        <f t="shared" si="559"/>
        <v>0</v>
      </c>
      <c r="Q732" s="532">
        <f t="shared" si="560"/>
        <v>0</v>
      </c>
      <c r="R732" s="535" t="str">
        <f t="shared" si="561"/>
        <v>NO CUMPLE</v>
      </c>
      <c r="S732" s="586"/>
      <c r="T732" s="588"/>
      <c r="U732" s="588"/>
    </row>
    <row r="733" spans="1:21" s="585" customFormat="1" ht="27.6">
      <c r="A733" s="583"/>
      <c r="B733" s="584"/>
      <c r="C733" s="339">
        <f t="shared" si="558"/>
        <v>21.050000000000008</v>
      </c>
      <c r="D733" s="210" t="s">
        <v>2873</v>
      </c>
      <c r="E733" s="304">
        <f t="shared" si="552"/>
        <v>21.050000000000008</v>
      </c>
      <c r="F733" s="210" t="s">
        <v>2611</v>
      </c>
      <c r="G733" s="211" t="s">
        <v>2238</v>
      </c>
      <c r="H733" s="7" t="s">
        <v>81</v>
      </c>
      <c r="I733" s="642">
        <v>28.57</v>
      </c>
      <c r="J733" s="269">
        <v>110500</v>
      </c>
      <c r="K733" s="212">
        <f t="shared" si="553"/>
        <v>3156985</v>
      </c>
      <c r="L733" s="565"/>
      <c r="M733" s="558"/>
      <c r="N733" s="580"/>
      <c r="O733" s="538">
        <f t="shared" si="554"/>
        <v>0</v>
      </c>
      <c r="P733" s="532">
        <f t="shared" si="559"/>
        <v>0</v>
      </c>
      <c r="Q733" s="532">
        <f t="shared" si="560"/>
        <v>0</v>
      </c>
      <c r="R733" s="535" t="str">
        <f t="shared" si="561"/>
        <v>NO CUMPLE</v>
      </c>
      <c r="S733" s="586"/>
      <c r="T733" s="588"/>
      <c r="U733" s="588"/>
    </row>
    <row r="734" spans="1:21" s="585" customFormat="1" ht="27.6">
      <c r="A734" s="583"/>
      <c r="B734" s="584"/>
      <c r="C734" s="339">
        <f t="shared" si="558"/>
        <v>21.060000000000009</v>
      </c>
      <c r="D734" s="210" t="s">
        <v>2874</v>
      </c>
      <c r="E734" s="304">
        <f t="shared" si="552"/>
        <v>21.060000000000009</v>
      </c>
      <c r="F734" s="210" t="s">
        <v>2611</v>
      </c>
      <c r="G734" s="211" t="s">
        <v>2239</v>
      </c>
      <c r="H734" s="7" t="s">
        <v>81</v>
      </c>
      <c r="I734" s="642">
        <v>56.98</v>
      </c>
      <c r="J734" s="269">
        <v>78001</v>
      </c>
      <c r="K734" s="212">
        <f t="shared" si="553"/>
        <v>4444496.9799999995</v>
      </c>
      <c r="L734" s="565"/>
      <c r="M734" s="558"/>
      <c r="N734" s="580"/>
      <c r="O734" s="538">
        <f t="shared" si="554"/>
        <v>0</v>
      </c>
      <c r="P734" s="532">
        <f t="shared" si="559"/>
        <v>0</v>
      </c>
      <c r="Q734" s="532">
        <f t="shared" si="560"/>
        <v>0</v>
      </c>
      <c r="R734" s="535" t="str">
        <f t="shared" si="561"/>
        <v>NO CUMPLE</v>
      </c>
      <c r="S734" s="586"/>
      <c r="T734" s="588"/>
      <c r="U734" s="588"/>
    </row>
    <row r="735" spans="1:21" s="585" customFormat="1" ht="15.6">
      <c r="A735" s="583"/>
      <c r="B735" s="584"/>
      <c r="C735" s="339">
        <f t="shared" si="558"/>
        <v>21.070000000000011</v>
      </c>
      <c r="D735" s="210" t="s">
        <v>2875</v>
      </c>
      <c r="E735" s="304">
        <f t="shared" si="552"/>
        <v>21.070000000000011</v>
      </c>
      <c r="F735" s="210" t="s">
        <v>2611</v>
      </c>
      <c r="G735" s="211" t="s">
        <v>2240</v>
      </c>
      <c r="H735" s="7" t="s">
        <v>78</v>
      </c>
      <c r="I735" s="642">
        <v>17</v>
      </c>
      <c r="J735" s="269">
        <v>68464</v>
      </c>
      <c r="K735" s="212">
        <f t="shared" si="553"/>
        <v>1163888</v>
      </c>
      <c r="L735" s="565"/>
      <c r="M735" s="558"/>
      <c r="N735" s="580"/>
      <c r="O735" s="538">
        <f t="shared" si="554"/>
        <v>0</v>
      </c>
      <c r="P735" s="532">
        <f t="shared" si="559"/>
        <v>0</v>
      </c>
      <c r="Q735" s="532">
        <f t="shared" si="560"/>
        <v>0</v>
      </c>
      <c r="R735" s="535" t="str">
        <f t="shared" si="561"/>
        <v>NO CUMPLE</v>
      </c>
      <c r="S735" s="586"/>
      <c r="T735" s="588"/>
      <c r="U735" s="588"/>
    </row>
    <row r="736" spans="1:21" s="585" customFormat="1" ht="15.6">
      <c r="A736" s="583"/>
      <c r="B736" s="584"/>
      <c r="C736" s="339">
        <f t="shared" si="558"/>
        <v>21.080000000000013</v>
      </c>
      <c r="D736" s="210" t="s">
        <v>2876</v>
      </c>
      <c r="E736" s="304">
        <f t="shared" si="552"/>
        <v>21.080000000000013</v>
      </c>
      <c r="F736" s="210" t="s">
        <v>2611</v>
      </c>
      <c r="G736" s="211" t="s">
        <v>2241</v>
      </c>
      <c r="H736" s="7" t="s">
        <v>78</v>
      </c>
      <c r="I736" s="642">
        <v>7</v>
      </c>
      <c r="J736" s="269">
        <v>182913</v>
      </c>
      <c r="K736" s="212">
        <f t="shared" si="553"/>
        <v>1280391</v>
      </c>
      <c r="L736" s="565"/>
      <c r="M736" s="558"/>
      <c r="N736" s="580"/>
      <c r="O736" s="538">
        <f t="shared" si="554"/>
        <v>0</v>
      </c>
      <c r="P736" s="532">
        <f t="shared" si="559"/>
        <v>0</v>
      </c>
      <c r="Q736" s="532">
        <f t="shared" si="560"/>
        <v>0</v>
      </c>
      <c r="R736" s="535" t="str">
        <f t="shared" si="561"/>
        <v>NO CUMPLE</v>
      </c>
      <c r="S736" s="586"/>
      <c r="T736" s="588"/>
      <c r="U736" s="588"/>
    </row>
    <row r="737" spans="1:21" s="585" customFormat="1" ht="41.4">
      <c r="A737" s="583"/>
      <c r="B737" s="584"/>
      <c r="C737" s="339">
        <f t="shared" si="558"/>
        <v>21.090000000000014</v>
      </c>
      <c r="D737" s="210" t="s">
        <v>2877</v>
      </c>
      <c r="E737" s="304">
        <f t="shared" si="552"/>
        <v>21.090000000000014</v>
      </c>
      <c r="F737" s="210" t="s">
        <v>2611</v>
      </c>
      <c r="G737" s="211" t="s">
        <v>2242</v>
      </c>
      <c r="H737" s="7" t="s">
        <v>78</v>
      </c>
      <c r="I737" s="642">
        <v>371</v>
      </c>
      <c r="J737" s="269">
        <v>8904</v>
      </c>
      <c r="K737" s="212">
        <f t="shared" si="553"/>
        <v>3303384</v>
      </c>
      <c r="L737" s="565"/>
      <c r="M737" s="558"/>
      <c r="N737" s="580"/>
      <c r="O737" s="538">
        <f t="shared" si="554"/>
        <v>0</v>
      </c>
      <c r="P737" s="532">
        <f t="shared" si="559"/>
        <v>0</v>
      </c>
      <c r="Q737" s="532">
        <f t="shared" si="560"/>
        <v>0</v>
      </c>
      <c r="R737" s="535" t="str">
        <f t="shared" si="561"/>
        <v>NO CUMPLE</v>
      </c>
      <c r="S737" s="586"/>
      <c r="T737" s="588"/>
      <c r="U737" s="588"/>
    </row>
    <row r="738" spans="1:21" s="585" customFormat="1" ht="27.6">
      <c r="A738" s="583"/>
      <c r="B738" s="584"/>
      <c r="C738" s="339">
        <f t="shared" si="558"/>
        <v>21.100000000000016</v>
      </c>
      <c r="D738" s="210" t="s">
        <v>2878</v>
      </c>
      <c r="E738" s="304">
        <f t="shared" si="552"/>
        <v>21.100000000000016</v>
      </c>
      <c r="F738" s="210" t="s">
        <v>2611</v>
      </c>
      <c r="G738" s="211" t="s">
        <v>2243</v>
      </c>
      <c r="H738" s="7" t="s">
        <v>78</v>
      </c>
      <c r="I738" s="642">
        <v>309</v>
      </c>
      <c r="J738" s="269">
        <v>45292</v>
      </c>
      <c r="K738" s="212">
        <f t="shared" si="553"/>
        <v>13995228</v>
      </c>
      <c r="L738" s="565"/>
      <c r="M738" s="558"/>
      <c r="N738" s="580"/>
      <c r="O738" s="538">
        <f t="shared" si="554"/>
        <v>0</v>
      </c>
      <c r="P738" s="532">
        <f t="shared" si="559"/>
        <v>0</v>
      </c>
      <c r="Q738" s="532">
        <f t="shared" si="560"/>
        <v>0</v>
      </c>
      <c r="R738" s="535" t="str">
        <f t="shared" si="561"/>
        <v>NO CUMPLE</v>
      </c>
      <c r="S738" s="586"/>
      <c r="T738" s="588"/>
      <c r="U738" s="588"/>
    </row>
    <row r="739" spans="1:21" s="585" customFormat="1" ht="16.2" thickBot="1">
      <c r="A739" s="583"/>
      <c r="B739" s="584"/>
      <c r="C739" s="340" t="s">
        <v>14</v>
      </c>
      <c r="D739" s="243"/>
      <c r="E739" s="303"/>
      <c r="F739" s="243"/>
      <c r="G739" s="243"/>
      <c r="H739" s="243"/>
      <c r="I739" s="643"/>
      <c r="J739" s="244"/>
      <c r="K739" s="8">
        <f>SUM(K729:K738)</f>
        <v>35148000.980000004</v>
      </c>
      <c r="L739" s="565"/>
      <c r="M739" s="558"/>
      <c r="N739" s="580"/>
      <c r="O739" s="657"/>
      <c r="P739" s="657"/>
      <c r="Q739" s="534">
        <f>SUM(Q729:Q738)</f>
        <v>0</v>
      </c>
      <c r="R739" s="657"/>
      <c r="S739" s="586"/>
      <c r="T739" s="588"/>
      <c r="U739" s="588"/>
    </row>
    <row r="740" spans="1:21" s="585" customFormat="1" ht="16.2" thickBot="1">
      <c r="A740" s="583"/>
      <c r="B740" s="584"/>
      <c r="C740" s="344" t="s">
        <v>2579</v>
      </c>
      <c r="D740" s="242"/>
      <c r="E740" s="300"/>
      <c r="F740" s="242"/>
      <c r="G740" s="242"/>
      <c r="H740" s="242"/>
      <c r="I740" s="300"/>
      <c r="J740" s="2"/>
      <c r="K740" s="3"/>
      <c r="L740" s="565"/>
      <c r="M740" s="558"/>
      <c r="N740" s="541"/>
      <c r="O740" s="541"/>
      <c r="P740" s="541"/>
      <c r="Q740" s="541"/>
      <c r="R740" s="542"/>
      <c r="S740" s="586"/>
      <c r="T740" s="588"/>
      <c r="U740" s="588"/>
    </row>
    <row r="741" spans="1:21" s="585" customFormat="1" ht="69">
      <c r="A741" s="583"/>
      <c r="B741" s="584"/>
      <c r="C741" s="339">
        <v>22.01</v>
      </c>
      <c r="D741" s="210" t="s">
        <v>2879</v>
      </c>
      <c r="E741" s="304">
        <f t="shared" ref="E741:E742" si="562">C741</f>
        <v>22.01</v>
      </c>
      <c r="F741" s="210" t="s">
        <v>2611</v>
      </c>
      <c r="G741" s="211" t="s">
        <v>2244</v>
      </c>
      <c r="H741" s="7" t="s">
        <v>88</v>
      </c>
      <c r="I741" s="646">
        <v>678.47</v>
      </c>
      <c r="J741" s="269">
        <v>9187</v>
      </c>
      <c r="K741" s="212">
        <f t="shared" ref="K741:K742" si="563">J741*I741</f>
        <v>6233103.8900000006</v>
      </c>
      <c r="L741" s="565"/>
      <c r="M741" s="558"/>
      <c r="N741" s="580"/>
      <c r="O741" s="538">
        <f t="shared" ref="O741:O742" si="564">+ROUND(N741,2)</f>
        <v>0</v>
      </c>
      <c r="P741" s="532">
        <f t="shared" ref="P741" si="565">+N741*I741</f>
        <v>0</v>
      </c>
      <c r="Q741" s="532">
        <f t="shared" ref="Q741" si="566">ROUND(O741*I741,2)</f>
        <v>0</v>
      </c>
      <c r="R741" s="535" t="str">
        <f t="shared" ref="R741" si="567">IF(OR(O741&lt;=0,O741&gt;J741,Q741&lt;=0,Q741&gt;K741,$R$777="NO CUMPLE"),"NO CUMPLE","CUMPLE")</f>
        <v>NO CUMPLE</v>
      </c>
      <c r="S741" s="586"/>
      <c r="T741" s="588"/>
      <c r="U741" s="588"/>
    </row>
    <row r="742" spans="1:21" s="585" customFormat="1" ht="69">
      <c r="A742" s="583"/>
      <c r="B742" s="584"/>
      <c r="C742" s="339">
        <f>C741+0.01</f>
        <v>22.020000000000003</v>
      </c>
      <c r="D742" s="210" t="s">
        <v>2880</v>
      </c>
      <c r="E742" s="304">
        <f t="shared" si="562"/>
        <v>22.020000000000003</v>
      </c>
      <c r="F742" s="210" t="s">
        <v>2611</v>
      </c>
      <c r="G742" s="211" t="s">
        <v>2245</v>
      </c>
      <c r="H742" s="7" t="s">
        <v>88</v>
      </c>
      <c r="I742" s="646">
        <v>135.03</v>
      </c>
      <c r="J742" s="269">
        <v>5879</v>
      </c>
      <c r="K742" s="212">
        <f t="shared" si="563"/>
        <v>793841.37</v>
      </c>
      <c r="L742" s="565"/>
      <c r="M742" s="558"/>
      <c r="N742" s="580"/>
      <c r="O742" s="538">
        <f t="shared" si="564"/>
        <v>0</v>
      </c>
      <c r="P742" s="532">
        <f t="shared" ref="P742" si="568">+N742*I742</f>
        <v>0</v>
      </c>
      <c r="Q742" s="532">
        <f t="shared" ref="Q742" si="569">ROUND(O742*I742,2)</f>
        <v>0</v>
      </c>
      <c r="R742" s="535" t="str">
        <f t="shared" ref="R742" si="570">IF(OR(O742&lt;=0,O742&gt;J742,Q742&lt;=0,Q742&gt;K742,$R$777="NO CUMPLE"),"NO CUMPLE","CUMPLE")</f>
        <v>NO CUMPLE</v>
      </c>
      <c r="S742" s="586"/>
      <c r="T742" s="588"/>
      <c r="U742" s="588"/>
    </row>
    <row r="743" spans="1:21" s="585" customFormat="1" ht="16.2" thickBot="1">
      <c r="A743" s="583"/>
      <c r="B743" s="584"/>
      <c r="C743" s="340" t="s">
        <v>14</v>
      </c>
      <c r="D743" s="243"/>
      <c r="E743" s="303"/>
      <c r="F743" s="243"/>
      <c r="G743" s="243"/>
      <c r="H743" s="243"/>
      <c r="I743" s="643"/>
      <c r="J743" s="244"/>
      <c r="K743" s="8">
        <f>SUM(K741:K742)</f>
        <v>7026945.2600000007</v>
      </c>
      <c r="L743" s="565"/>
      <c r="M743" s="558"/>
      <c r="N743" s="580"/>
      <c r="O743" s="657"/>
      <c r="P743" s="657"/>
      <c r="Q743" s="534">
        <f>SUM(Q741:Q742)</f>
        <v>0</v>
      </c>
      <c r="R743" s="657"/>
      <c r="S743" s="586"/>
      <c r="T743" s="588"/>
      <c r="U743" s="588"/>
    </row>
    <row r="744" spans="1:21" s="585" customFormat="1" ht="16.2" thickBot="1">
      <c r="A744" s="583"/>
      <c r="B744" s="584"/>
      <c r="C744" s="345" t="s">
        <v>23</v>
      </c>
      <c r="D744" s="2"/>
      <c r="E744" s="302"/>
      <c r="F744" s="2"/>
      <c r="G744" s="270"/>
      <c r="H744" s="2"/>
      <c r="I744" s="300"/>
      <c r="J744" s="9"/>
      <c r="K744" s="10">
        <f>K743+K739+K727+K714+K719+K693+K689+K681+K664+K655+K650+K642+K631+K613+K609+K598+K536+K526+K423+K410+K398+K392</f>
        <v>3726009999.9999995</v>
      </c>
      <c r="L744" s="565"/>
      <c r="M744" s="558"/>
      <c r="N744" s="541"/>
      <c r="O744" s="541"/>
      <c r="P744" s="541"/>
      <c r="Q744" s="10">
        <f>Q743+Q739+Q727+Q714+Q719+Q693+Q689+Q681+Q664+Q655+Q650+Q642+Q631+Q613+Q609+Q598+Q536+Q526+Q423+Q410+Q398+Q392</f>
        <v>0</v>
      </c>
      <c r="R744" s="542"/>
      <c r="S744" s="586"/>
      <c r="T744" s="588"/>
      <c r="U744" s="588"/>
    </row>
    <row r="745" spans="1:21" s="585" customFormat="1" ht="16.2" thickBot="1">
      <c r="A745" s="583"/>
      <c r="B745" s="584"/>
      <c r="C745" s="346"/>
      <c r="D745" s="331"/>
      <c r="E745" s="330"/>
      <c r="F745" s="331"/>
      <c r="G745" s="347"/>
      <c r="H745" s="331"/>
      <c r="I745" s="647"/>
      <c r="J745" s="331"/>
      <c r="K745" s="348"/>
      <c r="L745" s="565"/>
      <c r="M745" s="558"/>
      <c r="N745" s="580"/>
      <c r="O745" s="657"/>
      <c r="P745" s="657"/>
      <c r="Q745" s="657"/>
      <c r="R745" s="658"/>
      <c r="S745" s="586"/>
      <c r="T745" s="588"/>
      <c r="U745" s="588"/>
    </row>
    <row r="746" spans="1:21" s="585" customFormat="1" ht="16.2" thickBot="1">
      <c r="A746" s="583"/>
      <c r="B746" s="584"/>
      <c r="C746" s="337" t="s">
        <v>2580</v>
      </c>
      <c r="D746" s="242"/>
      <c r="E746" s="300"/>
      <c r="F746" s="242"/>
      <c r="G746" s="242"/>
      <c r="H746" s="242"/>
      <c r="I746" s="300"/>
      <c r="J746" s="2"/>
      <c r="K746" s="3"/>
      <c r="L746" s="565"/>
      <c r="M746" s="558"/>
      <c r="N746" s="541"/>
      <c r="O746" s="541"/>
      <c r="P746" s="541"/>
      <c r="Q746" s="541"/>
      <c r="R746" s="542"/>
      <c r="S746" s="586"/>
      <c r="T746" s="588"/>
      <c r="U746" s="588"/>
    </row>
    <row r="747" spans="1:21" s="585" customFormat="1" ht="15.6">
      <c r="A747" s="583"/>
      <c r="B747" s="584"/>
      <c r="C747" s="339">
        <v>23.01</v>
      </c>
      <c r="D747" s="210" t="s">
        <v>2881</v>
      </c>
      <c r="E747" s="304">
        <f t="shared" ref="E747:E750" si="571">C747</f>
        <v>23.01</v>
      </c>
      <c r="F747" s="210" t="s">
        <v>2611</v>
      </c>
      <c r="G747" s="211" t="s">
        <v>2273</v>
      </c>
      <c r="H747" s="7" t="s">
        <v>7</v>
      </c>
      <c r="I747" s="642">
        <v>1</v>
      </c>
      <c r="J747" s="269">
        <v>5500000</v>
      </c>
      <c r="K747" s="212">
        <f t="shared" ref="K747:K750" si="572">J747*I747</f>
        <v>5500000</v>
      </c>
      <c r="L747" s="565"/>
      <c r="M747" s="558"/>
      <c r="N747" s="580"/>
      <c r="O747" s="538">
        <f t="shared" ref="O747:O750" si="573">+ROUND(N747,2)</f>
        <v>0</v>
      </c>
      <c r="P747" s="532">
        <f t="shared" ref="P747" si="574">+N747*I747</f>
        <v>0</v>
      </c>
      <c r="Q747" s="532">
        <f t="shared" ref="Q747" si="575">ROUND(O747*I747,2)</f>
        <v>0</v>
      </c>
      <c r="R747" s="535" t="str">
        <f t="shared" ref="R747" si="576">IF(OR(O747&lt;=0,O747&gt;J747,Q747&lt;=0,Q747&gt;K747,$R$777="NO CUMPLE"),"NO CUMPLE","CUMPLE")</f>
        <v>NO CUMPLE</v>
      </c>
      <c r="S747" s="586"/>
      <c r="T747" s="588"/>
      <c r="U747" s="588"/>
    </row>
    <row r="748" spans="1:21" s="585" customFormat="1" ht="15.6">
      <c r="A748" s="583"/>
      <c r="B748" s="584"/>
      <c r="C748" s="339">
        <f t="shared" ref="C748:C750" si="577">C747+0.01</f>
        <v>23.020000000000003</v>
      </c>
      <c r="D748" s="210" t="s">
        <v>2882</v>
      </c>
      <c r="E748" s="304">
        <f t="shared" si="571"/>
        <v>23.020000000000003</v>
      </c>
      <c r="F748" s="210" t="s">
        <v>2611</v>
      </c>
      <c r="G748" s="211" t="s">
        <v>2274</v>
      </c>
      <c r="H748" s="7" t="s">
        <v>7</v>
      </c>
      <c r="I748" s="642">
        <v>1</v>
      </c>
      <c r="J748" s="269">
        <v>4500000</v>
      </c>
      <c r="K748" s="212">
        <f t="shared" si="572"/>
        <v>4500000</v>
      </c>
      <c r="L748" s="565"/>
      <c r="M748" s="558"/>
      <c r="N748" s="580"/>
      <c r="O748" s="538">
        <f t="shared" si="573"/>
        <v>0</v>
      </c>
      <c r="P748" s="532">
        <f t="shared" ref="P748:P750" si="578">+N748*I748</f>
        <v>0</v>
      </c>
      <c r="Q748" s="532">
        <f t="shared" ref="Q748:Q750" si="579">ROUND(O748*I748,2)</f>
        <v>0</v>
      </c>
      <c r="R748" s="535" t="str">
        <f t="shared" ref="R748:R750" si="580">IF(OR(O748&lt;=0,O748&gt;J748,Q748&lt;=0,Q748&gt;K748,$R$777="NO CUMPLE"),"NO CUMPLE","CUMPLE")</f>
        <v>NO CUMPLE</v>
      </c>
      <c r="S748" s="586"/>
      <c r="T748" s="588"/>
      <c r="U748" s="588"/>
    </row>
    <row r="749" spans="1:21" s="585" customFormat="1" ht="15.6">
      <c r="A749" s="583"/>
      <c r="B749" s="584"/>
      <c r="C749" s="339">
        <f t="shared" si="577"/>
        <v>23.030000000000005</v>
      </c>
      <c r="D749" s="210" t="s">
        <v>2883</v>
      </c>
      <c r="E749" s="304">
        <f t="shared" si="571"/>
        <v>23.030000000000005</v>
      </c>
      <c r="F749" s="210" t="s">
        <v>2611</v>
      </c>
      <c r="G749" s="211" t="s">
        <v>2275</v>
      </c>
      <c r="H749" s="7" t="s">
        <v>7</v>
      </c>
      <c r="I749" s="642">
        <v>114</v>
      </c>
      <c r="J749" s="269">
        <v>35000</v>
      </c>
      <c r="K749" s="212">
        <f t="shared" si="572"/>
        <v>3990000</v>
      </c>
      <c r="L749" s="565"/>
      <c r="M749" s="558"/>
      <c r="N749" s="580"/>
      <c r="O749" s="538">
        <f t="shared" si="573"/>
        <v>0</v>
      </c>
      <c r="P749" s="532">
        <f t="shared" si="578"/>
        <v>0</v>
      </c>
      <c r="Q749" s="532">
        <f t="shared" si="579"/>
        <v>0</v>
      </c>
      <c r="R749" s="535" t="str">
        <f t="shared" si="580"/>
        <v>NO CUMPLE</v>
      </c>
      <c r="S749" s="586"/>
      <c r="T749" s="588"/>
      <c r="U749" s="588"/>
    </row>
    <row r="750" spans="1:21" s="585" customFormat="1" ht="16.2" thickBot="1">
      <c r="A750" s="583"/>
      <c r="B750" s="584"/>
      <c r="C750" s="339">
        <f t="shared" si="577"/>
        <v>23.040000000000006</v>
      </c>
      <c r="D750" s="210" t="s">
        <v>2884</v>
      </c>
      <c r="E750" s="304">
        <f t="shared" si="571"/>
        <v>23.040000000000006</v>
      </c>
      <c r="F750" s="210" t="s">
        <v>2611</v>
      </c>
      <c r="G750" s="211" t="s">
        <v>2276</v>
      </c>
      <c r="H750" s="7" t="s">
        <v>7</v>
      </c>
      <c r="I750" s="642">
        <v>1</v>
      </c>
      <c r="J750" s="269">
        <v>2500000</v>
      </c>
      <c r="K750" s="212">
        <f t="shared" si="572"/>
        <v>2500000</v>
      </c>
      <c r="L750" s="565"/>
      <c r="M750" s="558"/>
      <c r="N750" s="580"/>
      <c r="O750" s="538">
        <f t="shared" si="573"/>
        <v>0</v>
      </c>
      <c r="P750" s="532">
        <f t="shared" si="578"/>
        <v>0</v>
      </c>
      <c r="Q750" s="532">
        <f t="shared" si="579"/>
        <v>0</v>
      </c>
      <c r="R750" s="535" t="str">
        <f t="shared" si="580"/>
        <v>NO CUMPLE</v>
      </c>
      <c r="S750" s="586"/>
      <c r="T750" s="588"/>
      <c r="U750" s="588"/>
    </row>
    <row r="751" spans="1:21" s="585" customFormat="1" ht="16.2" thickBot="1">
      <c r="A751" s="583"/>
      <c r="B751" s="584"/>
      <c r="C751" s="340" t="s">
        <v>14</v>
      </c>
      <c r="D751" s="243"/>
      <c r="E751" s="303"/>
      <c r="F751" s="243"/>
      <c r="G751" s="243"/>
      <c r="H751" s="243"/>
      <c r="I751" s="643"/>
      <c r="J751" s="244"/>
      <c r="K751" s="8">
        <f>SUM(K747:K750)</f>
        <v>16490000</v>
      </c>
      <c r="L751" s="565"/>
      <c r="M751" s="558"/>
      <c r="N751" s="580"/>
      <c r="O751" s="657"/>
      <c r="P751" s="657"/>
      <c r="Q751" s="10">
        <f>SUM(Q747:Q750)</f>
        <v>0</v>
      </c>
      <c r="R751" s="657"/>
      <c r="S751" s="586"/>
      <c r="T751" s="588"/>
      <c r="U751" s="588"/>
    </row>
    <row r="752" spans="1:21" s="585" customFormat="1" ht="16.2" thickBot="1">
      <c r="A752" s="583"/>
      <c r="B752" s="584"/>
      <c r="C752" s="345" t="s">
        <v>2253</v>
      </c>
      <c r="D752" s="2"/>
      <c r="E752" s="302"/>
      <c r="F752" s="2"/>
      <c r="G752" s="270"/>
      <c r="H752" s="2"/>
      <c r="I752" s="300"/>
      <c r="J752" s="9"/>
      <c r="K752" s="10">
        <f>K751+K744</f>
        <v>3742499999.9999995</v>
      </c>
      <c r="L752" s="565"/>
      <c r="M752" s="558"/>
      <c r="N752" s="659"/>
      <c r="O752" s="659"/>
      <c r="P752" s="659"/>
      <c r="Q752" s="10">
        <f>Q751+Q744</f>
        <v>0</v>
      </c>
      <c r="R752" s="535" t="str">
        <f>+IF(OR(Q752&gt;K752, Q752=0),"NO CUMPLE","CUMPLE")</f>
        <v>NO CUMPLE</v>
      </c>
      <c r="S752" s="586"/>
      <c r="T752" s="588"/>
      <c r="U752" s="588"/>
    </row>
    <row r="753" spans="1:21" s="585" customFormat="1" ht="15.6">
      <c r="A753" s="583"/>
      <c r="B753" s="584"/>
      <c r="C753" s="346"/>
      <c r="D753" s="331"/>
      <c r="E753" s="330"/>
      <c r="F753" s="331"/>
      <c r="G753" s="347"/>
      <c r="H753" s="331"/>
      <c r="I753" s="647"/>
      <c r="J753" s="331"/>
      <c r="K753" s="348"/>
      <c r="L753" s="565"/>
      <c r="M753" s="558"/>
      <c r="N753" s="559"/>
      <c r="S753" s="586"/>
      <c r="T753" s="588"/>
      <c r="U753" s="588"/>
    </row>
    <row r="754" spans="1:21" s="585" customFormat="1" ht="16.2" thickBot="1">
      <c r="A754" s="583"/>
      <c r="B754" s="584"/>
      <c r="C754" s="346"/>
      <c r="D754" s="331"/>
      <c r="E754" s="330"/>
      <c r="F754" s="331"/>
      <c r="G754" s="347"/>
      <c r="H754" s="331"/>
      <c r="I754" s="647"/>
      <c r="J754" s="331"/>
      <c r="K754" s="348"/>
      <c r="L754" s="565"/>
      <c r="M754" s="558"/>
      <c r="N754" s="559"/>
      <c r="S754" s="586"/>
      <c r="T754" s="588"/>
      <c r="U754" s="588"/>
    </row>
    <row r="755" spans="1:21" s="585" customFormat="1" ht="15.6">
      <c r="A755" s="583"/>
      <c r="B755" s="584"/>
      <c r="C755" s="346"/>
      <c r="D755" s="331"/>
      <c r="E755" s="330"/>
      <c r="F755" s="331"/>
      <c r="G755" s="395" t="s">
        <v>2594</v>
      </c>
      <c r="H755" s="396"/>
      <c r="I755" s="396"/>
      <c r="J755" s="396"/>
      <c r="K755" s="325">
        <f>+K373</f>
        <v>4216705999.9959998</v>
      </c>
      <c r="L755" s="565"/>
      <c r="M755" s="558"/>
      <c r="N755" s="660" t="s">
        <v>2594</v>
      </c>
      <c r="O755" s="660"/>
      <c r="P755" s="660"/>
      <c r="Q755" s="661">
        <f>+Q373</f>
        <v>0</v>
      </c>
      <c r="R755" s="535" t="str">
        <f>+IF(OR(Q755&gt;K755, Q755=0),"NO CUMPLE","CUMPLE")</f>
        <v>NO CUMPLE</v>
      </c>
      <c r="S755" s="586"/>
      <c r="T755" s="588"/>
      <c r="U755" s="588"/>
    </row>
    <row r="756" spans="1:21" s="585" customFormat="1" ht="15.6">
      <c r="A756" s="583"/>
      <c r="B756" s="584"/>
      <c r="C756" s="346"/>
      <c r="D756" s="331"/>
      <c r="E756" s="330"/>
      <c r="F756" s="331"/>
      <c r="G756" s="359" t="s">
        <v>2591</v>
      </c>
      <c r="H756" s="360"/>
      <c r="I756" s="360"/>
      <c r="J756" s="360"/>
      <c r="K756" s="326">
        <f>+K380</f>
        <v>17155000</v>
      </c>
      <c r="L756" s="565"/>
      <c r="M756" s="558"/>
      <c r="N756" s="660" t="s">
        <v>2591</v>
      </c>
      <c r="O756" s="660"/>
      <c r="P756" s="660"/>
      <c r="Q756" s="661">
        <f>+Q380</f>
        <v>0</v>
      </c>
      <c r="R756" s="535" t="str">
        <f>+IF(OR(Q756&gt;K756, Q756=0),"NO CUMPLE","CUMPLE")</f>
        <v>NO CUMPLE</v>
      </c>
      <c r="S756" s="586"/>
      <c r="T756" s="588"/>
      <c r="U756" s="588"/>
    </row>
    <row r="757" spans="1:21" s="585" customFormat="1" ht="15.6">
      <c r="A757" s="583"/>
      <c r="B757" s="584"/>
      <c r="C757" s="346"/>
      <c r="D757" s="331"/>
      <c r="E757" s="330"/>
      <c r="F757" s="331"/>
      <c r="G757" s="375" t="s">
        <v>2589</v>
      </c>
      <c r="H757" s="376"/>
      <c r="I757" s="376"/>
      <c r="J757" s="376"/>
      <c r="K757" s="334">
        <f>+K756+K755</f>
        <v>4233860999.9959998</v>
      </c>
      <c r="L757" s="565"/>
      <c r="M757" s="558"/>
      <c r="N757" s="660" t="s">
        <v>2589</v>
      </c>
      <c r="O757" s="660"/>
      <c r="P757" s="660"/>
      <c r="Q757" s="662">
        <f>+Q756+Q755</f>
        <v>0</v>
      </c>
      <c r="R757" s="535" t="str">
        <f>+IF(OR(Q757&gt;K757, Q757=0),"NO CUMPLE","CUMPLE")</f>
        <v>NO CUMPLE</v>
      </c>
      <c r="S757" s="586"/>
      <c r="T757" s="588"/>
      <c r="U757" s="588"/>
    </row>
    <row r="758" spans="1:21" s="585" customFormat="1" ht="15.6">
      <c r="A758" s="583"/>
      <c r="B758" s="584"/>
      <c r="C758" s="346"/>
      <c r="D758" s="331"/>
      <c r="E758" s="330"/>
      <c r="F758" s="331"/>
      <c r="G758" s="359" t="s">
        <v>2593</v>
      </c>
      <c r="H758" s="360"/>
      <c r="I758" s="360"/>
      <c r="J758" s="360"/>
      <c r="K758" s="326">
        <f>+K744</f>
        <v>3726009999.9999995</v>
      </c>
      <c r="L758" s="565"/>
      <c r="M758" s="558"/>
      <c r="N758" s="660" t="s">
        <v>2593</v>
      </c>
      <c r="O758" s="660"/>
      <c r="P758" s="660"/>
      <c r="Q758" s="661">
        <f>+Q744</f>
        <v>0</v>
      </c>
      <c r="R758" s="535" t="str">
        <f>+IF(OR(Q758&gt;K758, Q758=0),"NO CUMPLE","CUMPLE")</f>
        <v>NO CUMPLE</v>
      </c>
      <c r="S758" s="586"/>
      <c r="T758" s="588"/>
      <c r="U758" s="588"/>
    </row>
    <row r="759" spans="1:21" s="585" customFormat="1" ht="16.2" thickBot="1">
      <c r="A759" s="583"/>
      <c r="B759" s="584"/>
      <c r="C759" s="346"/>
      <c r="D759" s="331"/>
      <c r="E759" s="330"/>
      <c r="F759" s="331"/>
      <c r="G759" s="361" t="s">
        <v>2592</v>
      </c>
      <c r="H759" s="362"/>
      <c r="I759" s="362"/>
      <c r="J759" s="362"/>
      <c r="K759" s="327">
        <f>+K751</f>
        <v>16490000</v>
      </c>
      <c r="L759" s="565"/>
      <c r="M759" s="558"/>
      <c r="N759" s="660" t="s">
        <v>2592</v>
      </c>
      <c r="O759" s="660"/>
      <c r="P759" s="660"/>
      <c r="Q759" s="663">
        <f>+Q751</f>
        <v>0</v>
      </c>
      <c r="R759" s="535" t="str">
        <f>+IF(OR(Q759&gt;K759, Q759=0),"NO CUMPLE","CUMPLE")</f>
        <v>NO CUMPLE</v>
      </c>
      <c r="S759" s="586"/>
      <c r="T759" s="588"/>
      <c r="U759" s="588"/>
    </row>
    <row r="760" spans="1:21" s="585" customFormat="1" ht="16.2" thickBot="1">
      <c r="A760" s="583"/>
      <c r="B760" s="589"/>
      <c r="C760" s="346"/>
      <c r="D760" s="331"/>
      <c r="E760" s="330"/>
      <c r="F760" s="331"/>
      <c r="G760" s="357" t="s">
        <v>2597</v>
      </c>
      <c r="H760" s="358"/>
      <c r="I760" s="358"/>
      <c r="J760" s="358"/>
      <c r="K760" s="335">
        <f>+K759+K758</f>
        <v>3742499999.9999995</v>
      </c>
      <c r="L760" s="565"/>
      <c r="M760" s="558"/>
      <c r="N760" s="660" t="s">
        <v>2597</v>
      </c>
      <c r="O760" s="660"/>
      <c r="P760" s="660"/>
      <c r="Q760" s="662">
        <f>+Q759+Q758</f>
        <v>0</v>
      </c>
      <c r="R760" s="535" t="str">
        <f>+IF(OR(Q760&gt;K760, Q760=0),"NO CUMPLE","CUMPLE")</f>
        <v>NO CUMPLE</v>
      </c>
      <c r="S760" s="586"/>
      <c r="T760" s="588"/>
      <c r="U760" s="588"/>
    </row>
    <row r="761" spans="1:21" s="590" customFormat="1" ht="16.2" thickBot="1">
      <c r="A761" s="589"/>
      <c r="B761" s="589"/>
      <c r="C761" s="346"/>
      <c r="D761" s="331"/>
      <c r="E761" s="330"/>
      <c r="F761" s="331"/>
      <c r="G761" s="332"/>
      <c r="H761" s="332"/>
      <c r="I761" s="648"/>
      <c r="J761" s="332"/>
      <c r="K761" s="333"/>
      <c r="L761" s="565"/>
      <c r="M761" s="558"/>
      <c r="N761" s="559"/>
      <c r="S761" s="591"/>
      <c r="T761" s="592"/>
      <c r="U761" s="592"/>
    </row>
    <row r="762" spans="1:21" s="585" customFormat="1" ht="36" customHeight="1" thickBot="1">
      <c r="A762" s="583"/>
      <c r="B762" s="584"/>
      <c r="C762" s="346"/>
      <c r="D762" s="331"/>
      <c r="E762" s="330"/>
      <c r="F762" s="331"/>
      <c r="G762" s="355" t="s">
        <v>2595</v>
      </c>
      <c r="H762" s="356"/>
      <c r="I762" s="356"/>
      <c r="J762" s="356"/>
      <c r="K762" s="329">
        <f>+K758+K755</f>
        <v>7942715999.9959993</v>
      </c>
      <c r="L762" s="565"/>
      <c r="M762" s="558"/>
      <c r="N762" s="355" t="s">
        <v>2595</v>
      </c>
      <c r="O762" s="356"/>
      <c r="P762" s="356"/>
      <c r="Q762" s="329">
        <f>+Q758+Q755</f>
        <v>0</v>
      </c>
      <c r="R762" s="535" t="str">
        <f>+IF(OR(Q762&gt;K762, Q762=0),"NO CUMPLE","CUMPLE")</f>
        <v>NO CUMPLE</v>
      </c>
      <c r="S762" s="586"/>
      <c r="T762" s="588"/>
      <c r="U762" s="588"/>
    </row>
    <row r="763" spans="1:21" s="585" customFormat="1" ht="48.6" customHeight="1" thickBot="1">
      <c r="A763" s="583"/>
      <c r="B763" s="584"/>
      <c r="C763" s="346"/>
      <c r="D763" s="331"/>
      <c r="E763" s="330"/>
      <c r="F763" s="331"/>
      <c r="G763" s="355" t="s">
        <v>2596</v>
      </c>
      <c r="H763" s="356"/>
      <c r="I763" s="356"/>
      <c r="J763" s="356"/>
      <c r="K763" s="329">
        <f>+K759+K756</f>
        <v>33645000</v>
      </c>
      <c r="L763" s="565"/>
      <c r="M763" s="558"/>
      <c r="N763" s="355" t="s">
        <v>2596</v>
      </c>
      <c r="O763" s="356"/>
      <c r="P763" s="356"/>
      <c r="Q763" s="329">
        <f>+Q759+Q756</f>
        <v>0</v>
      </c>
      <c r="R763" s="535" t="str">
        <f>+IF(OR(Q763&gt;K763, Q763=0),"NO CUMPLE","CUMPLE")</f>
        <v>NO CUMPLE</v>
      </c>
      <c r="S763" s="586"/>
      <c r="T763" s="588"/>
      <c r="U763" s="588"/>
    </row>
    <row r="764" spans="1:21" s="585" customFormat="1" ht="16.2" thickBot="1">
      <c r="A764" s="583"/>
      <c r="B764" s="584"/>
      <c r="C764" s="346"/>
      <c r="D764" s="331"/>
      <c r="E764" s="330"/>
      <c r="F764" s="331"/>
      <c r="G764" s="347"/>
      <c r="H764" s="331"/>
      <c r="I764" s="647"/>
      <c r="J764" s="331"/>
      <c r="K764" s="348"/>
      <c r="L764" s="565"/>
      <c r="M764" s="558"/>
      <c r="N764" s="664"/>
      <c r="O764" s="665"/>
      <c r="P764" s="665"/>
      <c r="S764" s="586"/>
      <c r="T764" s="588"/>
      <c r="U764" s="588"/>
    </row>
    <row r="765" spans="1:21" s="585" customFormat="1" ht="33.6" customHeight="1" thickBot="1">
      <c r="A765" s="583"/>
      <c r="B765" s="584"/>
      <c r="C765" s="346"/>
      <c r="D765" s="331"/>
      <c r="E765" s="330"/>
      <c r="F765" s="331"/>
      <c r="G765" s="372" t="s">
        <v>2590</v>
      </c>
      <c r="H765" s="373"/>
      <c r="I765" s="373"/>
      <c r="J765" s="374"/>
      <c r="K765" s="328">
        <f>+K760+K757</f>
        <v>7976360999.9959993</v>
      </c>
      <c r="L765" s="565"/>
      <c r="M765" s="558"/>
      <c r="N765" s="372" t="s">
        <v>2590</v>
      </c>
      <c r="O765" s="373"/>
      <c r="P765" s="374"/>
      <c r="Q765" s="328">
        <f>+Q760+Q757</f>
        <v>0</v>
      </c>
      <c r="R765" s="535" t="str">
        <f>+IF(OR(Q765&gt;K765, Q765=0),"NO CUMPLE","CUMPLE")</f>
        <v>NO CUMPLE</v>
      </c>
      <c r="S765" s="586"/>
      <c r="T765" s="588"/>
      <c r="U765" s="588"/>
    </row>
    <row r="766" spans="1:21" s="585" customFormat="1" ht="16.2" thickBot="1">
      <c r="A766" s="583"/>
      <c r="B766" s="584"/>
      <c r="C766" s="346"/>
      <c r="D766" s="331"/>
      <c r="E766" s="330"/>
      <c r="F766" s="331"/>
      <c r="G766" s="347"/>
      <c r="H766" s="331"/>
      <c r="I766" s="647"/>
      <c r="J766" s="331"/>
      <c r="K766" s="348"/>
      <c r="L766" s="565"/>
      <c r="M766" s="558"/>
      <c r="N766" s="559"/>
      <c r="Q766" s="590"/>
      <c r="R766" s="590"/>
      <c r="S766" s="586"/>
    </row>
    <row r="767" spans="1:21" s="585" customFormat="1" ht="15.6">
      <c r="A767" s="583"/>
      <c r="B767" s="584"/>
      <c r="C767" s="593"/>
      <c r="D767" s="594"/>
      <c r="E767" s="595"/>
      <c r="F767" s="596"/>
      <c r="G767" s="377" t="s">
        <v>24</v>
      </c>
      <c r="H767" s="378"/>
      <c r="I767" s="379"/>
      <c r="J767" s="321">
        <v>0.26</v>
      </c>
      <c r="K767" s="11">
        <f>ROUND((K762/1.3)*J767,0)</f>
        <v>1588543200</v>
      </c>
      <c r="L767" s="597"/>
      <c r="M767" s="559"/>
      <c r="N767" s="377" t="s">
        <v>24</v>
      </c>
      <c r="O767" s="379"/>
      <c r="P767" s="321"/>
      <c r="Q767" s="11">
        <f>ROUND((Q762/1.3)*P767,0)</f>
        <v>0</v>
      </c>
      <c r="R767" s="535" t="str">
        <f>+IF(OR(Q767&gt;K767, Q767=0),"NO CUMPLE","CUMPLE")</f>
        <v>NO CUMPLE</v>
      </c>
      <c r="S767" s="598"/>
    </row>
    <row r="768" spans="1:21" s="585" customFormat="1" ht="15.6">
      <c r="A768" s="583"/>
      <c r="B768" s="584"/>
      <c r="C768" s="593"/>
      <c r="D768" s="594"/>
      <c r="E768" s="595"/>
      <c r="F768" s="596"/>
      <c r="G768" s="389" t="s">
        <v>26</v>
      </c>
      <c r="H768" s="390"/>
      <c r="I768" s="391"/>
      <c r="J768" s="320">
        <v>0.01</v>
      </c>
      <c r="K768" s="322">
        <f>ROUND((K762/1.3)*J768,0)</f>
        <v>61097815</v>
      </c>
      <c r="L768" s="565"/>
      <c r="M768" s="558"/>
      <c r="N768" s="389" t="s">
        <v>26</v>
      </c>
      <c r="O768" s="391"/>
      <c r="P768" s="320"/>
      <c r="Q768" s="322">
        <f>ROUND((Q762/1.3)*P768,0)</f>
        <v>0</v>
      </c>
      <c r="R768" s="535" t="str">
        <f>+IF(OR(Q768&gt;K768, Q768=0),"NO CUMPLE","CUMPLE")</f>
        <v>NO CUMPLE</v>
      </c>
      <c r="S768" s="598"/>
    </row>
    <row r="769" spans="1:19" s="585" customFormat="1" ht="16.2" thickBot="1">
      <c r="A769" s="583"/>
      <c r="B769" s="584"/>
      <c r="C769" s="593"/>
      <c r="D769" s="349"/>
      <c r="E769" s="350"/>
      <c r="F769" s="349"/>
      <c r="G769" s="392" t="s">
        <v>27</v>
      </c>
      <c r="H769" s="393"/>
      <c r="I769" s="394"/>
      <c r="J769" s="323">
        <v>0.03</v>
      </c>
      <c r="K769" s="324">
        <f>ROUND((K762/1.3)*J769,0)</f>
        <v>183293446</v>
      </c>
      <c r="L769" s="565"/>
      <c r="M769" s="558"/>
      <c r="N769" s="392" t="s">
        <v>27</v>
      </c>
      <c r="O769" s="394"/>
      <c r="P769" s="323"/>
      <c r="Q769" s="324">
        <f>ROUND((Q762/1.3)*P769,0)</f>
        <v>0</v>
      </c>
      <c r="R769" s="535" t="str">
        <f>+IF(OR(Q769&gt;K769, Q769=0),"NO CUMPLE","CUMPLE")</f>
        <v>NO CUMPLE</v>
      </c>
      <c r="S769" s="598"/>
    </row>
    <row r="770" spans="1:19" s="585" customFormat="1" ht="16.2" thickBot="1">
      <c r="A770" s="583"/>
      <c r="B770" s="584"/>
      <c r="C770" s="593"/>
      <c r="D770" s="594"/>
      <c r="E770" s="595"/>
      <c r="F770" s="596"/>
      <c r="G770" s="316" t="s">
        <v>28</v>
      </c>
      <c r="H770" s="317"/>
      <c r="I770" s="649"/>
      <c r="J770" s="318"/>
      <c r="K770" s="319">
        <f>SUM(K767:K769)</f>
        <v>1832934461</v>
      </c>
      <c r="L770" s="565"/>
      <c r="M770" s="558"/>
      <c r="N770" s="559"/>
      <c r="Q770" s="666">
        <f>SUM(Q767:Q769)</f>
        <v>0</v>
      </c>
      <c r="R770" s="535" t="str">
        <f>+IF(OR(Q770&gt;K770, Q770=0),"NO CUMPLE","CUMPLE")</f>
        <v>NO CUMPLE</v>
      </c>
      <c r="S770" s="598"/>
    </row>
    <row r="771" spans="1:19" s="585" customFormat="1" ht="16.2" thickBot="1">
      <c r="A771" s="583"/>
      <c r="B771" s="584"/>
      <c r="C771" s="593"/>
      <c r="D771" s="594"/>
      <c r="E771" s="599"/>
      <c r="F771" s="594"/>
      <c r="G771" s="600"/>
      <c r="H771" s="596"/>
      <c r="I771" s="599"/>
      <c r="J771" s="601"/>
      <c r="K771" s="351"/>
      <c r="L771" s="565"/>
      <c r="M771" s="558"/>
      <c r="N771" s="559"/>
    </row>
    <row r="772" spans="1:19" s="585" customFormat="1" ht="16.2" thickBot="1">
      <c r="A772" s="583"/>
      <c r="B772" s="584"/>
      <c r="C772" s="352"/>
      <c r="D772" s="240"/>
      <c r="E772" s="301"/>
      <c r="F772" s="240"/>
      <c r="G772" s="240"/>
      <c r="H772" s="240"/>
      <c r="I772" s="301"/>
      <c r="J772" s="240"/>
      <c r="K772" s="336"/>
      <c r="L772" s="565"/>
      <c r="M772" s="558"/>
      <c r="N772" s="559"/>
    </row>
    <row r="773" spans="1:19" s="585" customFormat="1" ht="31.8" customHeight="1">
      <c r="A773" s="583"/>
      <c r="B773" s="584"/>
      <c r="C773" s="386" t="s">
        <v>29</v>
      </c>
      <c r="D773" s="387"/>
      <c r="E773" s="387"/>
      <c r="F773" s="387"/>
      <c r="G773" s="388"/>
      <c r="H773" s="366" t="s">
        <v>30</v>
      </c>
      <c r="I773" s="367"/>
      <c r="J773" s="241"/>
      <c r="K773" s="12" t="s">
        <v>31</v>
      </c>
      <c r="L773" s="558"/>
      <c r="M773" s="674" t="s">
        <v>30</v>
      </c>
      <c r="N773" s="675"/>
      <c r="O773" s="675"/>
      <c r="P773" s="676"/>
      <c r="Q773" s="677"/>
      <c r="R773" s="678" t="s">
        <v>31</v>
      </c>
    </row>
    <row r="774" spans="1:19" s="585" customFormat="1" ht="31.8" customHeight="1">
      <c r="A774" s="583"/>
      <c r="B774" s="584"/>
      <c r="C774" s="363" t="s">
        <v>32</v>
      </c>
      <c r="D774" s="364"/>
      <c r="E774" s="364"/>
      <c r="F774" s="364"/>
      <c r="G774" s="365"/>
      <c r="H774" s="366" t="s">
        <v>33</v>
      </c>
      <c r="I774" s="367"/>
      <c r="J774" s="13" t="s">
        <v>34</v>
      </c>
      <c r="K774" s="14">
        <v>0.26</v>
      </c>
      <c r="L774" s="558"/>
      <c r="M774" s="679" t="s">
        <v>33</v>
      </c>
      <c r="N774" s="667"/>
      <c r="O774" s="667"/>
      <c r="P774" s="668"/>
      <c r="Q774" s="13" t="s">
        <v>34</v>
      </c>
      <c r="R774" s="14">
        <v>0.26</v>
      </c>
    </row>
    <row r="775" spans="1:19" s="585" customFormat="1" ht="31.8" customHeight="1">
      <c r="A775" s="583"/>
      <c r="B775" s="584"/>
      <c r="C775" s="363" t="s">
        <v>35</v>
      </c>
      <c r="D775" s="364"/>
      <c r="E775" s="364"/>
      <c r="F775" s="364"/>
      <c r="G775" s="365"/>
      <c r="H775" s="366" t="s">
        <v>36</v>
      </c>
      <c r="I775" s="367"/>
      <c r="J775" s="13" t="s">
        <v>37</v>
      </c>
      <c r="K775" s="14">
        <v>0.01</v>
      </c>
      <c r="L775" s="558"/>
      <c r="M775" s="679" t="s">
        <v>2899</v>
      </c>
      <c r="N775" s="667"/>
      <c r="O775" s="667"/>
      <c r="P775" s="668"/>
      <c r="Q775" s="13" t="s">
        <v>37</v>
      </c>
      <c r="R775" s="14">
        <v>0.01</v>
      </c>
    </row>
    <row r="776" spans="1:19" s="607" customFormat="1" ht="31.8" customHeight="1" thickBot="1">
      <c r="A776" s="583"/>
      <c r="B776" s="584"/>
      <c r="C776" s="602"/>
      <c r="D776" s="603"/>
      <c r="E776" s="604"/>
      <c r="F776" s="605"/>
      <c r="G776" s="606"/>
      <c r="H776" s="366" t="s">
        <v>38</v>
      </c>
      <c r="I776" s="367"/>
      <c r="J776" s="13" t="s">
        <v>39</v>
      </c>
      <c r="K776" s="14">
        <v>0.03</v>
      </c>
      <c r="L776" s="558"/>
      <c r="M776" s="680" t="s">
        <v>27</v>
      </c>
      <c r="N776" s="681"/>
      <c r="O776" s="681"/>
      <c r="P776" s="682"/>
      <c r="Q776" s="683" t="s">
        <v>39</v>
      </c>
      <c r="R776" s="684">
        <v>0.03</v>
      </c>
    </row>
    <row r="777" spans="1:19" ht="31.8" customHeight="1" thickBot="1">
      <c r="A777" s="544"/>
      <c r="B777" s="560"/>
      <c r="C777" s="608"/>
      <c r="D777" s="609"/>
      <c r="E777" s="610"/>
      <c r="F777" s="609"/>
      <c r="G777" s="611"/>
      <c r="H777" s="366" t="s">
        <v>40</v>
      </c>
      <c r="I777" s="367"/>
      <c r="J777" s="13" t="s">
        <v>41</v>
      </c>
      <c r="K777" s="14">
        <f>+K774+K775+K776</f>
        <v>0.30000000000000004</v>
      </c>
      <c r="L777" s="558"/>
      <c r="M777" s="669" t="s">
        <v>40</v>
      </c>
      <c r="N777" s="670"/>
      <c r="O777" s="670"/>
      <c r="P777" s="671"/>
      <c r="Q777" s="672" t="s">
        <v>41</v>
      </c>
      <c r="R777" s="673">
        <f>+R774+R775+R776</f>
        <v>0.30000000000000004</v>
      </c>
    </row>
    <row r="778" spans="1:19" ht="16.2" thickBot="1">
      <c r="A778" s="544"/>
      <c r="B778" s="560"/>
      <c r="C778" s="353"/>
      <c r="D778" s="15"/>
      <c r="E778" s="297"/>
      <c r="F778" s="15"/>
      <c r="G778" s="16"/>
      <c r="H778" s="368"/>
      <c r="I778" s="368"/>
      <c r="J778" s="368"/>
      <c r="K778" s="369"/>
      <c r="L778" s="565"/>
      <c r="M778" s="558"/>
      <c r="N778" s="559"/>
    </row>
    <row r="779" spans="1:19" ht="16.2" thickBot="1">
      <c r="A779" s="544"/>
      <c r="B779" s="612"/>
      <c r="C779" s="613"/>
      <c r="D779" s="614"/>
      <c r="E779" s="615"/>
      <c r="F779" s="614"/>
      <c r="G779" s="616"/>
      <c r="H779" s="614"/>
      <c r="I779" s="615"/>
      <c r="J779" s="614"/>
      <c r="K779" s="614"/>
      <c r="L779" s="617"/>
      <c r="M779" s="558"/>
      <c r="N779" s="559"/>
    </row>
    <row r="780" spans="1:19" ht="16.2" thickTop="1">
      <c r="A780" s="544"/>
      <c r="B780" s="544"/>
      <c r="C780" s="545"/>
      <c r="D780" s="544"/>
      <c r="E780" s="546"/>
      <c r="F780" s="544"/>
      <c r="G780" s="547"/>
      <c r="H780" s="544"/>
      <c r="I780" s="546"/>
      <c r="J780" s="544"/>
      <c r="K780" s="544"/>
      <c r="L780" s="548"/>
      <c r="M780" s="548"/>
      <c r="N780" s="549"/>
      <c r="O780" s="623" t="s">
        <v>2895</v>
      </c>
      <c r="P780" s="624"/>
      <c r="Q780" s="625">
        <f>+Q770</f>
        <v>0</v>
      </c>
      <c r="R780" s="626" t="str">
        <f>IF(OR(Q780&lt;=0,Q780&gt;$K$770),"NO CUMPLE","CUMPLE")</f>
        <v>NO CUMPLE</v>
      </c>
    </row>
    <row r="781" spans="1:19" ht="15.6" customHeight="1">
      <c r="K781" s="621"/>
      <c r="O781" s="627" t="s">
        <v>2896</v>
      </c>
      <c r="P781" s="628"/>
      <c r="Q781" s="629"/>
      <c r="R781" s="533" t="str">
        <f>IF(COUNTIF(R16:R770,"NO CUMPLE")&gt;0,"NO CUMPLE","CUMPLE")</f>
        <v>NO CUMPLE</v>
      </c>
    </row>
    <row r="782" spans="1:19" ht="16.2" thickBot="1">
      <c r="K782" s="621"/>
      <c r="O782" s="630" t="s">
        <v>2897</v>
      </c>
      <c r="P782" s="631"/>
      <c r="Q782" s="632"/>
      <c r="R782" s="633" t="str">
        <f>IF(OR(R774&lt;=0,R774&gt;$R$777,R775&lt;=0,R775&gt;R777,R776&lt;=0,R776&gt;K777,R777&lt;=0,R777&gt;K777),"NO CUMPLE","CUMPLE")</f>
        <v>CUMPLE</v>
      </c>
    </row>
    <row r="783" spans="1:19" ht="15.6" thickBot="1">
      <c r="O783" s="634"/>
      <c r="P783" s="634"/>
      <c r="Q783" s="634"/>
      <c r="R783" s="634"/>
    </row>
    <row r="784" spans="1:19" ht="16.2" thickBot="1">
      <c r="O784" s="635" t="s">
        <v>2898</v>
      </c>
      <c r="P784" s="636"/>
      <c r="Q784" s="637"/>
      <c r="R784" s="638" t="str">
        <f>IF(AND(R780="CUMPLE",R781="CUMPLE",R782="CUMPLE"),"HABILITADO","NO HABILITADO")</f>
        <v>NO HABILITADO</v>
      </c>
    </row>
  </sheetData>
  <mergeCells count="63">
    <mergeCell ref="N765:P765"/>
    <mergeCell ref="N767:O767"/>
    <mergeCell ref="N768:O768"/>
    <mergeCell ref="N769:O769"/>
    <mergeCell ref="N759:P759"/>
    <mergeCell ref="N760:P760"/>
    <mergeCell ref="N762:P762"/>
    <mergeCell ref="N763:P763"/>
    <mergeCell ref="N752:P752"/>
    <mergeCell ref="N755:P755"/>
    <mergeCell ref="N756:P756"/>
    <mergeCell ref="N757:P757"/>
    <mergeCell ref="N758:P758"/>
    <mergeCell ref="O780:P780"/>
    <mergeCell ref="O781:Q781"/>
    <mergeCell ref="O782:Q782"/>
    <mergeCell ref="O784:Q784"/>
    <mergeCell ref="M773:P773"/>
    <mergeCell ref="M774:P774"/>
    <mergeCell ref="M775:P775"/>
    <mergeCell ref="M776:P776"/>
    <mergeCell ref="M777:P777"/>
    <mergeCell ref="R12:R13"/>
    <mergeCell ref="C3:F3"/>
    <mergeCell ref="C6:K6"/>
    <mergeCell ref="C8:K9"/>
    <mergeCell ref="O12:O13"/>
    <mergeCell ref="Q12:Q13"/>
    <mergeCell ref="N12:N13"/>
    <mergeCell ref="P12:P13"/>
    <mergeCell ref="C7:K7"/>
    <mergeCell ref="C10:K10"/>
    <mergeCell ref="C12:C13"/>
    <mergeCell ref="D12:D13"/>
    <mergeCell ref="E12:F12"/>
    <mergeCell ref="G12:G13"/>
    <mergeCell ref="H12:H13"/>
    <mergeCell ref="I12:I13"/>
    <mergeCell ref="C773:G773"/>
    <mergeCell ref="H773:I773"/>
    <mergeCell ref="C774:G774"/>
    <mergeCell ref="H774:I774"/>
    <mergeCell ref="G768:I768"/>
    <mergeCell ref="G769:I769"/>
    <mergeCell ref="C383:K383"/>
    <mergeCell ref="G765:J765"/>
    <mergeCell ref="G757:J757"/>
    <mergeCell ref="G767:I767"/>
    <mergeCell ref="J12:J13"/>
    <mergeCell ref="K12:K13"/>
    <mergeCell ref="C14:K14"/>
    <mergeCell ref="G755:J755"/>
    <mergeCell ref="C775:G775"/>
    <mergeCell ref="H775:I775"/>
    <mergeCell ref="H776:I776"/>
    <mergeCell ref="H777:I777"/>
    <mergeCell ref="H778:K778"/>
    <mergeCell ref="G763:J763"/>
    <mergeCell ref="G760:J760"/>
    <mergeCell ref="G758:J758"/>
    <mergeCell ref="G759:J759"/>
    <mergeCell ref="G756:J756"/>
    <mergeCell ref="G762:J762"/>
  </mergeCells>
  <conditionalFormatting sqref="R23">
    <cfRule type="containsText" dxfId="223" priority="213" operator="containsText" text="NO CUMPLE">
      <formula>NOT(ISERROR(SEARCH("NO CUMPLE",R23)))</formula>
    </cfRule>
    <cfRule type="containsText" dxfId="222" priority="214" operator="containsText" text="CUMPLE">
      <formula>NOT(ISERROR(SEARCH("CUMPLE",R23)))</formula>
    </cfRule>
  </conditionalFormatting>
  <conditionalFormatting sqref="R16:R22">
    <cfRule type="containsText" dxfId="221" priority="211" operator="containsText" text="NO CUMPLE">
      <formula>NOT(ISERROR(SEARCH("NO CUMPLE",R16)))</formula>
    </cfRule>
    <cfRule type="containsText" dxfId="220" priority="212" operator="containsText" text="CUMPLE">
      <formula>NOT(ISERROR(SEARCH("CUMPLE",R16)))</formula>
    </cfRule>
  </conditionalFormatting>
  <conditionalFormatting sqref="R784">
    <cfRule type="containsText" dxfId="211" priority="207" operator="containsText" text="NO HABILITADO">
      <formula>NOT(ISERROR(SEARCH("NO HABILITADO",R784)))</formula>
    </cfRule>
    <cfRule type="containsText" dxfId="210" priority="208" operator="containsText" text="HABILITADO">
      <formula>NOT(ISERROR(SEARCH("HABILITADO",R784)))</formula>
    </cfRule>
  </conditionalFormatting>
  <conditionalFormatting sqref="R780:R781">
    <cfRule type="containsText" dxfId="209" priority="209" operator="containsText" text="NO CUMPLE">
      <formula>NOT(ISERROR(SEARCH("NO CUMPLE",R780)))</formula>
    </cfRule>
    <cfRule type="containsText" dxfId="208" priority="210" operator="containsText" text="CUMPLE">
      <formula>NOT(ISERROR(SEARCH("CUMPLE",R780)))</formula>
    </cfRule>
  </conditionalFormatting>
  <conditionalFormatting sqref="R782">
    <cfRule type="containsText" dxfId="207" priority="205" operator="containsText" text="NO CUMPLE">
      <formula>NOT(ISERROR(SEARCH("NO CUMPLE",R782)))</formula>
    </cfRule>
    <cfRule type="containsText" dxfId="206" priority="206" operator="containsText" text="CUMPLE">
      <formula>NOT(ISERROR(SEARCH("CUMPLE",R782)))</formula>
    </cfRule>
  </conditionalFormatting>
  <conditionalFormatting sqref="R25:R28">
    <cfRule type="containsText" dxfId="203" priority="203" operator="containsText" text="NO CUMPLE">
      <formula>NOT(ISERROR(SEARCH("NO CUMPLE",R25)))</formula>
    </cfRule>
    <cfRule type="containsText" dxfId="202" priority="204" operator="containsText" text="CUMPLE">
      <formula>NOT(ISERROR(SEARCH("CUMPLE",R25)))</formula>
    </cfRule>
  </conditionalFormatting>
  <conditionalFormatting sqref="R31:R40">
    <cfRule type="containsText" dxfId="201" priority="201" operator="containsText" text="NO CUMPLE">
      <formula>NOT(ISERROR(SEARCH("NO CUMPLE",R31)))</formula>
    </cfRule>
    <cfRule type="containsText" dxfId="200" priority="202" operator="containsText" text="CUMPLE">
      <formula>NOT(ISERROR(SEARCH("CUMPLE",R31)))</formula>
    </cfRule>
  </conditionalFormatting>
  <conditionalFormatting sqref="R43:R53">
    <cfRule type="containsText" dxfId="197" priority="199" operator="containsText" text="NO CUMPLE">
      <formula>NOT(ISERROR(SEARCH("NO CUMPLE",R43)))</formula>
    </cfRule>
    <cfRule type="containsText" dxfId="196" priority="200" operator="containsText" text="CUMPLE">
      <formula>NOT(ISERROR(SEARCH("CUMPLE",R43)))</formula>
    </cfRule>
  </conditionalFormatting>
  <conditionalFormatting sqref="R57:R156">
    <cfRule type="containsText" dxfId="199" priority="197" operator="containsText" text="NO CUMPLE">
      <formula>NOT(ISERROR(SEARCH("NO CUMPLE",R57)))</formula>
    </cfRule>
    <cfRule type="containsText" dxfId="198" priority="198" operator="containsText" text="CUMPLE">
      <formula>NOT(ISERROR(SEARCH("CUMPLE",R57)))</formula>
    </cfRule>
  </conditionalFormatting>
  <conditionalFormatting sqref="R159:R166">
    <cfRule type="containsText" dxfId="195" priority="195" operator="containsText" text="NO CUMPLE">
      <formula>NOT(ISERROR(SEARCH("NO CUMPLE",R159)))</formula>
    </cfRule>
    <cfRule type="containsText" dxfId="194" priority="196" operator="containsText" text="CUMPLE">
      <formula>NOT(ISERROR(SEARCH("CUMPLE",R159)))</formula>
    </cfRule>
  </conditionalFormatting>
  <conditionalFormatting sqref="R169">
    <cfRule type="containsText" dxfId="193" priority="193" operator="containsText" text="NO CUMPLE">
      <formula>NOT(ISERROR(SEARCH("NO CUMPLE",R169)))</formula>
    </cfRule>
    <cfRule type="containsText" dxfId="192" priority="194" operator="containsText" text="CUMPLE">
      <formula>NOT(ISERROR(SEARCH("CUMPLE",R169)))</formula>
    </cfRule>
  </conditionalFormatting>
  <conditionalFormatting sqref="R190">
    <cfRule type="containsText" dxfId="191" priority="191" operator="containsText" text="NO CUMPLE">
      <formula>NOT(ISERROR(SEARCH("NO CUMPLE",R190)))</formula>
    </cfRule>
    <cfRule type="containsText" dxfId="190" priority="192" operator="containsText" text="CUMPLE">
      <formula>NOT(ISERROR(SEARCH("CUMPLE",R190)))</formula>
    </cfRule>
  </conditionalFormatting>
  <conditionalFormatting sqref="R206">
    <cfRule type="containsText" dxfId="189" priority="189" operator="containsText" text="NO CUMPLE">
      <formula>NOT(ISERROR(SEARCH("NO CUMPLE",R206)))</formula>
    </cfRule>
    <cfRule type="containsText" dxfId="188" priority="190" operator="containsText" text="CUMPLE">
      <formula>NOT(ISERROR(SEARCH("CUMPLE",R206)))</formula>
    </cfRule>
  </conditionalFormatting>
  <conditionalFormatting sqref="R221">
    <cfRule type="containsText" dxfId="187" priority="187" operator="containsText" text="NO CUMPLE">
      <formula>NOT(ISERROR(SEARCH("NO CUMPLE",R221)))</formula>
    </cfRule>
    <cfRule type="containsText" dxfId="186" priority="188" operator="containsText" text="CUMPLE">
      <formula>NOT(ISERROR(SEARCH("CUMPLE",R221)))</formula>
    </cfRule>
  </conditionalFormatting>
  <conditionalFormatting sqref="R425">
    <cfRule type="containsText" dxfId="185" priority="185" operator="containsText" text="NO CUMPLE">
      <formula>NOT(ISERROR(SEARCH("NO CUMPLE",R425)))</formula>
    </cfRule>
    <cfRule type="containsText" dxfId="184" priority="186" operator="containsText" text="CUMPLE">
      <formula>NOT(ISERROR(SEARCH("CUMPLE",R425)))</formula>
    </cfRule>
  </conditionalFormatting>
  <conditionalFormatting sqref="R436">
    <cfRule type="containsText" dxfId="183" priority="183" operator="containsText" text="NO CUMPLE">
      <formula>NOT(ISERROR(SEARCH("NO CUMPLE",R436)))</formula>
    </cfRule>
    <cfRule type="containsText" dxfId="182" priority="184" operator="containsText" text="CUMPLE">
      <formula>NOT(ISERROR(SEARCH("CUMPLE",R436)))</formula>
    </cfRule>
  </conditionalFormatting>
  <conditionalFormatting sqref="R437">
    <cfRule type="containsText" dxfId="181" priority="181" operator="containsText" text="NO CUMPLE">
      <formula>NOT(ISERROR(SEARCH("NO CUMPLE",R437)))</formula>
    </cfRule>
    <cfRule type="containsText" dxfId="180" priority="182" operator="containsText" text="CUMPLE">
      <formula>NOT(ISERROR(SEARCH("CUMPLE",R437)))</formula>
    </cfRule>
  </conditionalFormatting>
  <conditionalFormatting sqref="R444">
    <cfRule type="containsText" dxfId="179" priority="179" operator="containsText" text="NO CUMPLE">
      <formula>NOT(ISERROR(SEARCH("NO CUMPLE",R444)))</formula>
    </cfRule>
    <cfRule type="containsText" dxfId="178" priority="180" operator="containsText" text="CUMPLE">
      <formula>NOT(ISERROR(SEARCH("CUMPLE",R444)))</formula>
    </cfRule>
  </conditionalFormatting>
  <conditionalFormatting sqref="R453">
    <cfRule type="containsText" dxfId="177" priority="177" operator="containsText" text="NO CUMPLE">
      <formula>NOT(ISERROR(SEARCH("NO CUMPLE",R453)))</formula>
    </cfRule>
    <cfRule type="containsText" dxfId="176" priority="178" operator="containsText" text="CUMPLE">
      <formula>NOT(ISERROR(SEARCH("CUMPLE",R453)))</formula>
    </cfRule>
  </conditionalFormatting>
  <conditionalFormatting sqref="R459">
    <cfRule type="containsText" dxfId="175" priority="175" operator="containsText" text="NO CUMPLE">
      <formula>NOT(ISERROR(SEARCH("NO CUMPLE",R459)))</formula>
    </cfRule>
    <cfRule type="containsText" dxfId="174" priority="176" operator="containsText" text="CUMPLE">
      <formula>NOT(ISERROR(SEARCH("CUMPLE",R459)))</formula>
    </cfRule>
  </conditionalFormatting>
  <conditionalFormatting sqref="R460">
    <cfRule type="containsText" dxfId="173" priority="173" operator="containsText" text="NO CUMPLE">
      <formula>NOT(ISERROR(SEARCH("NO CUMPLE",R460)))</formula>
    </cfRule>
    <cfRule type="containsText" dxfId="172" priority="174" operator="containsText" text="CUMPLE">
      <formula>NOT(ISERROR(SEARCH("CUMPLE",R460)))</formula>
    </cfRule>
  </conditionalFormatting>
  <conditionalFormatting sqref="R474">
    <cfRule type="containsText" dxfId="171" priority="171" operator="containsText" text="NO CUMPLE">
      <formula>NOT(ISERROR(SEARCH("NO CUMPLE",R474)))</formula>
    </cfRule>
    <cfRule type="containsText" dxfId="170" priority="172" operator="containsText" text="CUMPLE">
      <formula>NOT(ISERROR(SEARCH("CUMPLE",R474)))</formula>
    </cfRule>
  </conditionalFormatting>
  <conditionalFormatting sqref="R477">
    <cfRule type="containsText" dxfId="169" priority="169" operator="containsText" text="NO CUMPLE">
      <formula>NOT(ISERROR(SEARCH("NO CUMPLE",R477)))</formula>
    </cfRule>
    <cfRule type="containsText" dxfId="168" priority="170" operator="containsText" text="CUMPLE">
      <formula>NOT(ISERROR(SEARCH("CUMPLE",R477)))</formula>
    </cfRule>
  </conditionalFormatting>
  <conditionalFormatting sqref="R478">
    <cfRule type="containsText" dxfId="167" priority="167" operator="containsText" text="NO CUMPLE">
      <formula>NOT(ISERROR(SEARCH("NO CUMPLE",R478)))</formula>
    </cfRule>
    <cfRule type="containsText" dxfId="166" priority="168" operator="containsText" text="CUMPLE">
      <formula>NOT(ISERROR(SEARCH("CUMPLE",R478)))</formula>
    </cfRule>
  </conditionalFormatting>
  <conditionalFormatting sqref="R482">
    <cfRule type="containsText" dxfId="165" priority="165" operator="containsText" text="NO CUMPLE">
      <formula>NOT(ISERROR(SEARCH("NO CUMPLE",R482)))</formula>
    </cfRule>
    <cfRule type="containsText" dxfId="164" priority="166" operator="containsText" text="CUMPLE">
      <formula>NOT(ISERROR(SEARCH("CUMPLE",R482)))</formula>
    </cfRule>
  </conditionalFormatting>
  <conditionalFormatting sqref="R487">
    <cfRule type="containsText" dxfId="163" priority="163" operator="containsText" text="NO CUMPLE">
      <formula>NOT(ISERROR(SEARCH("NO CUMPLE",R487)))</formula>
    </cfRule>
    <cfRule type="containsText" dxfId="162" priority="164" operator="containsText" text="CUMPLE">
      <formula>NOT(ISERROR(SEARCH("CUMPLE",R487)))</formula>
    </cfRule>
  </conditionalFormatting>
  <conditionalFormatting sqref="R491">
    <cfRule type="containsText" dxfId="161" priority="161" operator="containsText" text="NO CUMPLE">
      <formula>NOT(ISERROR(SEARCH("NO CUMPLE",R491)))</formula>
    </cfRule>
    <cfRule type="containsText" dxfId="160" priority="162" operator="containsText" text="CUMPLE">
      <formula>NOT(ISERROR(SEARCH("CUMPLE",R491)))</formula>
    </cfRule>
  </conditionalFormatting>
  <conditionalFormatting sqref="R498">
    <cfRule type="containsText" dxfId="159" priority="159" operator="containsText" text="NO CUMPLE">
      <formula>NOT(ISERROR(SEARCH("NO CUMPLE",R498)))</formula>
    </cfRule>
    <cfRule type="containsText" dxfId="158" priority="160" operator="containsText" text="CUMPLE">
      <formula>NOT(ISERROR(SEARCH("CUMPLE",R498)))</formula>
    </cfRule>
  </conditionalFormatting>
  <conditionalFormatting sqref="R513">
    <cfRule type="containsText" dxfId="157" priority="157" operator="containsText" text="NO CUMPLE">
      <formula>NOT(ISERROR(SEARCH("NO CUMPLE",R513)))</formula>
    </cfRule>
    <cfRule type="containsText" dxfId="156" priority="158" operator="containsText" text="CUMPLE">
      <formula>NOT(ISERROR(SEARCH("CUMPLE",R513)))</formula>
    </cfRule>
  </conditionalFormatting>
  <conditionalFormatting sqref="R559">
    <cfRule type="containsText" dxfId="155" priority="155" operator="containsText" text="NO CUMPLE">
      <formula>NOT(ISERROR(SEARCH("NO CUMPLE",R559)))</formula>
    </cfRule>
    <cfRule type="containsText" dxfId="154" priority="156" operator="containsText" text="CUMPLE">
      <formula>NOT(ISERROR(SEARCH("CUMPLE",R559)))</formula>
    </cfRule>
  </conditionalFormatting>
  <conditionalFormatting sqref="R575">
    <cfRule type="containsText" dxfId="153" priority="153" operator="containsText" text="NO CUMPLE">
      <formula>NOT(ISERROR(SEARCH("NO CUMPLE",R575)))</formula>
    </cfRule>
    <cfRule type="containsText" dxfId="152" priority="154" operator="containsText" text="CUMPLE">
      <formula>NOT(ISERROR(SEARCH("CUMPLE",R575)))</formula>
    </cfRule>
  </conditionalFormatting>
  <conditionalFormatting sqref="R590">
    <cfRule type="containsText" dxfId="151" priority="151" operator="containsText" text="NO CUMPLE">
      <formula>NOT(ISERROR(SEARCH("NO CUMPLE",R590)))</formula>
    </cfRule>
    <cfRule type="containsText" dxfId="150" priority="152" operator="containsText" text="CUMPLE">
      <formula>NOT(ISERROR(SEARCH("CUMPLE",R590)))</formula>
    </cfRule>
  </conditionalFormatting>
  <conditionalFormatting sqref="R170:R189">
    <cfRule type="containsText" dxfId="149" priority="149" operator="containsText" text="NO CUMPLE">
      <formula>NOT(ISERROR(SEARCH("NO CUMPLE",R170)))</formula>
    </cfRule>
    <cfRule type="containsText" dxfId="148" priority="150" operator="containsText" text="CUMPLE">
      <formula>NOT(ISERROR(SEARCH("CUMPLE",R170)))</formula>
    </cfRule>
  </conditionalFormatting>
  <conditionalFormatting sqref="R191:R205">
    <cfRule type="containsText" dxfId="147" priority="147" operator="containsText" text="NO CUMPLE">
      <formula>NOT(ISERROR(SEARCH("NO CUMPLE",R191)))</formula>
    </cfRule>
    <cfRule type="containsText" dxfId="146" priority="148" operator="containsText" text="CUMPLE">
      <formula>NOT(ISERROR(SEARCH("CUMPLE",R191)))</formula>
    </cfRule>
  </conditionalFormatting>
  <conditionalFormatting sqref="R207:R220">
    <cfRule type="containsText" dxfId="145" priority="145" operator="containsText" text="NO CUMPLE">
      <formula>NOT(ISERROR(SEARCH("NO CUMPLE",R207)))</formula>
    </cfRule>
    <cfRule type="containsText" dxfId="144" priority="146" operator="containsText" text="CUMPLE">
      <formula>NOT(ISERROR(SEARCH("CUMPLE",R207)))</formula>
    </cfRule>
  </conditionalFormatting>
  <conditionalFormatting sqref="R222:R229">
    <cfRule type="containsText" dxfId="143" priority="143" operator="containsText" text="NO CUMPLE">
      <formula>NOT(ISERROR(SEARCH("NO CUMPLE",R222)))</formula>
    </cfRule>
    <cfRule type="containsText" dxfId="142" priority="144" operator="containsText" text="CUMPLE">
      <formula>NOT(ISERROR(SEARCH("CUMPLE",R222)))</formula>
    </cfRule>
  </conditionalFormatting>
  <conditionalFormatting sqref="R231:R240">
    <cfRule type="containsText" dxfId="141" priority="141" operator="containsText" text="NO CUMPLE">
      <formula>NOT(ISERROR(SEARCH("NO CUMPLE",R231)))</formula>
    </cfRule>
    <cfRule type="containsText" dxfId="140" priority="142" operator="containsText" text="CUMPLE">
      <formula>NOT(ISERROR(SEARCH("CUMPLE",R231)))</formula>
    </cfRule>
  </conditionalFormatting>
  <conditionalFormatting sqref="R242:R244">
    <cfRule type="containsText" dxfId="139" priority="139" operator="containsText" text="NO CUMPLE">
      <formula>NOT(ISERROR(SEARCH("NO CUMPLE",R242)))</formula>
    </cfRule>
    <cfRule type="containsText" dxfId="138" priority="140" operator="containsText" text="CUMPLE">
      <formula>NOT(ISERROR(SEARCH("CUMPLE",R242)))</formula>
    </cfRule>
  </conditionalFormatting>
  <conditionalFormatting sqref="R246:R261">
    <cfRule type="containsText" dxfId="137" priority="137" operator="containsText" text="NO CUMPLE">
      <formula>NOT(ISERROR(SEARCH("NO CUMPLE",R246)))</formula>
    </cfRule>
    <cfRule type="containsText" dxfId="136" priority="138" operator="containsText" text="CUMPLE">
      <formula>NOT(ISERROR(SEARCH("CUMPLE",R246)))</formula>
    </cfRule>
  </conditionalFormatting>
  <conditionalFormatting sqref="R264:R271">
    <cfRule type="containsText" dxfId="135" priority="135" operator="containsText" text="NO CUMPLE">
      <formula>NOT(ISERROR(SEARCH("NO CUMPLE",R264)))</formula>
    </cfRule>
    <cfRule type="containsText" dxfId="134" priority="136" operator="containsText" text="CUMPLE">
      <formula>NOT(ISERROR(SEARCH("CUMPLE",R264)))</formula>
    </cfRule>
  </conditionalFormatting>
  <conditionalFormatting sqref="R274:R278">
    <cfRule type="containsText" dxfId="133" priority="133" operator="containsText" text="NO CUMPLE">
      <formula>NOT(ISERROR(SEARCH("NO CUMPLE",R274)))</formula>
    </cfRule>
    <cfRule type="containsText" dxfId="132" priority="134" operator="containsText" text="CUMPLE">
      <formula>NOT(ISERROR(SEARCH("CUMPLE",R274)))</formula>
    </cfRule>
  </conditionalFormatting>
  <conditionalFormatting sqref="R281:R283">
    <cfRule type="containsText" dxfId="131" priority="131" operator="containsText" text="NO CUMPLE">
      <formula>NOT(ISERROR(SEARCH("NO CUMPLE",R281)))</formula>
    </cfRule>
    <cfRule type="containsText" dxfId="130" priority="132" operator="containsText" text="CUMPLE">
      <formula>NOT(ISERROR(SEARCH("CUMPLE",R281)))</formula>
    </cfRule>
  </conditionalFormatting>
  <conditionalFormatting sqref="R286:R292">
    <cfRule type="containsText" dxfId="129" priority="129" operator="containsText" text="NO CUMPLE">
      <formula>NOT(ISERROR(SEARCH("NO CUMPLE",R286)))</formula>
    </cfRule>
    <cfRule type="containsText" dxfId="128" priority="130" operator="containsText" text="CUMPLE">
      <formula>NOT(ISERROR(SEARCH("CUMPLE",R286)))</formula>
    </cfRule>
  </conditionalFormatting>
  <conditionalFormatting sqref="R295:R309">
    <cfRule type="containsText" dxfId="127" priority="127" operator="containsText" text="NO CUMPLE">
      <formula>NOT(ISERROR(SEARCH("NO CUMPLE",R295)))</formula>
    </cfRule>
    <cfRule type="containsText" dxfId="126" priority="128" operator="containsText" text="CUMPLE">
      <formula>NOT(ISERROR(SEARCH("CUMPLE",R295)))</formula>
    </cfRule>
  </conditionalFormatting>
  <conditionalFormatting sqref="R312:R317">
    <cfRule type="containsText" dxfId="125" priority="125" operator="containsText" text="NO CUMPLE">
      <formula>NOT(ISERROR(SEARCH("NO CUMPLE",R312)))</formula>
    </cfRule>
    <cfRule type="containsText" dxfId="124" priority="126" operator="containsText" text="CUMPLE">
      <formula>NOT(ISERROR(SEARCH("CUMPLE",R312)))</formula>
    </cfRule>
  </conditionalFormatting>
  <conditionalFormatting sqref="R320:R321">
    <cfRule type="containsText" dxfId="123" priority="123" operator="containsText" text="NO CUMPLE">
      <formula>NOT(ISERROR(SEARCH("NO CUMPLE",R320)))</formula>
    </cfRule>
    <cfRule type="containsText" dxfId="122" priority="124" operator="containsText" text="CUMPLE">
      <formula>NOT(ISERROR(SEARCH("CUMPLE",R320)))</formula>
    </cfRule>
  </conditionalFormatting>
  <conditionalFormatting sqref="R324:R342">
    <cfRule type="containsText" dxfId="121" priority="121" operator="containsText" text="NO CUMPLE">
      <formula>NOT(ISERROR(SEARCH("NO CUMPLE",R324)))</formula>
    </cfRule>
    <cfRule type="containsText" dxfId="120" priority="122" operator="containsText" text="CUMPLE">
      <formula>NOT(ISERROR(SEARCH("CUMPLE",R324)))</formula>
    </cfRule>
  </conditionalFormatting>
  <conditionalFormatting sqref="R345:R347">
    <cfRule type="containsText" dxfId="119" priority="119" operator="containsText" text="NO CUMPLE">
      <formula>NOT(ISERROR(SEARCH("NO CUMPLE",R345)))</formula>
    </cfRule>
    <cfRule type="containsText" dxfId="118" priority="120" operator="containsText" text="CUMPLE">
      <formula>NOT(ISERROR(SEARCH("CUMPLE",R345)))</formula>
    </cfRule>
  </conditionalFormatting>
  <conditionalFormatting sqref="R350:R355">
    <cfRule type="containsText" dxfId="117" priority="117" operator="containsText" text="NO CUMPLE">
      <formula>NOT(ISERROR(SEARCH("NO CUMPLE",R350)))</formula>
    </cfRule>
    <cfRule type="containsText" dxfId="116" priority="118" operator="containsText" text="CUMPLE">
      <formula>NOT(ISERROR(SEARCH("CUMPLE",R350)))</formula>
    </cfRule>
  </conditionalFormatting>
  <conditionalFormatting sqref="R358:R367">
    <cfRule type="containsText" dxfId="115" priority="115" operator="containsText" text="NO CUMPLE">
      <formula>NOT(ISERROR(SEARCH("NO CUMPLE",R358)))</formula>
    </cfRule>
    <cfRule type="containsText" dxfId="114" priority="116" operator="containsText" text="CUMPLE">
      <formula>NOT(ISERROR(SEARCH("CUMPLE",R358)))</formula>
    </cfRule>
  </conditionalFormatting>
  <conditionalFormatting sqref="R370:R371">
    <cfRule type="containsText" dxfId="113" priority="113" operator="containsText" text="NO CUMPLE">
      <formula>NOT(ISERROR(SEARCH("NO CUMPLE",R370)))</formula>
    </cfRule>
    <cfRule type="containsText" dxfId="112" priority="114" operator="containsText" text="CUMPLE">
      <formula>NOT(ISERROR(SEARCH("CUMPLE",R370)))</formula>
    </cfRule>
  </conditionalFormatting>
  <conditionalFormatting sqref="R376:R380">
    <cfRule type="containsText" dxfId="111" priority="111" operator="containsText" text="NO CUMPLE">
      <formula>NOT(ISERROR(SEARCH("NO CUMPLE",R376)))</formula>
    </cfRule>
    <cfRule type="containsText" dxfId="110" priority="112" operator="containsText" text="CUMPLE">
      <formula>NOT(ISERROR(SEARCH("CUMPLE",R376)))</formula>
    </cfRule>
  </conditionalFormatting>
  <conditionalFormatting sqref="R385:R391">
    <cfRule type="containsText" dxfId="109" priority="109" operator="containsText" text="NO CUMPLE">
      <formula>NOT(ISERROR(SEARCH("NO CUMPLE",R385)))</formula>
    </cfRule>
    <cfRule type="containsText" dxfId="108" priority="110" operator="containsText" text="CUMPLE">
      <formula>NOT(ISERROR(SEARCH("CUMPLE",R385)))</formula>
    </cfRule>
  </conditionalFormatting>
  <conditionalFormatting sqref="R394:R397">
    <cfRule type="containsText" dxfId="107" priority="107" operator="containsText" text="NO CUMPLE">
      <formula>NOT(ISERROR(SEARCH("NO CUMPLE",R394)))</formula>
    </cfRule>
    <cfRule type="containsText" dxfId="106" priority="108" operator="containsText" text="CUMPLE">
      <formula>NOT(ISERROR(SEARCH("CUMPLE",R394)))</formula>
    </cfRule>
  </conditionalFormatting>
  <conditionalFormatting sqref="R400:R409">
    <cfRule type="containsText" dxfId="105" priority="105" operator="containsText" text="NO CUMPLE">
      <formula>NOT(ISERROR(SEARCH("NO CUMPLE",R400)))</formula>
    </cfRule>
    <cfRule type="containsText" dxfId="104" priority="106" operator="containsText" text="CUMPLE">
      <formula>NOT(ISERROR(SEARCH("CUMPLE",R400)))</formula>
    </cfRule>
  </conditionalFormatting>
  <conditionalFormatting sqref="R412:R422">
    <cfRule type="containsText" dxfId="103" priority="103" operator="containsText" text="NO CUMPLE">
      <formula>NOT(ISERROR(SEARCH("NO CUMPLE",R412)))</formula>
    </cfRule>
    <cfRule type="containsText" dxfId="102" priority="104" operator="containsText" text="CUMPLE">
      <formula>NOT(ISERROR(SEARCH("CUMPLE",R412)))</formula>
    </cfRule>
  </conditionalFormatting>
  <conditionalFormatting sqref="R426">
    <cfRule type="containsText" dxfId="101" priority="101" operator="containsText" text="NO CUMPLE">
      <formula>NOT(ISERROR(SEARCH("NO CUMPLE",R426)))</formula>
    </cfRule>
    <cfRule type="containsText" dxfId="100" priority="102" operator="containsText" text="CUMPLE">
      <formula>NOT(ISERROR(SEARCH("CUMPLE",R426)))</formula>
    </cfRule>
  </conditionalFormatting>
  <conditionalFormatting sqref="R427">
    <cfRule type="containsText" dxfId="99" priority="99" operator="containsText" text="NO CUMPLE">
      <formula>NOT(ISERROR(SEARCH("NO CUMPLE",R427)))</formula>
    </cfRule>
    <cfRule type="containsText" dxfId="98" priority="100" operator="containsText" text="CUMPLE">
      <formula>NOT(ISERROR(SEARCH("CUMPLE",R427)))</formula>
    </cfRule>
  </conditionalFormatting>
  <conditionalFormatting sqref="R428:R435">
    <cfRule type="containsText" dxfId="97" priority="97" operator="containsText" text="NO CUMPLE">
      <formula>NOT(ISERROR(SEARCH("NO CUMPLE",R428)))</formula>
    </cfRule>
    <cfRule type="containsText" dxfId="96" priority="98" operator="containsText" text="CUMPLE">
      <formula>NOT(ISERROR(SEARCH("CUMPLE",R428)))</formula>
    </cfRule>
  </conditionalFormatting>
  <conditionalFormatting sqref="R438:R443">
    <cfRule type="containsText" dxfId="95" priority="95" operator="containsText" text="NO CUMPLE">
      <formula>NOT(ISERROR(SEARCH("NO CUMPLE",R438)))</formula>
    </cfRule>
    <cfRule type="containsText" dxfId="94" priority="96" operator="containsText" text="CUMPLE">
      <formula>NOT(ISERROR(SEARCH("CUMPLE",R438)))</formula>
    </cfRule>
  </conditionalFormatting>
  <conditionalFormatting sqref="R445 R447:R452">
    <cfRule type="containsText" dxfId="93" priority="93" operator="containsText" text="NO CUMPLE">
      <formula>NOT(ISERROR(SEARCH("NO CUMPLE",R445)))</formula>
    </cfRule>
    <cfRule type="containsText" dxfId="92" priority="94" operator="containsText" text="CUMPLE">
      <formula>NOT(ISERROR(SEARCH("CUMPLE",R445)))</formula>
    </cfRule>
  </conditionalFormatting>
  <conditionalFormatting sqref="R454:R458">
    <cfRule type="containsText" dxfId="91" priority="91" operator="containsText" text="NO CUMPLE">
      <formula>NOT(ISERROR(SEARCH("NO CUMPLE",R454)))</formula>
    </cfRule>
    <cfRule type="containsText" dxfId="90" priority="92" operator="containsText" text="CUMPLE">
      <formula>NOT(ISERROR(SEARCH("CUMPLE",R454)))</formula>
    </cfRule>
  </conditionalFormatting>
  <conditionalFormatting sqref="R461:R473">
    <cfRule type="containsText" dxfId="89" priority="89" operator="containsText" text="NO CUMPLE">
      <formula>NOT(ISERROR(SEARCH("NO CUMPLE",R461)))</formula>
    </cfRule>
    <cfRule type="containsText" dxfId="88" priority="90" operator="containsText" text="CUMPLE">
      <formula>NOT(ISERROR(SEARCH("CUMPLE",R461)))</formula>
    </cfRule>
  </conditionalFormatting>
  <conditionalFormatting sqref="R475:R476">
    <cfRule type="containsText" dxfId="87" priority="87" operator="containsText" text="NO CUMPLE">
      <formula>NOT(ISERROR(SEARCH("NO CUMPLE",R475)))</formula>
    </cfRule>
    <cfRule type="containsText" dxfId="86" priority="88" operator="containsText" text="CUMPLE">
      <formula>NOT(ISERROR(SEARCH("CUMPLE",R475)))</formula>
    </cfRule>
  </conditionalFormatting>
  <conditionalFormatting sqref="R479:R481">
    <cfRule type="containsText" dxfId="85" priority="85" operator="containsText" text="NO CUMPLE">
      <formula>NOT(ISERROR(SEARCH("NO CUMPLE",R479)))</formula>
    </cfRule>
    <cfRule type="containsText" dxfId="84" priority="86" operator="containsText" text="CUMPLE">
      <formula>NOT(ISERROR(SEARCH("CUMPLE",R479)))</formula>
    </cfRule>
  </conditionalFormatting>
  <conditionalFormatting sqref="R483:R486">
    <cfRule type="containsText" dxfId="83" priority="83" operator="containsText" text="NO CUMPLE">
      <formula>NOT(ISERROR(SEARCH("NO CUMPLE",R483)))</formula>
    </cfRule>
    <cfRule type="containsText" dxfId="82" priority="84" operator="containsText" text="CUMPLE">
      <formula>NOT(ISERROR(SEARCH("CUMPLE",R483)))</formula>
    </cfRule>
  </conditionalFormatting>
  <conditionalFormatting sqref="R488:R490">
    <cfRule type="containsText" dxfId="81" priority="81" operator="containsText" text="NO CUMPLE">
      <formula>NOT(ISERROR(SEARCH("NO CUMPLE",R488)))</formula>
    </cfRule>
    <cfRule type="containsText" dxfId="80" priority="82" operator="containsText" text="CUMPLE">
      <formula>NOT(ISERROR(SEARCH("CUMPLE",R488)))</formula>
    </cfRule>
  </conditionalFormatting>
  <conditionalFormatting sqref="R492:R497">
    <cfRule type="containsText" dxfId="79" priority="79" operator="containsText" text="NO CUMPLE">
      <formula>NOT(ISERROR(SEARCH("NO CUMPLE",R492)))</formula>
    </cfRule>
    <cfRule type="containsText" dxfId="78" priority="80" operator="containsText" text="CUMPLE">
      <formula>NOT(ISERROR(SEARCH("CUMPLE",R492)))</formula>
    </cfRule>
  </conditionalFormatting>
  <conditionalFormatting sqref="R499:R512">
    <cfRule type="containsText" dxfId="77" priority="77" operator="containsText" text="NO CUMPLE">
      <formula>NOT(ISERROR(SEARCH("NO CUMPLE",R499)))</formula>
    </cfRule>
    <cfRule type="containsText" dxfId="76" priority="78" operator="containsText" text="CUMPLE">
      <formula>NOT(ISERROR(SEARCH("CUMPLE",R499)))</formula>
    </cfRule>
  </conditionalFormatting>
  <conditionalFormatting sqref="R514:R525">
    <cfRule type="containsText" dxfId="75" priority="75" operator="containsText" text="NO CUMPLE">
      <formula>NOT(ISERROR(SEARCH("NO CUMPLE",R514)))</formula>
    </cfRule>
    <cfRule type="containsText" dxfId="74" priority="76" operator="containsText" text="CUMPLE">
      <formula>NOT(ISERROR(SEARCH("CUMPLE",R514)))</formula>
    </cfRule>
  </conditionalFormatting>
  <conditionalFormatting sqref="R528:R535">
    <cfRule type="containsText" dxfId="73" priority="73" operator="containsText" text="NO CUMPLE">
      <formula>NOT(ISERROR(SEARCH("NO CUMPLE",R528)))</formula>
    </cfRule>
    <cfRule type="containsText" dxfId="72" priority="74" operator="containsText" text="CUMPLE">
      <formula>NOT(ISERROR(SEARCH("CUMPLE",R528)))</formula>
    </cfRule>
  </conditionalFormatting>
  <conditionalFormatting sqref="R539:R558">
    <cfRule type="containsText" dxfId="71" priority="71" operator="containsText" text="NO CUMPLE">
      <formula>NOT(ISERROR(SEARCH("NO CUMPLE",R539)))</formula>
    </cfRule>
    <cfRule type="containsText" dxfId="70" priority="72" operator="containsText" text="CUMPLE">
      <formula>NOT(ISERROR(SEARCH("CUMPLE",R539)))</formula>
    </cfRule>
  </conditionalFormatting>
  <conditionalFormatting sqref="R560:R574">
    <cfRule type="containsText" dxfId="69" priority="69" operator="containsText" text="NO CUMPLE">
      <formula>NOT(ISERROR(SEARCH("NO CUMPLE",R560)))</formula>
    </cfRule>
    <cfRule type="containsText" dxfId="68" priority="70" operator="containsText" text="CUMPLE">
      <formula>NOT(ISERROR(SEARCH("CUMPLE",R560)))</formula>
    </cfRule>
  </conditionalFormatting>
  <conditionalFormatting sqref="R576:R589">
    <cfRule type="containsText" dxfId="67" priority="67" operator="containsText" text="NO CUMPLE">
      <formula>NOT(ISERROR(SEARCH("NO CUMPLE",R576)))</formula>
    </cfRule>
    <cfRule type="containsText" dxfId="66" priority="68" operator="containsText" text="CUMPLE">
      <formula>NOT(ISERROR(SEARCH("CUMPLE",R576)))</formula>
    </cfRule>
  </conditionalFormatting>
  <conditionalFormatting sqref="R591:R597">
    <cfRule type="containsText" dxfId="65" priority="65" operator="containsText" text="NO CUMPLE">
      <formula>NOT(ISERROR(SEARCH("NO CUMPLE",R591)))</formula>
    </cfRule>
    <cfRule type="containsText" dxfId="64" priority="66" operator="containsText" text="CUMPLE">
      <formula>NOT(ISERROR(SEARCH("CUMPLE",R591)))</formula>
    </cfRule>
  </conditionalFormatting>
  <conditionalFormatting sqref="R600:R608">
    <cfRule type="containsText" dxfId="63" priority="63" operator="containsText" text="NO CUMPLE">
      <formula>NOT(ISERROR(SEARCH("NO CUMPLE",R600)))</formula>
    </cfRule>
    <cfRule type="containsText" dxfId="62" priority="64" operator="containsText" text="CUMPLE">
      <formula>NOT(ISERROR(SEARCH("CUMPLE",R600)))</formula>
    </cfRule>
  </conditionalFormatting>
  <conditionalFormatting sqref="R611:R612">
    <cfRule type="containsText" dxfId="61" priority="61" operator="containsText" text="NO CUMPLE">
      <formula>NOT(ISERROR(SEARCH("NO CUMPLE",R611)))</formula>
    </cfRule>
    <cfRule type="containsText" dxfId="60" priority="62" operator="containsText" text="CUMPLE">
      <formula>NOT(ISERROR(SEARCH("CUMPLE",R611)))</formula>
    </cfRule>
  </conditionalFormatting>
  <conditionalFormatting sqref="R615:R630">
    <cfRule type="containsText" dxfId="59" priority="59" operator="containsText" text="NO CUMPLE">
      <formula>NOT(ISERROR(SEARCH("NO CUMPLE",R615)))</formula>
    </cfRule>
    <cfRule type="containsText" dxfId="58" priority="60" operator="containsText" text="CUMPLE">
      <formula>NOT(ISERROR(SEARCH("CUMPLE",R615)))</formula>
    </cfRule>
  </conditionalFormatting>
  <conditionalFormatting sqref="R633:R641">
    <cfRule type="containsText" dxfId="57" priority="57" operator="containsText" text="NO CUMPLE">
      <formula>NOT(ISERROR(SEARCH("NO CUMPLE",R633)))</formula>
    </cfRule>
    <cfRule type="containsText" dxfId="56" priority="58" operator="containsText" text="CUMPLE">
      <formula>NOT(ISERROR(SEARCH("CUMPLE",R633)))</formula>
    </cfRule>
  </conditionalFormatting>
  <conditionalFormatting sqref="R644:R649">
    <cfRule type="containsText" dxfId="55" priority="55" operator="containsText" text="NO CUMPLE">
      <formula>NOT(ISERROR(SEARCH("NO CUMPLE",R644)))</formula>
    </cfRule>
    <cfRule type="containsText" dxfId="54" priority="56" operator="containsText" text="CUMPLE">
      <formula>NOT(ISERROR(SEARCH("CUMPLE",R644)))</formula>
    </cfRule>
  </conditionalFormatting>
  <conditionalFormatting sqref="R652:R654">
    <cfRule type="containsText" dxfId="53" priority="53" operator="containsText" text="NO CUMPLE">
      <formula>NOT(ISERROR(SEARCH("NO CUMPLE",R652)))</formula>
    </cfRule>
    <cfRule type="containsText" dxfId="52" priority="54" operator="containsText" text="CUMPLE">
      <formula>NOT(ISERROR(SEARCH("CUMPLE",R652)))</formula>
    </cfRule>
  </conditionalFormatting>
  <conditionalFormatting sqref="R657:R663">
    <cfRule type="containsText" dxfId="51" priority="51" operator="containsText" text="NO CUMPLE">
      <formula>NOT(ISERROR(SEARCH("NO CUMPLE",R657)))</formula>
    </cfRule>
    <cfRule type="containsText" dxfId="50" priority="52" operator="containsText" text="CUMPLE">
      <formula>NOT(ISERROR(SEARCH("CUMPLE",R657)))</formula>
    </cfRule>
  </conditionalFormatting>
  <conditionalFormatting sqref="R666:R680">
    <cfRule type="containsText" dxfId="49" priority="49" operator="containsText" text="NO CUMPLE">
      <formula>NOT(ISERROR(SEARCH("NO CUMPLE",R666)))</formula>
    </cfRule>
    <cfRule type="containsText" dxfId="48" priority="50" operator="containsText" text="CUMPLE">
      <formula>NOT(ISERROR(SEARCH("CUMPLE",R666)))</formula>
    </cfRule>
  </conditionalFormatting>
  <conditionalFormatting sqref="R683:R688">
    <cfRule type="containsText" dxfId="47" priority="47" operator="containsText" text="NO CUMPLE">
      <formula>NOT(ISERROR(SEARCH("NO CUMPLE",R683)))</formula>
    </cfRule>
    <cfRule type="containsText" dxfId="46" priority="48" operator="containsText" text="CUMPLE">
      <formula>NOT(ISERROR(SEARCH("CUMPLE",R683)))</formula>
    </cfRule>
  </conditionalFormatting>
  <conditionalFormatting sqref="R691:R692">
    <cfRule type="containsText" dxfId="45" priority="45" operator="containsText" text="NO CUMPLE">
      <formula>NOT(ISERROR(SEARCH("NO CUMPLE",R691)))</formula>
    </cfRule>
    <cfRule type="containsText" dxfId="44" priority="46" operator="containsText" text="CUMPLE">
      <formula>NOT(ISERROR(SEARCH("CUMPLE",R691)))</formula>
    </cfRule>
  </conditionalFormatting>
  <conditionalFormatting sqref="R695:R713">
    <cfRule type="containsText" dxfId="43" priority="43" operator="containsText" text="NO CUMPLE">
      <formula>NOT(ISERROR(SEARCH("NO CUMPLE",R695)))</formula>
    </cfRule>
    <cfRule type="containsText" dxfId="42" priority="44" operator="containsText" text="CUMPLE">
      <formula>NOT(ISERROR(SEARCH("CUMPLE",R695)))</formula>
    </cfRule>
  </conditionalFormatting>
  <conditionalFormatting sqref="R716:R718">
    <cfRule type="containsText" dxfId="41" priority="41" operator="containsText" text="NO CUMPLE">
      <formula>NOT(ISERROR(SEARCH("NO CUMPLE",R716)))</formula>
    </cfRule>
    <cfRule type="containsText" dxfId="40" priority="42" operator="containsText" text="CUMPLE">
      <formula>NOT(ISERROR(SEARCH("CUMPLE",R716)))</formula>
    </cfRule>
  </conditionalFormatting>
  <conditionalFormatting sqref="R721:R726">
    <cfRule type="containsText" dxfId="39" priority="39" operator="containsText" text="NO CUMPLE">
      <formula>NOT(ISERROR(SEARCH("NO CUMPLE",R721)))</formula>
    </cfRule>
    <cfRule type="containsText" dxfId="38" priority="40" operator="containsText" text="CUMPLE">
      <formula>NOT(ISERROR(SEARCH("CUMPLE",R721)))</formula>
    </cfRule>
  </conditionalFormatting>
  <conditionalFormatting sqref="R729:R738">
    <cfRule type="containsText" dxfId="37" priority="37" operator="containsText" text="NO CUMPLE">
      <formula>NOT(ISERROR(SEARCH("NO CUMPLE",R729)))</formula>
    </cfRule>
    <cfRule type="containsText" dxfId="36" priority="38" operator="containsText" text="CUMPLE">
      <formula>NOT(ISERROR(SEARCH("CUMPLE",R729)))</formula>
    </cfRule>
  </conditionalFormatting>
  <conditionalFormatting sqref="R741:R742">
    <cfRule type="containsText" dxfId="35" priority="35" operator="containsText" text="NO CUMPLE">
      <formula>NOT(ISERROR(SEARCH("NO CUMPLE",R741)))</formula>
    </cfRule>
    <cfRule type="containsText" dxfId="34" priority="36" operator="containsText" text="CUMPLE">
      <formula>NOT(ISERROR(SEARCH("CUMPLE",R741)))</formula>
    </cfRule>
  </conditionalFormatting>
  <conditionalFormatting sqref="R747:R750">
    <cfRule type="containsText" dxfId="33" priority="33" operator="containsText" text="NO CUMPLE">
      <formula>NOT(ISERROR(SEARCH("NO CUMPLE",R747)))</formula>
    </cfRule>
    <cfRule type="containsText" dxfId="32" priority="34" operator="containsText" text="CUMPLE">
      <formula>NOT(ISERROR(SEARCH("CUMPLE",R747)))</formula>
    </cfRule>
  </conditionalFormatting>
  <conditionalFormatting sqref="R752">
    <cfRule type="containsText" dxfId="31" priority="31" operator="containsText" text="NO CUMPLE">
      <formula>NOT(ISERROR(SEARCH("NO CUMPLE",R752)))</formula>
    </cfRule>
    <cfRule type="containsText" dxfId="30" priority="32" operator="containsText" text="CUMPLE">
      <formula>NOT(ISERROR(SEARCH("CUMPLE",R752)))</formula>
    </cfRule>
  </conditionalFormatting>
  <conditionalFormatting sqref="R381">
    <cfRule type="containsText" dxfId="29" priority="29" operator="containsText" text="NO CUMPLE">
      <formula>NOT(ISERROR(SEARCH("NO CUMPLE",R381)))</formula>
    </cfRule>
    <cfRule type="containsText" dxfId="28" priority="30" operator="containsText" text="CUMPLE">
      <formula>NOT(ISERROR(SEARCH("CUMPLE",R381)))</formula>
    </cfRule>
  </conditionalFormatting>
  <conditionalFormatting sqref="R446">
    <cfRule type="containsText" dxfId="27" priority="27" operator="containsText" text="NO CUMPLE">
      <formula>NOT(ISERROR(SEARCH("NO CUMPLE",R446)))</formula>
    </cfRule>
    <cfRule type="containsText" dxfId="26" priority="28" operator="containsText" text="CUMPLE">
      <formula>NOT(ISERROR(SEARCH("CUMPLE",R446)))</formula>
    </cfRule>
  </conditionalFormatting>
  <conditionalFormatting sqref="R755">
    <cfRule type="containsText" dxfId="25" priority="25" operator="containsText" text="NO CUMPLE">
      <formula>NOT(ISERROR(SEARCH("NO CUMPLE",R755)))</formula>
    </cfRule>
    <cfRule type="containsText" dxfId="24" priority="26" operator="containsText" text="CUMPLE">
      <formula>NOT(ISERROR(SEARCH("CUMPLE",R755)))</formula>
    </cfRule>
  </conditionalFormatting>
  <conditionalFormatting sqref="R756">
    <cfRule type="containsText" dxfId="23" priority="23" operator="containsText" text="NO CUMPLE">
      <formula>NOT(ISERROR(SEARCH("NO CUMPLE",R756)))</formula>
    </cfRule>
    <cfRule type="containsText" dxfId="22" priority="24" operator="containsText" text="CUMPLE">
      <formula>NOT(ISERROR(SEARCH("CUMPLE",R756)))</formula>
    </cfRule>
  </conditionalFormatting>
  <conditionalFormatting sqref="R757">
    <cfRule type="containsText" dxfId="21" priority="21" operator="containsText" text="NO CUMPLE">
      <formula>NOT(ISERROR(SEARCH("NO CUMPLE",R757)))</formula>
    </cfRule>
    <cfRule type="containsText" dxfId="20" priority="22" operator="containsText" text="CUMPLE">
      <formula>NOT(ISERROR(SEARCH("CUMPLE",R757)))</formula>
    </cfRule>
  </conditionalFormatting>
  <conditionalFormatting sqref="R758">
    <cfRule type="containsText" dxfId="19" priority="19" operator="containsText" text="NO CUMPLE">
      <formula>NOT(ISERROR(SEARCH("NO CUMPLE",R758)))</formula>
    </cfRule>
    <cfRule type="containsText" dxfId="18" priority="20" operator="containsText" text="CUMPLE">
      <formula>NOT(ISERROR(SEARCH("CUMPLE",R758)))</formula>
    </cfRule>
  </conditionalFormatting>
  <conditionalFormatting sqref="R759">
    <cfRule type="containsText" dxfId="17" priority="17" operator="containsText" text="NO CUMPLE">
      <formula>NOT(ISERROR(SEARCH("NO CUMPLE",R759)))</formula>
    </cfRule>
    <cfRule type="containsText" dxfId="16" priority="18" operator="containsText" text="CUMPLE">
      <formula>NOT(ISERROR(SEARCH("CUMPLE",R759)))</formula>
    </cfRule>
  </conditionalFormatting>
  <conditionalFormatting sqref="R760">
    <cfRule type="containsText" dxfId="15" priority="15" operator="containsText" text="NO CUMPLE">
      <formula>NOT(ISERROR(SEARCH("NO CUMPLE",R760)))</formula>
    </cfRule>
    <cfRule type="containsText" dxfId="14" priority="16" operator="containsText" text="CUMPLE">
      <formula>NOT(ISERROR(SEARCH("CUMPLE",R760)))</formula>
    </cfRule>
  </conditionalFormatting>
  <conditionalFormatting sqref="R762">
    <cfRule type="containsText" dxfId="13" priority="13" operator="containsText" text="NO CUMPLE">
      <formula>NOT(ISERROR(SEARCH("NO CUMPLE",R762)))</formula>
    </cfRule>
    <cfRule type="containsText" dxfId="12" priority="14" operator="containsText" text="CUMPLE">
      <formula>NOT(ISERROR(SEARCH("CUMPLE",R762)))</formula>
    </cfRule>
  </conditionalFormatting>
  <conditionalFormatting sqref="R763">
    <cfRule type="containsText" dxfId="11" priority="11" operator="containsText" text="NO CUMPLE">
      <formula>NOT(ISERROR(SEARCH("NO CUMPLE",R763)))</formula>
    </cfRule>
    <cfRule type="containsText" dxfId="10" priority="12" operator="containsText" text="CUMPLE">
      <formula>NOT(ISERROR(SEARCH("CUMPLE",R763)))</formula>
    </cfRule>
  </conditionalFormatting>
  <conditionalFormatting sqref="R765">
    <cfRule type="containsText" dxfId="9" priority="9" operator="containsText" text="NO CUMPLE">
      <formula>NOT(ISERROR(SEARCH("NO CUMPLE",R765)))</formula>
    </cfRule>
    <cfRule type="containsText" dxfId="8" priority="10" operator="containsText" text="CUMPLE">
      <formula>NOT(ISERROR(SEARCH("CUMPLE",R765)))</formula>
    </cfRule>
  </conditionalFormatting>
  <conditionalFormatting sqref="R767">
    <cfRule type="containsText" dxfId="7" priority="7" operator="containsText" text="NO CUMPLE">
      <formula>NOT(ISERROR(SEARCH("NO CUMPLE",R767)))</formula>
    </cfRule>
    <cfRule type="containsText" dxfId="6" priority="8" operator="containsText" text="CUMPLE">
      <formula>NOT(ISERROR(SEARCH("CUMPLE",R767)))</formula>
    </cfRule>
  </conditionalFormatting>
  <conditionalFormatting sqref="R768">
    <cfRule type="containsText" dxfId="5" priority="5" operator="containsText" text="NO CUMPLE">
      <formula>NOT(ISERROR(SEARCH("NO CUMPLE",R768)))</formula>
    </cfRule>
    <cfRule type="containsText" dxfId="4" priority="6" operator="containsText" text="CUMPLE">
      <formula>NOT(ISERROR(SEARCH("CUMPLE",R768)))</formula>
    </cfRule>
  </conditionalFormatting>
  <conditionalFormatting sqref="R769">
    <cfRule type="containsText" dxfId="3" priority="3" operator="containsText" text="NO CUMPLE">
      <formula>NOT(ISERROR(SEARCH("NO CUMPLE",R769)))</formula>
    </cfRule>
    <cfRule type="containsText" dxfId="2" priority="4" operator="containsText" text="CUMPLE">
      <formula>NOT(ISERROR(SEARCH("CUMPLE",R769)))</formula>
    </cfRule>
  </conditionalFormatting>
  <conditionalFormatting sqref="R770">
    <cfRule type="containsText" dxfId="1" priority="1" operator="containsText" text="NO CUMPLE">
      <formula>NOT(ISERROR(SEARCH("NO CUMPLE",R770)))</formula>
    </cfRule>
    <cfRule type="containsText" dxfId="0" priority="2" operator="containsText" text="CUMPLE">
      <formula>NOT(ISERROR(SEARCH("CUMPLE",R770)))</formula>
    </cfRule>
  </conditionalFormatting>
  <printOptions horizontalCentered="1"/>
  <pageMargins left="0.25" right="0.25" top="0.75" bottom="0.75" header="0.3" footer="0.3"/>
  <pageSetup paperSize="175" scale="22" fitToHeight="0" orientation="portrait" r:id="rId1"/>
  <colBreaks count="1" manualBreakCount="1">
    <brk id="11" min="1" max="78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1D7DD-CA0A-4875-840D-88677056C57B}">
  <sheetPr>
    <pageSetUpPr fitToPage="1"/>
  </sheetPr>
  <dimension ref="B1:P81"/>
  <sheetViews>
    <sheetView showGridLines="0" view="pageBreakPreview" zoomScale="85" zoomScaleNormal="80" zoomScaleSheetLayoutView="85" workbookViewId="0">
      <selection activeCell="D20" sqref="D20:L20"/>
    </sheetView>
  </sheetViews>
  <sheetFormatPr baseColWidth="10" defaultColWidth="11.44140625" defaultRowHeight="13.8"/>
  <cols>
    <col min="1" max="2" width="3.5546875" style="17" customWidth="1"/>
    <col min="3" max="3" width="36.6640625" style="17" customWidth="1"/>
    <col min="4" max="4" width="18" style="17" customWidth="1"/>
    <col min="5" max="9" width="11.44140625" style="17"/>
    <col min="10" max="10" width="16.44140625" style="17" bestFit="1" customWidth="1"/>
    <col min="11" max="11" width="20.44140625" style="17" customWidth="1"/>
    <col min="12" max="12" width="17.44140625" style="17" customWidth="1"/>
    <col min="13" max="13" width="7.77734375" style="17" customWidth="1"/>
    <col min="14" max="14" width="17" style="17" customWidth="1"/>
    <col min="15" max="15" width="20" style="17" customWidth="1"/>
    <col min="16" max="17" width="3.5546875" style="17" customWidth="1"/>
    <col min="18" max="16384" width="11.44140625" style="17"/>
  </cols>
  <sheetData>
    <row r="1" spans="2:16" ht="14.4" thickTop="1">
      <c r="B1" s="18"/>
      <c r="C1" s="19"/>
      <c r="D1" s="19"/>
      <c r="E1" s="19"/>
      <c r="F1" s="19"/>
      <c r="G1" s="19"/>
      <c r="H1" s="19"/>
      <c r="I1" s="19"/>
      <c r="J1" s="19"/>
      <c r="K1" s="19"/>
      <c r="L1" s="19"/>
      <c r="M1" s="19"/>
      <c r="N1" s="19"/>
      <c r="O1" s="19"/>
      <c r="P1" s="20"/>
    </row>
    <row r="2" spans="2:16">
      <c r="B2" s="21"/>
      <c r="C2" s="470" t="s">
        <v>42</v>
      </c>
      <c r="D2" s="471"/>
      <c r="E2" s="471"/>
      <c r="F2" s="471"/>
      <c r="P2" s="22"/>
    </row>
    <row r="3" spans="2:16">
      <c r="B3" s="21"/>
      <c r="C3" s="23" t="s">
        <v>0</v>
      </c>
      <c r="D3" s="24" t="s">
        <v>1</v>
      </c>
      <c r="E3" s="23" t="s">
        <v>2</v>
      </c>
      <c r="F3" s="25">
        <v>1</v>
      </c>
      <c r="P3" s="22"/>
    </row>
    <row r="4" spans="2:16">
      <c r="B4" s="21"/>
      <c r="C4" s="26"/>
      <c r="D4" s="27"/>
      <c r="E4" s="26"/>
      <c r="F4" s="27"/>
      <c r="P4" s="22"/>
    </row>
    <row r="5" spans="2:16" ht="15.6">
      <c r="B5" s="21"/>
      <c r="C5" s="472" t="s">
        <v>43</v>
      </c>
      <c r="D5" s="472"/>
      <c r="E5" s="472"/>
      <c r="F5" s="472"/>
      <c r="G5" s="472"/>
      <c r="H5" s="472"/>
      <c r="I5" s="472"/>
      <c r="J5" s="472"/>
      <c r="K5" s="472"/>
      <c r="L5" s="472"/>
      <c r="M5" s="472"/>
      <c r="N5" s="472"/>
      <c r="O5" s="472"/>
      <c r="P5" s="28"/>
    </row>
    <row r="6" spans="2:16" ht="15" thickBot="1">
      <c r="B6" s="21"/>
      <c r="C6" s="29"/>
      <c r="D6" s="29"/>
      <c r="E6" s="29"/>
      <c r="F6" s="29"/>
      <c r="G6" s="29"/>
      <c r="H6" s="29"/>
      <c r="I6" s="29"/>
      <c r="J6" s="29"/>
      <c r="K6" s="29"/>
      <c r="L6" s="29"/>
      <c r="M6" s="29"/>
      <c r="N6" s="29"/>
      <c r="O6" s="29"/>
      <c r="P6" s="22"/>
    </row>
    <row r="7" spans="2:16" ht="14.4">
      <c r="B7" s="21"/>
      <c r="C7" s="473" t="e" vm="1">
        <v>#VALUE!</v>
      </c>
      <c r="D7" s="236"/>
      <c r="E7" s="237"/>
      <c r="F7" s="237"/>
      <c r="G7" s="237"/>
      <c r="H7" s="237"/>
      <c r="I7" s="237"/>
      <c r="J7" s="237"/>
      <c r="K7" s="238"/>
      <c r="L7" s="475"/>
      <c r="M7" s="476"/>
      <c r="N7" s="476"/>
      <c r="O7" s="477"/>
      <c r="P7" s="30"/>
    </row>
    <row r="8" spans="2:16" ht="14.4" customHeight="1">
      <c r="B8" s="21"/>
      <c r="C8" s="474"/>
      <c r="D8" s="453" t="e">
        <f>#REF!</f>
        <v>#REF!</v>
      </c>
      <c r="E8" s="454"/>
      <c r="F8" s="454"/>
      <c r="G8" s="454"/>
      <c r="H8" s="454"/>
      <c r="I8" s="454"/>
      <c r="J8" s="454"/>
      <c r="K8" s="455"/>
      <c r="L8" s="478"/>
      <c r="M8" s="479"/>
      <c r="N8" s="479"/>
      <c r="O8" s="480"/>
      <c r="P8" s="30"/>
    </row>
    <row r="9" spans="2:16" ht="14.4" customHeight="1">
      <c r="B9" s="21"/>
      <c r="C9" s="474"/>
      <c r="D9" s="453"/>
      <c r="E9" s="454"/>
      <c r="F9" s="454"/>
      <c r="G9" s="454"/>
      <c r="H9" s="454"/>
      <c r="I9" s="454"/>
      <c r="J9" s="454"/>
      <c r="K9" s="455"/>
      <c r="L9" s="31" t="s">
        <v>45</v>
      </c>
      <c r="M9" s="481"/>
      <c r="N9" s="482"/>
      <c r="O9" s="483"/>
      <c r="P9" s="30"/>
    </row>
    <row r="10" spans="2:16" ht="12.75" customHeight="1">
      <c r="B10" s="21"/>
      <c r="C10" s="474"/>
      <c r="D10" s="233"/>
      <c r="E10" s="234"/>
      <c r="F10" s="234"/>
      <c r="G10" s="234"/>
      <c r="H10" s="234"/>
      <c r="I10" s="234"/>
      <c r="J10" s="234"/>
      <c r="K10" s="235"/>
      <c r="L10" s="484" t="s">
        <v>46</v>
      </c>
      <c r="M10" s="484">
        <v>1</v>
      </c>
      <c r="N10" s="484" t="s">
        <v>47</v>
      </c>
      <c r="O10" s="486">
        <v>1</v>
      </c>
      <c r="P10" s="30"/>
    </row>
    <row r="11" spans="2:16">
      <c r="B11" s="21"/>
      <c r="C11" s="474"/>
      <c r="D11" s="450" t="s">
        <v>44</v>
      </c>
      <c r="E11" s="451"/>
      <c r="F11" s="451"/>
      <c r="G11" s="451"/>
      <c r="H11" s="451"/>
      <c r="I11" s="451"/>
      <c r="J11" s="451"/>
      <c r="K11" s="452"/>
      <c r="L11" s="485"/>
      <c r="M11" s="485"/>
      <c r="N11" s="485"/>
      <c r="O11" s="487"/>
      <c r="P11" s="30"/>
    </row>
    <row r="12" spans="2:16">
      <c r="B12" s="21"/>
      <c r="C12" s="474"/>
      <c r="L12" s="485"/>
      <c r="M12" s="485"/>
      <c r="N12" s="485"/>
      <c r="O12" s="487"/>
      <c r="P12" s="30"/>
    </row>
    <row r="13" spans="2:16" ht="15" thickBot="1">
      <c r="B13" s="21"/>
      <c r="C13" s="33"/>
      <c r="D13" s="34"/>
      <c r="E13" s="34"/>
      <c r="F13" s="34"/>
      <c r="G13" s="34"/>
      <c r="H13" s="34"/>
      <c r="I13" s="34"/>
      <c r="J13" s="34"/>
      <c r="K13" s="34"/>
      <c r="L13" s="34"/>
      <c r="M13" s="35"/>
      <c r="N13" s="35"/>
      <c r="O13" s="36"/>
      <c r="P13" s="37"/>
    </row>
    <row r="14" spans="2:16" ht="14.4">
      <c r="B14" s="21"/>
      <c r="C14" s="38"/>
      <c r="D14" s="39"/>
      <c r="E14" s="39"/>
      <c r="F14" s="39"/>
      <c r="G14" s="39"/>
      <c r="H14" s="39"/>
      <c r="I14" s="39"/>
      <c r="J14" s="39"/>
      <c r="K14" s="39"/>
      <c r="L14" s="40" t="s">
        <v>48</v>
      </c>
      <c r="M14" s="41" t="s">
        <v>49</v>
      </c>
      <c r="N14" s="41" t="s">
        <v>50</v>
      </c>
      <c r="O14" s="42" t="s">
        <v>51</v>
      </c>
      <c r="P14" s="32"/>
    </row>
    <row r="15" spans="2:16" ht="26.4" customHeight="1">
      <c r="B15" s="21"/>
      <c r="C15" s="461" t="s">
        <v>52</v>
      </c>
      <c r="D15" s="462"/>
      <c r="E15" s="462"/>
      <c r="F15" s="462"/>
      <c r="G15" s="462"/>
      <c r="H15" s="462"/>
      <c r="I15" s="462"/>
      <c r="J15" s="462"/>
      <c r="K15" s="462"/>
      <c r="L15" s="463"/>
      <c r="M15" s="43"/>
      <c r="N15" s="43"/>
      <c r="O15" s="44"/>
      <c r="P15" s="45"/>
    </row>
    <row r="16" spans="2:16" ht="18" customHeight="1" thickBot="1">
      <c r="B16" s="21"/>
      <c r="C16" s="465"/>
      <c r="D16" s="466"/>
      <c r="E16" s="466"/>
      <c r="F16" s="466"/>
      <c r="G16" s="46"/>
      <c r="H16" s="46"/>
      <c r="I16" s="46"/>
      <c r="J16" s="47"/>
      <c r="K16" s="46"/>
      <c r="L16" s="48"/>
      <c r="M16" s="47"/>
      <c r="N16" s="47"/>
      <c r="O16" s="49"/>
      <c r="P16" s="45"/>
    </row>
    <row r="17" spans="2:16" ht="15" thickBot="1">
      <c r="B17" s="21"/>
      <c r="C17" s="50"/>
      <c r="D17" s="29"/>
      <c r="E17" s="29"/>
      <c r="F17" s="29"/>
      <c r="G17" s="29"/>
      <c r="H17" s="29"/>
      <c r="I17" s="29"/>
      <c r="J17" s="29"/>
      <c r="K17" s="29"/>
      <c r="L17" s="29"/>
      <c r="M17" s="29"/>
      <c r="N17" s="29"/>
      <c r="O17" s="51"/>
      <c r="P17" s="22"/>
    </row>
    <row r="18" spans="2:16" ht="15" thickBot="1">
      <c r="B18" s="21"/>
      <c r="C18" s="467" t="s">
        <v>53</v>
      </c>
      <c r="D18" s="468"/>
      <c r="E18" s="468"/>
      <c r="F18" s="468"/>
      <c r="G18" s="468"/>
      <c r="H18" s="468"/>
      <c r="I18" s="468"/>
      <c r="J18" s="468"/>
      <c r="K18" s="468"/>
      <c r="L18" s="468"/>
      <c r="M18" s="468"/>
      <c r="N18" s="468"/>
      <c r="O18" s="469"/>
      <c r="P18" s="52"/>
    </row>
    <row r="19" spans="2:16">
      <c r="B19" s="21"/>
      <c r="C19" s="53" t="s">
        <v>54</v>
      </c>
      <c r="D19" s="488" t="s">
        <v>6</v>
      </c>
      <c r="E19" s="489"/>
      <c r="F19" s="489"/>
      <c r="G19" s="489"/>
      <c r="H19" s="489"/>
      <c r="I19" s="489"/>
      <c r="J19" s="489"/>
      <c r="K19" s="489"/>
      <c r="L19" s="490"/>
      <c r="M19" s="491" t="s">
        <v>55</v>
      </c>
      <c r="N19" s="492"/>
      <c r="O19" s="53" t="s">
        <v>8</v>
      </c>
      <c r="P19" s="54"/>
    </row>
    <row r="20" spans="2:16" ht="51" customHeight="1" thickBot="1">
      <c r="B20" s="21"/>
      <c r="C20" s="55"/>
      <c r="D20" s="493" t="str">
        <f>IFERROR(VLOOKUP(C20,#REF!,5,FALSE)," ")</f>
        <v xml:space="preserve"> </v>
      </c>
      <c r="E20" s="494"/>
      <c r="F20" s="494"/>
      <c r="G20" s="494"/>
      <c r="H20" s="494"/>
      <c r="I20" s="494"/>
      <c r="J20" s="494"/>
      <c r="K20" s="494"/>
      <c r="L20" s="495"/>
      <c r="M20" s="493" t="str">
        <f>IFERROR(VLOOKUP(C20,#REF!,6,FALSE)," ")</f>
        <v xml:space="preserve"> </v>
      </c>
      <c r="N20" s="495"/>
      <c r="O20" s="239" t="str">
        <f>IFERROR(VLOOKUP(C20,#REF!,7,FALSE)," ")</f>
        <v xml:space="preserve"> </v>
      </c>
      <c r="P20" s="56"/>
    </row>
    <row r="21" spans="2:16">
      <c r="B21" s="21"/>
      <c r="C21" s="424"/>
      <c r="D21" s="425"/>
      <c r="E21" s="425"/>
      <c r="F21" s="425"/>
      <c r="G21" s="425"/>
      <c r="H21" s="425"/>
      <c r="I21" s="425"/>
      <c r="J21" s="425"/>
      <c r="K21" s="425"/>
      <c r="L21" s="425"/>
      <c r="M21" s="425"/>
      <c r="N21" s="425"/>
      <c r="O21" s="426"/>
      <c r="P21" s="57"/>
    </row>
    <row r="22" spans="2:16">
      <c r="B22" s="21"/>
      <c r="C22" s="427"/>
      <c r="D22" s="428"/>
      <c r="E22" s="428"/>
      <c r="F22" s="428"/>
      <c r="G22" s="428"/>
      <c r="H22" s="428"/>
      <c r="I22" s="428"/>
      <c r="J22" s="428"/>
      <c r="K22" s="428"/>
      <c r="L22" s="428"/>
      <c r="M22" s="428"/>
      <c r="N22" s="428"/>
      <c r="O22" s="429"/>
      <c r="P22" s="57"/>
    </row>
    <row r="23" spans="2:16" ht="14.4" thickBot="1">
      <c r="B23" s="21"/>
      <c r="C23" s="430"/>
      <c r="D23" s="431"/>
      <c r="E23" s="431"/>
      <c r="F23" s="431"/>
      <c r="G23" s="431"/>
      <c r="H23" s="431"/>
      <c r="I23" s="431"/>
      <c r="J23" s="431"/>
      <c r="K23" s="431"/>
      <c r="L23" s="431"/>
      <c r="M23" s="431"/>
      <c r="N23" s="431"/>
      <c r="O23" s="432"/>
      <c r="P23" s="57"/>
    </row>
    <row r="24" spans="2:16" ht="14.4">
      <c r="B24" s="21"/>
      <c r="C24" s="442" t="s">
        <v>6</v>
      </c>
      <c r="D24" s="496"/>
      <c r="E24" s="496"/>
      <c r="F24" s="496"/>
      <c r="G24" s="497"/>
      <c r="H24" s="444" t="s">
        <v>56</v>
      </c>
      <c r="I24" s="496"/>
      <c r="J24" s="498" t="s">
        <v>57</v>
      </c>
      <c r="K24" s="499"/>
      <c r="L24" s="59" t="s">
        <v>58</v>
      </c>
      <c r="M24" s="444" t="s">
        <v>59</v>
      </c>
      <c r="N24" s="445"/>
      <c r="O24" s="60" t="s">
        <v>60</v>
      </c>
      <c r="P24" s="61"/>
    </row>
    <row r="25" spans="2:16" ht="14.4">
      <c r="B25" s="21"/>
      <c r="C25" s="413"/>
      <c r="D25" s="414"/>
      <c r="E25" s="414"/>
      <c r="F25" s="414"/>
      <c r="G25" s="456"/>
      <c r="H25" s="457"/>
      <c r="I25" s="457"/>
      <c r="J25" s="460" t="str">
        <f>IFERROR(VLOOKUP(C25,EQUIPOS!$C$13:$G$80,2,FALSE)," ")</f>
        <v xml:space="preserve"> </v>
      </c>
      <c r="K25" s="412"/>
      <c r="L25" s="285">
        <f>O63</f>
        <v>0</v>
      </c>
      <c r="M25" s="464"/>
      <c r="N25" s="412"/>
      <c r="O25" s="284">
        <f>IFERROR(M25*L25,0)</f>
        <v>0</v>
      </c>
      <c r="P25" s="62"/>
    </row>
    <row r="26" spans="2:16" ht="14.4">
      <c r="B26" s="21"/>
      <c r="C26" s="413"/>
      <c r="D26" s="414"/>
      <c r="E26" s="414"/>
      <c r="F26" s="414"/>
      <c r="G26" s="456"/>
      <c r="H26" s="457"/>
      <c r="I26" s="457"/>
      <c r="J26" s="460" t="str">
        <f>IFERROR(VLOOKUP(C26,EQUIPOS!$C$13:$G$80,2,FALSE)," ")</f>
        <v xml:space="preserve"> </v>
      </c>
      <c r="K26" s="412"/>
      <c r="L26" s="285" t="str">
        <f>IFERROR(VLOOKUP(C26,EQUIPOS!$C$13:$G$80,5,FALSE)," ")</f>
        <v xml:space="preserve"> </v>
      </c>
      <c r="M26" s="408"/>
      <c r="N26" s="409"/>
      <c r="O26" s="284">
        <f>IFERROR(L26/M26,0)</f>
        <v>0</v>
      </c>
      <c r="P26" s="62"/>
    </row>
    <row r="27" spans="2:16" ht="14.4">
      <c r="B27" s="21"/>
      <c r="C27" s="413"/>
      <c r="D27" s="414"/>
      <c r="E27" s="414"/>
      <c r="F27" s="414"/>
      <c r="G27" s="456"/>
      <c r="H27" s="457"/>
      <c r="I27" s="457"/>
      <c r="J27" s="460" t="str">
        <f>IFERROR(VLOOKUP(C27,EQUIPOS!$C$13:$G$80,2,FALSE)," ")</f>
        <v xml:space="preserve"> </v>
      </c>
      <c r="K27" s="412"/>
      <c r="L27" s="285" t="str">
        <f>IFERROR(VLOOKUP(C27,EQUIPOS!$C$13:$G$80,5,FALSE)," ")</f>
        <v xml:space="preserve"> </v>
      </c>
      <c r="M27" s="408"/>
      <c r="N27" s="409"/>
      <c r="O27" s="284">
        <f t="shared" ref="O27:O28" si="0">IFERROR(L27/M27,0)</f>
        <v>0</v>
      </c>
      <c r="P27" s="62"/>
    </row>
    <row r="28" spans="2:16" ht="14.4">
      <c r="B28" s="21"/>
      <c r="C28" s="413"/>
      <c r="D28" s="414"/>
      <c r="E28" s="414"/>
      <c r="F28" s="414"/>
      <c r="G28" s="456"/>
      <c r="H28" s="457"/>
      <c r="I28" s="457"/>
      <c r="J28" s="460" t="str">
        <f>IFERROR(VLOOKUP(C28,EQUIPOS!$C$13:$G$80,2,FALSE)," ")</f>
        <v xml:space="preserve"> </v>
      </c>
      <c r="K28" s="412"/>
      <c r="L28" s="285" t="str">
        <f>IFERROR(VLOOKUP(C28,EQUIPOS!$C$13:$G$80,5,FALSE)," ")</f>
        <v xml:space="preserve"> </v>
      </c>
      <c r="M28" s="408"/>
      <c r="N28" s="409"/>
      <c r="O28" s="284">
        <f t="shared" si="0"/>
        <v>0</v>
      </c>
      <c r="P28" s="62"/>
    </row>
    <row r="29" spans="2:16" ht="15" thickBot="1">
      <c r="B29" s="21"/>
      <c r="C29" s="413"/>
      <c r="D29" s="414"/>
      <c r="E29" s="414"/>
      <c r="F29" s="414"/>
      <c r="G29" s="456"/>
      <c r="H29" s="457"/>
      <c r="I29" s="457"/>
      <c r="J29" s="460" t="str">
        <f>IFERROR(VLOOKUP(C29,EQUIPOS!$C$13:$G$80,2,FALSE)," ")</f>
        <v xml:space="preserve"> </v>
      </c>
      <c r="K29" s="412"/>
      <c r="L29" s="285" t="str">
        <f>IFERROR(VLOOKUP(C29,EQUIPOS!$C$13:$G$80,5,FALSE)," ")</f>
        <v xml:space="preserve"> </v>
      </c>
      <c r="M29" s="408"/>
      <c r="N29" s="409"/>
      <c r="O29" s="284">
        <f>IFERROR(L29/M29,0)</f>
        <v>0</v>
      </c>
      <c r="P29" s="62"/>
    </row>
    <row r="30" spans="2:16" ht="15" thickBot="1">
      <c r="B30" s="21"/>
      <c r="C30" s="421" t="s">
        <v>2258</v>
      </c>
      <c r="D30" s="422"/>
      <c r="E30" s="422"/>
      <c r="F30" s="422"/>
      <c r="G30" s="422"/>
      <c r="H30" s="422"/>
      <c r="I30" s="422"/>
      <c r="J30" s="422"/>
      <c r="K30" s="422"/>
      <c r="L30" s="422"/>
      <c r="M30" s="422"/>
      <c r="N30" s="423"/>
      <c r="O30" s="286">
        <f>SUM(O25:O29)</f>
        <v>0</v>
      </c>
      <c r="P30" s="63"/>
    </row>
    <row r="31" spans="2:16" ht="13.5" customHeight="1">
      <c r="B31" s="21"/>
      <c r="C31" s="424" t="s">
        <v>61</v>
      </c>
      <c r="D31" s="425"/>
      <c r="E31" s="425"/>
      <c r="F31" s="425"/>
      <c r="G31" s="425"/>
      <c r="H31" s="425"/>
      <c r="I31" s="425"/>
      <c r="J31" s="425"/>
      <c r="K31" s="425"/>
      <c r="L31" s="425"/>
      <c r="M31" s="425"/>
      <c r="N31" s="425"/>
      <c r="O31" s="426"/>
      <c r="P31" s="57"/>
    </row>
    <row r="32" spans="2:16">
      <c r="B32" s="21"/>
      <c r="C32" s="427"/>
      <c r="D32" s="428"/>
      <c r="E32" s="428"/>
      <c r="F32" s="428"/>
      <c r="G32" s="428"/>
      <c r="H32" s="428"/>
      <c r="I32" s="428"/>
      <c r="J32" s="428"/>
      <c r="K32" s="428"/>
      <c r="L32" s="428"/>
      <c r="M32" s="428"/>
      <c r="N32" s="428"/>
      <c r="O32" s="429"/>
      <c r="P32" s="57"/>
    </row>
    <row r="33" spans="2:16" ht="14.4" thickBot="1">
      <c r="B33" s="21"/>
      <c r="C33" s="430"/>
      <c r="D33" s="431"/>
      <c r="E33" s="431"/>
      <c r="F33" s="431"/>
      <c r="G33" s="431"/>
      <c r="H33" s="431"/>
      <c r="I33" s="431"/>
      <c r="J33" s="431"/>
      <c r="K33" s="431"/>
      <c r="L33" s="431"/>
      <c r="M33" s="431"/>
      <c r="N33" s="431"/>
      <c r="O33" s="432"/>
      <c r="P33" s="57"/>
    </row>
    <row r="34" spans="2:16" ht="14.4">
      <c r="B34" s="21"/>
      <c r="C34" s="442" t="s">
        <v>6</v>
      </c>
      <c r="D34" s="443"/>
      <c r="E34" s="443"/>
      <c r="F34" s="443"/>
      <c r="G34" s="443"/>
      <c r="H34" s="443"/>
      <c r="I34" s="443"/>
      <c r="J34" s="445"/>
      <c r="K34" s="58" t="s">
        <v>55</v>
      </c>
      <c r="L34" s="59" t="s">
        <v>8</v>
      </c>
      <c r="M34" s="444" t="s">
        <v>62</v>
      </c>
      <c r="N34" s="445"/>
      <c r="O34" s="60" t="s">
        <v>60</v>
      </c>
      <c r="P34" s="61"/>
    </row>
    <row r="35" spans="2:16" ht="14.4">
      <c r="B35" s="21"/>
      <c r="C35" s="413"/>
      <c r="D35" s="414"/>
      <c r="E35" s="414"/>
      <c r="F35" s="414"/>
      <c r="G35" s="414"/>
      <c r="H35" s="414"/>
      <c r="I35" s="414"/>
      <c r="J35" s="456"/>
      <c r="K35" s="65" t="str">
        <f>IFERROR(VLOOKUP(C35,MATERIALES!$C$13:$G$2240,2,FALSE)," ")</f>
        <v xml:space="preserve"> </v>
      </c>
      <c r="L35" s="66"/>
      <c r="M35" s="415" t="str">
        <f>IFERROR(VLOOKUP(C35,MATERIALES!$C$13:$G$2240,5,FALSE)," ")</f>
        <v xml:space="preserve"> </v>
      </c>
      <c r="N35" s="416"/>
      <c r="O35" s="284">
        <f>IFERROR(M35*L35,0)</f>
        <v>0</v>
      </c>
      <c r="P35" s="62"/>
    </row>
    <row r="36" spans="2:16" ht="14.4">
      <c r="B36" s="21"/>
      <c r="C36" s="413"/>
      <c r="D36" s="414"/>
      <c r="E36" s="414"/>
      <c r="F36" s="414"/>
      <c r="G36" s="414"/>
      <c r="H36" s="414"/>
      <c r="I36" s="414"/>
      <c r="J36" s="456"/>
      <c r="K36" s="65" t="str">
        <f>IFERROR(VLOOKUP(C36,MATERIALES!$C$13:$G$2240,2,FALSE)," ")</f>
        <v xml:space="preserve"> </v>
      </c>
      <c r="L36" s="66"/>
      <c r="M36" s="415" t="str">
        <f>IFERROR(VLOOKUP(C36,MATERIALES!$C$13:$G$2240,5,FALSE)," ")</f>
        <v xml:space="preserve"> </v>
      </c>
      <c r="N36" s="416"/>
      <c r="O36" s="284">
        <f t="shared" ref="O36:O46" si="1">IFERROR(M36*L36,0)</f>
        <v>0</v>
      </c>
      <c r="P36" s="62"/>
    </row>
    <row r="37" spans="2:16" ht="14.4">
      <c r="B37" s="21"/>
      <c r="C37" s="413"/>
      <c r="D37" s="414"/>
      <c r="E37" s="414"/>
      <c r="F37" s="414"/>
      <c r="G37" s="414"/>
      <c r="H37" s="414"/>
      <c r="I37" s="414"/>
      <c r="J37" s="456"/>
      <c r="K37" s="65" t="str">
        <f>IFERROR(VLOOKUP(C37,MATERIALES!$C$13:$G$2240,2,FALSE)," ")</f>
        <v xml:space="preserve"> </v>
      </c>
      <c r="L37" s="66"/>
      <c r="M37" s="415" t="str">
        <f>IFERROR(VLOOKUP(C37,MATERIALES!$C$13:$G$2240,5,FALSE)," ")</f>
        <v xml:space="preserve"> </v>
      </c>
      <c r="N37" s="416"/>
      <c r="O37" s="284">
        <f t="shared" si="1"/>
        <v>0</v>
      </c>
      <c r="P37" s="62"/>
    </row>
    <row r="38" spans="2:16" ht="14.4">
      <c r="B38" s="21"/>
      <c r="C38" s="413"/>
      <c r="D38" s="414"/>
      <c r="E38" s="414"/>
      <c r="F38" s="414"/>
      <c r="G38" s="414"/>
      <c r="H38" s="414"/>
      <c r="I38" s="414"/>
      <c r="J38" s="456"/>
      <c r="K38" s="65" t="str">
        <f>IFERROR(VLOOKUP(C38,MATERIALES!$C$13:$G$2240,2,FALSE)," ")</f>
        <v xml:space="preserve"> </v>
      </c>
      <c r="L38" s="66"/>
      <c r="M38" s="415" t="str">
        <f>IFERROR(VLOOKUP(C38,MATERIALES!$C$13:$G$2240,5,FALSE)," ")</f>
        <v xml:space="preserve"> </v>
      </c>
      <c r="N38" s="416"/>
      <c r="O38" s="284">
        <f t="shared" si="1"/>
        <v>0</v>
      </c>
      <c r="P38" s="62"/>
    </row>
    <row r="39" spans="2:16" ht="14.4">
      <c r="B39" s="21"/>
      <c r="C39" s="413"/>
      <c r="D39" s="414"/>
      <c r="E39" s="414"/>
      <c r="F39" s="414"/>
      <c r="G39" s="414"/>
      <c r="H39" s="414"/>
      <c r="I39" s="414"/>
      <c r="J39" s="456"/>
      <c r="K39" s="65" t="str">
        <f>IFERROR(VLOOKUP(C39,MATERIALES!$C$13:$G$2240,2,FALSE)," ")</f>
        <v xml:space="preserve"> </v>
      </c>
      <c r="L39" s="66"/>
      <c r="M39" s="415" t="str">
        <f>IFERROR(VLOOKUP(C39,MATERIALES!$C$13:$G$2240,5,FALSE)," ")</f>
        <v xml:space="preserve"> </v>
      </c>
      <c r="N39" s="416"/>
      <c r="O39" s="284">
        <f t="shared" si="1"/>
        <v>0</v>
      </c>
      <c r="P39" s="62"/>
    </row>
    <row r="40" spans="2:16" ht="14.4">
      <c r="B40" s="21"/>
      <c r="C40" s="413"/>
      <c r="D40" s="414"/>
      <c r="E40" s="414"/>
      <c r="F40" s="414"/>
      <c r="G40" s="414"/>
      <c r="H40" s="414"/>
      <c r="I40" s="414"/>
      <c r="J40" s="456"/>
      <c r="K40" s="65" t="str">
        <f>IFERROR(VLOOKUP(C40,MATERIALES!$C$13:$G$2240,2,FALSE)," ")</f>
        <v xml:space="preserve"> </v>
      </c>
      <c r="L40" s="66"/>
      <c r="M40" s="415" t="str">
        <f>IFERROR(VLOOKUP(C40,MATERIALES!$C$13:$G$2240,5,FALSE)," ")</f>
        <v xml:space="preserve"> </v>
      </c>
      <c r="N40" s="416"/>
      <c r="O40" s="284">
        <f t="shared" si="1"/>
        <v>0</v>
      </c>
      <c r="P40" s="62"/>
    </row>
    <row r="41" spans="2:16" ht="14.4">
      <c r="B41" s="21"/>
      <c r="C41" s="413"/>
      <c r="D41" s="414"/>
      <c r="E41" s="414"/>
      <c r="F41" s="414"/>
      <c r="G41" s="414"/>
      <c r="H41" s="414"/>
      <c r="I41" s="414"/>
      <c r="J41" s="456"/>
      <c r="K41" s="65" t="str">
        <f>IFERROR(VLOOKUP(C41,MATERIALES!$C$13:$G$2240,2,FALSE)," ")</f>
        <v xml:space="preserve"> </v>
      </c>
      <c r="L41" s="66"/>
      <c r="M41" s="415" t="str">
        <f>IFERROR(VLOOKUP(C41,MATERIALES!$C$13:$G$2240,5,FALSE)," ")</f>
        <v xml:space="preserve"> </v>
      </c>
      <c r="N41" s="416"/>
      <c r="O41" s="284">
        <f t="shared" si="1"/>
        <v>0</v>
      </c>
      <c r="P41" s="62"/>
    </row>
    <row r="42" spans="2:16" ht="14.4">
      <c r="B42" s="21"/>
      <c r="C42" s="413"/>
      <c r="D42" s="414"/>
      <c r="E42" s="414"/>
      <c r="F42" s="414"/>
      <c r="G42" s="414"/>
      <c r="H42" s="414"/>
      <c r="I42" s="414"/>
      <c r="J42" s="456"/>
      <c r="K42" s="65" t="str">
        <f>IFERROR(VLOOKUP(C42,MATERIALES!$C$13:$G$2240,2,FALSE)," ")</f>
        <v xml:space="preserve"> </v>
      </c>
      <c r="L42" s="66"/>
      <c r="M42" s="415" t="str">
        <f>IFERROR(VLOOKUP(C42,MATERIALES!$C$13:$G$2240,5,FALSE)," ")</f>
        <v xml:space="preserve"> </v>
      </c>
      <c r="N42" s="416"/>
      <c r="O42" s="284">
        <f t="shared" si="1"/>
        <v>0</v>
      </c>
      <c r="P42" s="62"/>
    </row>
    <row r="43" spans="2:16" ht="14.4">
      <c r="B43" s="21"/>
      <c r="C43" s="413"/>
      <c r="D43" s="414"/>
      <c r="E43" s="414"/>
      <c r="F43" s="414"/>
      <c r="G43" s="414"/>
      <c r="H43" s="414"/>
      <c r="I43" s="414"/>
      <c r="J43" s="456"/>
      <c r="K43" s="65" t="str">
        <f>IFERROR(VLOOKUP(C43,MATERIALES!$C$13:$G$2240,2,FALSE)," ")</f>
        <v xml:space="preserve"> </v>
      </c>
      <c r="L43" s="66"/>
      <c r="M43" s="415" t="str">
        <f>IFERROR(VLOOKUP(C43,MATERIALES!$C$13:$G$2240,5,FALSE)," ")</f>
        <v xml:space="preserve"> </v>
      </c>
      <c r="N43" s="416"/>
      <c r="O43" s="284">
        <f t="shared" si="1"/>
        <v>0</v>
      </c>
      <c r="P43" s="62"/>
    </row>
    <row r="44" spans="2:16" ht="14.4">
      <c r="B44" s="21"/>
      <c r="C44" s="413"/>
      <c r="D44" s="414"/>
      <c r="E44" s="414"/>
      <c r="F44" s="414"/>
      <c r="G44" s="414"/>
      <c r="H44" s="414"/>
      <c r="I44" s="414"/>
      <c r="J44" s="456"/>
      <c r="K44" s="65" t="str">
        <f>IFERROR(VLOOKUP(C44,MATERIALES!$C$13:$G$2240,2,FALSE)," ")</f>
        <v xml:space="preserve"> </v>
      </c>
      <c r="L44" s="66"/>
      <c r="M44" s="415" t="str">
        <f>IFERROR(VLOOKUP(C44,MATERIALES!$C$13:$G$2240,5,FALSE)," ")</f>
        <v xml:space="preserve"> </v>
      </c>
      <c r="N44" s="416"/>
      <c r="O44" s="284">
        <f t="shared" si="1"/>
        <v>0</v>
      </c>
      <c r="P44" s="62"/>
    </row>
    <row r="45" spans="2:16" ht="14.4">
      <c r="B45" s="21"/>
      <c r="C45" s="413"/>
      <c r="D45" s="414"/>
      <c r="E45" s="414"/>
      <c r="F45" s="414"/>
      <c r="G45" s="414"/>
      <c r="H45" s="414"/>
      <c r="I45" s="414"/>
      <c r="J45" s="456"/>
      <c r="K45" s="65" t="str">
        <f>IFERROR(VLOOKUP(C45,MATERIALES!$C$13:$G$2240,2,FALSE)," ")</f>
        <v xml:space="preserve"> </v>
      </c>
      <c r="L45" s="66"/>
      <c r="M45" s="415" t="str">
        <f>IFERROR(VLOOKUP(C45,MATERIALES!$C$13:$G$2240,5,FALSE)," ")</f>
        <v xml:space="preserve"> </v>
      </c>
      <c r="N45" s="416"/>
      <c r="O45" s="284">
        <f t="shared" si="1"/>
        <v>0</v>
      </c>
      <c r="P45" s="62"/>
    </row>
    <row r="46" spans="2:16" ht="15" thickBot="1">
      <c r="B46" s="21"/>
      <c r="C46" s="413"/>
      <c r="D46" s="414"/>
      <c r="E46" s="414"/>
      <c r="F46" s="414"/>
      <c r="G46" s="414"/>
      <c r="H46" s="414"/>
      <c r="I46" s="414"/>
      <c r="J46" s="456"/>
      <c r="K46" s="65" t="str">
        <f>IFERROR(VLOOKUP(C46,MATERIALES!$C$13:$G$2240,2,FALSE)," ")</f>
        <v xml:space="preserve"> </v>
      </c>
      <c r="L46" s="67"/>
      <c r="M46" s="415" t="str">
        <f>IFERROR(VLOOKUP(C46,MATERIALES!$C$13:$G$2240,5,FALSE)," ")</f>
        <v xml:space="preserve"> </v>
      </c>
      <c r="N46" s="416"/>
      <c r="O46" s="284">
        <f t="shared" si="1"/>
        <v>0</v>
      </c>
      <c r="P46" s="62"/>
    </row>
    <row r="47" spans="2:16" ht="15" thickBot="1">
      <c r="B47" s="21"/>
      <c r="C47" s="421" t="s">
        <v>2258</v>
      </c>
      <c r="D47" s="422"/>
      <c r="E47" s="422"/>
      <c r="F47" s="422"/>
      <c r="G47" s="422"/>
      <c r="H47" s="422"/>
      <c r="I47" s="422"/>
      <c r="J47" s="422"/>
      <c r="K47" s="422"/>
      <c r="L47" s="422"/>
      <c r="M47" s="422"/>
      <c r="N47" s="423"/>
      <c r="O47" s="286">
        <f>SUM(O35:O46)</f>
        <v>0</v>
      </c>
      <c r="P47" s="62"/>
    </row>
    <row r="48" spans="2:16">
      <c r="B48" s="21"/>
      <c r="C48" s="424" t="s">
        <v>63</v>
      </c>
      <c r="D48" s="425"/>
      <c r="E48" s="425"/>
      <c r="F48" s="425"/>
      <c r="G48" s="425"/>
      <c r="H48" s="425"/>
      <c r="I48" s="425"/>
      <c r="J48" s="425"/>
      <c r="K48" s="425"/>
      <c r="L48" s="425"/>
      <c r="M48" s="425"/>
      <c r="N48" s="425"/>
      <c r="O48" s="426"/>
      <c r="P48" s="57"/>
    </row>
    <row r="49" spans="2:16">
      <c r="B49" s="21"/>
      <c r="C49" s="427"/>
      <c r="D49" s="428"/>
      <c r="E49" s="428"/>
      <c r="F49" s="428"/>
      <c r="G49" s="428"/>
      <c r="H49" s="428"/>
      <c r="I49" s="428"/>
      <c r="J49" s="428"/>
      <c r="K49" s="428"/>
      <c r="L49" s="428"/>
      <c r="M49" s="428"/>
      <c r="N49" s="428"/>
      <c r="O49" s="429"/>
      <c r="P49" s="57"/>
    </row>
    <row r="50" spans="2:16" ht="14.4" thickBot="1">
      <c r="B50" s="21"/>
      <c r="C50" s="430"/>
      <c r="D50" s="431"/>
      <c r="E50" s="431"/>
      <c r="F50" s="431"/>
      <c r="G50" s="431"/>
      <c r="H50" s="431"/>
      <c r="I50" s="431"/>
      <c r="J50" s="431"/>
      <c r="K50" s="431"/>
      <c r="L50" s="431"/>
      <c r="M50" s="431"/>
      <c r="N50" s="431"/>
      <c r="O50" s="432"/>
      <c r="P50" s="57"/>
    </row>
    <row r="51" spans="2:16" ht="16.8">
      <c r="B51" s="21"/>
      <c r="C51" s="442" t="s">
        <v>64</v>
      </c>
      <c r="D51" s="443"/>
      <c r="E51" s="443"/>
      <c r="F51" s="443"/>
      <c r="G51" s="443"/>
      <c r="H51" s="443"/>
      <c r="I51" s="443"/>
      <c r="J51" s="59" t="s">
        <v>65</v>
      </c>
      <c r="K51" s="64" t="s">
        <v>66</v>
      </c>
      <c r="L51" s="68" t="s">
        <v>67</v>
      </c>
      <c r="M51" s="444" t="s">
        <v>68</v>
      </c>
      <c r="N51" s="445"/>
      <c r="O51" s="60" t="s">
        <v>60</v>
      </c>
      <c r="P51" s="61"/>
    </row>
    <row r="52" spans="2:16" ht="14.4">
      <c r="B52" s="21"/>
      <c r="C52" s="413"/>
      <c r="D52" s="414"/>
      <c r="E52" s="414"/>
      <c r="F52" s="414"/>
      <c r="G52" s="414"/>
      <c r="H52" s="414"/>
      <c r="I52" s="414"/>
      <c r="J52" s="69"/>
      <c r="K52" s="70">
        <v>25.1</v>
      </c>
      <c r="L52" s="69">
        <f>K52*J52</f>
        <v>0</v>
      </c>
      <c r="M52" s="415" t="str">
        <f>IFERROR(VLOOKUP(C52,TRANSPORTE!$C$14:$G$28,5,FALSE)," ")</f>
        <v xml:space="preserve"> </v>
      </c>
      <c r="N52" s="416"/>
      <c r="O52" s="284">
        <f>IFERROR(M52*L52,0)</f>
        <v>0</v>
      </c>
      <c r="P52" s="62"/>
    </row>
    <row r="53" spans="2:16" ht="15" thickBot="1">
      <c r="B53" s="21"/>
      <c r="C53" s="417"/>
      <c r="D53" s="418"/>
      <c r="E53" s="418"/>
      <c r="F53" s="418"/>
      <c r="G53" s="418"/>
      <c r="H53" s="418"/>
      <c r="I53" s="418"/>
      <c r="J53" s="71"/>
      <c r="K53" s="47"/>
      <c r="L53" s="71"/>
      <c r="M53" s="419"/>
      <c r="N53" s="420"/>
      <c r="O53" s="284">
        <f t="shared" ref="O53" si="2">IFERROR(M53*L53,0)</f>
        <v>0</v>
      </c>
      <c r="P53" s="62"/>
    </row>
    <row r="54" spans="2:16" ht="15" thickBot="1">
      <c r="B54" s="21"/>
      <c r="C54" s="421" t="s">
        <v>2258</v>
      </c>
      <c r="D54" s="422"/>
      <c r="E54" s="422"/>
      <c r="F54" s="422"/>
      <c r="G54" s="422"/>
      <c r="H54" s="422"/>
      <c r="I54" s="422"/>
      <c r="J54" s="422"/>
      <c r="K54" s="422"/>
      <c r="L54" s="422"/>
      <c r="M54" s="422"/>
      <c r="N54" s="423"/>
      <c r="O54" s="286">
        <f>+SUM(O52:O53)</f>
        <v>0</v>
      </c>
      <c r="P54" s="63"/>
    </row>
    <row r="55" spans="2:16">
      <c r="B55" s="21"/>
      <c r="C55" s="424" t="s">
        <v>69</v>
      </c>
      <c r="D55" s="425"/>
      <c r="E55" s="425"/>
      <c r="F55" s="425"/>
      <c r="G55" s="425"/>
      <c r="H55" s="425"/>
      <c r="I55" s="425"/>
      <c r="J55" s="425"/>
      <c r="K55" s="425"/>
      <c r="L55" s="425"/>
      <c r="M55" s="425"/>
      <c r="N55" s="425"/>
      <c r="O55" s="426"/>
      <c r="P55" s="57"/>
    </row>
    <row r="56" spans="2:16">
      <c r="B56" s="21"/>
      <c r="C56" s="427"/>
      <c r="D56" s="428"/>
      <c r="E56" s="428"/>
      <c r="F56" s="428"/>
      <c r="G56" s="428"/>
      <c r="H56" s="428"/>
      <c r="I56" s="428"/>
      <c r="J56" s="428"/>
      <c r="K56" s="428"/>
      <c r="L56" s="428"/>
      <c r="M56" s="428"/>
      <c r="N56" s="428"/>
      <c r="O56" s="429"/>
      <c r="P56" s="57"/>
    </row>
    <row r="57" spans="2:16" ht="14.4" thickBot="1">
      <c r="B57" s="21"/>
      <c r="C57" s="430"/>
      <c r="D57" s="431"/>
      <c r="E57" s="431"/>
      <c r="F57" s="431"/>
      <c r="G57" s="431"/>
      <c r="H57" s="431"/>
      <c r="I57" s="431"/>
      <c r="J57" s="431"/>
      <c r="K57" s="431"/>
      <c r="L57" s="431"/>
      <c r="M57" s="431"/>
      <c r="N57" s="431"/>
      <c r="O57" s="432"/>
      <c r="P57" s="57"/>
    </row>
    <row r="58" spans="2:16" ht="14.4">
      <c r="B58" s="21"/>
      <c r="C58" s="442" t="s">
        <v>70</v>
      </c>
      <c r="D58" s="443"/>
      <c r="E58" s="443"/>
      <c r="F58" s="443"/>
      <c r="G58" s="443"/>
      <c r="H58" s="443"/>
      <c r="I58" s="443"/>
      <c r="J58" s="59" t="s">
        <v>71</v>
      </c>
      <c r="K58" s="72" t="s">
        <v>72</v>
      </c>
      <c r="L58" s="73" t="s">
        <v>73</v>
      </c>
      <c r="M58" s="458" t="s">
        <v>59</v>
      </c>
      <c r="N58" s="459"/>
      <c r="O58" s="74" t="s">
        <v>60</v>
      </c>
      <c r="P58" s="75"/>
    </row>
    <row r="59" spans="2:16" ht="14.4">
      <c r="B59" s="21"/>
      <c r="C59" s="410"/>
      <c r="D59" s="411"/>
      <c r="E59" s="411"/>
      <c r="F59" s="411"/>
      <c r="G59" s="411"/>
      <c r="H59" s="411"/>
      <c r="I59" s="412"/>
      <c r="J59" s="287" t="str">
        <f>IFERROR(VLOOKUP(C59,'MANO DE OBRA'!$C$13:$J$33,6,FALSE)," ")</f>
        <v xml:space="preserve"> </v>
      </c>
      <c r="K59" s="295" t="str">
        <f>IFERROR(VLOOKUP(C59,'MANO DE OBRA'!$C$13:$J$33,7,FALSE)," ")</f>
        <v xml:space="preserve"> </v>
      </c>
      <c r="L59" s="288" t="str">
        <f>IFERROR(VLOOKUP(C59,'MANO DE OBRA'!$C$13:$J$33,8,FALSE)," ")</f>
        <v xml:space="preserve"> </v>
      </c>
      <c r="M59" s="406"/>
      <c r="N59" s="407"/>
      <c r="O59" s="289">
        <f>IFERROR((L59/M59),0)</f>
        <v>0</v>
      </c>
      <c r="P59" s="76"/>
    </row>
    <row r="60" spans="2:16" ht="14.4">
      <c r="B60" s="21"/>
      <c r="C60" s="410"/>
      <c r="D60" s="411"/>
      <c r="E60" s="411"/>
      <c r="F60" s="411"/>
      <c r="G60" s="411"/>
      <c r="H60" s="411"/>
      <c r="I60" s="412"/>
      <c r="J60" s="287" t="str">
        <f>IFERROR(VLOOKUP(C60,'MANO DE OBRA'!$C$13:$J$33,6,FALSE)," ")</f>
        <v xml:space="preserve"> </v>
      </c>
      <c r="K60" s="295" t="str">
        <f>IFERROR(VLOOKUP(C60,'MANO DE OBRA'!$C$13:$J$33,7,FALSE)," ")</f>
        <v xml:space="preserve"> </v>
      </c>
      <c r="L60" s="288" t="str">
        <f>IFERROR(VLOOKUP(C60,'MANO DE OBRA'!$C$13:$J$33,8,FALSE)," ")</f>
        <v xml:space="preserve"> </v>
      </c>
      <c r="M60" s="406"/>
      <c r="N60" s="407"/>
      <c r="O60" s="289">
        <f t="shared" ref="O60:O62" si="3">IFERROR((L60/M60),0)</f>
        <v>0</v>
      </c>
      <c r="P60" s="76"/>
    </row>
    <row r="61" spans="2:16" ht="14.4">
      <c r="B61" s="21"/>
      <c r="C61" s="410"/>
      <c r="D61" s="411"/>
      <c r="E61" s="411"/>
      <c r="F61" s="411"/>
      <c r="G61" s="411"/>
      <c r="H61" s="411"/>
      <c r="I61" s="412"/>
      <c r="J61" s="287" t="str">
        <f>IFERROR(VLOOKUP(C61,'MANO DE OBRA'!$C$13:$J$33,6,FALSE)," ")</f>
        <v xml:space="preserve"> </v>
      </c>
      <c r="K61" s="295" t="str">
        <f>IFERROR(VLOOKUP(C61,'MANO DE OBRA'!$C$13:$J$33,7,FALSE)," ")</f>
        <v xml:space="preserve"> </v>
      </c>
      <c r="L61" s="288" t="str">
        <f>IFERROR(VLOOKUP(C61,'MANO DE OBRA'!$C$13:$J$33,8,FALSE)," ")</f>
        <v xml:space="preserve"> </v>
      </c>
      <c r="M61" s="408"/>
      <c r="N61" s="409"/>
      <c r="O61" s="289">
        <f t="shared" si="3"/>
        <v>0</v>
      </c>
      <c r="P61" s="76"/>
    </row>
    <row r="62" spans="2:16" ht="15" thickBot="1">
      <c r="B62" s="21"/>
      <c r="C62" s="410"/>
      <c r="D62" s="411"/>
      <c r="E62" s="411"/>
      <c r="F62" s="411"/>
      <c r="G62" s="411"/>
      <c r="H62" s="411"/>
      <c r="I62" s="412"/>
      <c r="J62" s="287" t="str">
        <f>IFERROR(VLOOKUP(C62,'MANO DE OBRA'!$C$13:$J$33,6,FALSE)," ")</f>
        <v xml:space="preserve"> </v>
      </c>
      <c r="K62" s="295" t="str">
        <f>IFERROR(VLOOKUP(C62,'MANO DE OBRA'!$C$13:$J$33,7,FALSE)," ")</f>
        <v xml:space="preserve"> </v>
      </c>
      <c r="L62" s="288" t="str">
        <f>IFERROR(VLOOKUP(C62,'MANO DE OBRA'!$C$13:$J$33,8,FALSE)," ")</f>
        <v xml:space="preserve"> </v>
      </c>
      <c r="M62" s="408"/>
      <c r="N62" s="409"/>
      <c r="O62" s="289">
        <f t="shared" si="3"/>
        <v>0</v>
      </c>
      <c r="P62" s="62"/>
    </row>
    <row r="63" spans="2:16" ht="15" thickBot="1">
      <c r="B63" s="21"/>
      <c r="C63" s="421" t="s">
        <v>2258</v>
      </c>
      <c r="D63" s="422"/>
      <c r="E63" s="422"/>
      <c r="F63" s="422"/>
      <c r="G63" s="422"/>
      <c r="H63" s="422"/>
      <c r="I63" s="422"/>
      <c r="J63" s="422"/>
      <c r="K63" s="422"/>
      <c r="L63" s="422"/>
      <c r="M63" s="422"/>
      <c r="N63" s="423"/>
      <c r="O63" s="286">
        <f>+SUM(O59:O62)</f>
        <v>0</v>
      </c>
      <c r="P63" s="62"/>
    </row>
    <row r="64" spans="2:16" ht="15" thickBot="1">
      <c r="B64" s="21"/>
      <c r="C64" s="50"/>
      <c r="D64" s="29"/>
      <c r="E64" s="29"/>
      <c r="F64" s="29"/>
      <c r="G64" s="29"/>
      <c r="H64" s="29"/>
      <c r="I64" s="29"/>
      <c r="J64" s="29"/>
      <c r="K64" s="29"/>
      <c r="L64" s="29"/>
      <c r="M64" s="29"/>
      <c r="N64" s="29"/>
      <c r="O64" s="51"/>
      <c r="P64" s="22"/>
    </row>
    <row r="65" spans="2:16" ht="15" thickBot="1">
      <c r="B65" s="21"/>
      <c r="C65" s="403" t="s">
        <v>2259</v>
      </c>
      <c r="D65" s="404"/>
      <c r="E65" s="404"/>
      <c r="F65" s="404"/>
      <c r="G65" s="404"/>
      <c r="H65" s="404"/>
      <c r="I65" s="404"/>
      <c r="J65" s="404"/>
      <c r="K65" s="404"/>
      <c r="L65" s="404"/>
      <c r="M65" s="404"/>
      <c r="N65" s="405"/>
      <c r="O65" s="290">
        <f>ROUND(O54+O30+O47+O63,0)</f>
        <v>0</v>
      </c>
      <c r="P65" s="77"/>
    </row>
    <row r="66" spans="2:16" ht="15" thickBot="1">
      <c r="B66" s="21"/>
      <c r="C66" s="50"/>
      <c r="D66" s="29"/>
      <c r="E66" s="29"/>
      <c r="F66" s="29"/>
      <c r="G66" s="29"/>
      <c r="H66" s="29"/>
      <c r="I66" s="29"/>
      <c r="J66" s="29"/>
      <c r="K66" s="29"/>
      <c r="L66" s="29"/>
      <c r="M66" s="29"/>
      <c r="N66" s="29"/>
      <c r="O66" s="51"/>
      <c r="P66" s="50"/>
    </row>
    <row r="67" spans="2:16">
      <c r="B67" s="21"/>
      <c r="C67" s="424" t="s">
        <v>2254</v>
      </c>
      <c r="D67" s="425"/>
      <c r="E67" s="425"/>
      <c r="F67" s="425"/>
      <c r="G67" s="425"/>
      <c r="H67" s="425"/>
      <c r="I67" s="425"/>
      <c r="J67" s="425"/>
      <c r="K67" s="425"/>
      <c r="L67" s="425"/>
      <c r="M67" s="425"/>
      <c r="N67" s="425"/>
      <c r="O67" s="426"/>
      <c r="P67" s="57"/>
    </row>
    <row r="68" spans="2:16">
      <c r="B68" s="21"/>
      <c r="C68" s="427"/>
      <c r="D68" s="428"/>
      <c r="E68" s="428"/>
      <c r="F68" s="428"/>
      <c r="G68" s="428"/>
      <c r="H68" s="428"/>
      <c r="I68" s="428"/>
      <c r="J68" s="428"/>
      <c r="K68" s="428"/>
      <c r="L68" s="428"/>
      <c r="M68" s="428"/>
      <c r="N68" s="428"/>
      <c r="O68" s="429"/>
      <c r="P68" s="57"/>
    </row>
    <row r="69" spans="2:16" ht="14.4" thickBot="1">
      <c r="B69" s="21"/>
      <c r="C69" s="430"/>
      <c r="D69" s="431"/>
      <c r="E69" s="431"/>
      <c r="F69" s="431"/>
      <c r="G69" s="431"/>
      <c r="H69" s="431"/>
      <c r="I69" s="431"/>
      <c r="J69" s="431"/>
      <c r="K69" s="431"/>
      <c r="L69" s="431"/>
      <c r="M69" s="431"/>
      <c r="N69" s="431"/>
      <c r="O69" s="432"/>
      <c r="P69" s="57"/>
    </row>
    <row r="70" spans="2:16" ht="15" thickBot="1">
      <c r="B70" s="21"/>
      <c r="C70" s="433" t="s">
        <v>6</v>
      </c>
      <c r="D70" s="434"/>
      <c r="E70" s="434"/>
      <c r="F70" s="434"/>
      <c r="G70" s="434"/>
      <c r="H70" s="434"/>
      <c r="I70" s="434"/>
      <c r="J70" s="434"/>
      <c r="K70" s="434"/>
      <c r="L70" s="434"/>
      <c r="M70" s="435"/>
      <c r="N70" s="280" t="s">
        <v>31</v>
      </c>
      <c r="O70" s="281" t="s">
        <v>28</v>
      </c>
      <c r="P70" s="57"/>
    </row>
    <row r="71" spans="2:16" ht="14.4">
      <c r="B71" s="21"/>
      <c r="C71" s="436" t="s">
        <v>2256</v>
      </c>
      <c r="D71" s="437"/>
      <c r="E71" s="437"/>
      <c r="F71" s="437"/>
      <c r="G71" s="437"/>
      <c r="H71" s="437"/>
      <c r="I71" s="437"/>
      <c r="J71" s="437"/>
      <c r="K71" s="437"/>
      <c r="L71" s="437"/>
      <c r="M71" s="437"/>
      <c r="N71" s="282">
        <v>0.26</v>
      </c>
      <c r="O71" s="291">
        <f>N71*O65</f>
        <v>0</v>
      </c>
      <c r="P71" s="57"/>
    </row>
    <row r="72" spans="2:16" ht="14.4">
      <c r="B72" s="21"/>
      <c r="C72" s="438" t="s">
        <v>2255</v>
      </c>
      <c r="D72" s="439"/>
      <c r="E72" s="439"/>
      <c r="F72" s="439"/>
      <c r="G72" s="439"/>
      <c r="H72" s="439"/>
      <c r="I72" s="439"/>
      <c r="J72" s="439"/>
      <c r="K72" s="439"/>
      <c r="L72" s="439"/>
      <c r="M72" s="439"/>
      <c r="N72" s="279">
        <v>0.01</v>
      </c>
      <c r="O72" s="292">
        <f>N72*O65</f>
        <v>0</v>
      </c>
      <c r="P72" s="57"/>
    </row>
    <row r="73" spans="2:16" ht="15" thickBot="1">
      <c r="B73" s="21"/>
      <c r="C73" s="440" t="s">
        <v>27</v>
      </c>
      <c r="D73" s="441"/>
      <c r="E73" s="441"/>
      <c r="F73" s="441"/>
      <c r="G73" s="441"/>
      <c r="H73" s="441"/>
      <c r="I73" s="441"/>
      <c r="J73" s="441"/>
      <c r="K73" s="441"/>
      <c r="L73" s="441"/>
      <c r="M73" s="441"/>
      <c r="N73" s="283">
        <v>0.03</v>
      </c>
      <c r="O73" s="293">
        <f>N73*O65</f>
        <v>0</v>
      </c>
      <c r="P73" s="57"/>
    </row>
    <row r="74" spans="2:16">
      <c r="B74" s="21"/>
      <c r="C74" s="273"/>
      <c r="D74" s="274"/>
      <c r="E74" s="274"/>
      <c r="F74" s="274"/>
      <c r="G74" s="274"/>
      <c r="H74" s="274"/>
      <c r="I74" s="274"/>
      <c r="J74" s="274"/>
      <c r="K74" s="274"/>
      <c r="L74" s="274"/>
      <c r="M74" s="274"/>
      <c r="N74" s="274"/>
      <c r="O74" s="275"/>
      <c r="P74" s="57"/>
    </row>
    <row r="75" spans="2:16" ht="14.4" thickBot="1">
      <c r="B75" s="21"/>
      <c r="C75" s="276"/>
      <c r="D75" s="277"/>
      <c r="E75" s="277"/>
      <c r="F75" s="277"/>
      <c r="G75" s="277"/>
      <c r="H75" s="277"/>
      <c r="I75" s="277"/>
      <c r="J75" s="277"/>
      <c r="K75" s="277"/>
      <c r="L75" s="277"/>
      <c r="M75" s="277"/>
      <c r="N75" s="277"/>
      <c r="O75" s="278"/>
      <c r="P75" s="57"/>
    </row>
    <row r="76" spans="2:16" ht="15" thickBot="1">
      <c r="B76" s="21"/>
      <c r="C76" s="403" t="s">
        <v>2260</v>
      </c>
      <c r="D76" s="404"/>
      <c r="E76" s="404"/>
      <c r="F76" s="404"/>
      <c r="G76" s="404"/>
      <c r="H76" s="404"/>
      <c r="I76" s="404"/>
      <c r="J76" s="404"/>
      <c r="K76" s="404"/>
      <c r="L76" s="404"/>
      <c r="M76" s="404"/>
      <c r="N76" s="405"/>
      <c r="O76" s="290">
        <f>ROUND(O65+O71+O72+O73,0)</f>
        <v>0</v>
      </c>
      <c r="P76" s="77"/>
    </row>
    <row r="77" spans="2:16" ht="14.4">
      <c r="B77" s="21"/>
      <c r="C77" s="50"/>
      <c r="D77" s="29"/>
      <c r="E77" s="29"/>
      <c r="F77" s="29"/>
      <c r="G77" s="29"/>
      <c r="H77" s="29"/>
      <c r="I77" s="29"/>
      <c r="J77" s="29"/>
      <c r="K77" s="29"/>
      <c r="L77" s="29"/>
      <c r="M77" s="29"/>
      <c r="N77" s="29"/>
      <c r="O77" s="51"/>
      <c r="P77" s="22"/>
    </row>
    <row r="78" spans="2:16" ht="14.4">
      <c r="B78" s="21"/>
      <c r="C78" s="50"/>
      <c r="D78" s="29"/>
      <c r="E78" s="29"/>
      <c r="F78" s="29"/>
      <c r="G78" s="29"/>
      <c r="H78" s="29"/>
      <c r="I78" s="29"/>
      <c r="J78" s="29"/>
      <c r="K78" s="29"/>
      <c r="L78" s="29"/>
      <c r="M78" s="29"/>
      <c r="N78" s="29"/>
      <c r="O78" s="51"/>
      <c r="P78" s="22"/>
    </row>
    <row r="79" spans="2:16" ht="18.75" customHeight="1" thickBot="1">
      <c r="B79" s="21"/>
      <c r="C79" s="446"/>
      <c r="D79" s="447"/>
      <c r="E79" s="447"/>
      <c r="F79" s="47"/>
      <c r="G79" s="47"/>
      <c r="H79" s="47"/>
      <c r="I79" s="47"/>
      <c r="J79" s="47"/>
      <c r="K79" s="448"/>
      <c r="L79" s="448"/>
      <c r="M79" s="448"/>
      <c r="N79" s="448"/>
      <c r="O79" s="449"/>
      <c r="P79" s="78"/>
    </row>
    <row r="80" spans="2:16" ht="14.4" thickBot="1">
      <c r="B80" s="79"/>
      <c r="C80" s="80"/>
      <c r="D80" s="80"/>
      <c r="E80" s="80"/>
      <c r="F80" s="80"/>
      <c r="G80" s="80"/>
      <c r="H80" s="80"/>
      <c r="I80" s="80"/>
      <c r="J80" s="80"/>
      <c r="K80" s="80"/>
      <c r="L80" s="80"/>
      <c r="M80" s="80"/>
      <c r="N80" s="80"/>
      <c r="O80" s="80"/>
      <c r="P80" s="81"/>
    </row>
    <row r="81" ht="14.4" thickTop="1"/>
  </sheetData>
  <mergeCells count="101">
    <mergeCell ref="C15:L15"/>
    <mergeCell ref="C25:G25"/>
    <mergeCell ref="H25:I25"/>
    <mergeCell ref="J25:K25"/>
    <mergeCell ref="M25:N25"/>
    <mergeCell ref="C16:F16"/>
    <mergeCell ref="C18:O18"/>
    <mergeCell ref="C2:F2"/>
    <mergeCell ref="C5:O5"/>
    <mergeCell ref="C7:C12"/>
    <mergeCell ref="L7:O8"/>
    <mergeCell ref="M9:O9"/>
    <mergeCell ref="L10:L12"/>
    <mergeCell ref="M10:M12"/>
    <mergeCell ref="N10:N12"/>
    <mergeCell ref="O10:O12"/>
    <mergeCell ref="D19:L19"/>
    <mergeCell ref="M19:N19"/>
    <mergeCell ref="D20:L20"/>
    <mergeCell ref="M20:N20"/>
    <mergeCell ref="C21:O23"/>
    <mergeCell ref="C24:G24"/>
    <mergeCell ref="H24:I24"/>
    <mergeCell ref="J24:K24"/>
    <mergeCell ref="M24:N24"/>
    <mergeCell ref="J26:K26"/>
    <mergeCell ref="M26:N26"/>
    <mergeCell ref="C29:G29"/>
    <mergeCell ref="H29:I29"/>
    <mergeCell ref="J29:K29"/>
    <mergeCell ref="M29:N29"/>
    <mergeCell ref="C27:G27"/>
    <mergeCell ref="H27:I27"/>
    <mergeCell ref="J27:K27"/>
    <mergeCell ref="M27:N27"/>
    <mergeCell ref="C28:G28"/>
    <mergeCell ref="H28:I28"/>
    <mergeCell ref="J28:K28"/>
    <mergeCell ref="M28:N28"/>
    <mergeCell ref="C30:N30"/>
    <mergeCell ref="C31:O33"/>
    <mergeCell ref="C34:J34"/>
    <mergeCell ref="M34:N34"/>
    <mergeCell ref="C35:J35"/>
    <mergeCell ref="M35:N35"/>
    <mergeCell ref="C46:J46"/>
    <mergeCell ref="M46:N46"/>
    <mergeCell ref="C47:N47"/>
    <mergeCell ref="M41:N41"/>
    <mergeCell ref="C42:J42"/>
    <mergeCell ref="M42:N42"/>
    <mergeCell ref="C43:J43"/>
    <mergeCell ref="M43:N43"/>
    <mergeCell ref="C44:J44"/>
    <mergeCell ref="M44:N44"/>
    <mergeCell ref="C45:J45"/>
    <mergeCell ref="M45:N45"/>
    <mergeCell ref="C48:O50"/>
    <mergeCell ref="C51:I51"/>
    <mergeCell ref="M51:N51"/>
    <mergeCell ref="C79:E79"/>
    <mergeCell ref="K79:O79"/>
    <mergeCell ref="D11:K11"/>
    <mergeCell ref="D8:K9"/>
    <mergeCell ref="C26:G26"/>
    <mergeCell ref="H26:I26"/>
    <mergeCell ref="C36:J36"/>
    <mergeCell ref="M36:N36"/>
    <mergeCell ref="C37:J37"/>
    <mergeCell ref="M37:N37"/>
    <mergeCell ref="C63:N63"/>
    <mergeCell ref="C65:N65"/>
    <mergeCell ref="C58:I58"/>
    <mergeCell ref="M58:N58"/>
    <mergeCell ref="C38:J38"/>
    <mergeCell ref="M38:N38"/>
    <mergeCell ref="C39:J39"/>
    <mergeCell ref="M39:N39"/>
    <mergeCell ref="C40:J40"/>
    <mergeCell ref="M40:N40"/>
    <mergeCell ref="C41:J41"/>
    <mergeCell ref="C76:N76"/>
    <mergeCell ref="M59:N59"/>
    <mergeCell ref="M60:N60"/>
    <mergeCell ref="M61:N61"/>
    <mergeCell ref="C62:I62"/>
    <mergeCell ref="M62:N62"/>
    <mergeCell ref="C52:I52"/>
    <mergeCell ref="M52:N52"/>
    <mergeCell ref="C53:I53"/>
    <mergeCell ref="M53:N53"/>
    <mergeCell ref="C54:N54"/>
    <mergeCell ref="C55:O57"/>
    <mergeCell ref="C59:I59"/>
    <mergeCell ref="C60:I60"/>
    <mergeCell ref="C61:I61"/>
    <mergeCell ref="C67:O69"/>
    <mergeCell ref="C70:M70"/>
    <mergeCell ref="C71:M71"/>
    <mergeCell ref="C72:M72"/>
    <mergeCell ref="C73:M73"/>
  </mergeCells>
  <printOptions horizontalCentered="1"/>
  <pageMargins left="0.11811023622047245" right="0.11811023622047245" top="0.15748031496062992" bottom="0.15748031496062992" header="0" footer="0"/>
  <pageSetup scale="48" fitToHeight="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6D82722-1CC7-457F-9C87-96C28595D96E}">
          <x14:formula1>
            <xm:f>TRANSPORTE!$C$14:$C$28</xm:f>
          </x14:formula1>
          <xm:sqref>C52:I53</xm:sqref>
        </x14:dataValidation>
        <x14:dataValidation type="list" allowBlank="1" showInputMessage="1" showErrorMessage="1" xr:uid="{F3FB5D61-585B-4A2A-88A4-E52BE9E564DB}">
          <x14:formula1>
            <xm:f>'MANO DE OBRA'!$C$14:$C$33</xm:f>
          </x14:formula1>
          <xm:sqref>C59:I62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385C3-8432-49F8-A4B5-B91AEF1A0690}">
  <sheetPr>
    <pageSetUpPr fitToPage="1"/>
  </sheetPr>
  <dimension ref="B1:H80"/>
  <sheetViews>
    <sheetView showGridLines="0" view="pageBreakPreview" zoomScale="130" zoomScaleNormal="80" zoomScaleSheetLayoutView="130" workbookViewId="0">
      <selection activeCell="D20" sqref="D20:L20"/>
    </sheetView>
  </sheetViews>
  <sheetFormatPr baseColWidth="10" defaultRowHeight="13.2"/>
  <cols>
    <col min="1" max="1" width="3.5546875" customWidth="1"/>
    <col min="2" max="2" width="22.77734375" customWidth="1"/>
    <col min="3" max="3" width="40.77734375" customWidth="1"/>
    <col min="5" max="5" width="14.77734375" bestFit="1" customWidth="1"/>
    <col min="6" max="6" width="7.109375" customWidth="1"/>
    <col min="7" max="7" width="14.77734375" bestFit="1" customWidth="1"/>
    <col min="8" max="8" width="18.44140625" customWidth="1"/>
    <col min="9" max="9" width="3.5546875" customWidth="1"/>
  </cols>
  <sheetData>
    <row r="1" spans="2:8" ht="13.8" thickBot="1"/>
    <row r="2" spans="2:8" ht="13.8" thickBot="1">
      <c r="B2" s="503" t="e" vm="1">
        <v>#VALUE!</v>
      </c>
      <c r="C2" s="504" t="e">
        <f>#REF!</f>
        <v>#REF!</v>
      </c>
      <c r="D2" s="504"/>
      <c r="E2" s="504"/>
      <c r="F2" s="504"/>
      <c r="G2" s="504"/>
      <c r="H2" s="504"/>
    </row>
    <row r="3" spans="2:8" ht="13.8" thickBot="1">
      <c r="B3" s="503"/>
      <c r="C3" s="504"/>
      <c r="D3" s="504"/>
      <c r="E3" s="504"/>
      <c r="F3" s="504"/>
      <c r="G3" s="504"/>
      <c r="H3" s="504"/>
    </row>
    <row r="4" spans="2:8" ht="13.8" thickBot="1">
      <c r="B4" s="503"/>
      <c r="C4" s="504"/>
      <c r="D4" s="504"/>
      <c r="E4" s="504"/>
      <c r="F4" s="504"/>
      <c r="G4" s="504"/>
      <c r="H4" s="504"/>
    </row>
    <row r="5" spans="2:8" ht="13.8" thickBot="1">
      <c r="B5" s="503"/>
      <c r="C5" s="505" t="s">
        <v>44</v>
      </c>
      <c r="D5" s="505"/>
      <c r="E5" s="505"/>
      <c r="F5" s="505"/>
      <c r="G5" s="505"/>
      <c r="H5" s="505"/>
    </row>
    <row r="6" spans="2:8" ht="13.8" thickBot="1">
      <c r="B6" s="503"/>
      <c r="C6" s="505"/>
      <c r="D6" s="505"/>
      <c r="E6" s="505"/>
      <c r="F6" s="505"/>
      <c r="G6" s="505"/>
      <c r="H6" s="505"/>
    </row>
    <row r="7" spans="2:8" ht="13.8" thickBot="1">
      <c r="B7" s="214"/>
      <c r="C7" s="215"/>
      <c r="D7" s="215"/>
      <c r="E7" s="215"/>
      <c r="F7" s="215"/>
      <c r="G7" s="215"/>
      <c r="H7" s="215"/>
    </row>
    <row r="8" spans="2:8" ht="13.2" customHeight="1" thickBot="1">
      <c r="B8" s="500" t="s">
        <v>1212</v>
      </c>
      <c r="C8" s="501"/>
      <c r="D8" s="501"/>
      <c r="E8" s="501"/>
      <c r="F8" s="501"/>
      <c r="G8" s="501"/>
      <c r="H8" s="502"/>
    </row>
    <row r="9" spans="2:8" ht="5.4" customHeight="1" thickBot="1">
      <c r="B9" s="213"/>
      <c r="C9" s="213"/>
      <c r="D9" s="213"/>
      <c r="E9" s="213"/>
      <c r="F9" s="213"/>
      <c r="G9" s="213"/>
      <c r="H9" s="213"/>
    </row>
    <row r="10" spans="2:8" ht="13.8" thickBot="1">
      <c r="B10" s="500" t="s">
        <v>1213</v>
      </c>
      <c r="C10" s="501"/>
      <c r="D10" s="501"/>
      <c r="E10" s="501"/>
      <c r="F10" s="501"/>
      <c r="G10" s="501"/>
      <c r="H10" s="502"/>
    </row>
    <row r="11" spans="2:8" ht="13.8" thickBot="1"/>
    <row r="12" spans="2:8" ht="13.8" thickBot="1">
      <c r="B12" s="500" t="s">
        <v>1205</v>
      </c>
      <c r="C12" s="501"/>
      <c r="D12" s="501"/>
      <c r="E12" s="501"/>
      <c r="F12" s="501"/>
      <c r="G12" s="501"/>
      <c r="H12" s="502"/>
    </row>
    <row r="13" spans="2:8">
      <c r="B13" s="216" t="s">
        <v>1206</v>
      </c>
      <c r="C13" s="217" t="s">
        <v>1207</v>
      </c>
      <c r="D13" s="217" t="s">
        <v>55</v>
      </c>
      <c r="E13" s="217" t="s">
        <v>1208</v>
      </c>
      <c r="F13" s="217" t="s">
        <v>1209</v>
      </c>
      <c r="G13" s="217" t="s">
        <v>1210</v>
      </c>
      <c r="H13" s="218" t="s">
        <v>1211</v>
      </c>
    </row>
    <row r="14" spans="2:8" s="251" customFormat="1">
      <c r="B14" s="246">
        <v>1</v>
      </c>
      <c r="C14" s="272" t="s">
        <v>1243</v>
      </c>
      <c r="D14" s="247" t="s">
        <v>109</v>
      </c>
      <c r="E14" s="248">
        <v>64321</v>
      </c>
      <c r="F14" s="247"/>
      <c r="G14" s="249">
        <f>E14*(F14+1)</f>
        <v>64321</v>
      </c>
      <c r="H14" s="250" t="s">
        <v>1309</v>
      </c>
    </row>
    <row r="15" spans="2:8" s="251" customFormat="1">
      <c r="B15" s="246">
        <f>B14+1</f>
        <v>2</v>
      </c>
      <c r="C15" s="272" t="s">
        <v>1244</v>
      </c>
      <c r="D15" s="247" t="s">
        <v>1245</v>
      </c>
      <c r="E15" s="248">
        <v>100068</v>
      </c>
      <c r="F15" s="247"/>
      <c r="G15" s="249">
        <f>E15*(1+F15)</f>
        <v>100068</v>
      </c>
      <c r="H15" s="250" t="s">
        <v>1309</v>
      </c>
    </row>
    <row r="16" spans="2:8" s="251" customFormat="1">
      <c r="B16" s="246">
        <f t="shared" ref="B16:B77" si="0">B15+1</f>
        <v>3</v>
      </c>
      <c r="C16" s="247" t="s">
        <v>1246</v>
      </c>
      <c r="D16" s="247" t="s">
        <v>1245</v>
      </c>
      <c r="E16" s="248">
        <v>87506</v>
      </c>
      <c r="F16" s="247"/>
      <c r="G16" s="249">
        <f t="shared" ref="G16:G75" si="1">E16*(1+F16)</f>
        <v>87506</v>
      </c>
      <c r="H16" s="250" t="s">
        <v>1309</v>
      </c>
    </row>
    <row r="17" spans="2:8" s="251" customFormat="1">
      <c r="B17" s="246">
        <f t="shared" si="0"/>
        <v>4</v>
      </c>
      <c r="C17" s="247" t="s">
        <v>1247</v>
      </c>
      <c r="D17" s="247" t="s">
        <v>1245</v>
      </c>
      <c r="E17" s="248">
        <v>34656</v>
      </c>
      <c r="F17" s="247"/>
      <c r="G17" s="249">
        <f t="shared" si="1"/>
        <v>34656</v>
      </c>
      <c r="H17" s="250" t="s">
        <v>1309</v>
      </c>
    </row>
    <row r="18" spans="2:8" s="251" customFormat="1">
      <c r="B18" s="246">
        <f t="shared" si="0"/>
        <v>5</v>
      </c>
      <c r="C18" s="247" t="s">
        <v>1248</v>
      </c>
      <c r="D18" s="247" t="s">
        <v>1245</v>
      </c>
      <c r="E18" s="248">
        <v>69311</v>
      </c>
      <c r="F18" s="247"/>
      <c r="G18" s="249">
        <f t="shared" si="1"/>
        <v>69311</v>
      </c>
      <c r="H18" s="250" t="s">
        <v>1309</v>
      </c>
    </row>
    <row r="19" spans="2:8" s="251" customFormat="1">
      <c r="B19" s="246">
        <f t="shared" si="0"/>
        <v>6</v>
      </c>
      <c r="C19" s="247" t="s">
        <v>1249</v>
      </c>
      <c r="D19" s="247" t="s">
        <v>1245</v>
      </c>
      <c r="E19" s="248">
        <v>196983</v>
      </c>
      <c r="F19" s="247"/>
      <c r="G19" s="249">
        <f t="shared" si="1"/>
        <v>196983</v>
      </c>
      <c r="H19" s="250" t="s">
        <v>1309</v>
      </c>
    </row>
    <row r="20" spans="2:8" s="251" customFormat="1">
      <c r="B20" s="246">
        <f t="shared" si="0"/>
        <v>7</v>
      </c>
      <c r="C20" s="247" t="s">
        <v>1250</v>
      </c>
      <c r="D20" s="247" t="s">
        <v>1251</v>
      </c>
      <c r="E20" s="248">
        <v>514637</v>
      </c>
      <c r="F20" s="247"/>
      <c r="G20" s="249">
        <f t="shared" si="1"/>
        <v>514637</v>
      </c>
      <c r="H20" s="250" t="s">
        <v>1309</v>
      </c>
    </row>
    <row r="21" spans="2:8" s="251" customFormat="1">
      <c r="B21" s="246">
        <f t="shared" si="0"/>
        <v>8</v>
      </c>
      <c r="C21" s="247" t="s">
        <v>1252</v>
      </c>
      <c r="D21" s="247" t="s">
        <v>81</v>
      </c>
      <c r="E21" s="248">
        <v>67733</v>
      </c>
      <c r="F21" s="247"/>
      <c r="G21" s="249">
        <f t="shared" si="1"/>
        <v>67733</v>
      </c>
      <c r="H21" s="250" t="s">
        <v>1309</v>
      </c>
    </row>
    <row r="22" spans="2:8" s="251" customFormat="1">
      <c r="B22" s="246">
        <f t="shared" si="0"/>
        <v>9</v>
      </c>
      <c r="C22" s="247" t="s">
        <v>1253</v>
      </c>
      <c r="D22" s="247" t="s">
        <v>1245</v>
      </c>
      <c r="E22" s="248">
        <v>149084</v>
      </c>
      <c r="F22" s="247"/>
      <c r="G22" s="249">
        <f t="shared" si="1"/>
        <v>149084</v>
      </c>
      <c r="H22" s="250" t="s">
        <v>1309</v>
      </c>
    </row>
    <row r="23" spans="2:8" s="251" customFormat="1">
      <c r="B23" s="246">
        <f t="shared" si="0"/>
        <v>10</v>
      </c>
      <c r="C23" s="247" t="s">
        <v>1254</v>
      </c>
      <c r="D23" s="247" t="s">
        <v>1245</v>
      </c>
      <c r="E23" s="248">
        <v>170527</v>
      </c>
      <c r="F23" s="247"/>
      <c r="G23" s="249">
        <f t="shared" si="1"/>
        <v>170527</v>
      </c>
      <c r="H23" s="250" t="s">
        <v>1309</v>
      </c>
    </row>
    <row r="24" spans="2:8" s="251" customFormat="1">
      <c r="B24" s="246">
        <f t="shared" si="0"/>
        <v>11</v>
      </c>
      <c r="C24" s="247" t="s">
        <v>1255</v>
      </c>
      <c r="D24" s="247" t="s">
        <v>1245</v>
      </c>
      <c r="E24" s="248">
        <v>155951</v>
      </c>
      <c r="F24" s="247"/>
      <c r="G24" s="249">
        <f t="shared" si="1"/>
        <v>155951</v>
      </c>
      <c r="H24" s="250" t="s">
        <v>1309</v>
      </c>
    </row>
    <row r="25" spans="2:8" s="251" customFormat="1">
      <c r="B25" s="246">
        <f t="shared" si="0"/>
        <v>12</v>
      </c>
      <c r="C25" s="247" t="s">
        <v>1256</v>
      </c>
      <c r="D25" s="247" t="s">
        <v>1251</v>
      </c>
      <c r="E25" s="248">
        <v>86639</v>
      </c>
      <c r="F25" s="247"/>
      <c r="G25" s="249">
        <f t="shared" si="1"/>
        <v>86639</v>
      </c>
      <c r="H25" s="250" t="s">
        <v>1309</v>
      </c>
    </row>
    <row r="26" spans="2:8" s="251" customFormat="1">
      <c r="B26" s="246">
        <f t="shared" si="0"/>
        <v>13</v>
      </c>
      <c r="C26" s="247" t="s">
        <v>1257</v>
      </c>
      <c r="D26" s="247" t="s">
        <v>1251</v>
      </c>
      <c r="E26" s="248">
        <v>81298</v>
      </c>
      <c r="F26" s="247"/>
      <c r="G26" s="249">
        <f t="shared" si="1"/>
        <v>81298</v>
      </c>
      <c r="H26" s="250" t="s">
        <v>1309</v>
      </c>
    </row>
    <row r="27" spans="2:8" s="251" customFormat="1">
      <c r="B27" s="246">
        <f t="shared" si="0"/>
        <v>14</v>
      </c>
      <c r="C27" s="247" t="s">
        <v>1258</v>
      </c>
      <c r="D27" s="247" t="s">
        <v>1245</v>
      </c>
      <c r="E27" s="248">
        <v>93265</v>
      </c>
      <c r="F27" s="247"/>
      <c r="G27" s="249">
        <f t="shared" si="1"/>
        <v>93265</v>
      </c>
      <c r="H27" s="250" t="s">
        <v>1309</v>
      </c>
    </row>
    <row r="28" spans="2:8" s="251" customFormat="1">
      <c r="B28" s="246">
        <f t="shared" si="0"/>
        <v>15</v>
      </c>
      <c r="C28" s="247" t="s">
        <v>1259</v>
      </c>
      <c r="D28" s="247" t="s">
        <v>1251</v>
      </c>
      <c r="E28" s="248">
        <v>108334</v>
      </c>
      <c r="F28" s="247"/>
      <c r="G28" s="249">
        <f t="shared" si="1"/>
        <v>108334</v>
      </c>
      <c r="H28" s="250" t="s">
        <v>1309</v>
      </c>
    </row>
    <row r="29" spans="2:8" s="251" customFormat="1">
      <c r="B29" s="246">
        <f t="shared" si="0"/>
        <v>16</v>
      </c>
      <c r="C29" s="247" t="s">
        <v>1260</v>
      </c>
      <c r="D29" s="247" t="s">
        <v>1251</v>
      </c>
      <c r="E29" s="248">
        <v>176883</v>
      </c>
      <c r="F29" s="247"/>
      <c r="G29" s="249">
        <f t="shared" si="1"/>
        <v>176883</v>
      </c>
      <c r="H29" s="250" t="s">
        <v>1309</v>
      </c>
    </row>
    <row r="30" spans="2:8" s="251" customFormat="1">
      <c r="B30" s="246">
        <f t="shared" si="0"/>
        <v>17</v>
      </c>
      <c r="C30" s="247" t="s">
        <v>1261</v>
      </c>
      <c r="D30" s="247" t="s">
        <v>1251</v>
      </c>
      <c r="E30" s="248">
        <v>145554</v>
      </c>
      <c r="F30" s="247"/>
      <c r="G30" s="249">
        <f t="shared" si="1"/>
        <v>145554</v>
      </c>
      <c r="H30" s="250" t="s">
        <v>1309</v>
      </c>
    </row>
    <row r="31" spans="2:8" s="251" customFormat="1">
      <c r="B31" s="246">
        <f t="shared" si="0"/>
        <v>18</v>
      </c>
      <c r="C31" s="247" t="s">
        <v>1262</v>
      </c>
      <c r="D31" s="247" t="s">
        <v>1245</v>
      </c>
      <c r="E31" s="248">
        <v>38814</v>
      </c>
      <c r="F31" s="247"/>
      <c r="G31" s="249">
        <f t="shared" si="1"/>
        <v>38814</v>
      </c>
      <c r="H31" s="250" t="s">
        <v>1309</v>
      </c>
    </row>
    <row r="32" spans="2:8" s="251" customFormat="1">
      <c r="B32" s="246">
        <f t="shared" si="0"/>
        <v>19</v>
      </c>
      <c r="C32" s="247" t="s">
        <v>1263</v>
      </c>
      <c r="D32" s="247" t="s">
        <v>1245</v>
      </c>
      <c r="E32" s="248">
        <v>110985</v>
      </c>
      <c r="F32" s="247"/>
      <c r="G32" s="249">
        <f t="shared" si="1"/>
        <v>110985</v>
      </c>
      <c r="H32" s="250" t="s">
        <v>1309</v>
      </c>
    </row>
    <row r="33" spans="2:8" s="251" customFormat="1">
      <c r="B33" s="246">
        <f t="shared" si="0"/>
        <v>20</v>
      </c>
      <c r="C33" s="247" t="s">
        <v>1264</v>
      </c>
      <c r="D33" s="247" t="s">
        <v>1251</v>
      </c>
      <c r="E33" s="248">
        <v>168122</v>
      </c>
      <c r="F33" s="247"/>
      <c r="G33" s="249">
        <f t="shared" si="1"/>
        <v>168122</v>
      </c>
      <c r="H33" s="250" t="s">
        <v>1309</v>
      </c>
    </row>
    <row r="34" spans="2:8" s="251" customFormat="1">
      <c r="B34" s="246">
        <f t="shared" si="0"/>
        <v>21</v>
      </c>
      <c r="C34" s="247" t="s">
        <v>1265</v>
      </c>
      <c r="D34" s="247" t="s">
        <v>1245</v>
      </c>
      <c r="E34" s="248">
        <v>268581</v>
      </c>
      <c r="F34" s="247"/>
      <c r="G34" s="249">
        <f t="shared" si="1"/>
        <v>268581</v>
      </c>
      <c r="H34" s="250" t="s">
        <v>1309</v>
      </c>
    </row>
    <row r="35" spans="2:8" s="251" customFormat="1">
      <c r="B35" s="246">
        <f t="shared" si="0"/>
        <v>22</v>
      </c>
      <c r="C35" s="247" t="s">
        <v>1266</v>
      </c>
      <c r="D35" s="247" t="s">
        <v>1267</v>
      </c>
      <c r="E35" s="248">
        <v>16824</v>
      </c>
      <c r="F35" s="247"/>
      <c r="G35" s="249">
        <f t="shared" si="1"/>
        <v>16824</v>
      </c>
      <c r="H35" s="250" t="s">
        <v>1309</v>
      </c>
    </row>
    <row r="36" spans="2:8" s="251" customFormat="1">
      <c r="B36" s="246">
        <f t="shared" si="0"/>
        <v>23</v>
      </c>
      <c r="C36" s="247" t="s">
        <v>1268</v>
      </c>
      <c r="D36" s="247" t="s">
        <v>81</v>
      </c>
      <c r="E36" s="248">
        <v>35151</v>
      </c>
      <c r="F36" s="247"/>
      <c r="G36" s="249">
        <f t="shared" si="1"/>
        <v>35151</v>
      </c>
      <c r="H36" s="250" t="s">
        <v>1309</v>
      </c>
    </row>
    <row r="37" spans="2:8" s="251" customFormat="1">
      <c r="B37" s="246">
        <f t="shared" si="0"/>
        <v>24</v>
      </c>
      <c r="C37" s="247" t="s">
        <v>1269</v>
      </c>
      <c r="D37" s="247" t="s">
        <v>1251</v>
      </c>
      <c r="E37" s="248">
        <v>10397</v>
      </c>
      <c r="F37" s="247"/>
      <c r="G37" s="249">
        <f t="shared" si="1"/>
        <v>10397</v>
      </c>
      <c r="H37" s="250" t="s">
        <v>1309</v>
      </c>
    </row>
    <row r="38" spans="2:8" s="251" customFormat="1">
      <c r="B38" s="246">
        <f t="shared" si="0"/>
        <v>25</v>
      </c>
      <c r="C38" s="247" t="s">
        <v>1270</v>
      </c>
      <c r="D38" s="247" t="s">
        <v>81</v>
      </c>
      <c r="E38" s="248">
        <v>5718</v>
      </c>
      <c r="F38" s="247"/>
      <c r="G38" s="249">
        <f t="shared" si="1"/>
        <v>5718</v>
      </c>
      <c r="H38" s="250" t="s">
        <v>1309</v>
      </c>
    </row>
    <row r="39" spans="2:8" s="251" customFormat="1">
      <c r="B39" s="246">
        <f t="shared" si="0"/>
        <v>26</v>
      </c>
      <c r="C39" s="247" t="s">
        <v>1271</v>
      </c>
      <c r="D39" s="247" t="s">
        <v>1272</v>
      </c>
      <c r="E39" s="248">
        <v>5700</v>
      </c>
      <c r="F39" s="247"/>
      <c r="G39" s="249">
        <f t="shared" si="1"/>
        <v>5700</v>
      </c>
      <c r="H39" s="250" t="s">
        <v>1309</v>
      </c>
    </row>
    <row r="40" spans="2:8" s="251" customFormat="1">
      <c r="B40" s="246">
        <f t="shared" si="0"/>
        <v>27</v>
      </c>
      <c r="C40" s="247" t="s">
        <v>1273</v>
      </c>
      <c r="D40" s="247" t="s">
        <v>1251</v>
      </c>
      <c r="E40" s="248">
        <v>431</v>
      </c>
      <c r="F40" s="247"/>
      <c r="G40" s="249">
        <f t="shared" si="1"/>
        <v>431</v>
      </c>
      <c r="H40" s="250" t="s">
        <v>1309</v>
      </c>
    </row>
    <row r="41" spans="2:8" s="251" customFormat="1">
      <c r="B41" s="246">
        <f t="shared" si="0"/>
        <v>28</v>
      </c>
      <c r="C41" s="247" t="s">
        <v>1274</v>
      </c>
      <c r="D41" s="247" t="s">
        <v>81</v>
      </c>
      <c r="E41" s="248">
        <v>2287</v>
      </c>
      <c r="F41" s="247"/>
      <c r="G41" s="249">
        <f t="shared" si="1"/>
        <v>2287</v>
      </c>
      <c r="H41" s="250" t="s">
        <v>1309</v>
      </c>
    </row>
    <row r="42" spans="2:8" s="251" customFormat="1">
      <c r="B42" s="246">
        <f t="shared" si="0"/>
        <v>29</v>
      </c>
      <c r="C42" s="247" t="s">
        <v>1275</v>
      </c>
      <c r="D42" s="247" t="s">
        <v>1245</v>
      </c>
      <c r="E42" s="248">
        <v>759133</v>
      </c>
      <c r="F42" s="247"/>
      <c r="G42" s="249">
        <f t="shared" si="1"/>
        <v>759133</v>
      </c>
      <c r="H42" s="250" t="s">
        <v>1309</v>
      </c>
    </row>
    <row r="43" spans="2:8" s="251" customFormat="1">
      <c r="B43" s="246">
        <f t="shared" si="0"/>
        <v>30</v>
      </c>
      <c r="C43" s="247" t="s">
        <v>1276</v>
      </c>
      <c r="D43" s="247" t="s">
        <v>1245</v>
      </c>
      <c r="E43" s="248">
        <v>242590</v>
      </c>
      <c r="F43" s="247"/>
      <c r="G43" s="249">
        <f t="shared" si="1"/>
        <v>242590</v>
      </c>
      <c r="H43" s="250" t="s">
        <v>1309</v>
      </c>
    </row>
    <row r="44" spans="2:8" s="251" customFormat="1">
      <c r="B44" s="246">
        <f t="shared" si="0"/>
        <v>31</v>
      </c>
      <c r="C44" s="247" t="s">
        <v>1277</v>
      </c>
      <c r="D44" s="247" t="s">
        <v>1245</v>
      </c>
      <c r="E44" s="248">
        <v>116097</v>
      </c>
      <c r="F44" s="247"/>
      <c r="G44" s="249">
        <f t="shared" si="1"/>
        <v>116097</v>
      </c>
      <c r="H44" s="250" t="s">
        <v>1309</v>
      </c>
    </row>
    <row r="45" spans="2:8" s="251" customFormat="1">
      <c r="B45" s="246">
        <f t="shared" si="0"/>
        <v>32</v>
      </c>
      <c r="C45" s="247" t="s">
        <v>1278</v>
      </c>
      <c r="D45" s="247" t="s">
        <v>1251</v>
      </c>
      <c r="E45" s="248">
        <v>1746646</v>
      </c>
      <c r="F45" s="247"/>
      <c r="G45" s="249">
        <f t="shared" si="1"/>
        <v>1746646</v>
      </c>
      <c r="H45" s="250" t="s">
        <v>1309</v>
      </c>
    </row>
    <row r="46" spans="2:8" s="251" customFormat="1">
      <c r="B46" s="246">
        <f t="shared" si="0"/>
        <v>33</v>
      </c>
      <c r="C46" s="247" t="s">
        <v>1279</v>
      </c>
      <c r="D46" s="247" t="s">
        <v>1245</v>
      </c>
      <c r="E46" s="248">
        <v>7824</v>
      </c>
      <c r="F46" s="247"/>
      <c r="G46" s="249">
        <f t="shared" si="1"/>
        <v>7824</v>
      </c>
      <c r="H46" s="250" t="s">
        <v>1309</v>
      </c>
    </row>
    <row r="47" spans="2:8" s="251" customFormat="1">
      <c r="B47" s="246">
        <f t="shared" si="0"/>
        <v>34</v>
      </c>
      <c r="C47" s="247" t="s">
        <v>1280</v>
      </c>
      <c r="D47" s="247" t="s">
        <v>25</v>
      </c>
      <c r="E47" s="248"/>
      <c r="F47" s="247"/>
      <c r="G47" s="249">
        <f t="shared" si="1"/>
        <v>0</v>
      </c>
      <c r="H47" s="250" t="s">
        <v>1309</v>
      </c>
    </row>
    <row r="48" spans="2:8" s="251" customFormat="1">
      <c r="B48" s="246">
        <f t="shared" si="0"/>
        <v>35</v>
      </c>
      <c r="C48" s="247" t="s">
        <v>1281</v>
      </c>
      <c r="D48" s="247" t="s">
        <v>1245</v>
      </c>
      <c r="E48" s="248">
        <v>131562</v>
      </c>
      <c r="F48" s="247"/>
      <c r="G48" s="249">
        <f t="shared" si="1"/>
        <v>131562</v>
      </c>
      <c r="H48" s="250" t="s">
        <v>1309</v>
      </c>
    </row>
    <row r="49" spans="2:8" s="251" customFormat="1">
      <c r="B49" s="246">
        <f t="shared" si="0"/>
        <v>36</v>
      </c>
      <c r="C49" s="247" t="s">
        <v>1282</v>
      </c>
      <c r="D49" s="247" t="s">
        <v>1251</v>
      </c>
      <c r="E49" s="248">
        <v>59223</v>
      </c>
      <c r="F49" s="247"/>
      <c r="G49" s="249">
        <f t="shared" si="1"/>
        <v>59223</v>
      </c>
      <c r="H49" s="250" t="s">
        <v>1309</v>
      </c>
    </row>
    <row r="50" spans="2:8" s="251" customFormat="1">
      <c r="B50" s="246">
        <f t="shared" si="0"/>
        <v>37</v>
      </c>
      <c r="C50" s="247" t="s">
        <v>1283</v>
      </c>
      <c r="D50" s="247" t="s">
        <v>1245</v>
      </c>
      <c r="E50" s="248">
        <v>859677</v>
      </c>
      <c r="F50" s="247"/>
      <c r="G50" s="249">
        <f t="shared" si="1"/>
        <v>859677</v>
      </c>
      <c r="H50" s="250" t="s">
        <v>1309</v>
      </c>
    </row>
    <row r="51" spans="2:8" s="251" customFormat="1">
      <c r="B51" s="246">
        <f t="shared" si="0"/>
        <v>38</v>
      </c>
      <c r="C51" s="247" t="s">
        <v>1284</v>
      </c>
      <c r="D51" s="247" t="s">
        <v>1245</v>
      </c>
      <c r="E51" s="248">
        <v>17588</v>
      </c>
      <c r="F51" s="247"/>
      <c r="G51" s="249">
        <f t="shared" si="1"/>
        <v>17588</v>
      </c>
      <c r="H51" s="250" t="s">
        <v>1309</v>
      </c>
    </row>
    <row r="52" spans="2:8" s="251" customFormat="1">
      <c r="B52" s="246">
        <f t="shared" si="0"/>
        <v>39</v>
      </c>
      <c r="C52" s="247" t="s">
        <v>1285</v>
      </c>
      <c r="D52" s="247" t="s">
        <v>1251</v>
      </c>
      <c r="E52" s="248">
        <v>103967</v>
      </c>
      <c r="F52" s="247"/>
      <c r="G52" s="249">
        <f t="shared" si="1"/>
        <v>103967</v>
      </c>
      <c r="H52" s="250" t="s">
        <v>1309</v>
      </c>
    </row>
    <row r="53" spans="2:8" s="251" customFormat="1">
      <c r="B53" s="246">
        <f t="shared" si="0"/>
        <v>40</v>
      </c>
      <c r="C53" s="247" t="s">
        <v>1286</v>
      </c>
      <c r="D53" s="247" t="s">
        <v>1251</v>
      </c>
      <c r="E53" s="248">
        <v>95303</v>
      </c>
      <c r="F53" s="247"/>
      <c r="G53" s="249">
        <f t="shared" si="1"/>
        <v>95303</v>
      </c>
      <c r="H53" s="250" t="s">
        <v>1309</v>
      </c>
    </row>
    <row r="54" spans="2:8" s="251" customFormat="1">
      <c r="B54" s="246">
        <f t="shared" si="0"/>
        <v>41</v>
      </c>
      <c r="C54" s="247" t="s">
        <v>1287</v>
      </c>
      <c r="D54" s="247" t="s">
        <v>1245</v>
      </c>
      <c r="E54" s="248">
        <v>207934</v>
      </c>
      <c r="F54" s="247"/>
      <c r="G54" s="249">
        <f t="shared" si="1"/>
        <v>207934</v>
      </c>
      <c r="H54" s="250" t="s">
        <v>1309</v>
      </c>
    </row>
    <row r="55" spans="2:8" s="251" customFormat="1">
      <c r="B55" s="246">
        <f t="shared" si="0"/>
        <v>42</v>
      </c>
      <c r="C55" s="247" t="s">
        <v>1288</v>
      </c>
      <c r="D55" s="247" t="s">
        <v>1245</v>
      </c>
      <c r="E55" s="248">
        <v>15101</v>
      </c>
      <c r="F55" s="247"/>
      <c r="G55" s="249">
        <f t="shared" si="1"/>
        <v>15101</v>
      </c>
      <c r="H55" s="250" t="s">
        <v>1309</v>
      </c>
    </row>
    <row r="56" spans="2:8" s="251" customFormat="1">
      <c r="B56" s="246">
        <f t="shared" si="0"/>
        <v>43</v>
      </c>
      <c r="C56" s="247" t="s">
        <v>1289</v>
      </c>
      <c r="D56" s="247" t="s">
        <v>1245</v>
      </c>
      <c r="E56" s="248">
        <v>467852</v>
      </c>
      <c r="F56" s="247"/>
      <c r="G56" s="249">
        <f t="shared" si="1"/>
        <v>467852</v>
      </c>
      <c r="H56" s="250" t="s">
        <v>1309</v>
      </c>
    </row>
    <row r="57" spans="2:8" s="251" customFormat="1">
      <c r="B57" s="246">
        <f t="shared" si="0"/>
        <v>44</v>
      </c>
      <c r="C57" s="247" t="s">
        <v>1290</v>
      </c>
      <c r="D57" s="247" t="s">
        <v>1251</v>
      </c>
      <c r="E57" s="248">
        <v>20014</v>
      </c>
      <c r="F57" s="247"/>
      <c r="G57" s="249">
        <f t="shared" si="1"/>
        <v>20014</v>
      </c>
      <c r="H57" s="250" t="s">
        <v>1309</v>
      </c>
    </row>
    <row r="58" spans="2:8" s="251" customFormat="1">
      <c r="B58" s="246">
        <f t="shared" si="0"/>
        <v>45</v>
      </c>
      <c r="C58" s="247" t="s">
        <v>1291</v>
      </c>
      <c r="D58" s="247" t="s">
        <v>88</v>
      </c>
      <c r="E58" s="248">
        <v>30289</v>
      </c>
      <c r="F58" s="247"/>
      <c r="G58" s="249">
        <f t="shared" si="1"/>
        <v>30289</v>
      </c>
      <c r="H58" s="250" t="s">
        <v>1309</v>
      </c>
    </row>
    <row r="59" spans="2:8" s="251" customFormat="1">
      <c r="B59" s="246">
        <f t="shared" si="0"/>
        <v>46</v>
      </c>
      <c r="C59" s="247" t="s">
        <v>1292</v>
      </c>
      <c r="D59" s="247" t="s">
        <v>88</v>
      </c>
      <c r="E59" s="248">
        <v>26201</v>
      </c>
      <c r="F59" s="247"/>
      <c r="G59" s="249">
        <f t="shared" si="1"/>
        <v>26201</v>
      </c>
      <c r="H59" s="250" t="s">
        <v>1309</v>
      </c>
    </row>
    <row r="60" spans="2:8" s="251" customFormat="1">
      <c r="B60" s="246">
        <f t="shared" si="0"/>
        <v>47</v>
      </c>
      <c r="C60" s="247" t="s">
        <v>1293</v>
      </c>
      <c r="D60" s="247" t="s">
        <v>1251</v>
      </c>
      <c r="E60" s="248">
        <v>53716</v>
      </c>
      <c r="F60" s="247"/>
      <c r="G60" s="249">
        <f t="shared" si="1"/>
        <v>53716</v>
      </c>
      <c r="H60" s="250" t="s">
        <v>1309</v>
      </c>
    </row>
    <row r="61" spans="2:8" s="251" customFormat="1">
      <c r="B61" s="246">
        <f t="shared" si="0"/>
        <v>48</v>
      </c>
      <c r="C61" s="247" t="s">
        <v>1294</v>
      </c>
      <c r="D61" s="247" t="s">
        <v>1245</v>
      </c>
      <c r="E61" s="248">
        <v>745432</v>
      </c>
      <c r="F61" s="247"/>
      <c r="G61" s="249">
        <f t="shared" si="1"/>
        <v>745432</v>
      </c>
      <c r="H61" s="250" t="s">
        <v>1309</v>
      </c>
    </row>
    <row r="62" spans="2:8" s="251" customFormat="1">
      <c r="B62" s="246">
        <f t="shared" si="0"/>
        <v>49</v>
      </c>
      <c r="C62" s="247" t="s">
        <v>1295</v>
      </c>
      <c r="D62" s="247" t="s">
        <v>1245</v>
      </c>
      <c r="E62" s="248">
        <v>164614</v>
      </c>
      <c r="F62" s="247"/>
      <c r="G62" s="249">
        <f t="shared" si="1"/>
        <v>164614</v>
      </c>
      <c r="H62" s="250" t="s">
        <v>1309</v>
      </c>
    </row>
    <row r="63" spans="2:8" s="251" customFormat="1">
      <c r="B63" s="246">
        <f t="shared" si="0"/>
        <v>50</v>
      </c>
      <c r="C63" s="247" t="s">
        <v>1296</v>
      </c>
      <c r="D63" s="247" t="s">
        <v>1245</v>
      </c>
      <c r="E63" s="248">
        <v>6065</v>
      </c>
      <c r="F63" s="247"/>
      <c r="G63" s="249">
        <f t="shared" si="1"/>
        <v>6065</v>
      </c>
      <c r="H63" s="250" t="s">
        <v>1309</v>
      </c>
    </row>
    <row r="64" spans="2:8" s="251" customFormat="1">
      <c r="B64" s="246">
        <f t="shared" si="0"/>
        <v>51</v>
      </c>
      <c r="C64" s="272" t="s">
        <v>1297</v>
      </c>
      <c r="D64" s="247" t="s">
        <v>1251</v>
      </c>
      <c r="E64" s="248">
        <v>30496</v>
      </c>
      <c r="F64" s="247"/>
      <c r="G64" s="249">
        <f t="shared" si="1"/>
        <v>30496</v>
      </c>
      <c r="H64" s="250" t="s">
        <v>1309</v>
      </c>
    </row>
    <row r="65" spans="2:8" s="251" customFormat="1">
      <c r="B65" s="246">
        <f t="shared" si="0"/>
        <v>52</v>
      </c>
      <c r="C65" s="247" t="s">
        <v>1298</v>
      </c>
      <c r="D65" s="247" t="s">
        <v>1251</v>
      </c>
      <c r="E65" s="248">
        <v>52677</v>
      </c>
      <c r="F65" s="247"/>
      <c r="G65" s="249">
        <f t="shared" si="1"/>
        <v>52677</v>
      </c>
      <c r="H65" s="250" t="s">
        <v>1309</v>
      </c>
    </row>
    <row r="66" spans="2:8" s="251" customFormat="1">
      <c r="B66" s="246">
        <f t="shared" si="0"/>
        <v>53</v>
      </c>
      <c r="C66" s="247" t="s">
        <v>1299</v>
      </c>
      <c r="D66" s="247" t="s">
        <v>1245</v>
      </c>
      <c r="E66" s="248">
        <v>316893</v>
      </c>
      <c r="F66" s="247"/>
      <c r="G66" s="249">
        <f t="shared" si="1"/>
        <v>316893</v>
      </c>
      <c r="H66" s="250" t="s">
        <v>1309</v>
      </c>
    </row>
    <row r="67" spans="2:8" s="251" customFormat="1">
      <c r="B67" s="246">
        <f t="shared" si="0"/>
        <v>54</v>
      </c>
      <c r="C67" s="247" t="s">
        <v>1300</v>
      </c>
      <c r="D67" s="247" t="s">
        <v>1245</v>
      </c>
      <c r="E67" s="248">
        <v>155257</v>
      </c>
      <c r="F67" s="247"/>
      <c r="G67" s="249">
        <f t="shared" si="1"/>
        <v>155257</v>
      </c>
      <c r="H67" s="250" t="s">
        <v>1309</v>
      </c>
    </row>
    <row r="68" spans="2:8" s="251" customFormat="1">
      <c r="B68" s="246">
        <f t="shared" si="0"/>
        <v>55</v>
      </c>
      <c r="C68" s="247" t="s">
        <v>1301</v>
      </c>
      <c r="D68" s="247" t="s">
        <v>1245</v>
      </c>
      <c r="E68" s="248">
        <v>187219</v>
      </c>
      <c r="F68" s="247"/>
      <c r="G68" s="249">
        <f t="shared" si="1"/>
        <v>187219</v>
      </c>
      <c r="H68" s="250" t="s">
        <v>1309</v>
      </c>
    </row>
    <row r="69" spans="2:8" s="251" customFormat="1">
      <c r="B69" s="246">
        <f t="shared" si="0"/>
        <v>56</v>
      </c>
      <c r="C69" s="247" t="s">
        <v>1302</v>
      </c>
      <c r="D69" s="247" t="s">
        <v>1251</v>
      </c>
      <c r="E69" s="248">
        <v>103967</v>
      </c>
      <c r="F69" s="247"/>
      <c r="G69" s="249">
        <f t="shared" si="1"/>
        <v>103967</v>
      </c>
      <c r="H69" s="250" t="s">
        <v>1309</v>
      </c>
    </row>
    <row r="70" spans="2:8" s="251" customFormat="1">
      <c r="B70" s="246">
        <f t="shared" si="0"/>
        <v>57</v>
      </c>
      <c r="C70" s="247" t="s">
        <v>1303</v>
      </c>
      <c r="D70" s="247" t="s">
        <v>1251</v>
      </c>
      <c r="E70" s="248">
        <v>38121</v>
      </c>
      <c r="F70" s="247"/>
      <c r="G70" s="249">
        <f t="shared" si="1"/>
        <v>38121</v>
      </c>
      <c r="H70" s="250" t="s">
        <v>1309</v>
      </c>
    </row>
    <row r="71" spans="2:8" s="251" customFormat="1">
      <c r="B71" s="246">
        <f t="shared" si="0"/>
        <v>58</v>
      </c>
      <c r="C71" s="247" t="s">
        <v>1304</v>
      </c>
      <c r="D71" s="247" t="s">
        <v>1245</v>
      </c>
      <c r="E71" s="248">
        <v>162383</v>
      </c>
      <c r="F71" s="247"/>
      <c r="G71" s="249">
        <f t="shared" si="1"/>
        <v>162383</v>
      </c>
      <c r="H71" s="250" t="s">
        <v>1309</v>
      </c>
    </row>
    <row r="72" spans="2:8" s="251" customFormat="1">
      <c r="B72" s="246">
        <f t="shared" si="0"/>
        <v>59</v>
      </c>
      <c r="C72" s="247" t="s">
        <v>1305</v>
      </c>
      <c r="D72" s="247" t="s">
        <v>1251</v>
      </c>
      <c r="E72" s="248">
        <v>86639</v>
      </c>
      <c r="F72" s="247"/>
      <c r="G72" s="249">
        <f t="shared" si="1"/>
        <v>86639</v>
      </c>
      <c r="H72" s="250" t="s">
        <v>1309</v>
      </c>
    </row>
    <row r="73" spans="2:8" s="251" customFormat="1">
      <c r="B73" s="246">
        <f t="shared" si="0"/>
        <v>60</v>
      </c>
      <c r="C73" s="247" t="s">
        <v>1306</v>
      </c>
      <c r="D73" s="247" t="s">
        <v>1245</v>
      </c>
      <c r="E73" s="248">
        <v>155951</v>
      </c>
      <c r="F73" s="247"/>
      <c r="G73" s="249">
        <f t="shared" si="1"/>
        <v>155951</v>
      </c>
      <c r="H73" s="250" t="s">
        <v>1309</v>
      </c>
    </row>
    <row r="74" spans="2:8" s="251" customFormat="1">
      <c r="B74" s="246">
        <f t="shared" si="0"/>
        <v>61</v>
      </c>
      <c r="C74" s="247" t="s">
        <v>1307</v>
      </c>
      <c r="D74" s="247" t="s">
        <v>1251</v>
      </c>
      <c r="E74" s="248">
        <v>185713</v>
      </c>
      <c r="F74" s="247"/>
      <c r="G74" s="249">
        <f t="shared" si="1"/>
        <v>185713</v>
      </c>
      <c r="H74" s="250" t="s">
        <v>1309</v>
      </c>
    </row>
    <row r="75" spans="2:8" s="251" customFormat="1">
      <c r="B75" s="246">
        <f t="shared" si="0"/>
        <v>62</v>
      </c>
      <c r="C75" s="247" t="s">
        <v>1308</v>
      </c>
      <c r="D75" s="247" t="s">
        <v>1245</v>
      </c>
      <c r="E75" s="248">
        <v>83867</v>
      </c>
      <c r="F75" s="247"/>
      <c r="G75" s="249">
        <f t="shared" si="1"/>
        <v>83867</v>
      </c>
      <c r="H75" s="250" t="s">
        <v>1309</v>
      </c>
    </row>
    <row r="76" spans="2:8">
      <c r="B76" s="246">
        <f t="shared" si="0"/>
        <v>63</v>
      </c>
      <c r="C76" s="247"/>
      <c r="D76" s="247"/>
      <c r="E76" s="247"/>
      <c r="F76" s="247"/>
      <c r="G76" s="247"/>
      <c r="H76" s="250"/>
    </row>
    <row r="77" spans="2:8">
      <c r="B77" s="246">
        <f t="shared" si="0"/>
        <v>64</v>
      </c>
      <c r="C77" s="247"/>
      <c r="D77" s="247"/>
      <c r="E77" s="247"/>
      <c r="F77" s="247"/>
      <c r="G77" s="247"/>
      <c r="H77" s="250"/>
    </row>
    <row r="78" spans="2:8">
      <c r="B78" s="246">
        <f t="shared" ref="B78:B80" si="2">B77+1</f>
        <v>65</v>
      </c>
      <c r="C78" s="247"/>
      <c r="D78" s="247"/>
      <c r="E78" s="247"/>
      <c r="F78" s="247"/>
      <c r="G78" s="247"/>
      <c r="H78" s="250"/>
    </row>
    <row r="79" spans="2:8">
      <c r="B79" s="246">
        <f t="shared" si="2"/>
        <v>66</v>
      </c>
      <c r="C79" s="247"/>
      <c r="D79" s="247"/>
      <c r="E79" s="247"/>
      <c r="F79" s="247"/>
      <c r="G79" s="247"/>
      <c r="H79" s="250"/>
    </row>
    <row r="80" spans="2:8" ht="13.8" thickBot="1">
      <c r="B80" s="252">
        <f t="shared" si="2"/>
        <v>67</v>
      </c>
      <c r="C80" s="253"/>
      <c r="D80" s="253"/>
      <c r="E80" s="253"/>
      <c r="F80" s="253"/>
      <c r="G80" s="253"/>
      <c r="H80" s="254"/>
    </row>
  </sheetData>
  <mergeCells count="6">
    <mergeCell ref="B12:H12"/>
    <mergeCell ref="B8:H8"/>
    <mergeCell ref="B10:H10"/>
    <mergeCell ref="B2:B6"/>
    <mergeCell ref="C2:H4"/>
    <mergeCell ref="C5:H6"/>
  </mergeCells>
  <pageMargins left="0.70866141732283472" right="0.70866141732283472" top="0.74803149606299213" bottom="0.74803149606299213" header="0.31496062992125984" footer="0.31496062992125984"/>
  <pageSetup scale="67"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9E365-60C6-4212-B980-835E01E6D6F4}">
  <sheetPr>
    <pageSetUpPr fitToPage="1"/>
  </sheetPr>
  <dimension ref="B1:H2240"/>
  <sheetViews>
    <sheetView view="pageBreakPreview" zoomScaleNormal="80" zoomScaleSheetLayoutView="100" workbookViewId="0">
      <selection activeCell="D20" sqref="D20:L20"/>
    </sheetView>
  </sheetViews>
  <sheetFormatPr baseColWidth="10" defaultRowHeight="13.2"/>
  <cols>
    <col min="1" max="1" width="3.5546875" customWidth="1"/>
    <col min="2" max="2" width="22.77734375" customWidth="1"/>
    <col min="3" max="3" width="40.77734375" style="260" customWidth="1"/>
    <col min="5" max="5" width="15.5546875" bestFit="1" customWidth="1"/>
    <col min="6" max="6" width="4" bestFit="1" customWidth="1"/>
    <col min="7" max="7" width="15.5546875" bestFit="1" customWidth="1"/>
    <col min="8" max="8" width="18.44140625" customWidth="1"/>
    <col min="9" max="9" width="3.5546875" customWidth="1"/>
  </cols>
  <sheetData>
    <row r="1" spans="2:8" ht="13.8" thickBot="1"/>
    <row r="2" spans="2:8" ht="13.8" thickBot="1">
      <c r="B2" s="503" t="e" vm="1">
        <v>#VALUE!</v>
      </c>
      <c r="C2" s="504" t="e">
        <f>#REF!</f>
        <v>#REF!</v>
      </c>
      <c r="D2" s="504"/>
      <c r="E2" s="504"/>
      <c r="F2" s="504"/>
      <c r="G2" s="504"/>
      <c r="H2" s="504"/>
    </row>
    <row r="3" spans="2:8" ht="13.8" thickBot="1">
      <c r="B3" s="503"/>
      <c r="C3" s="504"/>
      <c r="D3" s="504"/>
      <c r="E3" s="504"/>
      <c r="F3" s="504"/>
      <c r="G3" s="504"/>
      <c r="H3" s="504"/>
    </row>
    <row r="4" spans="2:8" ht="13.8" thickBot="1">
      <c r="B4" s="503"/>
      <c r="C4" s="504"/>
      <c r="D4" s="504"/>
      <c r="E4" s="504"/>
      <c r="F4" s="504"/>
      <c r="G4" s="504"/>
      <c r="H4" s="504"/>
    </row>
    <row r="5" spans="2:8" ht="13.8" thickBot="1">
      <c r="B5" s="503"/>
      <c r="C5" s="505" t="s">
        <v>44</v>
      </c>
      <c r="D5" s="505"/>
      <c r="E5" s="505"/>
      <c r="F5" s="505"/>
      <c r="G5" s="505"/>
      <c r="H5" s="505"/>
    </row>
    <row r="6" spans="2:8" ht="13.8" thickBot="1">
      <c r="B6" s="503"/>
      <c r="C6" s="505"/>
      <c r="D6" s="505"/>
      <c r="E6" s="505"/>
      <c r="F6" s="505"/>
      <c r="G6" s="505"/>
      <c r="H6" s="505"/>
    </row>
    <row r="7" spans="2:8" ht="13.8" thickBot="1">
      <c r="B7" s="214"/>
      <c r="C7" s="261"/>
      <c r="D7" s="215"/>
      <c r="E7" s="215"/>
      <c r="F7" s="215"/>
      <c r="G7" s="215"/>
      <c r="H7" s="215"/>
    </row>
    <row r="8" spans="2:8" ht="13.2" customHeight="1" thickBot="1">
      <c r="B8" s="500" t="s">
        <v>1212</v>
      </c>
      <c r="C8" s="501"/>
      <c r="D8" s="501"/>
      <c r="E8" s="501"/>
      <c r="F8" s="501"/>
      <c r="G8" s="501"/>
      <c r="H8" s="502"/>
    </row>
    <row r="9" spans="2:8" ht="5.4" customHeight="1" thickBot="1">
      <c r="B9" s="213"/>
      <c r="C9" s="262"/>
      <c r="D9" s="213"/>
      <c r="E9" s="213"/>
      <c r="F9" s="213"/>
      <c r="G9" s="213"/>
      <c r="H9" s="213"/>
    </row>
    <row r="10" spans="2:8" ht="13.8" thickBot="1">
      <c r="B10" s="500" t="s">
        <v>1214</v>
      </c>
      <c r="C10" s="501"/>
      <c r="D10" s="501"/>
      <c r="E10" s="501"/>
      <c r="F10" s="501"/>
      <c r="G10" s="501"/>
      <c r="H10" s="502"/>
    </row>
    <row r="11" spans="2:8" ht="13.8" thickBot="1"/>
    <row r="12" spans="2:8" ht="13.8" thickBot="1">
      <c r="B12" s="506" t="s">
        <v>1239</v>
      </c>
      <c r="C12" s="507"/>
      <c r="D12" s="507"/>
      <c r="E12" s="507"/>
      <c r="F12" s="507"/>
      <c r="G12" s="507"/>
      <c r="H12" s="508"/>
    </row>
    <row r="13" spans="2:8" s="251" customFormat="1">
      <c r="B13" s="255" t="s">
        <v>1206</v>
      </c>
      <c r="C13" s="263" t="s">
        <v>64</v>
      </c>
      <c r="D13" s="256" t="s">
        <v>55</v>
      </c>
      <c r="E13" s="256" t="s">
        <v>1208</v>
      </c>
      <c r="F13" s="256" t="s">
        <v>1209</v>
      </c>
      <c r="G13" s="256" t="s">
        <v>1210</v>
      </c>
      <c r="H13" s="257" t="s">
        <v>1211</v>
      </c>
    </row>
    <row r="14" spans="2:8" s="251" customFormat="1">
      <c r="B14" s="246">
        <v>1</v>
      </c>
      <c r="C14" s="266" t="s">
        <v>1310</v>
      </c>
      <c r="D14" s="247" t="s">
        <v>78</v>
      </c>
      <c r="E14" s="248">
        <v>557</v>
      </c>
      <c r="F14" s="247"/>
      <c r="G14" s="249">
        <f>E14*(F14+1)</f>
        <v>557</v>
      </c>
      <c r="H14" s="250" t="s">
        <v>1309</v>
      </c>
    </row>
    <row r="15" spans="2:8" s="251" customFormat="1">
      <c r="B15" s="246">
        <f>B14+1</f>
        <v>2</v>
      </c>
      <c r="C15" s="264" t="s">
        <v>1311</v>
      </c>
      <c r="D15" s="247" t="s">
        <v>78</v>
      </c>
      <c r="E15" s="248">
        <v>372</v>
      </c>
      <c r="F15" s="247"/>
      <c r="G15" s="249">
        <f>E15*(1+F15)</f>
        <v>372</v>
      </c>
      <c r="H15" s="250" t="s">
        <v>1309</v>
      </c>
    </row>
    <row r="16" spans="2:8" s="251" customFormat="1">
      <c r="B16" s="246">
        <f t="shared" ref="B16:B2238" si="0">B15+1</f>
        <v>3</v>
      </c>
      <c r="C16" s="264" t="s">
        <v>1312</v>
      </c>
      <c r="D16" s="247" t="s">
        <v>78</v>
      </c>
      <c r="E16" s="248">
        <v>372</v>
      </c>
      <c r="F16" s="247"/>
      <c r="G16" s="249">
        <f t="shared" ref="G16:G2236" si="1">E16*(1+F16)</f>
        <v>372</v>
      </c>
      <c r="H16" s="250" t="s">
        <v>1309</v>
      </c>
    </row>
    <row r="17" spans="2:8" s="251" customFormat="1">
      <c r="B17" s="246">
        <f t="shared" si="0"/>
        <v>4</v>
      </c>
      <c r="C17" s="264" t="s">
        <v>1313</v>
      </c>
      <c r="D17" s="247" t="s">
        <v>78</v>
      </c>
      <c r="E17" s="248">
        <v>7368</v>
      </c>
      <c r="F17" s="247"/>
      <c r="G17" s="249">
        <f t="shared" si="1"/>
        <v>7368</v>
      </c>
      <c r="H17" s="250" t="s">
        <v>1309</v>
      </c>
    </row>
    <row r="18" spans="2:8" s="251" customFormat="1" ht="26.4">
      <c r="B18" s="246">
        <f t="shared" si="0"/>
        <v>5</v>
      </c>
      <c r="C18" s="264" t="s">
        <v>1314</v>
      </c>
      <c r="D18" s="247" t="s">
        <v>78</v>
      </c>
      <c r="E18" s="248">
        <v>10973</v>
      </c>
      <c r="F18" s="247"/>
      <c r="G18" s="249">
        <f t="shared" si="1"/>
        <v>10973</v>
      </c>
      <c r="H18" s="250" t="s">
        <v>1309</v>
      </c>
    </row>
    <row r="19" spans="2:8" s="251" customFormat="1">
      <c r="B19" s="246">
        <f t="shared" si="0"/>
        <v>6</v>
      </c>
      <c r="C19" s="264" t="s">
        <v>1315</v>
      </c>
      <c r="D19" s="247" t="s">
        <v>78</v>
      </c>
      <c r="E19" s="248">
        <v>70241</v>
      </c>
      <c r="F19" s="247"/>
      <c r="G19" s="249">
        <f t="shared" si="1"/>
        <v>70241</v>
      </c>
      <c r="H19" s="250" t="s">
        <v>1309</v>
      </c>
    </row>
    <row r="20" spans="2:8" s="251" customFormat="1">
      <c r="B20" s="246">
        <f t="shared" si="0"/>
        <v>7</v>
      </c>
      <c r="C20" s="264" t="s">
        <v>1316</v>
      </c>
      <c r="D20" s="247" t="s">
        <v>78</v>
      </c>
      <c r="E20" s="248">
        <v>10000</v>
      </c>
      <c r="F20" s="247"/>
      <c r="G20" s="249">
        <f t="shared" si="1"/>
        <v>10000</v>
      </c>
      <c r="H20" s="250" t="s">
        <v>1309</v>
      </c>
    </row>
    <row r="21" spans="2:8" s="251" customFormat="1">
      <c r="B21" s="246">
        <f t="shared" si="0"/>
        <v>8</v>
      </c>
      <c r="C21" s="264" t="s">
        <v>1317</v>
      </c>
      <c r="D21" s="247" t="s">
        <v>187</v>
      </c>
      <c r="E21" s="248">
        <v>9261</v>
      </c>
      <c r="F21" s="247"/>
      <c r="G21" s="249">
        <f t="shared" si="1"/>
        <v>9261</v>
      </c>
      <c r="H21" s="250" t="s">
        <v>1309</v>
      </c>
    </row>
    <row r="22" spans="2:8" s="251" customFormat="1">
      <c r="B22" s="246">
        <f t="shared" si="0"/>
        <v>9</v>
      </c>
      <c r="C22" s="264" t="s">
        <v>1318</v>
      </c>
      <c r="D22" s="247" t="s">
        <v>187</v>
      </c>
      <c r="E22" s="248">
        <v>12475</v>
      </c>
      <c r="F22" s="247"/>
      <c r="G22" s="249">
        <f t="shared" si="1"/>
        <v>12475</v>
      </c>
      <c r="H22" s="250" t="s">
        <v>1309</v>
      </c>
    </row>
    <row r="23" spans="2:8" s="251" customFormat="1">
      <c r="B23" s="246">
        <f t="shared" si="0"/>
        <v>10</v>
      </c>
      <c r="C23" s="264" t="s">
        <v>1319</v>
      </c>
      <c r="D23" s="247" t="s">
        <v>187</v>
      </c>
      <c r="E23" s="248">
        <v>6132</v>
      </c>
      <c r="F23" s="247"/>
      <c r="G23" s="249">
        <f t="shared" ref="G23:G86" si="2">E23*(1+F23)</f>
        <v>6132</v>
      </c>
      <c r="H23" s="250" t="s">
        <v>1309</v>
      </c>
    </row>
    <row r="24" spans="2:8" s="251" customFormat="1">
      <c r="B24" s="246">
        <f t="shared" si="0"/>
        <v>11</v>
      </c>
      <c r="C24" s="264" t="s">
        <v>1320</v>
      </c>
      <c r="D24" s="247" t="s">
        <v>187</v>
      </c>
      <c r="E24" s="248">
        <v>6180</v>
      </c>
      <c r="F24" s="247"/>
      <c r="G24" s="249">
        <f t="shared" si="2"/>
        <v>6180</v>
      </c>
      <c r="H24" s="250" t="s">
        <v>1309</v>
      </c>
    </row>
    <row r="25" spans="2:8" s="251" customFormat="1">
      <c r="B25" s="246">
        <f t="shared" si="0"/>
        <v>12</v>
      </c>
      <c r="C25" s="264" t="s">
        <v>1321</v>
      </c>
      <c r="D25" s="247" t="s">
        <v>187</v>
      </c>
      <c r="E25" s="248">
        <v>8453</v>
      </c>
      <c r="F25" s="247"/>
      <c r="G25" s="249">
        <f t="shared" si="2"/>
        <v>8453</v>
      </c>
      <c r="H25" s="250" t="s">
        <v>1309</v>
      </c>
    </row>
    <row r="26" spans="2:8" s="251" customFormat="1" ht="26.4">
      <c r="B26" s="246">
        <f t="shared" si="0"/>
        <v>13</v>
      </c>
      <c r="C26" s="264" t="s">
        <v>1322</v>
      </c>
      <c r="D26" s="247" t="s">
        <v>187</v>
      </c>
      <c r="E26" s="248">
        <v>8453</v>
      </c>
      <c r="F26" s="247"/>
      <c r="G26" s="249">
        <f t="shared" si="2"/>
        <v>8453</v>
      </c>
      <c r="H26" s="250" t="s">
        <v>1309</v>
      </c>
    </row>
    <row r="27" spans="2:8" s="251" customFormat="1">
      <c r="B27" s="246">
        <f t="shared" si="0"/>
        <v>14</v>
      </c>
      <c r="C27" s="264" t="s">
        <v>1323</v>
      </c>
      <c r="D27" s="247" t="s">
        <v>78</v>
      </c>
      <c r="E27" s="248">
        <v>1654</v>
      </c>
      <c r="F27" s="247"/>
      <c r="G27" s="249">
        <f t="shared" si="2"/>
        <v>1654</v>
      </c>
      <c r="H27" s="250" t="s">
        <v>1309</v>
      </c>
    </row>
    <row r="28" spans="2:8" s="251" customFormat="1">
      <c r="B28" s="246">
        <f t="shared" si="0"/>
        <v>15</v>
      </c>
      <c r="C28" s="264" t="s">
        <v>1324</v>
      </c>
      <c r="D28" s="247" t="s">
        <v>78</v>
      </c>
      <c r="E28" s="248">
        <v>611</v>
      </c>
      <c r="F28" s="247"/>
      <c r="G28" s="249">
        <f t="shared" si="2"/>
        <v>611</v>
      </c>
      <c r="H28" s="250" t="s">
        <v>1309</v>
      </c>
    </row>
    <row r="29" spans="2:8" s="251" customFormat="1">
      <c r="B29" s="246">
        <f t="shared" si="0"/>
        <v>16</v>
      </c>
      <c r="C29" s="264" t="s">
        <v>1325</v>
      </c>
      <c r="D29" s="247" t="s">
        <v>78</v>
      </c>
      <c r="E29" s="248">
        <v>725</v>
      </c>
      <c r="F29" s="247"/>
      <c r="G29" s="249">
        <f t="shared" si="2"/>
        <v>725</v>
      </c>
      <c r="H29" s="250" t="s">
        <v>1309</v>
      </c>
    </row>
    <row r="30" spans="2:8" s="251" customFormat="1">
      <c r="B30" s="246">
        <f t="shared" si="0"/>
        <v>17</v>
      </c>
      <c r="C30" s="264" t="s">
        <v>1326</v>
      </c>
      <c r="D30" s="247" t="s">
        <v>78</v>
      </c>
      <c r="E30" s="248">
        <v>279</v>
      </c>
      <c r="F30" s="247"/>
      <c r="G30" s="249">
        <f t="shared" si="2"/>
        <v>279</v>
      </c>
      <c r="H30" s="250" t="s">
        <v>1309</v>
      </c>
    </row>
    <row r="31" spans="2:8" s="251" customFormat="1">
      <c r="B31" s="246">
        <f t="shared" si="0"/>
        <v>18</v>
      </c>
      <c r="C31" s="264" t="s">
        <v>1327</v>
      </c>
      <c r="D31" s="247" t="s">
        <v>78</v>
      </c>
      <c r="E31" s="248">
        <v>427</v>
      </c>
      <c r="F31" s="247"/>
      <c r="G31" s="249">
        <f t="shared" si="2"/>
        <v>427</v>
      </c>
      <c r="H31" s="250" t="s">
        <v>1309</v>
      </c>
    </row>
    <row r="32" spans="2:8" s="251" customFormat="1">
      <c r="B32" s="246">
        <f t="shared" si="0"/>
        <v>19</v>
      </c>
      <c r="C32" s="264" t="s">
        <v>1328</v>
      </c>
      <c r="D32" s="247" t="s">
        <v>187</v>
      </c>
      <c r="E32" s="248">
        <v>37722</v>
      </c>
      <c r="F32" s="247"/>
      <c r="G32" s="249">
        <f t="shared" si="2"/>
        <v>37722</v>
      </c>
      <c r="H32" s="250" t="s">
        <v>1309</v>
      </c>
    </row>
    <row r="33" spans="2:8" s="251" customFormat="1">
      <c r="B33" s="246">
        <f t="shared" si="0"/>
        <v>20</v>
      </c>
      <c r="C33" s="264" t="s">
        <v>1329</v>
      </c>
      <c r="D33" s="247" t="s">
        <v>78</v>
      </c>
      <c r="E33" s="248">
        <v>78418</v>
      </c>
      <c r="F33" s="247"/>
      <c r="G33" s="249">
        <f t="shared" si="2"/>
        <v>78418</v>
      </c>
      <c r="H33" s="250" t="s">
        <v>1309</v>
      </c>
    </row>
    <row r="34" spans="2:8" s="251" customFormat="1">
      <c r="B34" s="246">
        <f t="shared" si="0"/>
        <v>21</v>
      </c>
      <c r="C34" s="264" t="s">
        <v>1330</v>
      </c>
      <c r="D34" s="247" t="s">
        <v>187</v>
      </c>
      <c r="E34" s="248">
        <v>1084283</v>
      </c>
      <c r="F34" s="247"/>
      <c r="G34" s="249">
        <f t="shared" si="2"/>
        <v>1084283</v>
      </c>
      <c r="H34" s="250" t="s">
        <v>1309</v>
      </c>
    </row>
    <row r="35" spans="2:8" s="251" customFormat="1">
      <c r="B35" s="246">
        <f t="shared" si="0"/>
        <v>22</v>
      </c>
      <c r="C35" s="264" t="s">
        <v>1331</v>
      </c>
      <c r="D35" s="247" t="s">
        <v>1332</v>
      </c>
      <c r="E35" s="248">
        <v>26183</v>
      </c>
      <c r="F35" s="247"/>
      <c r="G35" s="249">
        <f t="shared" si="2"/>
        <v>26183</v>
      </c>
      <c r="H35" s="250" t="s">
        <v>1309</v>
      </c>
    </row>
    <row r="36" spans="2:8" s="251" customFormat="1">
      <c r="B36" s="246">
        <f t="shared" si="0"/>
        <v>23</v>
      </c>
      <c r="C36" s="264" t="s">
        <v>1331</v>
      </c>
      <c r="D36" s="247" t="s">
        <v>109</v>
      </c>
      <c r="E36" s="248">
        <v>26183</v>
      </c>
      <c r="F36" s="247"/>
      <c r="G36" s="249">
        <f t="shared" si="2"/>
        <v>26183</v>
      </c>
      <c r="H36" s="250" t="s">
        <v>1309</v>
      </c>
    </row>
    <row r="37" spans="2:8" s="251" customFormat="1">
      <c r="B37" s="246">
        <f t="shared" si="0"/>
        <v>24</v>
      </c>
      <c r="C37" s="264" t="s">
        <v>1333</v>
      </c>
      <c r="D37" s="247" t="s">
        <v>78</v>
      </c>
      <c r="E37" s="248">
        <v>1096</v>
      </c>
      <c r="F37" s="247"/>
      <c r="G37" s="249">
        <f t="shared" si="2"/>
        <v>1096</v>
      </c>
      <c r="H37" s="250" t="s">
        <v>1309</v>
      </c>
    </row>
    <row r="38" spans="2:8" s="251" customFormat="1">
      <c r="B38" s="246">
        <f t="shared" si="0"/>
        <v>25</v>
      </c>
      <c r="C38" s="264" t="s">
        <v>1334</v>
      </c>
      <c r="D38" s="247" t="s">
        <v>78</v>
      </c>
      <c r="E38" s="248">
        <v>1189</v>
      </c>
      <c r="F38" s="247"/>
      <c r="G38" s="249">
        <f t="shared" si="2"/>
        <v>1189</v>
      </c>
      <c r="H38" s="250" t="s">
        <v>1309</v>
      </c>
    </row>
    <row r="39" spans="2:8" s="251" customFormat="1">
      <c r="B39" s="246">
        <f t="shared" si="0"/>
        <v>26</v>
      </c>
      <c r="C39" s="264" t="s">
        <v>949</v>
      </c>
      <c r="D39" s="247" t="s">
        <v>78</v>
      </c>
      <c r="E39" s="248">
        <v>1301</v>
      </c>
      <c r="F39" s="247"/>
      <c r="G39" s="249">
        <f t="shared" si="2"/>
        <v>1301</v>
      </c>
      <c r="H39" s="250" t="s">
        <v>1309</v>
      </c>
    </row>
    <row r="40" spans="2:8" s="251" customFormat="1">
      <c r="B40" s="246">
        <f t="shared" si="0"/>
        <v>27</v>
      </c>
      <c r="C40" s="264" t="s">
        <v>950</v>
      </c>
      <c r="D40" s="247" t="s">
        <v>78</v>
      </c>
      <c r="E40" s="248">
        <v>1662</v>
      </c>
      <c r="F40" s="247"/>
      <c r="G40" s="249">
        <f t="shared" si="2"/>
        <v>1662</v>
      </c>
      <c r="H40" s="250" t="s">
        <v>1309</v>
      </c>
    </row>
    <row r="41" spans="2:8" s="251" customFormat="1">
      <c r="B41" s="246">
        <f t="shared" si="0"/>
        <v>28</v>
      </c>
      <c r="C41" s="264" t="s">
        <v>1335</v>
      </c>
      <c r="D41" s="247" t="s">
        <v>88</v>
      </c>
      <c r="E41" s="248">
        <v>45248</v>
      </c>
      <c r="F41" s="247"/>
      <c r="G41" s="249">
        <f t="shared" si="2"/>
        <v>45248</v>
      </c>
      <c r="H41" s="250" t="s">
        <v>1309</v>
      </c>
    </row>
    <row r="42" spans="2:8" s="251" customFormat="1">
      <c r="B42" s="246">
        <f t="shared" si="0"/>
        <v>29</v>
      </c>
      <c r="C42" s="264" t="s">
        <v>1336</v>
      </c>
      <c r="D42" s="247" t="s">
        <v>1332</v>
      </c>
      <c r="E42" s="248">
        <v>74</v>
      </c>
      <c r="F42" s="247"/>
      <c r="G42" s="249">
        <f t="shared" si="2"/>
        <v>74</v>
      </c>
      <c r="H42" s="250" t="s">
        <v>1309</v>
      </c>
    </row>
    <row r="43" spans="2:8" s="251" customFormat="1">
      <c r="B43" s="246">
        <f t="shared" si="0"/>
        <v>30</v>
      </c>
      <c r="C43" s="264" t="s">
        <v>1336</v>
      </c>
      <c r="D43" s="247" t="s">
        <v>78</v>
      </c>
      <c r="E43" s="248">
        <v>74</v>
      </c>
      <c r="F43" s="247"/>
      <c r="G43" s="249">
        <f t="shared" si="2"/>
        <v>74</v>
      </c>
      <c r="H43" s="250" t="s">
        <v>1309</v>
      </c>
    </row>
    <row r="44" spans="2:8" s="251" customFormat="1">
      <c r="B44" s="246">
        <f t="shared" si="0"/>
        <v>31</v>
      </c>
      <c r="C44" s="264" t="s">
        <v>1337</v>
      </c>
      <c r="D44" s="247" t="s">
        <v>81</v>
      </c>
      <c r="E44" s="248">
        <v>5227</v>
      </c>
      <c r="F44" s="247"/>
      <c r="G44" s="249">
        <f t="shared" si="2"/>
        <v>5227</v>
      </c>
      <c r="H44" s="250" t="s">
        <v>1309</v>
      </c>
    </row>
    <row r="45" spans="2:8" s="251" customFormat="1">
      <c r="B45" s="246">
        <f t="shared" si="0"/>
        <v>32</v>
      </c>
      <c r="C45" s="264" t="s">
        <v>1338</v>
      </c>
      <c r="D45" s="247" t="s">
        <v>81</v>
      </c>
      <c r="E45" s="248">
        <v>3614</v>
      </c>
      <c r="F45" s="247"/>
      <c r="G45" s="249">
        <f t="shared" si="2"/>
        <v>3614</v>
      </c>
      <c r="H45" s="250" t="s">
        <v>1309</v>
      </c>
    </row>
    <row r="46" spans="2:8" s="251" customFormat="1">
      <c r="B46" s="246">
        <f t="shared" si="0"/>
        <v>33</v>
      </c>
      <c r="C46" s="264" t="s">
        <v>1339</v>
      </c>
      <c r="D46" s="247" t="s">
        <v>81</v>
      </c>
      <c r="E46" s="248">
        <v>2531</v>
      </c>
      <c r="F46" s="247"/>
      <c r="G46" s="249">
        <f t="shared" si="2"/>
        <v>2531</v>
      </c>
      <c r="H46" s="250" t="s">
        <v>1309</v>
      </c>
    </row>
    <row r="47" spans="2:8" s="251" customFormat="1">
      <c r="B47" s="246">
        <f t="shared" si="0"/>
        <v>34</v>
      </c>
      <c r="C47" s="264" t="s">
        <v>1340</v>
      </c>
      <c r="D47" s="247" t="s">
        <v>187</v>
      </c>
      <c r="E47" s="248">
        <v>9550</v>
      </c>
      <c r="F47" s="247"/>
      <c r="G47" s="249">
        <f t="shared" si="2"/>
        <v>9550</v>
      </c>
      <c r="H47" s="250" t="s">
        <v>1309</v>
      </c>
    </row>
    <row r="48" spans="2:8" s="251" customFormat="1">
      <c r="B48" s="246">
        <f t="shared" si="0"/>
        <v>35</v>
      </c>
      <c r="C48" s="264" t="s">
        <v>1341</v>
      </c>
      <c r="D48" s="247" t="s">
        <v>187</v>
      </c>
      <c r="E48" s="248">
        <v>9353</v>
      </c>
      <c r="F48" s="247"/>
      <c r="G48" s="249">
        <f t="shared" si="2"/>
        <v>9353</v>
      </c>
      <c r="H48" s="250" t="s">
        <v>1309</v>
      </c>
    </row>
    <row r="49" spans="2:8" s="251" customFormat="1">
      <c r="B49" s="246">
        <f t="shared" si="0"/>
        <v>36</v>
      </c>
      <c r="C49" s="264" t="s">
        <v>1342</v>
      </c>
      <c r="D49" s="247" t="s">
        <v>187</v>
      </c>
      <c r="E49" s="248">
        <v>12752</v>
      </c>
      <c r="F49" s="247"/>
      <c r="G49" s="249">
        <f t="shared" si="2"/>
        <v>12752</v>
      </c>
      <c r="H49" s="250" t="s">
        <v>1309</v>
      </c>
    </row>
    <row r="50" spans="2:8" s="251" customFormat="1">
      <c r="B50" s="246">
        <f t="shared" si="0"/>
        <v>37</v>
      </c>
      <c r="C50" s="264" t="s">
        <v>1343</v>
      </c>
      <c r="D50" s="247" t="s">
        <v>81</v>
      </c>
      <c r="E50" s="248">
        <v>1081</v>
      </c>
      <c r="F50" s="247"/>
      <c r="G50" s="249">
        <f t="shared" si="2"/>
        <v>1081</v>
      </c>
      <c r="H50" s="250" t="s">
        <v>1309</v>
      </c>
    </row>
    <row r="51" spans="2:8" s="251" customFormat="1">
      <c r="B51" s="246">
        <f t="shared" si="0"/>
        <v>38</v>
      </c>
      <c r="C51" s="264" t="s">
        <v>1344</v>
      </c>
      <c r="D51" s="247" t="s">
        <v>81</v>
      </c>
      <c r="E51" s="248">
        <v>762</v>
      </c>
      <c r="F51" s="247"/>
      <c r="G51" s="249">
        <f t="shared" si="2"/>
        <v>762</v>
      </c>
      <c r="H51" s="250" t="s">
        <v>1309</v>
      </c>
    </row>
    <row r="52" spans="2:8" s="251" customFormat="1" ht="26.4">
      <c r="B52" s="246">
        <f t="shared" si="0"/>
        <v>39</v>
      </c>
      <c r="C52" s="264" t="s">
        <v>1345</v>
      </c>
      <c r="D52" s="247" t="s">
        <v>81</v>
      </c>
      <c r="E52" s="248">
        <v>4667</v>
      </c>
      <c r="F52" s="247"/>
      <c r="G52" s="249">
        <f t="shared" si="2"/>
        <v>4667</v>
      </c>
      <c r="H52" s="250" t="s">
        <v>1309</v>
      </c>
    </row>
    <row r="53" spans="2:8" s="251" customFormat="1">
      <c r="B53" s="246">
        <f t="shared" si="0"/>
        <v>40</v>
      </c>
      <c r="C53" s="264" t="s">
        <v>1243</v>
      </c>
      <c r="D53" s="247" t="s">
        <v>109</v>
      </c>
      <c r="E53" s="248">
        <v>64321</v>
      </c>
      <c r="F53" s="247"/>
      <c r="G53" s="249">
        <f t="shared" si="2"/>
        <v>64321</v>
      </c>
      <c r="H53" s="250" t="s">
        <v>1309</v>
      </c>
    </row>
    <row r="54" spans="2:8" s="251" customFormat="1">
      <c r="B54" s="246">
        <f t="shared" si="0"/>
        <v>41</v>
      </c>
      <c r="C54" s="264" t="s">
        <v>1346</v>
      </c>
      <c r="D54" s="247" t="s">
        <v>187</v>
      </c>
      <c r="E54" s="248">
        <v>94582</v>
      </c>
      <c r="F54" s="247"/>
      <c r="G54" s="249">
        <f t="shared" si="2"/>
        <v>94582</v>
      </c>
      <c r="H54" s="250" t="s">
        <v>1309</v>
      </c>
    </row>
    <row r="55" spans="2:8" s="251" customFormat="1">
      <c r="B55" s="246">
        <f t="shared" si="0"/>
        <v>42</v>
      </c>
      <c r="C55" s="264" t="s">
        <v>1347</v>
      </c>
      <c r="D55" s="247" t="s">
        <v>78</v>
      </c>
      <c r="E55" s="248">
        <v>35492</v>
      </c>
      <c r="F55" s="247"/>
      <c r="G55" s="249">
        <f t="shared" si="2"/>
        <v>35492</v>
      </c>
      <c r="H55" s="250" t="s">
        <v>1309</v>
      </c>
    </row>
    <row r="56" spans="2:8" s="251" customFormat="1">
      <c r="B56" s="246">
        <f t="shared" si="0"/>
        <v>43</v>
      </c>
      <c r="C56" s="264" t="s">
        <v>808</v>
      </c>
      <c r="D56" s="247" t="s">
        <v>78</v>
      </c>
      <c r="E56" s="248">
        <v>684760</v>
      </c>
      <c r="F56" s="247"/>
      <c r="G56" s="249">
        <f t="shared" si="2"/>
        <v>684760</v>
      </c>
      <c r="H56" s="250" t="s">
        <v>1309</v>
      </c>
    </row>
    <row r="57" spans="2:8" s="251" customFormat="1">
      <c r="B57" s="246">
        <f t="shared" si="0"/>
        <v>44</v>
      </c>
      <c r="C57" s="264" t="s">
        <v>809</v>
      </c>
      <c r="D57" s="247" t="s">
        <v>78</v>
      </c>
      <c r="E57" s="248">
        <v>1876820</v>
      </c>
      <c r="F57" s="247"/>
      <c r="G57" s="249">
        <f t="shared" si="2"/>
        <v>1876820</v>
      </c>
      <c r="H57" s="250" t="s">
        <v>1309</v>
      </c>
    </row>
    <row r="58" spans="2:8" s="251" customFormat="1">
      <c r="B58" s="246">
        <f t="shared" si="0"/>
        <v>45</v>
      </c>
      <c r="C58" s="264" t="s">
        <v>250</v>
      </c>
      <c r="D58" s="247" t="s">
        <v>1348</v>
      </c>
      <c r="E58" s="248">
        <v>2156</v>
      </c>
      <c r="F58" s="247"/>
      <c r="G58" s="249">
        <f t="shared" si="2"/>
        <v>2156</v>
      </c>
      <c r="H58" s="250" t="s">
        <v>1309</v>
      </c>
    </row>
    <row r="59" spans="2:8" s="251" customFormat="1">
      <c r="B59" s="246">
        <f t="shared" si="0"/>
        <v>46</v>
      </c>
      <c r="C59" s="264" t="s">
        <v>250</v>
      </c>
      <c r="D59" s="247" t="s">
        <v>78</v>
      </c>
      <c r="E59" s="248">
        <v>2156</v>
      </c>
      <c r="F59" s="247"/>
      <c r="G59" s="249">
        <f t="shared" si="2"/>
        <v>2156</v>
      </c>
      <c r="H59" s="250" t="s">
        <v>1309</v>
      </c>
    </row>
    <row r="60" spans="2:8" s="251" customFormat="1">
      <c r="B60" s="246">
        <f t="shared" si="0"/>
        <v>47</v>
      </c>
      <c r="C60" s="264" t="s">
        <v>1349</v>
      </c>
      <c r="D60" s="247" t="s">
        <v>78</v>
      </c>
      <c r="E60" s="248">
        <v>30661</v>
      </c>
      <c r="F60" s="247"/>
      <c r="G60" s="249">
        <f t="shared" si="2"/>
        <v>30661</v>
      </c>
      <c r="H60" s="250" t="s">
        <v>1309</v>
      </c>
    </row>
    <row r="61" spans="2:8" s="251" customFormat="1">
      <c r="B61" s="246">
        <f t="shared" si="0"/>
        <v>48</v>
      </c>
      <c r="C61" s="264" t="s">
        <v>1350</v>
      </c>
      <c r="D61" s="247" t="s">
        <v>187</v>
      </c>
      <c r="E61" s="248">
        <v>8280</v>
      </c>
      <c r="F61" s="247"/>
      <c r="G61" s="249">
        <f t="shared" si="2"/>
        <v>8280</v>
      </c>
      <c r="H61" s="250" t="s">
        <v>1309</v>
      </c>
    </row>
    <row r="62" spans="2:8" s="251" customFormat="1">
      <c r="B62" s="246">
        <f t="shared" si="0"/>
        <v>49</v>
      </c>
      <c r="C62" s="264" t="s">
        <v>1351</v>
      </c>
      <c r="D62" s="247" t="s">
        <v>1352</v>
      </c>
      <c r="E62" s="248">
        <v>68383</v>
      </c>
      <c r="F62" s="247"/>
      <c r="G62" s="249">
        <f t="shared" si="2"/>
        <v>68383</v>
      </c>
      <c r="H62" s="250" t="s">
        <v>1309</v>
      </c>
    </row>
    <row r="63" spans="2:8" s="251" customFormat="1">
      <c r="B63" s="246">
        <f t="shared" si="0"/>
        <v>50</v>
      </c>
      <c r="C63" s="264" t="s">
        <v>1351</v>
      </c>
      <c r="D63" s="247" t="s">
        <v>1348</v>
      </c>
      <c r="E63" s="248">
        <v>68383</v>
      </c>
      <c r="F63" s="247"/>
      <c r="G63" s="249">
        <f t="shared" si="2"/>
        <v>68383</v>
      </c>
      <c r="H63" s="250" t="s">
        <v>1309</v>
      </c>
    </row>
    <row r="64" spans="2:8" s="251" customFormat="1">
      <c r="B64" s="246">
        <f t="shared" si="0"/>
        <v>51</v>
      </c>
      <c r="C64" s="264" t="s">
        <v>1353</v>
      </c>
      <c r="D64" s="247" t="s">
        <v>187</v>
      </c>
      <c r="E64" s="248">
        <v>18582</v>
      </c>
      <c r="F64" s="247"/>
      <c r="G64" s="249">
        <f t="shared" si="2"/>
        <v>18582</v>
      </c>
      <c r="H64" s="250" t="s">
        <v>1309</v>
      </c>
    </row>
    <row r="65" spans="2:8" s="251" customFormat="1" ht="26.4">
      <c r="B65" s="246">
        <f t="shared" si="0"/>
        <v>52</v>
      </c>
      <c r="C65" s="264" t="s">
        <v>1354</v>
      </c>
      <c r="D65" s="247" t="s">
        <v>78</v>
      </c>
      <c r="E65" s="248">
        <v>1180243</v>
      </c>
      <c r="F65" s="247"/>
      <c r="G65" s="249">
        <f t="shared" si="2"/>
        <v>1180243</v>
      </c>
      <c r="H65" s="250" t="s">
        <v>1309</v>
      </c>
    </row>
    <row r="66" spans="2:8" s="251" customFormat="1" ht="26.4">
      <c r="B66" s="246">
        <f t="shared" si="0"/>
        <v>53</v>
      </c>
      <c r="C66" s="264" t="s">
        <v>1355</v>
      </c>
      <c r="D66" s="247" t="s">
        <v>78</v>
      </c>
      <c r="E66" s="248">
        <v>362356</v>
      </c>
      <c r="F66" s="247"/>
      <c r="G66" s="249">
        <f t="shared" si="2"/>
        <v>362356</v>
      </c>
      <c r="H66" s="250" t="s">
        <v>1309</v>
      </c>
    </row>
    <row r="67" spans="2:8" s="251" customFormat="1">
      <c r="B67" s="246">
        <f t="shared" si="0"/>
        <v>54</v>
      </c>
      <c r="C67" s="264" t="s">
        <v>1356</v>
      </c>
      <c r="D67" s="247" t="s">
        <v>78</v>
      </c>
      <c r="E67" s="248">
        <v>91054</v>
      </c>
      <c r="F67" s="247"/>
      <c r="G67" s="249">
        <f t="shared" si="2"/>
        <v>91054</v>
      </c>
      <c r="H67" s="250" t="s">
        <v>1309</v>
      </c>
    </row>
    <row r="68" spans="2:8" s="251" customFormat="1">
      <c r="B68" s="246">
        <f t="shared" si="0"/>
        <v>55</v>
      </c>
      <c r="C68" s="264" t="s">
        <v>1357</v>
      </c>
      <c r="D68" s="247" t="s">
        <v>78</v>
      </c>
      <c r="E68" s="248">
        <v>123573</v>
      </c>
      <c r="F68" s="247"/>
      <c r="G68" s="249">
        <f t="shared" si="2"/>
        <v>123573</v>
      </c>
      <c r="H68" s="250" t="s">
        <v>1309</v>
      </c>
    </row>
    <row r="69" spans="2:8" s="251" customFormat="1">
      <c r="B69" s="246">
        <f t="shared" si="0"/>
        <v>56</v>
      </c>
      <c r="C69" s="264" t="s">
        <v>1358</v>
      </c>
      <c r="D69" s="247" t="s">
        <v>109</v>
      </c>
      <c r="E69" s="248">
        <v>100376</v>
      </c>
      <c r="F69" s="247"/>
      <c r="G69" s="249">
        <f t="shared" si="2"/>
        <v>100376</v>
      </c>
      <c r="H69" s="250" t="s">
        <v>1309</v>
      </c>
    </row>
    <row r="70" spans="2:8" s="251" customFormat="1">
      <c r="B70" s="246">
        <f t="shared" si="0"/>
        <v>57</v>
      </c>
      <c r="C70" s="264" t="s">
        <v>1359</v>
      </c>
      <c r="D70" s="247" t="s">
        <v>109</v>
      </c>
      <c r="E70" s="248">
        <v>93513</v>
      </c>
      <c r="F70" s="247"/>
      <c r="G70" s="249">
        <f t="shared" si="2"/>
        <v>93513</v>
      </c>
      <c r="H70" s="250" t="s">
        <v>1309</v>
      </c>
    </row>
    <row r="71" spans="2:8" s="251" customFormat="1">
      <c r="B71" s="246">
        <f t="shared" si="0"/>
        <v>58</v>
      </c>
      <c r="C71" s="264" t="s">
        <v>1360</v>
      </c>
      <c r="D71" s="247" t="s">
        <v>109</v>
      </c>
      <c r="E71" s="248">
        <v>102995</v>
      </c>
      <c r="F71" s="247"/>
      <c r="G71" s="249">
        <f t="shared" si="2"/>
        <v>102995</v>
      </c>
      <c r="H71" s="250" t="s">
        <v>1309</v>
      </c>
    </row>
    <row r="72" spans="2:8" s="251" customFormat="1">
      <c r="B72" s="246">
        <f t="shared" si="0"/>
        <v>59</v>
      </c>
      <c r="C72" s="264" t="s">
        <v>1361</v>
      </c>
      <c r="D72" s="247" t="s">
        <v>187</v>
      </c>
      <c r="E72" s="248">
        <v>600</v>
      </c>
      <c r="F72" s="247"/>
      <c r="G72" s="249">
        <f t="shared" si="2"/>
        <v>600</v>
      </c>
      <c r="H72" s="250" t="s">
        <v>1309</v>
      </c>
    </row>
    <row r="73" spans="2:8" s="251" customFormat="1" ht="26.4">
      <c r="B73" s="246">
        <f t="shared" si="0"/>
        <v>60</v>
      </c>
      <c r="C73" s="264" t="s">
        <v>1362</v>
      </c>
      <c r="D73" s="247" t="s">
        <v>78</v>
      </c>
      <c r="E73" s="248">
        <v>366444</v>
      </c>
      <c r="F73" s="247"/>
      <c r="G73" s="249">
        <f t="shared" si="2"/>
        <v>366444</v>
      </c>
      <c r="H73" s="250" t="s">
        <v>1309</v>
      </c>
    </row>
    <row r="74" spans="2:8" s="251" customFormat="1">
      <c r="B74" s="246">
        <f t="shared" si="0"/>
        <v>61</v>
      </c>
      <c r="C74" s="264" t="s">
        <v>1363</v>
      </c>
      <c r="D74" s="247" t="s">
        <v>109</v>
      </c>
      <c r="E74" s="248">
        <v>119000</v>
      </c>
      <c r="F74" s="247"/>
      <c r="G74" s="249">
        <f t="shared" si="2"/>
        <v>119000</v>
      </c>
      <c r="H74" s="250" t="s">
        <v>1309</v>
      </c>
    </row>
    <row r="75" spans="2:8" s="251" customFormat="1">
      <c r="B75" s="246">
        <f t="shared" si="0"/>
        <v>62</v>
      </c>
      <c r="C75" s="264" t="s">
        <v>1364</v>
      </c>
      <c r="D75" s="247" t="s">
        <v>187</v>
      </c>
      <c r="E75" s="248">
        <v>5575</v>
      </c>
      <c r="F75" s="247"/>
      <c r="G75" s="249">
        <f t="shared" si="2"/>
        <v>5575</v>
      </c>
      <c r="H75" s="250" t="s">
        <v>1309</v>
      </c>
    </row>
    <row r="76" spans="2:8" s="251" customFormat="1">
      <c r="B76" s="246">
        <f t="shared" si="0"/>
        <v>63</v>
      </c>
      <c r="C76" s="264" t="s">
        <v>1365</v>
      </c>
      <c r="D76" s="247" t="s">
        <v>81</v>
      </c>
      <c r="E76" s="248">
        <v>39655</v>
      </c>
      <c r="F76" s="247"/>
      <c r="G76" s="249">
        <f t="shared" si="2"/>
        <v>39655</v>
      </c>
      <c r="H76" s="250" t="s">
        <v>1309</v>
      </c>
    </row>
    <row r="77" spans="2:8" s="251" customFormat="1">
      <c r="B77" s="246">
        <f t="shared" si="0"/>
        <v>64</v>
      </c>
      <c r="C77" s="264" t="s">
        <v>1366</v>
      </c>
      <c r="D77" s="247" t="s">
        <v>78</v>
      </c>
      <c r="E77" s="248">
        <v>819111</v>
      </c>
      <c r="F77" s="247"/>
      <c r="G77" s="249">
        <f t="shared" si="2"/>
        <v>819111</v>
      </c>
      <c r="H77" s="250" t="s">
        <v>1309</v>
      </c>
    </row>
    <row r="78" spans="2:8" s="251" customFormat="1">
      <c r="B78" s="246">
        <f t="shared" si="0"/>
        <v>65</v>
      </c>
      <c r="C78" s="264" t="s">
        <v>980</v>
      </c>
      <c r="D78" s="247" t="s">
        <v>78</v>
      </c>
      <c r="E78" s="248">
        <v>689778</v>
      </c>
      <c r="F78" s="247"/>
      <c r="G78" s="249">
        <f t="shared" si="2"/>
        <v>689778</v>
      </c>
      <c r="H78" s="250" t="s">
        <v>1309</v>
      </c>
    </row>
    <row r="79" spans="2:8" s="251" customFormat="1">
      <c r="B79" s="246">
        <f t="shared" si="0"/>
        <v>66</v>
      </c>
      <c r="C79" s="264" t="s">
        <v>1367</v>
      </c>
      <c r="D79" s="247" t="s">
        <v>78</v>
      </c>
      <c r="E79" s="248">
        <v>211244</v>
      </c>
      <c r="F79" s="247"/>
      <c r="G79" s="249">
        <f t="shared" si="2"/>
        <v>211244</v>
      </c>
      <c r="H79" s="250" t="s">
        <v>1309</v>
      </c>
    </row>
    <row r="80" spans="2:8" s="251" customFormat="1">
      <c r="B80" s="246">
        <f t="shared" si="0"/>
        <v>67</v>
      </c>
      <c r="C80" s="264" t="s">
        <v>1368</v>
      </c>
      <c r="D80" s="247" t="s">
        <v>81</v>
      </c>
      <c r="E80" s="248">
        <v>32426</v>
      </c>
      <c r="F80" s="247"/>
      <c r="G80" s="249">
        <f t="shared" si="2"/>
        <v>32426</v>
      </c>
      <c r="H80" s="250" t="s">
        <v>1309</v>
      </c>
    </row>
    <row r="81" spans="2:8" s="251" customFormat="1">
      <c r="B81" s="246">
        <f t="shared" si="0"/>
        <v>68</v>
      </c>
      <c r="C81" s="264" t="s">
        <v>1369</v>
      </c>
      <c r="D81" s="247" t="s">
        <v>78</v>
      </c>
      <c r="E81" s="248">
        <v>507299</v>
      </c>
      <c r="F81" s="247"/>
      <c r="G81" s="249">
        <f t="shared" si="2"/>
        <v>507299</v>
      </c>
      <c r="H81" s="250" t="s">
        <v>1309</v>
      </c>
    </row>
    <row r="82" spans="2:8" s="251" customFormat="1" ht="26.4">
      <c r="B82" s="246">
        <f t="shared" si="0"/>
        <v>69</v>
      </c>
      <c r="C82" s="264" t="s">
        <v>1370</v>
      </c>
      <c r="D82" s="247" t="s">
        <v>81</v>
      </c>
      <c r="E82" s="248">
        <v>87802</v>
      </c>
      <c r="F82" s="247"/>
      <c r="G82" s="249">
        <f t="shared" si="2"/>
        <v>87802</v>
      </c>
      <c r="H82" s="250" t="s">
        <v>1309</v>
      </c>
    </row>
    <row r="83" spans="2:8" s="251" customFormat="1">
      <c r="B83" s="246">
        <f t="shared" si="0"/>
        <v>70</v>
      </c>
      <c r="C83" s="264" t="s">
        <v>1371</v>
      </c>
      <c r="D83" s="247" t="s">
        <v>78</v>
      </c>
      <c r="E83" s="248">
        <v>136580</v>
      </c>
      <c r="F83" s="247"/>
      <c r="G83" s="249">
        <f t="shared" si="2"/>
        <v>136580</v>
      </c>
      <c r="H83" s="250" t="s">
        <v>1309</v>
      </c>
    </row>
    <row r="84" spans="2:8" s="251" customFormat="1">
      <c r="B84" s="246">
        <f t="shared" si="0"/>
        <v>71</v>
      </c>
      <c r="C84" s="264" t="s">
        <v>1372</v>
      </c>
      <c r="D84" s="247" t="s">
        <v>1348</v>
      </c>
      <c r="E84" s="248">
        <v>94584</v>
      </c>
      <c r="F84" s="247"/>
      <c r="G84" s="249">
        <f t="shared" si="2"/>
        <v>94584</v>
      </c>
      <c r="H84" s="250" t="s">
        <v>1309</v>
      </c>
    </row>
    <row r="85" spans="2:8" s="251" customFormat="1">
      <c r="B85" s="246">
        <f t="shared" si="0"/>
        <v>72</v>
      </c>
      <c r="C85" s="264" t="s">
        <v>1373</v>
      </c>
      <c r="D85" s="247" t="s">
        <v>1348</v>
      </c>
      <c r="E85" s="248">
        <v>378337</v>
      </c>
      <c r="F85" s="247"/>
      <c r="G85" s="249">
        <f t="shared" si="2"/>
        <v>378337</v>
      </c>
      <c r="H85" s="250" t="s">
        <v>1309</v>
      </c>
    </row>
    <row r="86" spans="2:8" s="251" customFormat="1" ht="26.4">
      <c r="B86" s="246">
        <f t="shared" si="0"/>
        <v>73</v>
      </c>
      <c r="C86" s="264" t="s">
        <v>732</v>
      </c>
      <c r="D86" s="247" t="s">
        <v>78</v>
      </c>
      <c r="E86" s="248">
        <v>300165</v>
      </c>
      <c r="F86" s="247"/>
      <c r="G86" s="249">
        <f t="shared" si="2"/>
        <v>300165</v>
      </c>
      <c r="H86" s="250" t="s">
        <v>1309</v>
      </c>
    </row>
    <row r="87" spans="2:8" s="251" customFormat="1" ht="26.4">
      <c r="B87" s="246">
        <f t="shared" si="0"/>
        <v>74</v>
      </c>
      <c r="C87" s="264" t="s">
        <v>733</v>
      </c>
      <c r="D87" s="247" t="s">
        <v>78</v>
      </c>
      <c r="E87" s="248">
        <v>126436</v>
      </c>
      <c r="F87" s="247"/>
      <c r="G87" s="249">
        <f t="shared" ref="G87:G150" si="3">E87*(1+F87)</f>
        <v>126436</v>
      </c>
      <c r="H87" s="250" t="s">
        <v>1309</v>
      </c>
    </row>
    <row r="88" spans="2:8" s="251" customFormat="1" ht="26.4">
      <c r="B88" s="246">
        <f t="shared" si="0"/>
        <v>75</v>
      </c>
      <c r="C88" s="264" t="s">
        <v>1374</v>
      </c>
      <c r="D88" s="247" t="s">
        <v>78</v>
      </c>
      <c r="E88" s="248">
        <v>424563</v>
      </c>
      <c r="F88" s="247"/>
      <c r="G88" s="249">
        <f t="shared" si="3"/>
        <v>424563</v>
      </c>
      <c r="H88" s="250" t="s">
        <v>1309</v>
      </c>
    </row>
    <row r="89" spans="2:8" s="251" customFormat="1">
      <c r="B89" s="246">
        <f t="shared" si="0"/>
        <v>76</v>
      </c>
      <c r="C89" s="264" t="s">
        <v>1375</v>
      </c>
      <c r="D89" s="247" t="s">
        <v>1376</v>
      </c>
      <c r="E89" s="248">
        <v>3902</v>
      </c>
      <c r="F89" s="247"/>
      <c r="G89" s="249">
        <f t="shared" si="3"/>
        <v>3902</v>
      </c>
      <c r="H89" s="250" t="s">
        <v>1309</v>
      </c>
    </row>
    <row r="90" spans="2:8" s="251" customFormat="1">
      <c r="B90" s="246">
        <f t="shared" si="0"/>
        <v>77</v>
      </c>
      <c r="C90" s="264" t="s">
        <v>129</v>
      </c>
      <c r="D90" s="247" t="s">
        <v>109</v>
      </c>
      <c r="E90" s="248">
        <v>303340</v>
      </c>
      <c r="F90" s="247"/>
      <c r="G90" s="249">
        <f t="shared" si="3"/>
        <v>303340</v>
      </c>
      <c r="H90" s="250" t="s">
        <v>1309</v>
      </c>
    </row>
    <row r="91" spans="2:8" s="251" customFormat="1">
      <c r="B91" s="246">
        <f t="shared" si="0"/>
        <v>78</v>
      </c>
      <c r="C91" s="264" t="s">
        <v>1048</v>
      </c>
      <c r="D91" s="247" t="s">
        <v>109</v>
      </c>
      <c r="E91" s="248">
        <v>93228</v>
      </c>
      <c r="F91" s="247"/>
      <c r="G91" s="249">
        <f t="shared" si="3"/>
        <v>93228</v>
      </c>
      <c r="H91" s="250" t="s">
        <v>1309</v>
      </c>
    </row>
    <row r="92" spans="2:8" s="251" customFormat="1">
      <c r="B92" s="246">
        <f t="shared" si="0"/>
        <v>79</v>
      </c>
      <c r="C92" s="264" t="s">
        <v>1377</v>
      </c>
      <c r="D92" s="247" t="s">
        <v>78</v>
      </c>
      <c r="E92" s="248">
        <v>110709</v>
      </c>
      <c r="F92" s="247"/>
      <c r="G92" s="249">
        <f t="shared" si="3"/>
        <v>110709</v>
      </c>
      <c r="H92" s="250" t="s">
        <v>1309</v>
      </c>
    </row>
    <row r="93" spans="2:8" s="251" customFormat="1" ht="26.4">
      <c r="B93" s="246">
        <f t="shared" si="0"/>
        <v>80</v>
      </c>
      <c r="C93" s="264" t="s">
        <v>737</v>
      </c>
      <c r="D93" s="247" t="s">
        <v>78</v>
      </c>
      <c r="E93" s="248">
        <v>176839</v>
      </c>
      <c r="F93" s="247"/>
      <c r="G93" s="249">
        <f t="shared" si="3"/>
        <v>176839</v>
      </c>
      <c r="H93" s="250" t="s">
        <v>1309</v>
      </c>
    </row>
    <row r="94" spans="2:8" s="251" customFormat="1">
      <c r="B94" s="246">
        <f t="shared" si="0"/>
        <v>81</v>
      </c>
      <c r="C94" s="264" t="s">
        <v>1378</v>
      </c>
      <c r="D94" s="247" t="s">
        <v>187</v>
      </c>
      <c r="E94" s="248">
        <v>9878</v>
      </c>
      <c r="F94" s="247"/>
      <c r="G94" s="249">
        <f t="shared" si="3"/>
        <v>9878</v>
      </c>
      <c r="H94" s="250" t="s">
        <v>1309</v>
      </c>
    </row>
    <row r="95" spans="2:8" s="251" customFormat="1">
      <c r="B95" s="246">
        <f t="shared" si="0"/>
        <v>82</v>
      </c>
      <c r="C95" s="264" t="s">
        <v>1379</v>
      </c>
      <c r="D95" s="247" t="s">
        <v>88</v>
      </c>
      <c r="E95" s="248">
        <v>25324</v>
      </c>
      <c r="F95" s="247"/>
      <c r="G95" s="249">
        <f t="shared" si="3"/>
        <v>25324</v>
      </c>
      <c r="H95" s="250" t="s">
        <v>1309</v>
      </c>
    </row>
    <row r="96" spans="2:8" s="251" customFormat="1">
      <c r="B96" s="246">
        <f t="shared" si="0"/>
        <v>83</v>
      </c>
      <c r="C96" s="264" t="s">
        <v>1380</v>
      </c>
      <c r="D96" s="247" t="s">
        <v>78</v>
      </c>
      <c r="E96" s="248">
        <v>5017</v>
      </c>
      <c r="F96" s="247"/>
      <c r="G96" s="249">
        <f t="shared" si="3"/>
        <v>5017</v>
      </c>
      <c r="H96" s="250" t="s">
        <v>1309</v>
      </c>
    </row>
    <row r="97" spans="2:8" s="251" customFormat="1">
      <c r="B97" s="246">
        <f t="shared" si="0"/>
        <v>84</v>
      </c>
      <c r="C97" s="264" t="s">
        <v>1381</v>
      </c>
      <c r="D97" s="247" t="s">
        <v>78</v>
      </c>
      <c r="E97" s="248">
        <v>7619</v>
      </c>
      <c r="F97" s="247"/>
      <c r="G97" s="249">
        <f t="shared" si="3"/>
        <v>7619</v>
      </c>
      <c r="H97" s="250" t="s">
        <v>1309</v>
      </c>
    </row>
    <row r="98" spans="2:8" s="251" customFormat="1">
      <c r="B98" s="246">
        <f t="shared" si="0"/>
        <v>85</v>
      </c>
      <c r="C98" s="264" t="s">
        <v>1382</v>
      </c>
      <c r="D98" s="247" t="s">
        <v>78</v>
      </c>
      <c r="E98" s="248">
        <v>7340</v>
      </c>
      <c r="F98" s="247"/>
      <c r="G98" s="249">
        <f t="shared" si="3"/>
        <v>7340</v>
      </c>
      <c r="H98" s="250" t="s">
        <v>1309</v>
      </c>
    </row>
    <row r="99" spans="2:8" s="251" customFormat="1">
      <c r="B99" s="246">
        <f t="shared" si="0"/>
        <v>86</v>
      </c>
      <c r="C99" s="264" t="s">
        <v>1383</v>
      </c>
      <c r="D99" s="247" t="s">
        <v>78</v>
      </c>
      <c r="E99" s="248">
        <v>3716</v>
      </c>
      <c r="F99" s="247"/>
      <c r="G99" s="249">
        <f t="shared" si="3"/>
        <v>3716</v>
      </c>
      <c r="H99" s="250" t="s">
        <v>1309</v>
      </c>
    </row>
    <row r="100" spans="2:8" s="251" customFormat="1">
      <c r="B100" s="246">
        <f t="shared" si="0"/>
        <v>87</v>
      </c>
      <c r="C100" s="264" t="s">
        <v>1384</v>
      </c>
      <c r="D100" s="247" t="s">
        <v>78</v>
      </c>
      <c r="E100" s="248">
        <v>4181</v>
      </c>
      <c r="F100" s="247"/>
      <c r="G100" s="249">
        <f t="shared" si="3"/>
        <v>4181</v>
      </c>
      <c r="H100" s="250" t="s">
        <v>1309</v>
      </c>
    </row>
    <row r="101" spans="2:8" s="251" customFormat="1">
      <c r="B101" s="246">
        <f t="shared" si="0"/>
        <v>88</v>
      </c>
      <c r="C101" s="264" t="s">
        <v>1385</v>
      </c>
      <c r="D101" s="247" t="s">
        <v>78</v>
      </c>
      <c r="E101" s="248">
        <v>6504</v>
      </c>
      <c r="F101" s="247"/>
      <c r="G101" s="249">
        <f t="shared" si="3"/>
        <v>6504</v>
      </c>
      <c r="H101" s="250" t="s">
        <v>1309</v>
      </c>
    </row>
    <row r="102" spans="2:8" s="251" customFormat="1">
      <c r="B102" s="246">
        <f t="shared" si="0"/>
        <v>89</v>
      </c>
      <c r="C102" s="264" t="s">
        <v>1386</v>
      </c>
      <c r="D102" s="247" t="s">
        <v>78</v>
      </c>
      <c r="E102" s="248">
        <v>2051</v>
      </c>
      <c r="F102" s="247"/>
      <c r="G102" s="249">
        <f t="shared" si="3"/>
        <v>2051</v>
      </c>
      <c r="H102" s="250" t="s">
        <v>1309</v>
      </c>
    </row>
    <row r="103" spans="2:8" s="251" customFormat="1">
      <c r="B103" s="246">
        <f t="shared" si="0"/>
        <v>90</v>
      </c>
      <c r="C103" s="264" t="s">
        <v>1387</v>
      </c>
      <c r="D103" s="247" t="s">
        <v>78</v>
      </c>
      <c r="E103" s="248">
        <v>2204</v>
      </c>
      <c r="F103" s="247"/>
      <c r="G103" s="249">
        <f t="shared" si="3"/>
        <v>2204</v>
      </c>
      <c r="H103" s="250" t="s">
        <v>1309</v>
      </c>
    </row>
    <row r="104" spans="2:8" s="251" customFormat="1">
      <c r="B104" s="246">
        <f t="shared" si="0"/>
        <v>91</v>
      </c>
      <c r="C104" s="264" t="s">
        <v>1388</v>
      </c>
      <c r="D104" s="247" t="s">
        <v>78</v>
      </c>
      <c r="E104" s="248">
        <v>140111</v>
      </c>
      <c r="F104" s="247"/>
      <c r="G104" s="249">
        <f t="shared" si="3"/>
        <v>140111</v>
      </c>
      <c r="H104" s="250" t="s">
        <v>1309</v>
      </c>
    </row>
    <row r="105" spans="2:8" s="251" customFormat="1">
      <c r="B105" s="246">
        <f t="shared" si="0"/>
        <v>92</v>
      </c>
      <c r="C105" s="264" t="s">
        <v>1389</v>
      </c>
      <c r="D105" s="247" t="s">
        <v>78</v>
      </c>
      <c r="E105" s="248">
        <v>140111</v>
      </c>
      <c r="F105" s="247"/>
      <c r="G105" s="249">
        <f t="shared" si="3"/>
        <v>140111</v>
      </c>
      <c r="H105" s="250" t="s">
        <v>1309</v>
      </c>
    </row>
    <row r="106" spans="2:8" s="251" customFormat="1">
      <c r="B106" s="246">
        <f t="shared" si="0"/>
        <v>93</v>
      </c>
      <c r="C106" s="264" t="s">
        <v>1390</v>
      </c>
      <c r="D106" s="247" t="s">
        <v>78</v>
      </c>
      <c r="E106" s="248">
        <v>187533</v>
      </c>
      <c r="F106" s="247"/>
      <c r="G106" s="249">
        <f t="shared" si="3"/>
        <v>187533</v>
      </c>
      <c r="H106" s="250" t="s">
        <v>1309</v>
      </c>
    </row>
    <row r="107" spans="2:8" s="251" customFormat="1">
      <c r="B107" s="246">
        <f t="shared" si="0"/>
        <v>94</v>
      </c>
      <c r="C107" s="264" t="s">
        <v>1391</v>
      </c>
      <c r="D107" s="247" t="s">
        <v>78</v>
      </c>
      <c r="E107" s="248">
        <v>187533</v>
      </c>
      <c r="F107" s="247"/>
      <c r="G107" s="249">
        <f t="shared" si="3"/>
        <v>187533</v>
      </c>
      <c r="H107" s="250" t="s">
        <v>1309</v>
      </c>
    </row>
    <row r="108" spans="2:8" s="251" customFormat="1">
      <c r="B108" s="246">
        <f t="shared" si="0"/>
        <v>95</v>
      </c>
      <c r="C108" s="264" t="s">
        <v>1392</v>
      </c>
      <c r="D108" s="247" t="s">
        <v>78</v>
      </c>
      <c r="E108" s="248">
        <v>46095</v>
      </c>
      <c r="F108" s="247"/>
      <c r="G108" s="249">
        <f t="shared" si="3"/>
        <v>46095</v>
      </c>
      <c r="H108" s="250" t="s">
        <v>1309</v>
      </c>
    </row>
    <row r="109" spans="2:8" s="251" customFormat="1" ht="26.4">
      <c r="B109" s="246">
        <f t="shared" si="0"/>
        <v>96</v>
      </c>
      <c r="C109" s="264" t="s">
        <v>1393</v>
      </c>
      <c r="D109" s="247" t="s">
        <v>78</v>
      </c>
      <c r="E109" s="248">
        <v>38837</v>
      </c>
      <c r="F109" s="247"/>
      <c r="G109" s="249">
        <f t="shared" si="3"/>
        <v>38837</v>
      </c>
      <c r="H109" s="250" t="s">
        <v>1309</v>
      </c>
    </row>
    <row r="110" spans="2:8" s="251" customFormat="1">
      <c r="B110" s="246">
        <f t="shared" si="0"/>
        <v>97</v>
      </c>
      <c r="C110" s="264" t="s">
        <v>1394</v>
      </c>
      <c r="D110" s="247" t="s">
        <v>187</v>
      </c>
      <c r="E110" s="248">
        <v>8686</v>
      </c>
      <c r="F110" s="247"/>
      <c r="G110" s="249">
        <f t="shared" si="3"/>
        <v>8686</v>
      </c>
      <c r="H110" s="250" t="s">
        <v>1309</v>
      </c>
    </row>
    <row r="111" spans="2:8" s="251" customFormat="1" ht="26.4">
      <c r="B111" s="246">
        <f t="shared" si="0"/>
        <v>98</v>
      </c>
      <c r="C111" s="264" t="s">
        <v>1395</v>
      </c>
      <c r="D111" s="247" t="s">
        <v>78</v>
      </c>
      <c r="E111" s="248">
        <v>24003</v>
      </c>
      <c r="F111" s="247"/>
      <c r="G111" s="249">
        <f t="shared" si="3"/>
        <v>24003</v>
      </c>
      <c r="H111" s="250" t="s">
        <v>1309</v>
      </c>
    </row>
    <row r="112" spans="2:8" s="251" customFormat="1" ht="26.4">
      <c r="B112" s="246">
        <f t="shared" si="0"/>
        <v>99</v>
      </c>
      <c r="C112" s="264" t="s">
        <v>1396</v>
      </c>
      <c r="D112" s="247" t="s">
        <v>81</v>
      </c>
      <c r="E112" s="248">
        <v>323160</v>
      </c>
      <c r="F112" s="247"/>
      <c r="G112" s="249">
        <f t="shared" si="3"/>
        <v>323160</v>
      </c>
      <c r="H112" s="250" t="s">
        <v>1309</v>
      </c>
    </row>
    <row r="113" spans="2:8" s="251" customFormat="1" ht="26.4">
      <c r="B113" s="246">
        <f t="shared" si="0"/>
        <v>100</v>
      </c>
      <c r="C113" s="264" t="s">
        <v>1397</v>
      </c>
      <c r="D113" s="247" t="s">
        <v>81</v>
      </c>
      <c r="E113" s="248">
        <v>54510</v>
      </c>
      <c r="F113" s="247"/>
      <c r="G113" s="249">
        <f t="shared" si="3"/>
        <v>54510</v>
      </c>
      <c r="H113" s="250" t="s">
        <v>1309</v>
      </c>
    </row>
    <row r="114" spans="2:8" s="251" customFormat="1">
      <c r="B114" s="246">
        <f t="shared" si="0"/>
        <v>101</v>
      </c>
      <c r="C114" s="264" t="s">
        <v>1398</v>
      </c>
      <c r="D114" s="247" t="s">
        <v>78</v>
      </c>
      <c r="E114" s="248">
        <v>25829</v>
      </c>
      <c r="F114" s="247"/>
      <c r="G114" s="249">
        <f t="shared" si="3"/>
        <v>25829</v>
      </c>
      <c r="H114" s="250" t="s">
        <v>1309</v>
      </c>
    </row>
    <row r="115" spans="2:8" s="251" customFormat="1">
      <c r="B115" s="246">
        <f t="shared" si="0"/>
        <v>102</v>
      </c>
      <c r="C115" s="264" t="s">
        <v>1399</v>
      </c>
      <c r="D115" s="247" t="s">
        <v>78</v>
      </c>
      <c r="E115" s="248">
        <v>18419</v>
      </c>
      <c r="F115" s="247"/>
      <c r="G115" s="249">
        <f t="shared" si="3"/>
        <v>18419</v>
      </c>
      <c r="H115" s="250" t="s">
        <v>1309</v>
      </c>
    </row>
    <row r="116" spans="2:8" s="251" customFormat="1">
      <c r="B116" s="246">
        <f t="shared" si="0"/>
        <v>103</v>
      </c>
      <c r="C116" s="264" t="s">
        <v>1400</v>
      </c>
      <c r="D116" s="247" t="s">
        <v>78</v>
      </c>
      <c r="E116" s="248">
        <v>625111</v>
      </c>
      <c r="F116" s="247"/>
      <c r="G116" s="249">
        <f t="shared" si="3"/>
        <v>625111</v>
      </c>
      <c r="H116" s="250" t="s">
        <v>1309</v>
      </c>
    </row>
    <row r="117" spans="2:8" s="251" customFormat="1">
      <c r="B117" s="246">
        <f t="shared" si="0"/>
        <v>104</v>
      </c>
      <c r="C117" s="264" t="s">
        <v>1401</v>
      </c>
      <c r="D117" s="247" t="s">
        <v>78</v>
      </c>
      <c r="E117" s="248">
        <v>400636</v>
      </c>
      <c r="F117" s="247"/>
      <c r="G117" s="249">
        <f t="shared" si="3"/>
        <v>400636</v>
      </c>
      <c r="H117" s="250" t="s">
        <v>1309</v>
      </c>
    </row>
    <row r="118" spans="2:8" s="251" customFormat="1">
      <c r="B118" s="246">
        <f t="shared" si="0"/>
        <v>105</v>
      </c>
      <c r="C118" s="264" t="s">
        <v>1402</v>
      </c>
      <c r="D118" s="247" t="s">
        <v>78</v>
      </c>
      <c r="E118" s="248">
        <v>19326</v>
      </c>
      <c r="F118" s="247"/>
      <c r="G118" s="249">
        <f t="shared" si="3"/>
        <v>19326</v>
      </c>
      <c r="H118" s="250" t="s">
        <v>1309</v>
      </c>
    </row>
    <row r="119" spans="2:8" s="251" customFormat="1">
      <c r="B119" s="246">
        <f t="shared" si="0"/>
        <v>106</v>
      </c>
      <c r="C119" s="264" t="s">
        <v>1403</v>
      </c>
      <c r="D119" s="247" t="s">
        <v>78</v>
      </c>
      <c r="E119" s="248">
        <v>52477</v>
      </c>
      <c r="F119" s="247"/>
      <c r="G119" s="249">
        <f t="shared" si="3"/>
        <v>52477</v>
      </c>
      <c r="H119" s="250" t="s">
        <v>1309</v>
      </c>
    </row>
    <row r="120" spans="2:8" s="251" customFormat="1">
      <c r="B120" s="246">
        <f t="shared" si="0"/>
        <v>107</v>
      </c>
      <c r="C120" s="264" t="s">
        <v>1404</v>
      </c>
      <c r="D120" s="247" t="s">
        <v>78</v>
      </c>
      <c r="E120" s="248">
        <v>42182</v>
      </c>
      <c r="F120" s="247"/>
      <c r="G120" s="249">
        <f t="shared" si="3"/>
        <v>42182</v>
      </c>
      <c r="H120" s="250" t="s">
        <v>1309</v>
      </c>
    </row>
    <row r="121" spans="2:8" s="251" customFormat="1">
      <c r="B121" s="246">
        <f t="shared" si="0"/>
        <v>108</v>
      </c>
      <c r="C121" s="264" t="s">
        <v>1405</v>
      </c>
      <c r="D121" s="247" t="s">
        <v>78</v>
      </c>
      <c r="E121" s="248">
        <v>71078</v>
      </c>
      <c r="F121" s="247"/>
      <c r="G121" s="249">
        <f t="shared" si="3"/>
        <v>71078</v>
      </c>
      <c r="H121" s="250" t="s">
        <v>1309</v>
      </c>
    </row>
    <row r="122" spans="2:8" s="251" customFormat="1" ht="26.4">
      <c r="B122" s="246">
        <f t="shared" si="0"/>
        <v>109</v>
      </c>
      <c r="C122" s="264" t="s">
        <v>1406</v>
      </c>
      <c r="D122" s="247" t="s">
        <v>78</v>
      </c>
      <c r="E122" s="248">
        <v>39395</v>
      </c>
      <c r="F122" s="247"/>
      <c r="G122" s="249">
        <f t="shared" si="3"/>
        <v>39395</v>
      </c>
      <c r="H122" s="250" t="s">
        <v>1309</v>
      </c>
    </row>
    <row r="123" spans="2:8" s="251" customFormat="1">
      <c r="B123" s="246">
        <f t="shared" si="0"/>
        <v>110</v>
      </c>
      <c r="C123" s="264" t="s">
        <v>1407</v>
      </c>
      <c r="D123" s="247" t="s">
        <v>78</v>
      </c>
      <c r="E123" s="248">
        <v>42182</v>
      </c>
      <c r="F123" s="247"/>
      <c r="G123" s="249">
        <f t="shared" si="3"/>
        <v>42182</v>
      </c>
      <c r="H123" s="250" t="s">
        <v>1309</v>
      </c>
    </row>
    <row r="124" spans="2:8" s="251" customFormat="1">
      <c r="B124" s="246">
        <f t="shared" si="0"/>
        <v>111</v>
      </c>
      <c r="C124" s="264" t="s">
        <v>1408</v>
      </c>
      <c r="D124" s="247" t="s">
        <v>78</v>
      </c>
      <c r="E124" s="248">
        <v>82506</v>
      </c>
      <c r="F124" s="247"/>
      <c r="G124" s="249">
        <f t="shared" si="3"/>
        <v>82506</v>
      </c>
      <c r="H124" s="250" t="s">
        <v>1309</v>
      </c>
    </row>
    <row r="125" spans="2:8" s="251" customFormat="1" ht="26.4">
      <c r="B125" s="246">
        <f t="shared" si="0"/>
        <v>112</v>
      </c>
      <c r="C125" s="264" t="s">
        <v>1409</v>
      </c>
      <c r="D125" s="247" t="s">
        <v>78</v>
      </c>
      <c r="E125" s="248">
        <v>39395</v>
      </c>
      <c r="F125" s="247"/>
      <c r="G125" s="249">
        <f t="shared" si="3"/>
        <v>39395</v>
      </c>
      <c r="H125" s="250" t="s">
        <v>1309</v>
      </c>
    </row>
    <row r="126" spans="2:8" s="251" customFormat="1" ht="26.4">
      <c r="B126" s="246">
        <f t="shared" si="0"/>
        <v>113</v>
      </c>
      <c r="C126" s="264" t="s">
        <v>1410</v>
      </c>
      <c r="D126" s="247" t="s">
        <v>78</v>
      </c>
      <c r="E126" s="248">
        <v>111494</v>
      </c>
      <c r="F126" s="247"/>
      <c r="G126" s="249">
        <f t="shared" si="3"/>
        <v>111494</v>
      </c>
      <c r="H126" s="250" t="s">
        <v>1309</v>
      </c>
    </row>
    <row r="127" spans="2:8" s="251" customFormat="1">
      <c r="B127" s="246">
        <f t="shared" si="0"/>
        <v>114</v>
      </c>
      <c r="C127" s="264" t="s">
        <v>1411</v>
      </c>
      <c r="D127" s="247" t="s">
        <v>78</v>
      </c>
      <c r="E127" s="248">
        <v>60876</v>
      </c>
      <c r="F127" s="247"/>
      <c r="G127" s="249">
        <f t="shared" si="3"/>
        <v>60876</v>
      </c>
      <c r="H127" s="250" t="s">
        <v>1309</v>
      </c>
    </row>
    <row r="128" spans="2:8" s="251" customFormat="1">
      <c r="B128" s="246">
        <f t="shared" si="0"/>
        <v>115</v>
      </c>
      <c r="C128" s="264" t="s">
        <v>1412</v>
      </c>
      <c r="D128" s="247" t="s">
        <v>78</v>
      </c>
      <c r="E128" s="248">
        <v>26341</v>
      </c>
      <c r="F128" s="247"/>
      <c r="G128" s="249">
        <f t="shared" si="3"/>
        <v>26341</v>
      </c>
      <c r="H128" s="250" t="s">
        <v>1309</v>
      </c>
    </row>
    <row r="129" spans="2:8" s="251" customFormat="1">
      <c r="B129" s="246">
        <f t="shared" si="0"/>
        <v>116</v>
      </c>
      <c r="C129" s="264" t="s">
        <v>1413</v>
      </c>
      <c r="D129" s="247" t="s">
        <v>78</v>
      </c>
      <c r="E129" s="248">
        <v>96040</v>
      </c>
      <c r="F129" s="247"/>
      <c r="G129" s="249">
        <f t="shared" si="3"/>
        <v>96040</v>
      </c>
      <c r="H129" s="250" t="s">
        <v>1309</v>
      </c>
    </row>
    <row r="130" spans="2:8" s="251" customFormat="1">
      <c r="B130" s="246">
        <f t="shared" si="0"/>
        <v>117</v>
      </c>
      <c r="C130" s="264" t="s">
        <v>1414</v>
      </c>
      <c r="D130" s="247" t="s">
        <v>81</v>
      </c>
      <c r="E130" s="248">
        <v>6729</v>
      </c>
      <c r="F130" s="247"/>
      <c r="G130" s="249">
        <f t="shared" si="3"/>
        <v>6729</v>
      </c>
      <c r="H130" s="250" t="s">
        <v>1309</v>
      </c>
    </row>
    <row r="131" spans="2:8" s="251" customFormat="1">
      <c r="B131" s="246">
        <f t="shared" si="0"/>
        <v>118</v>
      </c>
      <c r="C131" s="264" t="s">
        <v>1415</v>
      </c>
      <c r="D131" s="247" t="s">
        <v>81</v>
      </c>
      <c r="E131" s="248">
        <v>16762</v>
      </c>
      <c r="F131" s="247"/>
      <c r="G131" s="249">
        <f t="shared" si="3"/>
        <v>16762</v>
      </c>
      <c r="H131" s="250" t="s">
        <v>1309</v>
      </c>
    </row>
    <row r="132" spans="2:8" s="251" customFormat="1" ht="26.4">
      <c r="B132" s="246">
        <f t="shared" si="0"/>
        <v>119</v>
      </c>
      <c r="C132" s="264" t="s">
        <v>1416</v>
      </c>
      <c r="D132" s="247" t="s">
        <v>81</v>
      </c>
      <c r="E132" s="248">
        <v>70791</v>
      </c>
      <c r="F132" s="247"/>
      <c r="G132" s="249">
        <f t="shared" si="3"/>
        <v>70791</v>
      </c>
      <c r="H132" s="250" t="s">
        <v>1309</v>
      </c>
    </row>
    <row r="133" spans="2:8" s="251" customFormat="1" ht="26.4">
      <c r="B133" s="246">
        <f t="shared" si="0"/>
        <v>120</v>
      </c>
      <c r="C133" s="264" t="s">
        <v>1417</v>
      </c>
      <c r="D133" s="247" t="s">
        <v>81</v>
      </c>
      <c r="E133" s="248">
        <v>46098</v>
      </c>
      <c r="F133" s="247"/>
      <c r="G133" s="249">
        <f t="shared" si="3"/>
        <v>46098</v>
      </c>
      <c r="H133" s="250" t="s">
        <v>1309</v>
      </c>
    </row>
    <row r="134" spans="2:8" s="251" customFormat="1">
      <c r="B134" s="246">
        <f t="shared" si="0"/>
        <v>121</v>
      </c>
      <c r="C134" s="264" t="s">
        <v>1418</v>
      </c>
      <c r="D134" s="247" t="s">
        <v>81</v>
      </c>
      <c r="E134" s="248">
        <v>32348</v>
      </c>
      <c r="F134" s="247"/>
      <c r="G134" s="249">
        <f t="shared" si="3"/>
        <v>32348</v>
      </c>
      <c r="H134" s="250" t="s">
        <v>1309</v>
      </c>
    </row>
    <row r="135" spans="2:8" s="251" customFormat="1">
      <c r="B135" s="246">
        <f t="shared" si="0"/>
        <v>122</v>
      </c>
      <c r="C135" s="264" t="s">
        <v>1419</v>
      </c>
      <c r="D135" s="247" t="s">
        <v>81</v>
      </c>
      <c r="E135" s="248">
        <v>13008</v>
      </c>
      <c r="F135" s="247"/>
      <c r="G135" s="249">
        <f t="shared" si="3"/>
        <v>13008</v>
      </c>
      <c r="H135" s="250" t="s">
        <v>1309</v>
      </c>
    </row>
    <row r="136" spans="2:8" s="251" customFormat="1">
      <c r="B136" s="246">
        <f t="shared" si="0"/>
        <v>123</v>
      </c>
      <c r="C136" s="264" t="s">
        <v>1420</v>
      </c>
      <c r="D136" s="247" t="s">
        <v>81</v>
      </c>
      <c r="E136" s="248">
        <v>16910</v>
      </c>
      <c r="F136" s="247"/>
      <c r="G136" s="249">
        <f t="shared" si="3"/>
        <v>16910</v>
      </c>
      <c r="H136" s="250" t="s">
        <v>1309</v>
      </c>
    </row>
    <row r="137" spans="2:8" s="251" customFormat="1">
      <c r="B137" s="246">
        <f t="shared" si="0"/>
        <v>124</v>
      </c>
      <c r="C137" s="264" t="s">
        <v>1421</v>
      </c>
      <c r="D137" s="247" t="s">
        <v>78</v>
      </c>
      <c r="E137" s="248">
        <v>4088</v>
      </c>
      <c r="F137" s="247"/>
      <c r="G137" s="249">
        <f t="shared" si="3"/>
        <v>4088</v>
      </c>
      <c r="H137" s="250" t="s">
        <v>1309</v>
      </c>
    </row>
    <row r="138" spans="2:8" s="251" customFormat="1">
      <c r="B138" s="246">
        <f t="shared" si="0"/>
        <v>125</v>
      </c>
      <c r="C138" s="264" t="s">
        <v>1422</v>
      </c>
      <c r="D138" s="247" t="s">
        <v>81</v>
      </c>
      <c r="E138" s="248">
        <v>2300</v>
      </c>
      <c r="F138" s="247"/>
      <c r="G138" s="249">
        <f t="shared" si="3"/>
        <v>2300</v>
      </c>
      <c r="H138" s="250" t="s">
        <v>1309</v>
      </c>
    </row>
    <row r="139" spans="2:8" s="251" customFormat="1">
      <c r="B139" s="246">
        <f t="shared" si="0"/>
        <v>126</v>
      </c>
      <c r="C139" s="264" t="s">
        <v>526</v>
      </c>
      <c r="D139" s="247" t="s">
        <v>81</v>
      </c>
      <c r="E139" s="248">
        <v>53171</v>
      </c>
      <c r="F139" s="247"/>
      <c r="G139" s="249">
        <f t="shared" si="3"/>
        <v>53171</v>
      </c>
      <c r="H139" s="250" t="s">
        <v>1309</v>
      </c>
    </row>
    <row r="140" spans="2:8" s="251" customFormat="1">
      <c r="B140" s="246">
        <f t="shared" si="0"/>
        <v>127</v>
      </c>
      <c r="C140" s="264" t="s">
        <v>527</v>
      </c>
      <c r="D140" s="247" t="s">
        <v>81</v>
      </c>
      <c r="E140" s="248">
        <v>25845</v>
      </c>
      <c r="F140" s="247"/>
      <c r="G140" s="249">
        <f t="shared" si="3"/>
        <v>25845</v>
      </c>
      <c r="H140" s="250" t="s">
        <v>1309</v>
      </c>
    </row>
    <row r="141" spans="2:8" s="251" customFormat="1">
      <c r="B141" s="246">
        <f t="shared" si="0"/>
        <v>128</v>
      </c>
      <c r="C141" s="264" t="s">
        <v>1423</v>
      </c>
      <c r="D141" s="247" t="s">
        <v>81</v>
      </c>
      <c r="E141" s="248">
        <v>42635</v>
      </c>
      <c r="F141" s="247"/>
      <c r="G141" s="249">
        <f t="shared" si="3"/>
        <v>42635</v>
      </c>
      <c r="H141" s="250" t="s">
        <v>1309</v>
      </c>
    </row>
    <row r="142" spans="2:8" s="251" customFormat="1">
      <c r="B142" s="246">
        <f t="shared" si="0"/>
        <v>129</v>
      </c>
      <c r="C142" s="264" t="s">
        <v>1424</v>
      </c>
      <c r="D142" s="247" t="s">
        <v>81</v>
      </c>
      <c r="E142" s="248">
        <v>14308</v>
      </c>
      <c r="F142" s="247"/>
      <c r="G142" s="249">
        <f t="shared" si="3"/>
        <v>14308</v>
      </c>
      <c r="H142" s="250" t="s">
        <v>1309</v>
      </c>
    </row>
    <row r="143" spans="2:8" s="251" customFormat="1">
      <c r="B143" s="246">
        <f t="shared" si="0"/>
        <v>130</v>
      </c>
      <c r="C143" s="264" t="s">
        <v>1425</v>
      </c>
      <c r="D143" s="247" t="s">
        <v>81</v>
      </c>
      <c r="E143" s="248">
        <v>40320</v>
      </c>
      <c r="F143" s="247"/>
      <c r="G143" s="249">
        <f t="shared" si="3"/>
        <v>40320</v>
      </c>
      <c r="H143" s="250" t="s">
        <v>1309</v>
      </c>
    </row>
    <row r="144" spans="2:8" s="251" customFormat="1">
      <c r="B144" s="246">
        <f t="shared" si="0"/>
        <v>131</v>
      </c>
      <c r="C144" s="264" t="s">
        <v>1426</v>
      </c>
      <c r="D144" s="247" t="s">
        <v>81</v>
      </c>
      <c r="E144" s="248">
        <v>5028</v>
      </c>
      <c r="F144" s="247"/>
      <c r="G144" s="249">
        <f t="shared" si="3"/>
        <v>5028</v>
      </c>
      <c r="H144" s="250" t="s">
        <v>1309</v>
      </c>
    </row>
    <row r="145" spans="2:8" s="251" customFormat="1">
      <c r="B145" s="246">
        <f t="shared" si="0"/>
        <v>132</v>
      </c>
      <c r="C145" s="264" t="s">
        <v>1427</v>
      </c>
      <c r="D145" s="247" t="s">
        <v>81</v>
      </c>
      <c r="E145" s="248">
        <v>2257</v>
      </c>
      <c r="F145" s="247"/>
      <c r="G145" s="249">
        <f t="shared" si="3"/>
        <v>2257</v>
      </c>
      <c r="H145" s="250" t="s">
        <v>1309</v>
      </c>
    </row>
    <row r="146" spans="2:8" s="251" customFormat="1">
      <c r="B146" s="246">
        <f t="shared" si="0"/>
        <v>133</v>
      </c>
      <c r="C146" s="264" t="s">
        <v>1428</v>
      </c>
      <c r="D146" s="247" t="s">
        <v>81</v>
      </c>
      <c r="E146" s="248">
        <v>3180</v>
      </c>
      <c r="F146" s="247"/>
      <c r="G146" s="249">
        <f t="shared" si="3"/>
        <v>3180</v>
      </c>
      <c r="H146" s="250" t="s">
        <v>1309</v>
      </c>
    </row>
    <row r="147" spans="2:8" s="251" customFormat="1">
      <c r="B147" s="246">
        <f t="shared" si="0"/>
        <v>134</v>
      </c>
      <c r="C147" s="264" t="s">
        <v>1429</v>
      </c>
      <c r="D147" s="247" t="s">
        <v>81</v>
      </c>
      <c r="E147" s="248">
        <v>2372</v>
      </c>
      <c r="F147" s="247"/>
      <c r="G147" s="249">
        <f t="shared" si="3"/>
        <v>2372</v>
      </c>
      <c r="H147" s="250" t="s">
        <v>1309</v>
      </c>
    </row>
    <row r="148" spans="2:8" s="251" customFormat="1">
      <c r="B148" s="246">
        <f t="shared" si="0"/>
        <v>135</v>
      </c>
      <c r="C148" s="264" t="s">
        <v>1430</v>
      </c>
      <c r="D148" s="247" t="s">
        <v>81</v>
      </c>
      <c r="E148" s="248">
        <v>50027</v>
      </c>
      <c r="F148" s="247"/>
      <c r="G148" s="249">
        <f t="shared" si="3"/>
        <v>50027</v>
      </c>
      <c r="H148" s="250" t="s">
        <v>1309</v>
      </c>
    </row>
    <row r="149" spans="2:8" s="251" customFormat="1">
      <c r="B149" s="246">
        <f t="shared" si="0"/>
        <v>136</v>
      </c>
      <c r="C149" s="264" t="s">
        <v>1431</v>
      </c>
      <c r="D149" s="247" t="s">
        <v>81</v>
      </c>
      <c r="E149" s="248">
        <v>25028</v>
      </c>
      <c r="F149" s="247"/>
      <c r="G149" s="249">
        <f t="shared" si="3"/>
        <v>25028</v>
      </c>
      <c r="H149" s="250" t="s">
        <v>1309</v>
      </c>
    </row>
    <row r="150" spans="2:8" s="251" customFormat="1">
      <c r="B150" s="246">
        <f t="shared" si="0"/>
        <v>137</v>
      </c>
      <c r="C150" s="264" t="s">
        <v>1432</v>
      </c>
      <c r="D150" s="247" t="s">
        <v>81</v>
      </c>
      <c r="E150" s="248">
        <v>79176</v>
      </c>
      <c r="F150" s="247"/>
      <c r="G150" s="249">
        <f t="shared" si="3"/>
        <v>79176</v>
      </c>
      <c r="H150" s="250" t="s">
        <v>1309</v>
      </c>
    </row>
    <row r="151" spans="2:8" s="251" customFormat="1">
      <c r="B151" s="246">
        <f t="shared" si="0"/>
        <v>138</v>
      </c>
      <c r="C151" s="264" t="s">
        <v>1433</v>
      </c>
      <c r="D151" s="247" t="s">
        <v>81</v>
      </c>
      <c r="E151" s="248">
        <v>16245</v>
      </c>
      <c r="F151" s="247"/>
      <c r="G151" s="249">
        <f t="shared" ref="G151:G214" si="4">E151*(1+F151)</f>
        <v>16245</v>
      </c>
      <c r="H151" s="250" t="s">
        <v>1309</v>
      </c>
    </row>
    <row r="152" spans="2:8" s="251" customFormat="1">
      <c r="B152" s="246">
        <f t="shared" si="0"/>
        <v>139</v>
      </c>
      <c r="C152" s="264" t="s">
        <v>1434</v>
      </c>
      <c r="D152" s="247" t="s">
        <v>81</v>
      </c>
      <c r="E152" s="248">
        <v>10949</v>
      </c>
      <c r="F152" s="247"/>
      <c r="G152" s="249">
        <f t="shared" si="4"/>
        <v>10949</v>
      </c>
      <c r="H152" s="250" t="s">
        <v>1309</v>
      </c>
    </row>
    <row r="153" spans="2:8" s="251" customFormat="1">
      <c r="B153" s="246">
        <f t="shared" si="0"/>
        <v>140</v>
      </c>
      <c r="C153" s="264" t="s">
        <v>1435</v>
      </c>
      <c r="D153" s="247" t="s">
        <v>81</v>
      </c>
      <c r="E153" s="248">
        <v>7039</v>
      </c>
      <c r="F153" s="247"/>
      <c r="G153" s="249">
        <f t="shared" si="4"/>
        <v>7039</v>
      </c>
      <c r="H153" s="250" t="s">
        <v>1309</v>
      </c>
    </row>
    <row r="154" spans="2:8" s="251" customFormat="1">
      <c r="B154" s="246">
        <f t="shared" si="0"/>
        <v>141</v>
      </c>
      <c r="C154" s="264" t="s">
        <v>1436</v>
      </c>
      <c r="D154" s="247" t="s">
        <v>81</v>
      </c>
      <c r="E154" s="248">
        <v>7279</v>
      </c>
      <c r="F154" s="247"/>
      <c r="G154" s="249">
        <f t="shared" si="4"/>
        <v>7279</v>
      </c>
      <c r="H154" s="250" t="s">
        <v>1309</v>
      </c>
    </row>
    <row r="155" spans="2:8" s="251" customFormat="1">
      <c r="B155" s="246">
        <f t="shared" si="0"/>
        <v>142</v>
      </c>
      <c r="C155" s="264" t="s">
        <v>1437</v>
      </c>
      <c r="D155" s="247" t="s">
        <v>81</v>
      </c>
      <c r="E155" s="248">
        <v>1487</v>
      </c>
      <c r="F155" s="247"/>
      <c r="G155" s="249">
        <f t="shared" si="4"/>
        <v>1487</v>
      </c>
      <c r="H155" s="250" t="s">
        <v>1309</v>
      </c>
    </row>
    <row r="156" spans="2:8" s="251" customFormat="1">
      <c r="B156" s="246">
        <f t="shared" si="0"/>
        <v>143</v>
      </c>
      <c r="C156" s="264" t="s">
        <v>1438</v>
      </c>
      <c r="D156" s="247" t="s">
        <v>81</v>
      </c>
      <c r="E156" s="248">
        <v>12645</v>
      </c>
      <c r="F156" s="247"/>
      <c r="G156" s="249">
        <f t="shared" si="4"/>
        <v>12645</v>
      </c>
      <c r="H156" s="250" t="s">
        <v>1309</v>
      </c>
    </row>
    <row r="157" spans="2:8" s="251" customFormat="1">
      <c r="B157" s="246">
        <f t="shared" si="0"/>
        <v>144</v>
      </c>
      <c r="C157" s="264" t="s">
        <v>1439</v>
      </c>
      <c r="D157" s="247" t="s">
        <v>81</v>
      </c>
      <c r="E157" s="248">
        <v>2994</v>
      </c>
      <c r="F157" s="247"/>
      <c r="G157" s="249">
        <f t="shared" si="4"/>
        <v>2994</v>
      </c>
      <c r="H157" s="250" t="s">
        <v>1309</v>
      </c>
    </row>
    <row r="158" spans="2:8" s="251" customFormat="1">
      <c r="B158" s="246">
        <f t="shared" si="0"/>
        <v>145</v>
      </c>
      <c r="C158" s="264" t="s">
        <v>1440</v>
      </c>
      <c r="D158" s="247" t="s">
        <v>81</v>
      </c>
      <c r="E158" s="248">
        <v>22514</v>
      </c>
      <c r="F158" s="247"/>
      <c r="G158" s="249">
        <f t="shared" si="4"/>
        <v>22514</v>
      </c>
      <c r="H158" s="250" t="s">
        <v>1309</v>
      </c>
    </row>
    <row r="159" spans="2:8" s="251" customFormat="1">
      <c r="B159" s="246">
        <f t="shared" si="0"/>
        <v>146</v>
      </c>
      <c r="C159" s="264" t="s">
        <v>845</v>
      </c>
      <c r="D159" s="247" t="s">
        <v>81</v>
      </c>
      <c r="E159" s="248">
        <v>3531</v>
      </c>
      <c r="F159" s="247"/>
      <c r="G159" s="249">
        <f t="shared" si="4"/>
        <v>3531</v>
      </c>
      <c r="H159" s="250" t="s">
        <v>1309</v>
      </c>
    </row>
    <row r="160" spans="2:8" s="251" customFormat="1">
      <c r="B160" s="246">
        <f t="shared" si="0"/>
        <v>147</v>
      </c>
      <c r="C160" s="264" t="s">
        <v>830</v>
      </c>
      <c r="D160" s="247" t="s">
        <v>81</v>
      </c>
      <c r="E160" s="248">
        <v>4646</v>
      </c>
      <c r="F160" s="247"/>
      <c r="G160" s="249">
        <f t="shared" si="4"/>
        <v>4646</v>
      </c>
      <c r="H160" s="250" t="s">
        <v>1309</v>
      </c>
    </row>
    <row r="161" spans="2:8" s="251" customFormat="1">
      <c r="B161" s="246">
        <f t="shared" si="0"/>
        <v>148</v>
      </c>
      <c r="C161" s="264" t="s">
        <v>1441</v>
      </c>
      <c r="D161" s="247" t="s">
        <v>78</v>
      </c>
      <c r="E161" s="248">
        <v>55747</v>
      </c>
      <c r="F161" s="247"/>
      <c r="G161" s="249">
        <f t="shared" si="4"/>
        <v>55747</v>
      </c>
      <c r="H161" s="250" t="s">
        <v>1309</v>
      </c>
    </row>
    <row r="162" spans="2:8" s="251" customFormat="1">
      <c r="B162" s="246">
        <f t="shared" si="0"/>
        <v>149</v>
      </c>
      <c r="C162" s="264" t="s">
        <v>1442</v>
      </c>
      <c r="D162" s="247" t="s">
        <v>78</v>
      </c>
      <c r="E162" s="248">
        <v>4306</v>
      </c>
      <c r="F162" s="247"/>
      <c r="G162" s="249">
        <f t="shared" si="4"/>
        <v>4306</v>
      </c>
      <c r="H162" s="250" t="s">
        <v>1309</v>
      </c>
    </row>
    <row r="163" spans="2:8" s="251" customFormat="1">
      <c r="B163" s="246">
        <f t="shared" si="0"/>
        <v>150</v>
      </c>
      <c r="C163" s="264" t="s">
        <v>1443</v>
      </c>
      <c r="D163" s="247" t="s">
        <v>78</v>
      </c>
      <c r="E163" s="248">
        <v>162038</v>
      </c>
      <c r="F163" s="247"/>
      <c r="G163" s="249">
        <f t="shared" si="4"/>
        <v>162038</v>
      </c>
      <c r="H163" s="250" t="s">
        <v>1309</v>
      </c>
    </row>
    <row r="164" spans="2:8" s="251" customFormat="1">
      <c r="B164" s="246">
        <f t="shared" si="0"/>
        <v>151</v>
      </c>
      <c r="C164" s="264" t="s">
        <v>1444</v>
      </c>
      <c r="D164" s="247" t="s">
        <v>78</v>
      </c>
      <c r="E164" s="248">
        <v>2787</v>
      </c>
      <c r="F164" s="247"/>
      <c r="G164" s="249">
        <f t="shared" si="4"/>
        <v>2787</v>
      </c>
      <c r="H164" s="250" t="s">
        <v>1309</v>
      </c>
    </row>
    <row r="165" spans="2:8" s="251" customFormat="1">
      <c r="B165" s="246">
        <f t="shared" si="0"/>
        <v>152</v>
      </c>
      <c r="C165" s="264" t="s">
        <v>1445</v>
      </c>
      <c r="D165" s="247" t="s">
        <v>78</v>
      </c>
      <c r="E165" s="248">
        <v>3902</v>
      </c>
      <c r="F165" s="247"/>
      <c r="G165" s="249">
        <f t="shared" si="4"/>
        <v>3902</v>
      </c>
      <c r="H165" s="250" t="s">
        <v>1309</v>
      </c>
    </row>
    <row r="166" spans="2:8" s="251" customFormat="1" ht="26.4">
      <c r="B166" s="246">
        <f t="shared" si="0"/>
        <v>153</v>
      </c>
      <c r="C166" s="264" t="s">
        <v>1446</v>
      </c>
      <c r="D166" s="247" t="s">
        <v>78</v>
      </c>
      <c r="E166" s="248">
        <v>226333</v>
      </c>
      <c r="F166" s="247"/>
      <c r="G166" s="249">
        <f t="shared" si="4"/>
        <v>226333</v>
      </c>
      <c r="H166" s="250" t="s">
        <v>1309</v>
      </c>
    </row>
    <row r="167" spans="2:8" s="251" customFormat="1">
      <c r="B167" s="246">
        <f t="shared" si="0"/>
        <v>154</v>
      </c>
      <c r="C167" s="264" t="s">
        <v>1447</v>
      </c>
      <c r="D167" s="247" t="s">
        <v>187</v>
      </c>
      <c r="E167" s="248">
        <v>1691</v>
      </c>
      <c r="F167" s="247"/>
      <c r="G167" s="249">
        <f t="shared" si="4"/>
        <v>1691</v>
      </c>
      <c r="H167" s="250" t="s">
        <v>1309</v>
      </c>
    </row>
    <row r="168" spans="2:8" s="251" customFormat="1">
      <c r="B168" s="246">
        <f t="shared" si="0"/>
        <v>155</v>
      </c>
      <c r="C168" s="264" t="s">
        <v>1448</v>
      </c>
      <c r="D168" s="247" t="s">
        <v>81</v>
      </c>
      <c r="E168" s="248">
        <v>28414</v>
      </c>
      <c r="F168" s="247"/>
      <c r="G168" s="249">
        <f t="shared" si="4"/>
        <v>28414</v>
      </c>
      <c r="H168" s="250" t="s">
        <v>1309</v>
      </c>
    </row>
    <row r="169" spans="2:8" s="251" customFormat="1">
      <c r="B169" s="246">
        <f t="shared" si="0"/>
        <v>156</v>
      </c>
      <c r="C169" s="264" t="s">
        <v>1449</v>
      </c>
      <c r="D169" s="247" t="s">
        <v>81</v>
      </c>
      <c r="E169" s="248">
        <v>44092</v>
      </c>
      <c r="F169" s="247"/>
      <c r="G169" s="249">
        <f t="shared" si="4"/>
        <v>44092</v>
      </c>
      <c r="H169" s="250" t="s">
        <v>1309</v>
      </c>
    </row>
    <row r="170" spans="2:8" s="251" customFormat="1">
      <c r="B170" s="246">
        <f t="shared" si="0"/>
        <v>157</v>
      </c>
      <c r="C170" s="264" t="s">
        <v>1450</v>
      </c>
      <c r="D170" s="247" t="s">
        <v>78</v>
      </c>
      <c r="E170" s="248">
        <v>9691</v>
      </c>
      <c r="F170" s="247"/>
      <c r="G170" s="249">
        <f t="shared" si="4"/>
        <v>9691</v>
      </c>
      <c r="H170" s="250" t="s">
        <v>1309</v>
      </c>
    </row>
    <row r="171" spans="2:8" s="251" customFormat="1">
      <c r="B171" s="246">
        <f t="shared" si="0"/>
        <v>158</v>
      </c>
      <c r="C171" s="264" t="s">
        <v>1451</v>
      </c>
      <c r="D171" s="247" t="s">
        <v>78</v>
      </c>
      <c r="E171" s="248">
        <v>12432</v>
      </c>
      <c r="F171" s="247"/>
      <c r="G171" s="249">
        <f t="shared" si="4"/>
        <v>12432</v>
      </c>
      <c r="H171" s="250" t="s">
        <v>1309</v>
      </c>
    </row>
    <row r="172" spans="2:8" s="251" customFormat="1">
      <c r="B172" s="246">
        <f t="shared" si="0"/>
        <v>159</v>
      </c>
      <c r="C172" s="264" t="s">
        <v>297</v>
      </c>
      <c r="D172" s="247" t="s">
        <v>81</v>
      </c>
      <c r="E172" s="248">
        <v>48924</v>
      </c>
      <c r="F172" s="247"/>
      <c r="G172" s="249">
        <f t="shared" si="4"/>
        <v>48924</v>
      </c>
      <c r="H172" s="250" t="s">
        <v>1309</v>
      </c>
    </row>
    <row r="173" spans="2:8" s="251" customFormat="1">
      <c r="B173" s="246">
        <f t="shared" si="0"/>
        <v>160</v>
      </c>
      <c r="C173" s="264" t="s">
        <v>298</v>
      </c>
      <c r="D173" s="247" t="s">
        <v>81</v>
      </c>
      <c r="E173" s="248">
        <v>28431</v>
      </c>
      <c r="F173" s="247"/>
      <c r="G173" s="249">
        <f t="shared" si="4"/>
        <v>28431</v>
      </c>
      <c r="H173" s="250" t="s">
        <v>1309</v>
      </c>
    </row>
    <row r="174" spans="2:8" s="251" customFormat="1">
      <c r="B174" s="246">
        <f t="shared" si="0"/>
        <v>161</v>
      </c>
      <c r="C174" s="264" t="s">
        <v>1452</v>
      </c>
      <c r="D174" s="247" t="s">
        <v>78</v>
      </c>
      <c r="E174" s="248">
        <v>396414</v>
      </c>
      <c r="F174" s="247"/>
      <c r="G174" s="249">
        <f t="shared" si="4"/>
        <v>396414</v>
      </c>
      <c r="H174" s="250" t="s">
        <v>1309</v>
      </c>
    </row>
    <row r="175" spans="2:8" s="251" customFormat="1">
      <c r="B175" s="246">
        <f t="shared" si="0"/>
        <v>162</v>
      </c>
      <c r="C175" s="264" t="s">
        <v>1453</v>
      </c>
      <c r="D175" s="247" t="s">
        <v>78</v>
      </c>
      <c r="E175" s="248">
        <v>336155</v>
      </c>
      <c r="F175" s="247"/>
      <c r="G175" s="249">
        <f t="shared" si="4"/>
        <v>336155</v>
      </c>
      <c r="H175" s="250" t="s">
        <v>1309</v>
      </c>
    </row>
    <row r="176" spans="2:8" s="251" customFormat="1">
      <c r="B176" s="246">
        <f t="shared" si="0"/>
        <v>163</v>
      </c>
      <c r="C176" s="264" t="s">
        <v>1454</v>
      </c>
      <c r="D176" s="247" t="s">
        <v>78</v>
      </c>
      <c r="E176" s="248">
        <v>467670</v>
      </c>
      <c r="F176" s="247"/>
      <c r="G176" s="249">
        <f t="shared" si="4"/>
        <v>467670</v>
      </c>
      <c r="H176" s="250" t="s">
        <v>1309</v>
      </c>
    </row>
    <row r="177" spans="2:8" s="251" customFormat="1">
      <c r="B177" s="246">
        <f t="shared" si="0"/>
        <v>164</v>
      </c>
      <c r="C177" s="264" t="s">
        <v>832</v>
      </c>
      <c r="D177" s="247" t="s">
        <v>81</v>
      </c>
      <c r="E177" s="248">
        <v>28474</v>
      </c>
      <c r="F177" s="247"/>
      <c r="G177" s="249">
        <f t="shared" si="4"/>
        <v>28474</v>
      </c>
      <c r="H177" s="250" t="s">
        <v>1309</v>
      </c>
    </row>
    <row r="178" spans="2:8" s="251" customFormat="1">
      <c r="B178" s="246">
        <f t="shared" si="0"/>
        <v>165</v>
      </c>
      <c r="C178" s="264" t="s">
        <v>831</v>
      </c>
      <c r="D178" s="247" t="s">
        <v>81</v>
      </c>
      <c r="E178" s="248">
        <v>26365</v>
      </c>
      <c r="F178" s="247"/>
      <c r="G178" s="249">
        <f t="shared" si="4"/>
        <v>26365</v>
      </c>
      <c r="H178" s="250" t="s">
        <v>1309</v>
      </c>
    </row>
    <row r="179" spans="2:8" s="251" customFormat="1">
      <c r="B179" s="246">
        <f t="shared" si="0"/>
        <v>166</v>
      </c>
      <c r="C179" s="264" t="s">
        <v>833</v>
      </c>
      <c r="D179" s="247" t="s">
        <v>81</v>
      </c>
      <c r="E179" s="248">
        <v>29527</v>
      </c>
      <c r="F179" s="247"/>
      <c r="G179" s="249">
        <f t="shared" si="4"/>
        <v>29527</v>
      </c>
      <c r="H179" s="250" t="s">
        <v>1309</v>
      </c>
    </row>
    <row r="180" spans="2:8" s="251" customFormat="1">
      <c r="B180" s="246">
        <f t="shared" ref="B180:B243" si="5">B179+1</f>
        <v>167</v>
      </c>
      <c r="C180" s="264" t="s">
        <v>834</v>
      </c>
      <c r="D180" s="247" t="s">
        <v>81</v>
      </c>
      <c r="E180" s="248">
        <v>4553</v>
      </c>
      <c r="F180" s="247"/>
      <c r="G180" s="249">
        <f t="shared" si="4"/>
        <v>4553</v>
      </c>
      <c r="H180" s="250" t="s">
        <v>1309</v>
      </c>
    </row>
    <row r="181" spans="2:8" s="251" customFormat="1">
      <c r="B181" s="246">
        <f t="shared" si="5"/>
        <v>168</v>
      </c>
      <c r="C181" s="264" t="s">
        <v>835</v>
      </c>
      <c r="D181" s="247" t="s">
        <v>81</v>
      </c>
      <c r="E181" s="248">
        <v>8083</v>
      </c>
      <c r="F181" s="247"/>
      <c r="G181" s="249">
        <f t="shared" si="4"/>
        <v>8083</v>
      </c>
      <c r="H181" s="250" t="s">
        <v>1309</v>
      </c>
    </row>
    <row r="182" spans="2:8" s="251" customFormat="1">
      <c r="B182" s="246">
        <f t="shared" si="5"/>
        <v>169</v>
      </c>
      <c r="C182" s="264" t="s">
        <v>836</v>
      </c>
      <c r="D182" s="247" t="s">
        <v>81</v>
      </c>
      <c r="E182" s="248">
        <v>9012</v>
      </c>
      <c r="F182" s="247"/>
      <c r="G182" s="249">
        <f t="shared" si="4"/>
        <v>9012</v>
      </c>
      <c r="H182" s="250" t="s">
        <v>1309</v>
      </c>
    </row>
    <row r="183" spans="2:8" s="251" customFormat="1">
      <c r="B183" s="246">
        <f t="shared" si="5"/>
        <v>170</v>
      </c>
      <c r="C183" s="264" t="s">
        <v>837</v>
      </c>
      <c r="D183" s="247" t="s">
        <v>81</v>
      </c>
      <c r="E183" s="248">
        <v>33448</v>
      </c>
      <c r="F183" s="247"/>
      <c r="G183" s="249">
        <f t="shared" si="4"/>
        <v>33448</v>
      </c>
      <c r="H183" s="250" t="s">
        <v>1309</v>
      </c>
    </row>
    <row r="184" spans="2:8" s="251" customFormat="1" ht="26.4">
      <c r="B184" s="246">
        <f t="shared" si="5"/>
        <v>171</v>
      </c>
      <c r="C184" s="264" t="s">
        <v>1455</v>
      </c>
      <c r="D184" s="247" t="s">
        <v>81</v>
      </c>
      <c r="E184" s="248">
        <v>26836</v>
      </c>
      <c r="F184" s="247"/>
      <c r="G184" s="249">
        <f t="shared" si="4"/>
        <v>26836</v>
      </c>
      <c r="H184" s="250" t="s">
        <v>1309</v>
      </c>
    </row>
    <row r="185" spans="2:8" s="251" customFormat="1">
      <c r="B185" s="246">
        <f t="shared" si="5"/>
        <v>172</v>
      </c>
      <c r="C185" s="264" t="s">
        <v>1456</v>
      </c>
      <c r="D185" s="247" t="s">
        <v>78</v>
      </c>
      <c r="E185" s="248">
        <v>27874</v>
      </c>
      <c r="F185" s="247"/>
      <c r="G185" s="249">
        <f t="shared" si="4"/>
        <v>27874</v>
      </c>
      <c r="H185" s="250" t="s">
        <v>1309</v>
      </c>
    </row>
    <row r="186" spans="2:8" s="251" customFormat="1" ht="26.4">
      <c r="B186" s="246">
        <f t="shared" si="5"/>
        <v>173</v>
      </c>
      <c r="C186" s="264" t="s">
        <v>1457</v>
      </c>
      <c r="D186" s="247" t="s">
        <v>78</v>
      </c>
      <c r="E186" s="248">
        <v>12696005</v>
      </c>
      <c r="F186" s="247"/>
      <c r="G186" s="249">
        <f t="shared" si="4"/>
        <v>12696005</v>
      </c>
      <c r="H186" s="250" t="s">
        <v>1309</v>
      </c>
    </row>
    <row r="187" spans="2:8" s="251" customFormat="1" ht="26.4">
      <c r="B187" s="246">
        <f t="shared" si="5"/>
        <v>174</v>
      </c>
      <c r="C187" s="264" t="s">
        <v>1458</v>
      </c>
      <c r="D187" s="247" t="s">
        <v>78</v>
      </c>
      <c r="E187" s="248">
        <v>11924531</v>
      </c>
      <c r="F187" s="247"/>
      <c r="G187" s="249">
        <f t="shared" si="4"/>
        <v>11924531</v>
      </c>
      <c r="H187" s="250" t="s">
        <v>1309</v>
      </c>
    </row>
    <row r="188" spans="2:8" s="251" customFormat="1" ht="26.4">
      <c r="B188" s="246">
        <f t="shared" si="5"/>
        <v>175</v>
      </c>
      <c r="C188" s="264" t="s">
        <v>1459</v>
      </c>
      <c r="D188" s="247" t="s">
        <v>78</v>
      </c>
      <c r="E188" s="248">
        <v>3879999</v>
      </c>
      <c r="F188" s="247"/>
      <c r="G188" s="249">
        <f t="shared" si="4"/>
        <v>3879999</v>
      </c>
      <c r="H188" s="250" t="s">
        <v>1309</v>
      </c>
    </row>
    <row r="189" spans="2:8" s="251" customFormat="1" ht="26.4">
      <c r="B189" s="246">
        <f t="shared" si="5"/>
        <v>176</v>
      </c>
      <c r="C189" s="264" t="s">
        <v>1460</v>
      </c>
      <c r="D189" s="247" t="s">
        <v>78</v>
      </c>
      <c r="E189" s="248">
        <v>8406665</v>
      </c>
      <c r="F189" s="247"/>
      <c r="G189" s="249">
        <f t="shared" si="4"/>
        <v>8406665</v>
      </c>
      <c r="H189" s="250" t="s">
        <v>1309</v>
      </c>
    </row>
    <row r="190" spans="2:8" s="251" customFormat="1" ht="26.4">
      <c r="B190" s="246">
        <f t="shared" si="5"/>
        <v>177</v>
      </c>
      <c r="C190" s="264" t="s">
        <v>1461</v>
      </c>
      <c r="D190" s="247" t="s">
        <v>78</v>
      </c>
      <c r="E190" s="248">
        <v>14851775</v>
      </c>
      <c r="F190" s="247"/>
      <c r="G190" s="249">
        <f t="shared" si="4"/>
        <v>14851775</v>
      </c>
      <c r="H190" s="250" t="s">
        <v>1309</v>
      </c>
    </row>
    <row r="191" spans="2:8" s="251" customFormat="1" ht="26.4">
      <c r="B191" s="246">
        <f t="shared" si="5"/>
        <v>178</v>
      </c>
      <c r="C191" s="264" t="s">
        <v>975</v>
      </c>
      <c r="D191" s="247" t="s">
        <v>78</v>
      </c>
      <c r="E191" s="248">
        <v>1034666</v>
      </c>
      <c r="F191" s="247"/>
      <c r="G191" s="249">
        <f t="shared" si="4"/>
        <v>1034666</v>
      </c>
      <c r="H191" s="250" t="s">
        <v>1309</v>
      </c>
    </row>
    <row r="192" spans="2:8" s="251" customFormat="1">
      <c r="B192" s="246">
        <f t="shared" si="5"/>
        <v>179</v>
      </c>
      <c r="C192" s="264" t="s">
        <v>1462</v>
      </c>
      <c r="D192" s="247" t="s">
        <v>78</v>
      </c>
      <c r="E192" s="248">
        <v>398778</v>
      </c>
      <c r="F192" s="247"/>
      <c r="G192" s="249">
        <f t="shared" si="4"/>
        <v>398778</v>
      </c>
      <c r="H192" s="250" t="s">
        <v>1309</v>
      </c>
    </row>
    <row r="193" spans="2:8" s="251" customFormat="1">
      <c r="B193" s="246">
        <f t="shared" si="5"/>
        <v>180</v>
      </c>
      <c r="C193" s="264" t="s">
        <v>1463</v>
      </c>
      <c r="D193" s="247" t="s">
        <v>1464</v>
      </c>
      <c r="E193" s="248">
        <v>18768</v>
      </c>
      <c r="F193" s="247"/>
      <c r="G193" s="249">
        <f t="shared" si="4"/>
        <v>18768</v>
      </c>
      <c r="H193" s="250" t="s">
        <v>1309</v>
      </c>
    </row>
    <row r="194" spans="2:8" s="251" customFormat="1">
      <c r="B194" s="246">
        <f t="shared" si="5"/>
        <v>181</v>
      </c>
      <c r="C194" s="264" t="s">
        <v>1465</v>
      </c>
      <c r="D194" s="247" t="s">
        <v>187</v>
      </c>
      <c r="E194" s="248">
        <v>1496</v>
      </c>
      <c r="F194" s="247"/>
      <c r="G194" s="249">
        <f t="shared" si="4"/>
        <v>1496</v>
      </c>
      <c r="H194" s="250" t="s">
        <v>1309</v>
      </c>
    </row>
    <row r="195" spans="2:8" s="251" customFormat="1" ht="26.4">
      <c r="B195" s="246">
        <f t="shared" si="5"/>
        <v>182</v>
      </c>
      <c r="C195" s="264" t="s">
        <v>1466</v>
      </c>
      <c r="D195" s="247" t="s">
        <v>78</v>
      </c>
      <c r="E195" s="248">
        <v>600</v>
      </c>
      <c r="F195" s="247"/>
      <c r="G195" s="249">
        <f t="shared" si="4"/>
        <v>600</v>
      </c>
      <c r="H195" s="250" t="s">
        <v>1309</v>
      </c>
    </row>
    <row r="196" spans="2:8" s="251" customFormat="1">
      <c r="B196" s="246">
        <f t="shared" si="5"/>
        <v>183</v>
      </c>
      <c r="C196" s="264" t="s">
        <v>196</v>
      </c>
      <c r="D196" s="247" t="s">
        <v>88</v>
      </c>
      <c r="E196" s="248">
        <v>33459</v>
      </c>
      <c r="F196" s="247"/>
      <c r="G196" s="249">
        <f t="shared" si="4"/>
        <v>33459</v>
      </c>
      <c r="H196" s="250" t="s">
        <v>1309</v>
      </c>
    </row>
    <row r="197" spans="2:8" s="251" customFormat="1">
      <c r="B197" s="246">
        <f t="shared" si="5"/>
        <v>184</v>
      </c>
      <c r="C197" s="264" t="s">
        <v>1467</v>
      </c>
      <c r="D197" s="247" t="s">
        <v>187</v>
      </c>
      <c r="E197" s="248">
        <v>1931</v>
      </c>
      <c r="F197" s="247"/>
      <c r="G197" s="249">
        <f t="shared" si="4"/>
        <v>1931</v>
      </c>
      <c r="H197" s="250" t="s">
        <v>1309</v>
      </c>
    </row>
    <row r="198" spans="2:8" s="251" customFormat="1" ht="26.4">
      <c r="B198" s="246">
        <f t="shared" si="5"/>
        <v>185</v>
      </c>
      <c r="C198" s="264" t="s">
        <v>1468</v>
      </c>
      <c r="D198" s="247" t="s">
        <v>78</v>
      </c>
      <c r="E198" s="248">
        <v>67348</v>
      </c>
      <c r="F198" s="247"/>
      <c r="G198" s="249">
        <f t="shared" si="4"/>
        <v>67348</v>
      </c>
      <c r="H198" s="250" t="s">
        <v>1309</v>
      </c>
    </row>
    <row r="199" spans="2:8" s="251" customFormat="1">
      <c r="B199" s="246">
        <f t="shared" si="5"/>
        <v>186</v>
      </c>
      <c r="C199" s="264" t="s">
        <v>1469</v>
      </c>
      <c r="D199" s="247" t="s">
        <v>78</v>
      </c>
      <c r="E199" s="248">
        <v>179506</v>
      </c>
      <c r="F199" s="247"/>
      <c r="G199" s="249">
        <f t="shared" si="4"/>
        <v>179506</v>
      </c>
      <c r="H199" s="250" t="s">
        <v>1309</v>
      </c>
    </row>
    <row r="200" spans="2:8" s="251" customFormat="1">
      <c r="B200" s="246">
        <f t="shared" si="5"/>
        <v>187</v>
      </c>
      <c r="C200" s="264" t="s">
        <v>1470</v>
      </c>
      <c r="D200" s="247" t="s">
        <v>88</v>
      </c>
      <c r="E200" s="248">
        <v>263870</v>
      </c>
      <c r="F200" s="247"/>
      <c r="G200" s="249">
        <f t="shared" si="4"/>
        <v>263870</v>
      </c>
      <c r="H200" s="250" t="s">
        <v>1309</v>
      </c>
    </row>
    <row r="201" spans="2:8" s="251" customFormat="1">
      <c r="B201" s="246">
        <f t="shared" si="5"/>
        <v>188</v>
      </c>
      <c r="C201" s="264" t="s">
        <v>1471</v>
      </c>
      <c r="D201" s="247" t="s">
        <v>187</v>
      </c>
      <c r="E201" s="248">
        <v>3189</v>
      </c>
      <c r="F201" s="247"/>
      <c r="G201" s="249">
        <f t="shared" si="4"/>
        <v>3189</v>
      </c>
      <c r="H201" s="250" t="s">
        <v>1309</v>
      </c>
    </row>
    <row r="202" spans="2:8" s="251" customFormat="1">
      <c r="B202" s="246">
        <f t="shared" si="5"/>
        <v>189</v>
      </c>
      <c r="C202" s="264" t="s">
        <v>1472</v>
      </c>
      <c r="D202" s="247" t="s">
        <v>187</v>
      </c>
      <c r="E202" s="248">
        <v>740</v>
      </c>
      <c r="F202" s="247"/>
      <c r="G202" s="249">
        <f t="shared" si="4"/>
        <v>740</v>
      </c>
      <c r="H202" s="250" t="s">
        <v>1309</v>
      </c>
    </row>
    <row r="203" spans="2:8" s="251" customFormat="1">
      <c r="B203" s="246">
        <f t="shared" si="5"/>
        <v>190</v>
      </c>
      <c r="C203" s="264" t="s">
        <v>1473</v>
      </c>
      <c r="D203" s="247" t="s">
        <v>81</v>
      </c>
      <c r="E203" s="248">
        <v>7990</v>
      </c>
      <c r="F203" s="247"/>
      <c r="G203" s="249">
        <f t="shared" si="4"/>
        <v>7990</v>
      </c>
      <c r="H203" s="250" t="s">
        <v>1309</v>
      </c>
    </row>
    <row r="204" spans="2:8" s="251" customFormat="1">
      <c r="B204" s="246">
        <f t="shared" si="5"/>
        <v>191</v>
      </c>
      <c r="C204" s="264" t="s">
        <v>1474</v>
      </c>
      <c r="D204" s="247" t="s">
        <v>78</v>
      </c>
      <c r="E204" s="248">
        <v>159734</v>
      </c>
      <c r="F204" s="247"/>
      <c r="G204" s="249">
        <f t="shared" si="4"/>
        <v>159734</v>
      </c>
      <c r="H204" s="250" t="s">
        <v>1309</v>
      </c>
    </row>
    <row r="205" spans="2:8" s="251" customFormat="1">
      <c r="B205" s="246">
        <f t="shared" si="5"/>
        <v>192</v>
      </c>
      <c r="C205" s="264" t="s">
        <v>1475</v>
      </c>
      <c r="D205" s="247" t="s">
        <v>78</v>
      </c>
      <c r="E205" s="248">
        <v>31404</v>
      </c>
      <c r="F205" s="247"/>
      <c r="G205" s="249">
        <f t="shared" si="4"/>
        <v>31404</v>
      </c>
      <c r="H205" s="250" t="s">
        <v>1309</v>
      </c>
    </row>
    <row r="206" spans="2:8" s="251" customFormat="1">
      <c r="B206" s="246">
        <f t="shared" si="5"/>
        <v>193</v>
      </c>
      <c r="C206" s="264" t="s">
        <v>1476</v>
      </c>
      <c r="D206" s="247" t="s">
        <v>78</v>
      </c>
      <c r="E206" s="248">
        <v>29286</v>
      </c>
      <c r="F206" s="247"/>
      <c r="G206" s="249">
        <f t="shared" si="4"/>
        <v>29286</v>
      </c>
      <c r="H206" s="250" t="s">
        <v>1309</v>
      </c>
    </row>
    <row r="207" spans="2:8" s="251" customFormat="1">
      <c r="B207" s="246">
        <f t="shared" si="5"/>
        <v>194</v>
      </c>
      <c r="C207" s="264" t="s">
        <v>1477</v>
      </c>
      <c r="D207" s="247" t="s">
        <v>78</v>
      </c>
      <c r="E207" s="248">
        <v>31404</v>
      </c>
      <c r="F207" s="247"/>
      <c r="G207" s="249">
        <f t="shared" si="4"/>
        <v>31404</v>
      </c>
      <c r="H207" s="250" t="s">
        <v>1309</v>
      </c>
    </row>
    <row r="208" spans="2:8" s="251" customFormat="1">
      <c r="B208" s="246">
        <f t="shared" si="5"/>
        <v>195</v>
      </c>
      <c r="C208" s="264" t="s">
        <v>1478</v>
      </c>
      <c r="D208" s="247" t="s">
        <v>78</v>
      </c>
      <c r="E208" s="248">
        <v>122012</v>
      </c>
      <c r="F208" s="247"/>
      <c r="G208" s="249">
        <f t="shared" si="4"/>
        <v>122012</v>
      </c>
      <c r="H208" s="250" t="s">
        <v>1309</v>
      </c>
    </row>
    <row r="209" spans="2:8" s="251" customFormat="1">
      <c r="B209" s="246">
        <f t="shared" si="5"/>
        <v>196</v>
      </c>
      <c r="C209" s="264" t="s">
        <v>1479</v>
      </c>
      <c r="D209" s="247" t="s">
        <v>88</v>
      </c>
      <c r="E209" s="248">
        <v>59278</v>
      </c>
      <c r="F209" s="247"/>
      <c r="G209" s="249">
        <f t="shared" si="4"/>
        <v>59278</v>
      </c>
      <c r="H209" s="250" t="s">
        <v>1309</v>
      </c>
    </row>
    <row r="210" spans="2:8" s="251" customFormat="1" ht="26.4">
      <c r="B210" s="246">
        <f t="shared" si="5"/>
        <v>197</v>
      </c>
      <c r="C210" s="264" t="s">
        <v>1480</v>
      </c>
      <c r="D210" s="247" t="s">
        <v>88</v>
      </c>
      <c r="E210" s="248">
        <v>42290</v>
      </c>
      <c r="F210" s="247"/>
      <c r="G210" s="249">
        <f t="shared" si="4"/>
        <v>42290</v>
      </c>
      <c r="H210" s="250" t="s">
        <v>1309</v>
      </c>
    </row>
    <row r="211" spans="2:8" s="251" customFormat="1">
      <c r="B211" s="246">
        <f t="shared" si="5"/>
        <v>198</v>
      </c>
      <c r="C211" s="264" t="s">
        <v>1481</v>
      </c>
      <c r="D211" s="247" t="s">
        <v>88</v>
      </c>
      <c r="E211" s="248">
        <v>47615</v>
      </c>
      <c r="F211" s="247"/>
      <c r="G211" s="249">
        <f t="shared" si="4"/>
        <v>47615</v>
      </c>
      <c r="H211" s="250" t="s">
        <v>1309</v>
      </c>
    </row>
    <row r="212" spans="2:8" s="251" customFormat="1">
      <c r="B212" s="246">
        <f t="shared" si="5"/>
        <v>199</v>
      </c>
      <c r="C212" s="264" t="s">
        <v>1482</v>
      </c>
      <c r="D212" s="247" t="s">
        <v>78</v>
      </c>
      <c r="E212" s="248">
        <v>1394</v>
      </c>
      <c r="F212" s="247"/>
      <c r="G212" s="249">
        <f t="shared" si="4"/>
        <v>1394</v>
      </c>
      <c r="H212" s="250" t="s">
        <v>1309</v>
      </c>
    </row>
    <row r="213" spans="2:8" s="251" customFormat="1">
      <c r="B213" s="246">
        <f t="shared" si="5"/>
        <v>200</v>
      </c>
      <c r="C213" s="264" t="s">
        <v>1483</v>
      </c>
      <c r="D213" s="247" t="s">
        <v>78</v>
      </c>
      <c r="E213" s="248">
        <v>2522</v>
      </c>
      <c r="F213" s="247"/>
      <c r="G213" s="249">
        <f t="shared" si="4"/>
        <v>2522</v>
      </c>
      <c r="H213" s="250" t="s">
        <v>1309</v>
      </c>
    </row>
    <row r="214" spans="2:8" s="251" customFormat="1">
      <c r="B214" s="246">
        <f t="shared" si="5"/>
        <v>201</v>
      </c>
      <c r="C214" s="264" t="s">
        <v>1484</v>
      </c>
      <c r="D214" s="247" t="s">
        <v>78</v>
      </c>
      <c r="E214" s="248">
        <v>167</v>
      </c>
      <c r="F214" s="247"/>
      <c r="G214" s="249">
        <f t="shared" si="4"/>
        <v>167</v>
      </c>
      <c r="H214" s="250" t="s">
        <v>1309</v>
      </c>
    </row>
    <row r="215" spans="2:8" s="251" customFormat="1">
      <c r="B215" s="246">
        <f t="shared" si="5"/>
        <v>202</v>
      </c>
      <c r="C215" s="264" t="s">
        <v>1485</v>
      </c>
      <c r="D215" s="247" t="s">
        <v>78</v>
      </c>
      <c r="E215" s="248">
        <v>149</v>
      </c>
      <c r="F215" s="247"/>
      <c r="G215" s="249">
        <f t="shared" ref="G215:G278" si="6">E215*(1+F215)</f>
        <v>149</v>
      </c>
      <c r="H215" s="250" t="s">
        <v>1309</v>
      </c>
    </row>
    <row r="216" spans="2:8" s="251" customFormat="1">
      <c r="B216" s="246">
        <f t="shared" si="5"/>
        <v>203</v>
      </c>
      <c r="C216" s="264" t="s">
        <v>1486</v>
      </c>
      <c r="D216" s="247" t="s">
        <v>78</v>
      </c>
      <c r="E216" s="248">
        <v>6690</v>
      </c>
      <c r="F216" s="247"/>
      <c r="G216" s="249">
        <f t="shared" si="6"/>
        <v>6690</v>
      </c>
      <c r="H216" s="250" t="s">
        <v>1309</v>
      </c>
    </row>
    <row r="217" spans="2:8" s="251" customFormat="1">
      <c r="B217" s="246">
        <f t="shared" si="5"/>
        <v>204</v>
      </c>
      <c r="C217" s="264" t="s">
        <v>1487</v>
      </c>
      <c r="D217" s="247" t="s">
        <v>78</v>
      </c>
      <c r="E217" s="248">
        <v>56955</v>
      </c>
      <c r="F217" s="247"/>
      <c r="G217" s="249">
        <f t="shared" si="6"/>
        <v>56955</v>
      </c>
      <c r="H217" s="250" t="s">
        <v>1309</v>
      </c>
    </row>
    <row r="218" spans="2:8" s="251" customFormat="1">
      <c r="B218" s="246">
        <f t="shared" si="5"/>
        <v>205</v>
      </c>
      <c r="C218" s="264" t="s">
        <v>1488</v>
      </c>
      <c r="D218" s="247" t="s">
        <v>78</v>
      </c>
      <c r="E218" s="248">
        <v>84996</v>
      </c>
      <c r="F218" s="247"/>
      <c r="G218" s="249">
        <f t="shared" si="6"/>
        <v>84996</v>
      </c>
      <c r="H218" s="250" t="s">
        <v>1309</v>
      </c>
    </row>
    <row r="219" spans="2:8" s="251" customFormat="1">
      <c r="B219" s="246">
        <f t="shared" si="5"/>
        <v>206</v>
      </c>
      <c r="C219" s="264" t="s">
        <v>978</v>
      </c>
      <c r="D219" s="247" t="s">
        <v>78</v>
      </c>
      <c r="E219" s="248">
        <v>635889</v>
      </c>
      <c r="F219" s="247"/>
      <c r="G219" s="249">
        <f t="shared" si="6"/>
        <v>635889</v>
      </c>
      <c r="H219" s="250" t="s">
        <v>1309</v>
      </c>
    </row>
    <row r="220" spans="2:8" s="251" customFormat="1">
      <c r="B220" s="246">
        <f t="shared" si="5"/>
        <v>207</v>
      </c>
      <c r="C220" s="264" t="s">
        <v>979</v>
      </c>
      <c r="D220" s="247" t="s">
        <v>78</v>
      </c>
      <c r="E220" s="248">
        <v>819111</v>
      </c>
      <c r="F220" s="247"/>
      <c r="G220" s="249">
        <f t="shared" si="6"/>
        <v>819111</v>
      </c>
      <c r="H220" s="250" t="s">
        <v>1309</v>
      </c>
    </row>
    <row r="221" spans="2:8" s="251" customFormat="1">
      <c r="B221" s="246">
        <f t="shared" si="5"/>
        <v>208</v>
      </c>
      <c r="C221" s="264" t="s">
        <v>1489</v>
      </c>
      <c r="D221" s="247" t="s">
        <v>88</v>
      </c>
      <c r="E221" s="248">
        <v>27816</v>
      </c>
      <c r="F221" s="247"/>
      <c r="G221" s="249">
        <f t="shared" si="6"/>
        <v>27816</v>
      </c>
      <c r="H221" s="250" t="s">
        <v>1309</v>
      </c>
    </row>
    <row r="222" spans="2:8" s="251" customFormat="1">
      <c r="B222" s="246">
        <f t="shared" si="5"/>
        <v>209</v>
      </c>
      <c r="C222" s="264" t="s">
        <v>1490</v>
      </c>
      <c r="D222" s="247" t="s">
        <v>78</v>
      </c>
      <c r="E222" s="248">
        <v>6434</v>
      </c>
      <c r="F222" s="247"/>
      <c r="G222" s="249">
        <f t="shared" si="6"/>
        <v>6434</v>
      </c>
      <c r="H222" s="250" t="s">
        <v>1309</v>
      </c>
    </row>
    <row r="223" spans="2:8" s="251" customFormat="1">
      <c r="B223" s="246">
        <f t="shared" si="5"/>
        <v>210</v>
      </c>
      <c r="C223" s="264" t="s">
        <v>1491</v>
      </c>
      <c r="D223" s="247" t="s">
        <v>1492</v>
      </c>
      <c r="E223" s="248">
        <v>11614</v>
      </c>
      <c r="F223" s="247"/>
      <c r="G223" s="249">
        <f t="shared" si="6"/>
        <v>11614</v>
      </c>
      <c r="H223" s="250" t="s">
        <v>1309</v>
      </c>
    </row>
    <row r="224" spans="2:8" s="251" customFormat="1">
      <c r="B224" s="246">
        <f t="shared" si="5"/>
        <v>211</v>
      </c>
      <c r="C224" s="264" t="s">
        <v>1491</v>
      </c>
      <c r="D224" s="247" t="s">
        <v>78</v>
      </c>
      <c r="E224" s="248">
        <v>11614</v>
      </c>
      <c r="F224" s="247"/>
      <c r="G224" s="249">
        <f t="shared" si="6"/>
        <v>11614</v>
      </c>
      <c r="H224" s="250" t="s">
        <v>1309</v>
      </c>
    </row>
    <row r="225" spans="2:8" s="251" customFormat="1">
      <c r="B225" s="246">
        <f t="shared" si="5"/>
        <v>212</v>
      </c>
      <c r="C225" s="264" t="s">
        <v>1493</v>
      </c>
      <c r="D225" s="247" t="s">
        <v>1492</v>
      </c>
      <c r="E225" s="248">
        <v>14680</v>
      </c>
      <c r="F225" s="247"/>
      <c r="G225" s="249">
        <f t="shared" si="6"/>
        <v>14680</v>
      </c>
      <c r="H225" s="250" t="s">
        <v>1309</v>
      </c>
    </row>
    <row r="226" spans="2:8" s="251" customFormat="1">
      <c r="B226" s="246">
        <f t="shared" si="5"/>
        <v>213</v>
      </c>
      <c r="C226" s="264" t="s">
        <v>1494</v>
      </c>
      <c r="D226" s="247" t="s">
        <v>81</v>
      </c>
      <c r="E226" s="248">
        <v>1682</v>
      </c>
      <c r="F226" s="247"/>
      <c r="G226" s="249">
        <f t="shared" si="6"/>
        <v>1682</v>
      </c>
      <c r="H226" s="250" t="s">
        <v>1309</v>
      </c>
    </row>
    <row r="227" spans="2:8" s="251" customFormat="1">
      <c r="B227" s="246">
        <f t="shared" si="5"/>
        <v>214</v>
      </c>
      <c r="C227" s="264" t="s">
        <v>1495</v>
      </c>
      <c r="D227" s="247" t="s">
        <v>78</v>
      </c>
      <c r="E227" s="248">
        <v>5389</v>
      </c>
      <c r="F227" s="247"/>
      <c r="G227" s="249">
        <f t="shared" si="6"/>
        <v>5389</v>
      </c>
      <c r="H227" s="250" t="s">
        <v>1309</v>
      </c>
    </row>
    <row r="228" spans="2:8" s="251" customFormat="1">
      <c r="B228" s="246">
        <f t="shared" si="5"/>
        <v>215</v>
      </c>
      <c r="C228" s="264" t="s">
        <v>1496</v>
      </c>
      <c r="D228" s="247" t="s">
        <v>81</v>
      </c>
      <c r="E228" s="248">
        <v>185</v>
      </c>
      <c r="F228" s="247"/>
      <c r="G228" s="249">
        <f t="shared" si="6"/>
        <v>185</v>
      </c>
      <c r="H228" s="250" t="s">
        <v>1309</v>
      </c>
    </row>
    <row r="229" spans="2:8" s="251" customFormat="1">
      <c r="B229" s="246">
        <f t="shared" si="5"/>
        <v>216</v>
      </c>
      <c r="C229" s="264" t="s">
        <v>1497</v>
      </c>
      <c r="D229" s="247" t="s">
        <v>78</v>
      </c>
      <c r="E229" s="248">
        <v>5157</v>
      </c>
      <c r="F229" s="247"/>
      <c r="G229" s="249">
        <f t="shared" si="6"/>
        <v>5157</v>
      </c>
      <c r="H229" s="250" t="s">
        <v>1309</v>
      </c>
    </row>
    <row r="230" spans="2:8" s="251" customFormat="1">
      <c r="B230" s="246">
        <f t="shared" si="5"/>
        <v>217</v>
      </c>
      <c r="C230" s="264" t="s">
        <v>1498</v>
      </c>
      <c r="D230" s="247" t="s">
        <v>78</v>
      </c>
      <c r="E230" s="248">
        <v>10592</v>
      </c>
      <c r="F230" s="247"/>
      <c r="G230" s="249">
        <f t="shared" si="6"/>
        <v>10592</v>
      </c>
      <c r="H230" s="250" t="s">
        <v>1309</v>
      </c>
    </row>
    <row r="231" spans="2:8" s="251" customFormat="1">
      <c r="B231" s="246">
        <f t="shared" si="5"/>
        <v>218</v>
      </c>
      <c r="C231" s="264" t="s">
        <v>902</v>
      </c>
      <c r="D231" s="247" t="s">
        <v>78</v>
      </c>
      <c r="E231" s="248">
        <v>1650486</v>
      </c>
      <c r="F231" s="247"/>
      <c r="G231" s="249">
        <f t="shared" si="6"/>
        <v>1650486</v>
      </c>
      <c r="H231" s="250" t="s">
        <v>1309</v>
      </c>
    </row>
    <row r="232" spans="2:8" s="251" customFormat="1">
      <c r="B232" s="246">
        <f t="shared" si="5"/>
        <v>219</v>
      </c>
      <c r="C232" s="264" t="s">
        <v>901</v>
      </c>
      <c r="D232" s="247" t="s">
        <v>78</v>
      </c>
      <c r="E232" s="248">
        <v>150573</v>
      </c>
      <c r="F232" s="247"/>
      <c r="G232" s="249">
        <f t="shared" si="6"/>
        <v>150573</v>
      </c>
      <c r="H232" s="250" t="s">
        <v>1309</v>
      </c>
    </row>
    <row r="233" spans="2:8" s="251" customFormat="1">
      <c r="B233" s="246">
        <f t="shared" si="5"/>
        <v>220</v>
      </c>
      <c r="C233" s="264" t="s">
        <v>856</v>
      </c>
      <c r="D233" s="247" t="s">
        <v>78</v>
      </c>
      <c r="E233" s="248">
        <v>1485430</v>
      </c>
      <c r="F233" s="247"/>
      <c r="G233" s="249">
        <f t="shared" si="6"/>
        <v>1485430</v>
      </c>
      <c r="H233" s="250" t="s">
        <v>1309</v>
      </c>
    </row>
    <row r="234" spans="2:8" s="251" customFormat="1">
      <c r="B234" s="246">
        <f t="shared" si="5"/>
        <v>221</v>
      </c>
      <c r="C234" s="264" t="s">
        <v>853</v>
      </c>
      <c r="D234" s="247" t="s">
        <v>78</v>
      </c>
      <c r="E234" s="248">
        <v>31794</v>
      </c>
      <c r="F234" s="247"/>
      <c r="G234" s="249">
        <f t="shared" si="6"/>
        <v>31794</v>
      </c>
      <c r="H234" s="250" t="s">
        <v>1309</v>
      </c>
    </row>
    <row r="235" spans="2:8" s="251" customFormat="1">
      <c r="B235" s="246">
        <f t="shared" si="5"/>
        <v>222</v>
      </c>
      <c r="C235" s="264" t="s">
        <v>854</v>
      </c>
      <c r="D235" s="247" t="s">
        <v>78</v>
      </c>
      <c r="E235" s="248">
        <v>116465</v>
      </c>
      <c r="F235" s="247"/>
      <c r="G235" s="249">
        <f t="shared" si="6"/>
        <v>116465</v>
      </c>
      <c r="H235" s="250" t="s">
        <v>1309</v>
      </c>
    </row>
    <row r="236" spans="2:8" s="251" customFormat="1">
      <c r="B236" s="246">
        <f t="shared" si="5"/>
        <v>223</v>
      </c>
      <c r="C236" s="264" t="s">
        <v>855</v>
      </c>
      <c r="D236" s="247" t="s">
        <v>78</v>
      </c>
      <c r="E236" s="248">
        <v>693598</v>
      </c>
      <c r="F236" s="247"/>
      <c r="G236" s="249">
        <f t="shared" si="6"/>
        <v>693598</v>
      </c>
      <c r="H236" s="250" t="s">
        <v>1309</v>
      </c>
    </row>
    <row r="237" spans="2:8" s="251" customFormat="1">
      <c r="B237" s="246">
        <f t="shared" si="5"/>
        <v>224</v>
      </c>
      <c r="C237" s="264" t="s">
        <v>1499</v>
      </c>
      <c r="D237" s="247" t="s">
        <v>78</v>
      </c>
      <c r="E237" s="248">
        <v>4569</v>
      </c>
      <c r="F237" s="247"/>
      <c r="G237" s="249">
        <f t="shared" si="6"/>
        <v>4569</v>
      </c>
      <c r="H237" s="250" t="s">
        <v>1309</v>
      </c>
    </row>
    <row r="238" spans="2:8" s="251" customFormat="1">
      <c r="B238" s="246">
        <f t="shared" si="5"/>
        <v>225</v>
      </c>
      <c r="C238" s="264" t="s">
        <v>1500</v>
      </c>
      <c r="D238" s="247" t="s">
        <v>78</v>
      </c>
      <c r="E238" s="248">
        <v>10592</v>
      </c>
      <c r="F238" s="247"/>
      <c r="G238" s="249">
        <f t="shared" si="6"/>
        <v>10592</v>
      </c>
      <c r="H238" s="250" t="s">
        <v>1309</v>
      </c>
    </row>
    <row r="239" spans="2:8" s="251" customFormat="1">
      <c r="B239" s="246">
        <f t="shared" si="5"/>
        <v>226</v>
      </c>
      <c r="C239" s="264" t="s">
        <v>1501</v>
      </c>
      <c r="D239" s="247" t="s">
        <v>78</v>
      </c>
      <c r="E239" s="248">
        <v>18240</v>
      </c>
      <c r="F239" s="247"/>
      <c r="G239" s="249">
        <f t="shared" si="6"/>
        <v>18240</v>
      </c>
      <c r="H239" s="250" t="s">
        <v>1309</v>
      </c>
    </row>
    <row r="240" spans="2:8" s="251" customFormat="1">
      <c r="B240" s="246">
        <f t="shared" si="5"/>
        <v>227</v>
      </c>
      <c r="C240" s="264" t="s">
        <v>1502</v>
      </c>
      <c r="D240" s="247" t="s">
        <v>78</v>
      </c>
      <c r="E240" s="248">
        <v>155795</v>
      </c>
      <c r="F240" s="247"/>
      <c r="G240" s="249">
        <f t="shared" si="6"/>
        <v>155795</v>
      </c>
      <c r="H240" s="250" t="s">
        <v>1309</v>
      </c>
    </row>
    <row r="241" spans="2:8" s="251" customFormat="1">
      <c r="B241" s="246">
        <f t="shared" si="5"/>
        <v>228</v>
      </c>
      <c r="C241" s="264" t="s">
        <v>1503</v>
      </c>
      <c r="D241" s="247" t="s">
        <v>78</v>
      </c>
      <c r="E241" s="248">
        <v>7340</v>
      </c>
      <c r="F241" s="247"/>
      <c r="G241" s="249">
        <f t="shared" si="6"/>
        <v>7340</v>
      </c>
      <c r="H241" s="250" t="s">
        <v>1309</v>
      </c>
    </row>
    <row r="242" spans="2:8" s="251" customFormat="1">
      <c r="B242" s="246">
        <f t="shared" si="5"/>
        <v>229</v>
      </c>
      <c r="C242" s="264" t="s">
        <v>1504</v>
      </c>
      <c r="D242" s="247" t="s">
        <v>78</v>
      </c>
      <c r="E242" s="248">
        <v>1282</v>
      </c>
      <c r="F242" s="247"/>
      <c r="G242" s="249">
        <f t="shared" si="6"/>
        <v>1282</v>
      </c>
      <c r="H242" s="250" t="s">
        <v>1309</v>
      </c>
    </row>
    <row r="243" spans="2:8" s="251" customFormat="1">
      <c r="B243" s="246">
        <f t="shared" si="5"/>
        <v>230</v>
      </c>
      <c r="C243" s="264" t="s">
        <v>1505</v>
      </c>
      <c r="D243" s="247" t="s">
        <v>78</v>
      </c>
      <c r="E243" s="248">
        <v>3159</v>
      </c>
      <c r="F243" s="247"/>
      <c r="G243" s="249">
        <f t="shared" si="6"/>
        <v>3159</v>
      </c>
      <c r="H243" s="250" t="s">
        <v>1309</v>
      </c>
    </row>
    <row r="244" spans="2:8" s="251" customFormat="1">
      <c r="B244" s="246">
        <f t="shared" ref="B244:B307" si="7">B243+1</f>
        <v>231</v>
      </c>
      <c r="C244" s="264" t="s">
        <v>1506</v>
      </c>
      <c r="D244" s="247" t="s">
        <v>78</v>
      </c>
      <c r="E244" s="248">
        <v>2044</v>
      </c>
      <c r="F244" s="247"/>
      <c r="G244" s="249">
        <f t="shared" si="6"/>
        <v>2044</v>
      </c>
      <c r="H244" s="250" t="s">
        <v>1309</v>
      </c>
    </row>
    <row r="245" spans="2:8" s="251" customFormat="1">
      <c r="B245" s="246">
        <f t="shared" si="7"/>
        <v>232</v>
      </c>
      <c r="C245" s="264" t="s">
        <v>1507</v>
      </c>
      <c r="D245" s="247" t="s">
        <v>78</v>
      </c>
      <c r="E245" s="248">
        <v>3686</v>
      </c>
      <c r="F245" s="247"/>
      <c r="G245" s="249">
        <f t="shared" si="6"/>
        <v>3686</v>
      </c>
      <c r="H245" s="250" t="s">
        <v>1309</v>
      </c>
    </row>
    <row r="246" spans="2:8" s="251" customFormat="1">
      <c r="B246" s="246">
        <f t="shared" si="7"/>
        <v>233</v>
      </c>
      <c r="C246" s="264" t="s">
        <v>1508</v>
      </c>
      <c r="D246" s="247" t="s">
        <v>78</v>
      </c>
      <c r="E246" s="248">
        <v>10592</v>
      </c>
      <c r="F246" s="247"/>
      <c r="G246" s="249">
        <f t="shared" si="6"/>
        <v>10592</v>
      </c>
      <c r="H246" s="250" t="s">
        <v>1309</v>
      </c>
    </row>
    <row r="247" spans="2:8" s="251" customFormat="1">
      <c r="B247" s="246">
        <f t="shared" si="7"/>
        <v>234</v>
      </c>
      <c r="C247" s="264" t="s">
        <v>1509</v>
      </c>
      <c r="D247" s="247" t="s">
        <v>78</v>
      </c>
      <c r="E247" s="248">
        <v>18240</v>
      </c>
      <c r="F247" s="247"/>
      <c r="G247" s="249">
        <f t="shared" si="6"/>
        <v>18240</v>
      </c>
      <c r="H247" s="250" t="s">
        <v>1309</v>
      </c>
    </row>
    <row r="248" spans="2:8" s="251" customFormat="1">
      <c r="B248" s="246">
        <f t="shared" si="7"/>
        <v>235</v>
      </c>
      <c r="C248" s="264" t="s">
        <v>904</v>
      </c>
      <c r="D248" s="247" t="s">
        <v>78</v>
      </c>
      <c r="E248" s="248">
        <v>1913984</v>
      </c>
      <c r="F248" s="247"/>
      <c r="G248" s="249">
        <f t="shared" si="6"/>
        <v>1913984</v>
      </c>
      <c r="H248" s="250" t="s">
        <v>1309</v>
      </c>
    </row>
    <row r="249" spans="2:8" s="251" customFormat="1">
      <c r="B249" s="246">
        <f t="shared" si="7"/>
        <v>236</v>
      </c>
      <c r="C249" s="264" t="s">
        <v>905</v>
      </c>
      <c r="D249" s="247" t="s">
        <v>78</v>
      </c>
      <c r="E249" s="248">
        <v>1320649</v>
      </c>
      <c r="F249" s="247"/>
      <c r="G249" s="249">
        <f t="shared" si="6"/>
        <v>1320649</v>
      </c>
      <c r="H249" s="250" t="s">
        <v>1309</v>
      </c>
    </row>
    <row r="250" spans="2:8" s="251" customFormat="1">
      <c r="B250" s="246">
        <f t="shared" si="7"/>
        <v>237</v>
      </c>
      <c r="C250" s="264" t="s">
        <v>903</v>
      </c>
      <c r="D250" s="247" t="s">
        <v>78</v>
      </c>
      <c r="E250" s="248">
        <v>199575</v>
      </c>
      <c r="F250" s="247"/>
      <c r="G250" s="249">
        <f t="shared" si="6"/>
        <v>199575</v>
      </c>
      <c r="H250" s="250" t="s">
        <v>1309</v>
      </c>
    </row>
    <row r="251" spans="2:8" s="251" customFormat="1">
      <c r="B251" s="246">
        <f t="shared" si="7"/>
        <v>238</v>
      </c>
      <c r="C251" s="264" t="s">
        <v>859</v>
      </c>
      <c r="D251" s="247" t="s">
        <v>78</v>
      </c>
      <c r="E251" s="248">
        <v>2270592</v>
      </c>
      <c r="F251" s="247"/>
      <c r="G251" s="249">
        <f t="shared" si="6"/>
        <v>2270592</v>
      </c>
      <c r="H251" s="250" t="s">
        <v>1309</v>
      </c>
    </row>
    <row r="252" spans="2:8" s="251" customFormat="1">
      <c r="B252" s="246">
        <f t="shared" si="7"/>
        <v>239</v>
      </c>
      <c r="C252" s="264" t="s">
        <v>857</v>
      </c>
      <c r="D252" s="247" t="s">
        <v>78</v>
      </c>
      <c r="E252" s="248">
        <v>164413</v>
      </c>
      <c r="F252" s="247"/>
      <c r="G252" s="249">
        <f t="shared" si="6"/>
        <v>164413</v>
      </c>
      <c r="H252" s="250" t="s">
        <v>1309</v>
      </c>
    </row>
    <row r="253" spans="2:8" s="251" customFormat="1">
      <c r="B253" s="246">
        <f t="shared" si="7"/>
        <v>240</v>
      </c>
      <c r="C253" s="264" t="s">
        <v>858</v>
      </c>
      <c r="D253" s="247" t="s">
        <v>78</v>
      </c>
      <c r="E253" s="248">
        <v>1043958</v>
      </c>
      <c r="F253" s="247"/>
      <c r="G253" s="249">
        <f t="shared" si="6"/>
        <v>1043958</v>
      </c>
      <c r="H253" s="250" t="s">
        <v>1309</v>
      </c>
    </row>
    <row r="254" spans="2:8" s="251" customFormat="1">
      <c r="B254" s="246">
        <f t="shared" si="7"/>
        <v>241</v>
      </c>
      <c r="C254" s="264" t="s">
        <v>1510</v>
      </c>
      <c r="D254" s="247" t="s">
        <v>78</v>
      </c>
      <c r="E254" s="248">
        <v>9986</v>
      </c>
      <c r="F254" s="247"/>
      <c r="G254" s="249">
        <f t="shared" si="6"/>
        <v>9986</v>
      </c>
      <c r="H254" s="250" t="s">
        <v>1309</v>
      </c>
    </row>
    <row r="255" spans="2:8" s="251" customFormat="1">
      <c r="B255" s="246">
        <f t="shared" si="7"/>
        <v>242</v>
      </c>
      <c r="C255" s="264" t="s">
        <v>1511</v>
      </c>
      <c r="D255" s="247" t="s">
        <v>78</v>
      </c>
      <c r="E255" s="248">
        <v>2782</v>
      </c>
      <c r="F255" s="247"/>
      <c r="G255" s="249">
        <f t="shared" si="6"/>
        <v>2782</v>
      </c>
      <c r="H255" s="250" t="s">
        <v>1309</v>
      </c>
    </row>
    <row r="256" spans="2:8" s="251" customFormat="1">
      <c r="B256" s="246">
        <f t="shared" si="7"/>
        <v>243</v>
      </c>
      <c r="C256" s="264" t="s">
        <v>1512</v>
      </c>
      <c r="D256" s="247" t="s">
        <v>78</v>
      </c>
      <c r="E256" s="248">
        <v>907</v>
      </c>
      <c r="F256" s="247"/>
      <c r="G256" s="249">
        <f t="shared" si="6"/>
        <v>907</v>
      </c>
      <c r="H256" s="250" t="s">
        <v>1309</v>
      </c>
    </row>
    <row r="257" spans="2:8" s="251" customFormat="1">
      <c r="B257" s="246">
        <f t="shared" si="7"/>
        <v>244</v>
      </c>
      <c r="C257" s="264" t="s">
        <v>1513</v>
      </c>
      <c r="D257" s="247" t="s">
        <v>78</v>
      </c>
      <c r="E257" s="248">
        <v>27807</v>
      </c>
      <c r="F257" s="247"/>
      <c r="G257" s="249">
        <f t="shared" si="6"/>
        <v>27807</v>
      </c>
      <c r="H257" s="250" t="s">
        <v>1309</v>
      </c>
    </row>
    <row r="258" spans="2:8" s="251" customFormat="1">
      <c r="B258" s="246">
        <f t="shared" si="7"/>
        <v>245</v>
      </c>
      <c r="C258" s="264" t="s">
        <v>1514</v>
      </c>
      <c r="D258" s="247" t="s">
        <v>78</v>
      </c>
      <c r="E258" s="248">
        <v>14658</v>
      </c>
      <c r="F258" s="247"/>
      <c r="G258" s="249">
        <f t="shared" si="6"/>
        <v>14658</v>
      </c>
      <c r="H258" s="250" t="s">
        <v>1309</v>
      </c>
    </row>
    <row r="259" spans="2:8" s="251" customFormat="1">
      <c r="B259" s="246">
        <f t="shared" si="7"/>
        <v>246</v>
      </c>
      <c r="C259" s="264" t="s">
        <v>1515</v>
      </c>
      <c r="D259" s="247" t="s">
        <v>78</v>
      </c>
      <c r="E259" s="248">
        <v>1422</v>
      </c>
      <c r="F259" s="247"/>
      <c r="G259" s="249">
        <f t="shared" si="6"/>
        <v>1422</v>
      </c>
      <c r="H259" s="250" t="s">
        <v>1309</v>
      </c>
    </row>
    <row r="260" spans="2:8" s="251" customFormat="1" ht="26.4">
      <c r="B260" s="246">
        <f t="shared" si="7"/>
        <v>247</v>
      </c>
      <c r="C260" s="264" t="s">
        <v>1516</v>
      </c>
      <c r="D260" s="247" t="s">
        <v>78</v>
      </c>
      <c r="E260" s="248">
        <v>8548</v>
      </c>
      <c r="F260" s="247"/>
      <c r="G260" s="249">
        <f t="shared" si="6"/>
        <v>8548</v>
      </c>
      <c r="H260" s="250" t="s">
        <v>1309</v>
      </c>
    </row>
    <row r="261" spans="2:8" s="251" customFormat="1">
      <c r="B261" s="246">
        <f t="shared" si="7"/>
        <v>248</v>
      </c>
      <c r="C261" s="264" t="s">
        <v>1517</v>
      </c>
      <c r="D261" s="247" t="s">
        <v>78</v>
      </c>
      <c r="E261" s="248">
        <v>4581</v>
      </c>
      <c r="F261" s="247"/>
      <c r="G261" s="249">
        <f t="shared" si="6"/>
        <v>4581</v>
      </c>
      <c r="H261" s="250" t="s">
        <v>1309</v>
      </c>
    </row>
    <row r="262" spans="2:8" s="251" customFormat="1">
      <c r="B262" s="246">
        <f t="shared" si="7"/>
        <v>249</v>
      </c>
      <c r="C262" s="264" t="s">
        <v>1518</v>
      </c>
      <c r="D262" s="247" t="s">
        <v>78</v>
      </c>
      <c r="E262" s="248">
        <v>13127</v>
      </c>
      <c r="F262" s="247"/>
      <c r="G262" s="249">
        <f t="shared" si="6"/>
        <v>13127</v>
      </c>
      <c r="H262" s="250" t="s">
        <v>1309</v>
      </c>
    </row>
    <row r="263" spans="2:8" s="251" customFormat="1">
      <c r="B263" s="246">
        <f t="shared" si="7"/>
        <v>250</v>
      </c>
      <c r="C263" s="264" t="s">
        <v>1519</v>
      </c>
      <c r="D263" s="247" t="s">
        <v>78</v>
      </c>
      <c r="E263" s="248">
        <v>3319</v>
      </c>
      <c r="F263" s="247"/>
      <c r="G263" s="249">
        <f t="shared" si="6"/>
        <v>3319</v>
      </c>
      <c r="H263" s="250" t="s">
        <v>1309</v>
      </c>
    </row>
    <row r="264" spans="2:8" s="251" customFormat="1">
      <c r="B264" s="246">
        <f t="shared" si="7"/>
        <v>251</v>
      </c>
      <c r="C264" s="264" t="s">
        <v>1520</v>
      </c>
      <c r="D264" s="247" t="s">
        <v>78</v>
      </c>
      <c r="E264" s="248">
        <v>1379</v>
      </c>
      <c r="F264" s="247"/>
      <c r="G264" s="249">
        <f t="shared" si="6"/>
        <v>1379</v>
      </c>
      <c r="H264" s="250" t="s">
        <v>1309</v>
      </c>
    </row>
    <row r="265" spans="2:8" s="251" customFormat="1">
      <c r="B265" s="246">
        <f t="shared" si="7"/>
        <v>252</v>
      </c>
      <c r="C265" s="264" t="s">
        <v>1521</v>
      </c>
      <c r="D265" s="247" t="s">
        <v>78</v>
      </c>
      <c r="E265" s="248">
        <v>2156</v>
      </c>
      <c r="F265" s="247"/>
      <c r="G265" s="249">
        <f t="shared" si="6"/>
        <v>2156</v>
      </c>
      <c r="H265" s="250" t="s">
        <v>1309</v>
      </c>
    </row>
    <row r="266" spans="2:8" s="251" customFormat="1">
      <c r="B266" s="246">
        <f t="shared" si="7"/>
        <v>253</v>
      </c>
      <c r="C266" s="264" t="s">
        <v>1522</v>
      </c>
      <c r="D266" s="247" t="s">
        <v>78</v>
      </c>
      <c r="E266" s="248">
        <v>19549</v>
      </c>
      <c r="F266" s="247"/>
      <c r="G266" s="249">
        <f t="shared" si="6"/>
        <v>19549</v>
      </c>
      <c r="H266" s="250" t="s">
        <v>1309</v>
      </c>
    </row>
    <row r="267" spans="2:8" s="251" customFormat="1">
      <c r="B267" s="246">
        <f t="shared" si="7"/>
        <v>254</v>
      </c>
      <c r="C267" s="264" t="s">
        <v>1523</v>
      </c>
      <c r="D267" s="247" t="s">
        <v>78</v>
      </c>
      <c r="E267" s="248">
        <v>13125</v>
      </c>
      <c r="F267" s="247"/>
      <c r="G267" s="249">
        <f t="shared" si="6"/>
        <v>13125</v>
      </c>
      <c r="H267" s="250" t="s">
        <v>1309</v>
      </c>
    </row>
    <row r="268" spans="2:8" s="251" customFormat="1">
      <c r="B268" s="246">
        <f t="shared" si="7"/>
        <v>255</v>
      </c>
      <c r="C268" s="264" t="s">
        <v>1524</v>
      </c>
      <c r="D268" s="247" t="s">
        <v>78</v>
      </c>
      <c r="E268" s="248">
        <v>27874</v>
      </c>
      <c r="F268" s="247"/>
      <c r="G268" s="249">
        <f t="shared" si="6"/>
        <v>27874</v>
      </c>
      <c r="H268" s="250" t="s">
        <v>1309</v>
      </c>
    </row>
    <row r="269" spans="2:8" s="251" customFormat="1">
      <c r="B269" s="246">
        <f t="shared" si="7"/>
        <v>256</v>
      </c>
      <c r="C269" s="264" t="s">
        <v>1525</v>
      </c>
      <c r="D269" s="247" t="s">
        <v>78</v>
      </c>
      <c r="E269" s="248">
        <v>33924</v>
      </c>
      <c r="F269" s="247"/>
      <c r="G269" s="249">
        <f t="shared" si="6"/>
        <v>33924</v>
      </c>
      <c r="H269" s="250" t="s">
        <v>1309</v>
      </c>
    </row>
    <row r="270" spans="2:8" s="251" customFormat="1">
      <c r="B270" s="246">
        <f t="shared" si="7"/>
        <v>257</v>
      </c>
      <c r="C270" s="264" t="s">
        <v>1526</v>
      </c>
      <c r="D270" s="247" t="s">
        <v>78</v>
      </c>
      <c r="E270" s="248">
        <v>40510</v>
      </c>
      <c r="F270" s="247"/>
      <c r="G270" s="249">
        <f t="shared" si="6"/>
        <v>40510</v>
      </c>
      <c r="H270" s="250" t="s">
        <v>1309</v>
      </c>
    </row>
    <row r="271" spans="2:8" s="251" customFormat="1">
      <c r="B271" s="246">
        <f t="shared" si="7"/>
        <v>258</v>
      </c>
      <c r="C271" s="264" t="s">
        <v>1527</v>
      </c>
      <c r="D271" s="247" t="s">
        <v>78</v>
      </c>
      <c r="E271" s="248">
        <v>36607</v>
      </c>
      <c r="F271" s="247"/>
      <c r="G271" s="249">
        <f t="shared" si="6"/>
        <v>36607</v>
      </c>
      <c r="H271" s="250" t="s">
        <v>1309</v>
      </c>
    </row>
    <row r="272" spans="2:8" s="251" customFormat="1">
      <c r="B272" s="246">
        <f t="shared" si="7"/>
        <v>259</v>
      </c>
      <c r="C272" s="264" t="s">
        <v>1528</v>
      </c>
      <c r="D272" s="247" t="s">
        <v>78</v>
      </c>
      <c r="E272" s="248">
        <v>36793</v>
      </c>
      <c r="F272" s="247"/>
      <c r="G272" s="249">
        <f t="shared" si="6"/>
        <v>36793</v>
      </c>
      <c r="H272" s="250" t="s">
        <v>1309</v>
      </c>
    </row>
    <row r="273" spans="2:8" s="251" customFormat="1" ht="26.4">
      <c r="B273" s="246">
        <f t="shared" si="7"/>
        <v>260</v>
      </c>
      <c r="C273" s="264" t="s">
        <v>861</v>
      </c>
      <c r="D273" s="247" t="s">
        <v>78</v>
      </c>
      <c r="E273" s="248">
        <v>14303</v>
      </c>
      <c r="F273" s="247"/>
      <c r="G273" s="249">
        <f t="shared" si="6"/>
        <v>14303</v>
      </c>
      <c r="H273" s="250" t="s">
        <v>1309</v>
      </c>
    </row>
    <row r="274" spans="2:8" s="251" customFormat="1" ht="26.4">
      <c r="B274" s="246">
        <f t="shared" si="7"/>
        <v>261</v>
      </c>
      <c r="C274" s="264" t="s">
        <v>860</v>
      </c>
      <c r="D274" s="247" t="s">
        <v>78</v>
      </c>
      <c r="E274" s="248">
        <v>10034</v>
      </c>
      <c r="F274" s="247"/>
      <c r="G274" s="249">
        <f t="shared" si="6"/>
        <v>10034</v>
      </c>
      <c r="H274" s="250" t="s">
        <v>1309</v>
      </c>
    </row>
    <row r="275" spans="2:8" s="251" customFormat="1" ht="26.4">
      <c r="B275" s="246">
        <f t="shared" si="7"/>
        <v>262</v>
      </c>
      <c r="C275" s="264" t="s">
        <v>862</v>
      </c>
      <c r="D275" s="247" t="s">
        <v>78</v>
      </c>
      <c r="E275" s="248">
        <v>20069</v>
      </c>
      <c r="F275" s="247"/>
      <c r="G275" s="249">
        <f t="shared" si="6"/>
        <v>20069</v>
      </c>
      <c r="H275" s="250" t="s">
        <v>1309</v>
      </c>
    </row>
    <row r="276" spans="2:8" s="251" customFormat="1" ht="26.4">
      <c r="B276" s="246">
        <f t="shared" si="7"/>
        <v>263</v>
      </c>
      <c r="C276" s="264" t="s">
        <v>863</v>
      </c>
      <c r="D276" s="247" t="s">
        <v>78</v>
      </c>
      <c r="E276" s="248">
        <v>22745</v>
      </c>
      <c r="F276" s="247"/>
      <c r="G276" s="249">
        <f t="shared" si="6"/>
        <v>22745</v>
      </c>
      <c r="H276" s="250" t="s">
        <v>1309</v>
      </c>
    </row>
    <row r="277" spans="2:8" s="251" customFormat="1" ht="26.4">
      <c r="B277" s="246">
        <f t="shared" si="7"/>
        <v>264</v>
      </c>
      <c r="C277" s="264" t="s">
        <v>864</v>
      </c>
      <c r="D277" s="247" t="s">
        <v>78</v>
      </c>
      <c r="E277" s="248">
        <v>28909</v>
      </c>
      <c r="F277" s="247"/>
      <c r="G277" s="249">
        <f t="shared" si="6"/>
        <v>28909</v>
      </c>
      <c r="H277" s="250" t="s">
        <v>1309</v>
      </c>
    </row>
    <row r="278" spans="2:8" s="251" customFormat="1" ht="26.4">
      <c r="B278" s="246">
        <f t="shared" si="7"/>
        <v>265</v>
      </c>
      <c r="C278" s="264" t="s">
        <v>865</v>
      </c>
      <c r="D278" s="247" t="s">
        <v>78</v>
      </c>
      <c r="E278" s="248">
        <v>28909</v>
      </c>
      <c r="F278" s="247"/>
      <c r="G278" s="249">
        <f t="shared" si="6"/>
        <v>28909</v>
      </c>
      <c r="H278" s="250" t="s">
        <v>1309</v>
      </c>
    </row>
    <row r="279" spans="2:8" s="251" customFormat="1">
      <c r="B279" s="246">
        <f t="shared" si="7"/>
        <v>266</v>
      </c>
      <c r="C279" s="264" t="s">
        <v>1529</v>
      </c>
      <c r="D279" s="247" t="s">
        <v>187</v>
      </c>
      <c r="E279" s="248">
        <v>16724</v>
      </c>
      <c r="F279" s="247"/>
      <c r="G279" s="249">
        <f t="shared" ref="G279:G342" si="8">E279*(1+F279)</f>
        <v>16724</v>
      </c>
      <c r="H279" s="250" t="s">
        <v>1309</v>
      </c>
    </row>
    <row r="280" spans="2:8" s="251" customFormat="1">
      <c r="B280" s="246">
        <f t="shared" si="7"/>
        <v>267</v>
      </c>
      <c r="C280" s="264" t="s">
        <v>1530</v>
      </c>
      <c r="D280" s="247" t="s">
        <v>109</v>
      </c>
      <c r="E280" s="248">
        <v>424240</v>
      </c>
      <c r="F280" s="247"/>
      <c r="G280" s="249">
        <f t="shared" si="8"/>
        <v>424240</v>
      </c>
      <c r="H280" s="250" t="s">
        <v>1309</v>
      </c>
    </row>
    <row r="281" spans="2:8" s="251" customFormat="1">
      <c r="B281" s="246">
        <f t="shared" si="7"/>
        <v>268</v>
      </c>
      <c r="C281" s="264" t="s">
        <v>1531</v>
      </c>
      <c r="D281" s="247" t="s">
        <v>109</v>
      </c>
      <c r="E281" s="248">
        <v>457027</v>
      </c>
      <c r="F281" s="247"/>
      <c r="G281" s="249">
        <f t="shared" si="8"/>
        <v>457027</v>
      </c>
      <c r="H281" s="250" t="s">
        <v>1309</v>
      </c>
    </row>
    <row r="282" spans="2:8" s="251" customFormat="1">
      <c r="B282" s="246">
        <f t="shared" si="7"/>
        <v>269</v>
      </c>
      <c r="C282" s="264" t="s">
        <v>1532</v>
      </c>
      <c r="D282" s="247" t="s">
        <v>109</v>
      </c>
      <c r="E282" s="248">
        <v>490131</v>
      </c>
      <c r="F282" s="247"/>
      <c r="G282" s="249">
        <f t="shared" si="8"/>
        <v>490131</v>
      </c>
      <c r="H282" s="250" t="s">
        <v>1309</v>
      </c>
    </row>
    <row r="283" spans="2:8" s="251" customFormat="1">
      <c r="B283" s="246">
        <f t="shared" si="7"/>
        <v>270</v>
      </c>
      <c r="C283" s="264" t="s">
        <v>1533</v>
      </c>
      <c r="D283" s="247" t="s">
        <v>109</v>
      </c>
      <c r="E283" s="248">
        <v>535598</v>
      </c>
      <c r="F283" s="247"/>
      <c r="G283" s="249">
        <f t="shared" si="8"/>
        <v>535598</v>
      </c>
      <c r="H283" s="250" t="s">
        <v>1309</v>
      </c>
    </row>
    <row r="284" spans="2:8" s="251" customFormat="1">
      <c r="B284" s="246">
        <f t="shared" si="7"/>
        <v>271</v>
      </c>
      <c r="C284" s="264" t="s">
        <v>1534</v>
      </c>
      <c r="D284" s="247" t="s">
        <v>109</v>
      </c>
      <c r="E284" s="248">
        <v>568493</v>
      </c>
      <c r="F284" s="247"/>
      <c r="G284" s="249">
        <f t="shared" si="8"/>
        <v>568493</v>
      </c>
      <c r="H284" s="250" t="s">
        <v>1309</v>
      </c>
    </row>
    <row r="285" spans="2:8" s="251" customFormat="1">
      <c r="B285" s="246">
        <f t="shared" si="7"/>
        <v>272</v>
      </c>
      <c r="C285" s="264" t="s">
        <v>1535</v>
      </c>
      <c r="D285" s="247" t="s">
        <v>109</v>
      </c>
      <c r="E285" s="248">
        <v>568493</v>
      </c>
      <c r="F285" s="247"/>
      <c r="G285" s="249">
        <f t="shared" si="8"/>
        <v>568493</v>
      </c>
      <c r="H285" s="250" t="s">
        <v>1309</v>
      </c>
    </row>
    <row r="286" spans="2:8" s="251" customFormat="1">
      <c r="B286" s="246">
        <f t="shared" si="7"/>
        <v>273</v>
      </c>
      <c r="C286" s="264" t="s">
        <v>1536</v>
      </c>
      <c r="D286" s="247" t="s">
        <v>109</v>
      </c>
      <c r="E286" s="248">
        <v>595148</v>
      </c>
      <c r="F286" s="247"/>
      <c r="G286" s="249">
        <f t="shared" si="8"/>
        <v>595148</v>
      </c>
      <c r="H286" s="250" t="s">
        <v>1309</v>
      </c>
    </row>
    <row r="287" spans="2:8" s="251" customFormat="1">
      <c r="B287" s="246">
        <f t="shared" si="7"/>
        <v>274</v>
      </c>
      <c r="C287" s="264" t="s">
        <v>1537</v>
      </c>
      <c r="D287" s="247" t="s">
        <v>109</v>
      </c>
      <c r="E287" s="248">
        <v>571269</v>
      </c>
      <c r="F287" s="247"/>
      <c r="G287" s="249">
        <f t="shared" si="8"/>
        <v>571269</v>
      </c>
      <c r="H287" s="250" t="s">
        <v>1309</v>
      </c>
    </row>
    <row r="288" spans="2:8" s="251" customFormat="1">
      <c r="B288" s="246">
        <f t="shared" si="7"/>
        <v>275</v>
      </c>
      <c r="C288" s="264" t="s">
        <v>1538</v>
      </c>
      <c r="D288" s="247" t="s">
        <v>109</v>
      </c>
      <c r="E288" s="248">
        <v>827647</v>
      </c>
      <c r="F288" s="247"/>
      <c r="G288" s="249">
        <f t="shared" si="8"/>
        <v>827647</v>
      </c>
      <c r="H288" s="250" t="s">
        <v>1309</v>
      </c>
    </row>
    <row r="289" spans="2:8" s="251" customFormat="1">
      <c r="B289" s="246">
        <f t="shared" si="7"/>
        <v>276</v>
      </c>
      <c r="C289" s="264" t="s">
        <v>1539</v>
      </c>
      <c r="D289" s="247" t="s">
        <v>81</v>
      </c>
      <c r="E289" s="248">
        <v>37732</v>
      </c>
      <c r="F289" s="247"/>
      <c r="G289" s="249">
        <f t="shared" si="8"/>
        <v>37732</v>
      </c>
      <c r="H289" s="250" t="s">
        <v>1309</v>
      </c>
    </row>
    <row r="290" spans="2:8" s="251" customFormat="1">
      <c r="B290" s="246">
        <f t="shared" si="7"/>
        <v>277</v>
      </c>
      <c r="C290" s="264" t="s">
        <v>1540</v>
      </c>
      <c r="D290" s="247" t="s">
        <v>78</v>
      </c>
      <c r="E290" s="248">
        <v>2694</v>
      </c>
      <c r="F290" s="247"/>
      <c r="G290" s="249">
        <f t="shared" si="8"/>
        <v>2694</v>
      </c>
      <c r="H290" s="250" t="s">
        <v>1309</v>
      </c>
    </row>
    <row r="291" spans="2:8" s="251" customFormat="1">
      <c r="B291" s="246">
        <f t="shared" si="7"/>
        <v>278</v>
      </c>
      <c r="C291" s="264" t="s">
        <v>1541</v>
      </c>
      <c r="D291" s="247" t="s">
        <v>78</v>
      </c>
      <c r="E291" s="248">
        <v>1163</v>
      </c>
      <c r="F291" s="247"/>
      <c r="G291" s="249">
        <f t="shared" si="8"/>
        <v>1163</v>
      </c>
      <c r="H291" s="250" t="s">
        <v>1309</v>
      </c>
    </row>
    <row r="292" spans="2:8" s="251" customFormat="1">
      <c r="B292" s="246">
        <f t="shared" si="7"/>
        <v>279</v>
      </c>
      <c r="C292" s="264" t="s">
        <v>1542</v>
      </c>
      <c r="D292" s="247" t="s">
        <v>78</v>
      </c>
      <c r="E292" s="248">
        <v>1810</v>
      </c>
      <c r="F292" s="247"/>
      <c r="G292" s="249">
        <f t="shared" si="8"/>
        <v>1810</v>
      </c>
      <c r="H292" s="250" t="s">
        <v>1309</v>
      </c>
    </row>
    <row r="293" spans="2:8" s="251" customFormat="1">
      <c r="B293" s="246">
        <f t="shared" si="7"/>
        <v>280</v>
      </c>
      <c r="C293" s="264" t="s">
        <v>1543</v>
      </c>
      <c r="D293" s="247" t="s">
        <v>78</v>
      </c>
      <c r="E293" s="248">
        <v>172060</v>
      </c>
      <c r="F293" s="247"/>
      <c r="G293" s="249">
        <f t="shared" si="8"/>
        <v>172060</v>
      </c>
      <c r="H293" s="250" t="s">
        <v>1309</v>
      </c>
    </row>
    <row r="294" spans="2:8" s="251" customFormat="1">
      <c r="B294" s="246">
        <f t="shared" si="7"/>
        <v>281</v>
      </c>
      <c r="C294" s="264" t="s">
        <v>1544</v>
      </c>
      <c r="D294" s="247" t="s">
        <v>81</v>
      </c>
      <c r="E294" s="248">
        <v>340</v>
      </c>
      <c r="F294" s="247"/>
      <c r="G294" s="249">
        <f t="shared" si="8"/>
        <v>340</v>
      </c>
      <c r="H294" s="250" t="s">
        <v>1309</v>
      </c>
    </row>
    <row r="295" spans="2:8" s="251" customFormat="1">
      <c r="B295" s="246">
        <f t="shared" si="7"/>
        <v>282</v>
      </c>
      <c r="C295" s="264" t="s">
        <v>1545</v>
      </c>
      <c r="D295" s="247" t="s">
        <v>81</v>
      </c>
      <c r="E295" s="248">
        <v>2096</v>
      </c>
      <c r="F295" s="247"/>
      <c r="G295" s="249">
        <f t="shared" si="8"/>
        <v>2096</v>
      </c>
      <c r="H295" s="250" t="s">
        <v>1309</v>
      </c>
    </row>
    <row r="296" spans="2:8" s="251" customFormat="1">
      <c r="B296" s="246">
        <f t="shared" si="7"/>
        <v>283</v>
      </c>
      <c r="C296" s="264" t="s">
        <v>1546</v>
      </c>
      <c r="D296" s="247" t="s">
        <v>81</v>
      </c>
      <c r="E296" s="248">
        <v>63007</v>
      </c>
      <c r="F296" s="247"/>
      <c r="G296" s="249">
        <f t="shared" si="8"/>
        <v>63007</v>
      </c>
      <c r="H296" s="250" t="s">
        <v>1309</v>
      </c>
    </row>
    <row r="297" spans="2:8" s="251" customFormat="1">
      <c r="B297" s="246">
        <f t="shared" si="7"/>
        <v>284</v>
      </c>
      <c r="C297" s="264" t="s">
        <v>1257</v>
      </c>
      <c r="D297" s="247" t="s">
        <v>1251</v>
      </c>
      <c r="E297" s="248">
        <v>81298</v>
      </c>
      <c r="F297" s="247"/>
      <c r="G297" s="249">
        <f t="shared" si="8"/>
        <v>81298</v>
      </c>
      <c r="H297" s="250" t="s">
        <v>1309</v>
      </c>
    </row>
    <row r="298" spans="2:8" s="251" customFormat="1" ht="26.4">
      <c r="B298" s="246">
        <f t="shared" si="7"/>
        <v>285</v>
      </c>
      <c r="C298" s="264" t="s">
        <v>1547</v>
      </c>
      <c r="D298" s="247" t="s">
        <v>78</v>
      </c>
      <c r="E298" s="248">
        <v>14981</v>
      </c>
      <c r="F298" s="247"/>
      <c r="G298" s="249">
        <f t="shared" si="8"/>
        <v>14981</v>
      </c>
      <c r="H298" s="250" t="s">
        <v>1309</v>
      </c>
    </row>
    <row r="299" spans="2:8" s="251" customFormat="1" ht="26.4">
      <c r="B299" s="246">
        <f t="shared" si="7"/>
        <v>286</v>
      </c>
      <c r="C299" s="264" t="s">
        <v>1548</v>
      </c>
      <c r="D299" s="247" t="s">
        <v>78</v>
      </c>
      <c r="E299" s="248">
        <v>14518</v>
      </c>
      <c r="F299" s="247"/>
      <c r="G299" s="249">
        <f t="shared" si="8"/>
        <v>14518</v>
      </c>
      <c r="H299" s="250" t="s">
        <v>1309</v>
      </c>
    </row>
    <row r="300" spans="2:8" s="251" customFormat="1" ht="26.4">
      <c r="B300" s="246">
        <f t="shared" si="7"/>
        <v>287</v>
      </c>
      <c r="C300" s="264" t="s">
        <v>1549</v>
      </c>
      <c r="D300" s="247" t="s">
        <v>78</v>
      </c>
      <c r="E300" s="248">
        <v>17653</v>
      </c>
      <c r="F300" s="247"/>
      <c r="G300" s="249">
        <f t="shared" si="8"/>
        <v>17653</v>
      </c>
      <c r="H300" s="250" t="s">
        <v>1309</v>
      </c>
    </row>
    <row r="301" spans="2:8" s="251" customFormat="1" ht="26.4">
      <c r="B301" s="246">
        <f t="shared" si="7"/>
        <v>288</v>
      </c>
      <c r="C301" s="264" t="s">
        <v>1550</v>
      </c>
      <c r="D301" s="247" t="s">
        <v>78</v>
      </c>
      <c r="E301" s="248">
        <v>21927</v>
      </c>
      <c r="F301" s="247"/>
      <c r="G301" s="249">
        <f t="shared" si="8"/>
        <v>21927</v>
      </c>
      <c r="H301" s="250" t="s">
        <v>1309</v>
      </c>
    </row>
    <row r="302" spans="2:8" s="251" customFormat="1">
      <c r="B302" s="246">
        <f t="shared" si="7"/>
        <v>289</v>
      </c>
      <c r="C302" s="264" t="s">
        <v>1551</v>
      </c>
      <c r="D302" s="247" t="s">
        <v>81</v>
      </c>
      <c r="E302" s="248">
        <v>35957</v>
      </c>
      <c r="F302" s="247"/>
      <c r="G302" s="249">
        <f t="shared" si="8"/>
        <v>35957</v>
      </c>
      <c r="H302" s="250" t="s">
        <v>1309</v>
      </c>
    </row>
    <row r="303" spans="2:8" s="251" customFormat="1">
      <c r="B303" s="246">
        <f t="shared" si="7"/>
        <v>290</v>
      </c>
      <c r="C303" s="264" t="s">
        <v>1552</v>
      </c>
      <c r="D303" s="247" t="s">
        <v>81</v>
      </c>
      <c r="E303" s="248">
        <v>37536</v>
      </c>
      <c r="F303" s="247"/>
      <c r="G303" s="249">
        <f t="shared" si="8"/>
        <v>37536</v>
      </c>
      <c r="H303" s="250" t="s">
        <v>1309</v>
      </c>
    </row>
    <row r="304" spans="2:8" s="251" customFormat="1" ht="39.6">
      <c r="B304" s="246">
        <f t="shared" si="7"/>
        <v>291</v>
      </c>
      <c r="C304" s="264" t="s">
        <v>1171</v>
      </c>
      <c r="D304" s="247" t="s">
        <v>81</v>
      </c>
      <c r="E304" s="248">
        <v>64930</v>
      </c>
      <c r="F304" s="247"/>
      <c r="G304" s="249">
        <f t="shared" si="8"/>
        <v>64930</v>
      </c>
      <c r="H304" s="250" t="s">
        <v>1309</v>
      </c>
    </row>
    <row r="305" spans="2:8" s="251" customFormat="1">
      <c r="B305" s="246">
        <f t="shared" si="7"/>
        <v>292</v>
      </c>
      <c r="C305" s="264" t="s">
        <v>1553</v>
      </c>
      <c r="D305" s="247" t="s">
        <v>78</v>
      </c>
      <c r="E305" s="248">
        <v>2527</v>
      </c>
      <c r="F305" s="247"/>
      <c r="G305" s="249">
        <f t="shared" si="8"/>
        <v>2527</v>
      </c>
      <c r="H305" s="250" t="s">
        <v>1309</v>
      </c>
    </row>
    <row r="306" spans="2:8" s="251" customFormat="1">
      <c r="B306" s="246">
        <f t="shared" si="7"/>
        <v>293</v>
      </c>
      <c r="C306" s="264" t="s">
        <v>1554</v>
      </c>
      <c r="D306" s="247" t="s">
        <v>78</v>
      </c>
      <c r="E306" s="248">
        <v>9105</v>
      </c>
      <c r="F306" s="247"/>
      <c r="G306" s="249">
        <f t="shared" si="8"/>
        <v>9105</v>
      </c>
      <c r="H306" s="250" t="s">
        <v>1309</v>
      </c>
    </row>
    <row r="307" spans="2:8" s="251" customFormat="1">
      <c r="B307" s="246">
        <f t="shared" si="7"/>
        <v>294</v>
      </c>
      <c r="C307" s="264" t="s">
        <v>1555</v>
      </c>
      <c r="D307" s="247" t="s">
        <v>78</v>
      </c>
      <c r="E307" s="248">
        <v>3531</v>
      </c>
      <c r="F307" s="247"/>
      <c r="G307" s="249">
        <f t="shared" si="8"/>
        <v>3531</v>
      </c>
      <c r="H307" s="250" t="s">
        <v>1309</v>
      </c>
    </row>
    <row r="308" spans="2:8" s="251" customFormat="1">
      <c r="B308" s="246">
        <f t="shared" ref="B308:B371" si="9">B307+1</f>
        <v>295</v>
      </c>
      <c r="C308" s="264" t="s">
        <v>1556</v>
      </c>
      <c r="D308" s="247" t="s">
        <v>78</v>
      </c>
      <c r="E308" s="248">
        <v>5389</v>
      </c>
      <c r="F308" s="247"/>
      <c r="G308" s="249">
        <f t="shared" si="8"/>
        <v>5389</v>
      </c>
      <c r="H308" s="250" t="s">
        <v>1309</v>
      </c>
    </row>
    <row r="309" spans="2:8" s="251" customFormat="1">
      <c r="B309" s="246">
        <f t="shared" si="9"/>
        <v>296</v>
      </c>
      <c r="C309" s="264" t="s">
        <v>1557</v>
      </c>
      <c r="D309" s="247" t="s">
        <v>78</v>
      </c>
      <c r="E309" s="248">
        <v>2527</v>
      </c>
      <c r="F309" s="247"/>
      <c r="G309" s="249">
        <f t="shared" si="8"/>
        <v>2527</v>
      </c>
      <c r="H309" s="250" t="s">
        <v>1309</v>
      </c>
    </row>
    <row r="310" spans="2:8" s="251" customFormat="1">
      <c r="B310" s="246">
        <f t="shared" si="9"/>
        <v>297</v>
      </c>
      <c r="C310" s="264" t="s">
        <v>1558</v>
      </c>
      <c r="D310" s="247" t="s">
        <v>78</v>
      </c>
      <c r="E310" s="248">
        <v>1264</v>
      </c>
      <c r="F310" s="247"/>
      <c r="G310" s="249">
        <f t="shared" si="8"/>
        <v>1264</v>
      </c>
      <c r="H310" s="250" t="s">
        <v>1309</v>
      </c>
    </row>
    <row r="311" spans="2:8" s="251" customFormat="1" ht="26.4">
      <c r="B311" s="246">
        <f t="shared" si="9"/>
        <v>298</v>
      </c>
      <c r="C311" s="264" t="s">
        <v>1559</v>
      </c>
      <c r="D311" s="247" t="s">
        <v>78</v>
      </c>
      <c r="E311" s="248">
        <v>226705</v>
      </c>
      <c r="F311" s="247"/>
      <c r="G311" s="249">
        <f t="shared" si="8"/>
        <v>226705</v>
      </c>
      <c r="H311" s="250" t="s">
        <v>1309</v>
      </c>
    </row>
    <row r="312" spans="2:8" s="251" customFormat="1">
      <c r="B312" s="246">
        <f t="shared" si="9"/>
        <v>299</v>
      </c>
      <c r="C312" s="264" t="s">
        <v>1560</v>
      </c>
      <c r="D312" s="247" t="s">
        <v>78</v>
      </c>
      <c r="E312" s="248">
        <v>392961</v>
      </c>
      <c r="F312" s="247"/>
      <c r="G312" s="249">
        <f t="shared" si="8"/>
        <v>392961</v>
      </c>
      <c r="H312" s="250" t="s">
        <v>1309</v>
      </c>
    </row>
    <row r="313" spans="2:8" s="251" customFormat="1">
      <c r="B313" s="246">
        <f t="shared" si="9"/>
        <v>300</v>
      </c>
      <c r="C313" s="264" t="s">
        <v>1561</v>
      </c>
      <c r="D313" s="247" t="s">
        <v>81</v>
      </c>
      <c r="E313" s="248">
        <v>79992</v>
      </c>
      <c r="F313" s="247"/>
      <c r="G313" s="249">
        <f t="shared" si="8"/>
        <v>79992</v>
      </c>
      <c r="H313" s="250" t="s">
        <v>1309</v>
      </c>
    </row>
    <row r="314" spans="2:8" s="251" customFormat="1">
      <c r="B314" s="246">
        <f t="shared" si="9"/>
        <v>301</v>
      </c>
      <c r="C314" s="264" t="s">
        <v>1562</v>
      </c>
      <c r="D314" s="247" t="s">
        <v>109</v>
      </c>
      <c r="E314" s="248">
        <v>4000</v>
      </c>
      <c r="F314" s="247"/>
      <c r="G314" s="249">
        <f t="shared" si="8"/>
        <v>4000</v>
      </c>
      <c r="H314" s="250" t="s">
        <v>1309</v>
      </c>
    </row>
    <row r="315" spans="2:8" s="251" customFormat="1">
      <c r="B315" s="246">
        <f t="shared" si="9"/>
        <v>302</v>
      </c>
      <c r="C315" s="264" t="s">
        <v>1562</v>
      </c>
      <c r="D315" s="247" t="s">
        <v>109</v>
      </c>
      <c r="E315" s="248">
        <v>7798</v>
      </c>
      <c r="F315" s="247"/>
      <c r="G315" s="249">
        <f t="shared" si="8"/>
        <v>7798</v>
      </c>
      <c r="H315" s="250" t="s">
        <v>1309</v>
      </c>
    </row>
    <row r="316" spans="2:8" s="251" customFormat="1">
      <c r="B316" s="246">
        <f t="shared" si="9"/>
        <v>303</v>
      </c>
      <c r="C316" s="264" t="s">
        <v>1563</v>
      </c>
      <c r="D316" s="247" t="s">
        <v>109</v>
      </c>
      <c r="E316" s="248">
        <v>7798</v>
      </c>
      <c r="F316" s="247"/>
      <c r="G316" s="249">
        <f t="shared" si="8"/>
        <v>7798</v>
      </c>
      <c r="H316" s="250" t="s">
        <v>1309</v>
      </c>
    </row>
    <row r="317" spans="2:8" s="251" customFormat="1">
      <c r="B317" s="246">
        <f t="shared" si="9"/>
        <v>304</v>
      </c>
      <c r="C317" s="264" t="s">
        <v>1564</v>
      </c>
      <c r="D317" s="247" t="s">
        <v>187</v>
      </c>
      <c r="E317" s="248">
        <v>7496</v>
      </c>
      <c r="F317" s="247"/>
      <c r="G317" s="249">
        <f t="shared" si="8"/>
        <v>7496</v>
      </c>
      <c r="H317" s="250" t="s">
        <v>1309</v>
      </c>
    </row>
    <row r="318" spans="2:8" s="251" customFormat="1">
      <c r="B318" s="246">
        <f t="shared" si="9"/>
        <v>305</v>
      </c>
      <c r="C318" s="264" t="s">
        <v>1565</v>
      </c>
      <c r="D318" s="247" t="s">
        <v>78</v>
      </c>
      <c r="E318" s="248">
        <v>1362</v>
      </c>
      <c r="F318" s="247"/>
      <c r="G318" s="249">
        <f t="shared" si="8"/>
        <v>1362</v>
      </c>
      <c r="H318" s="250" t="s">
        <v>1309</v>
      </c>
    </row>
    <row r="319" spans="2:8" s="251" customFormat="1">
      <c r="B319" s="246">
        <f t="shared" si="9"/>
        <v>306</v>
      </c>
      <c r="C319" s="264" t="s">
        <v>1566</v>
      </c>
      <c r="D319" s="247" t="s">
        <v>81</v>
      </c>
      <c r="E319" s="248">
        <v>14459</v>
      </c>
      <c r="F319" s="247"/>
      <c r="G319" s="249">
        <f t="shared" si="8"/>
        <v>14459</v>
      </c>
      <c r="H319" s="250" t="s">
        <v>1309</v>
      </c>
    </row>
    <row r="320" spans="2:8" s="251" customFormat="1">
      <c r="B320" s="246">
        <f t="shared" si="9"/>
        <v>307</v>
      </c>
      <c r="C320" s="264" t="s">
        <v>1567</v>
      </c>
      <c r="D320" s="247" t="s">
        <v>78</v>
      </c>
      <c r="E320" s="248">
        <v>174488</v>
      </c>
      <c r="F320" s="247"/>
      <c r="G320" s="249">
        <f t="shared" si="8"/>
        <v>174488</v>
      </c>
      <c r="H320" s="250" t="s">
        <v>1309</v>
      </c>
    </row>
    <row r="321" spans="2:8" s="251" customFormat="1">
      <c r="B321" s="246">
        <f t="shared" si="9"/>
        <v>308</v>
      </c>
      <c r="C321" s="264" t="s">
        <v>1568</v>
      </c>
      <c r="D321" s="247" t="s">
        <v>1352</v>
      </c>
      <c r="E321" s="248">
        <v>55569</v>
      </c>
      <c r="F321" s="247"/>
      <c r="G321" s="249">
        <f t="shared" si="8"/>
        <v>55569</v>
      </c>
      <c r="H321" s="250" t="s">
        <v>1309</v>
      </c>
    </row>
    <row r="322" spans="2:8" s="251" customFormat="1">
      <c r="B322" s="246">
        <f t="shared" si="9"/>
        <v>309</v>
      </c>
      <c r="C322" s="264" t="s">
        <v>1568</v>
      </c>
      <c r="D322" s="247" t="s">
        <v>1348</v>
      </c>
      <c r="E322" s="248">
        <v>55569</v>
      </c>
      <c r="F322" s="247"/>
      <c r="G322" s="249">
        <f t="shared" si="8"/>
        <v>55569</v>
      </c>
      <c r="H322" s="250" t="s">
        <v>1309</v>
      </c>
    </row>
    <row r="323" spans="2:8" s="251" customFormat="1" ht="26.4">
      <c r="B323" s="246">
        <f t="shared" si="9"/>
        <v>310</v>
      </c>
      <c r="C323" s="264" t="s">
        <v>1569</v>
      </c>
      <c r="D323" s="247" t="s">
        <v>78</v>
      </c>
      <c r="E323" s="248">
        <v>96409</v>
      </c>
      <c r="F323" s="247"/>
      <c r="G323" s="249">
        <f t="shared" si="8"/>
        <v>96409</v>
      </c>
      <c r="H323" s="250" t="s">
        <v>1309</v>
      </c>
    </row>
    <row r="324" spans="2:8" s="251" customFormat="1" ht="26.4">
      <c r="B324" s="246">
        <f t="shared" si="9"/>
        <v>311</v>
      </c>
      <c r="C324" s="264" t="s">
        <v>1570</v>
      </c>
      <c r="D324" s="247" t="s">
        <v>78</v>
      </c>
      <c r="E324" s="248">
        <v>133943</v>
      </c>
      <c r="F324" s="247"/>
      <c r="G324" s="249">
        <f t="shared" si="8"/>
        <v>133943</v>
      </c>
      <c r="H324" s="250" t="s">
        <v>1309</v>
      </c>
    </row>
    <row r="325" spans="2:8" s="251" customFormat="1" ht="39.6">
      <c r="B325" s="246">
        <f t="shared" si="9"/>
        <v>312</v>
      </c>
      <c r="C325" s="264" t="s">
        <v>1571</v>
      </c>
      <c r="D325" s="247" t="s">
        <v>88</v>
      </c>
      <c r="E325" s="248">
        <v>1051742</v>
      </c>
      <c r="F325" s="247"/>
      <c r="G325" s="249">
        <f t="shared" si="8"/>
        <v>1051742</v>
      </c>
      <c r="H325" s="250" t="s">
        <v>1309</v>
      </c>
    </row>
    <row r="326" spans="2:8" s="251" customFormat="1" ht="26.4">
      <c r="B326" s="246">
        <f t="shared" si="9"/>
        <v>313</v>
      </c>
      <c r="C326" s="264" t="s">
        <v>1572</v>
      </c>
      <c r="D326" s="247" t="s">
        <v>88</v>
      </c>
      <c r="E326" s="248">
        <v>231722</v>
      </c>
      <c r="F326" s="247"/>
      <c r="G326" s="249">
        <f t="shared" si="8"/>
        <v>231722</v>
      </c>
      <c r="H326" s="250" t="s">
        <v>1309</v>
      </c>
    </row>
    <row r="327" spans="2:8" s="251" customFormat="1" ht="26.4">
      <c r="B327" s="246">
        <f t="shared" si="9"/>
        <v>314</v>
      </c>
      <c r="C327" s="264" t="s">
        <v>390</v>
      </c>
      <c r="D327" s="247" t="s">
        <v>88</v>
      </c>
      <c r="E327" s="248">
        <v>695352</v>
      </c>
      <c r="F327" s="247"/>
      <c r="G327" s="249">
        <f t="shared" si="8"/>
        <v>695352</v>
      </c>
      <c r="H327" s="250" t="s">
        <v>1309</v>
      </c>
    </row>
    <row r="328" spans="2:8" s="251" customFormat="1">
      <c r="B328" s="246">
        <f t="shared" si="9"/>
        <v>315</v>
      </c>
      <c r="C328" s="264" t="s">
        <v>1573</v>
      </c>
      <c r="D328" s="247" t="s">
        <v>78</v>
      </c>
      <c r="E328" s="248">
        <v>164268</v>
      </c>
      <c r="F328" s="247"/>
      <c r="G328" s="249">
        <f t="shared" si="8"/>
        <v>164268</v>
      </c>
      <c r="H328" s="250" t="s">
        <v>1309</v>
      </c>
    </row>
    <row r="329" spans="2:8" s="251" customFormat="1" ht="26.4">
      <c r="B329" s="246">
        <f t="shared" si="9"/>
        <v>316</v>
      </c>
      <c r="C329" s="264" t="s">
        <v>1574</v>
      </c>
      <c r="D329" s="247" t="s">
        <v>78</v>
      </c>
      <c r="E329" s="248">
        <v>222803</v>
      </c>
      <c r="F329" s="247"/>
      <c r="G329" s="249">
        <f t="shared" si="8"/>
        <v>222803</v>
      </c>
      <c r="H329" s="250" t="s">
        <v>1309</v>
      </c>
    </row>
    <row r="330" spans="2:8" s="251" customFormat="1">
      <c r="B330" s="246">
        <f t="shared" si="9"/>
        <v>317</v>
      </c>
      <c r="C330" s="264" t="s">
        <v>1575</v>
      </c>
      <c r="D330" s="247" t="s">
        <v>78</v>
      </c>
      <c r="E330" s="248">
        <v>55561</v>
      </c>
      <c r="F330" s="247"/>
      <c r="G330" s="249">
        <f t="shared" si="8"/>
        <v>55561</v>
      </c>
      <c r="H330" s="250" t="s">
        <v>1309</v>
      </c>
    </row>
    <row r="331" spans="2:8" s="251" customFormat="1">
      <c r="B331" s="246">
        <f t="shared" si="9"/>
        <v>318</v>
      </c>
      <c r="C331" s="264" t="s">
        <v>1576</v>
      </c>
      <c r="D331" s="247" t="s">
        <v>81</v>
      </c>
      <c r="E331" s="248">
        <v>37895</v>
      </c>
      <c r="F331" s="247"/>
      <c r="G331" s="249">
        <f t="shared" si="8"/>
        <v>37895</v>
      </c>
      <c r="H331" s="250" t="s">
        <v>1309</v>
      </c>
    </row>
    <row r="332" spans="2:8" s="251" customFormat="1">
      <c r="B332" s="246">
        <f t="shared" si="9"/>
        <v>319</v>
      </c>
      <c r="C332" s="264" t="s">
        <v>1577</v>
      </c>
      <c r="D332" s="247" t="s">
        <v>81</v>
      </c>
      <c r="E332" s="248">
        <v>21370</v>
      </c>
      <c r="F332" s="247"/>
      <c r="G332" s="249">
        <f t="shared" si="8"/>
        <v>21370</v>
      </c>
      <c r="H332" s="250" t="s">
        <v>1309</v>
      </c>
    </row>
    <row r="333" spans="2:8" s="251" customFormat="1">
      <c r="B333" s="246">
        <f t="shared" si="9"/>
        <v>320</v>
      </c>
      <c r="C333" s="264" t="s">
        <v>1578</v>
      </c>
      <c r="D333" s="247" t="s">
        <v>81</v>
      </c>
      <c r="E333" s="248">
        <v>3412</v>
      </c>
      <c r="F333" s="247"/>
      <c r="G333" s="249">
        <f t="shared" si="8"/>
        <v>3412</v>
      </c>
      <c r="H333" s="250" t="s">
        <v>1309</v>
      </c>
    </row>
    <row r="334" spans="2:8" s="251" customFormat="1">
      <c r="B334" s="246">
        <f t="shared" si="9"/>
        <v>321</v>
      </c>
      <c r="C334" s="264" t="s">
        <v>1579</v>
      </c>
      <c r="D334" s="247" t="s">
        <v>78</v>
      </c>
      <c r="E334" s="248">
        <v>48593</v>
      </c>
      <c r="F334" s="247"/>
      <c r="G334" s="249">
        <f t="shared" si="8"/>
        <v>48593</v>
      </c>
      <c r="H334" s="250" t="s">
        <v>1309</v>
      </c>
    </row>
    <row r="335" spans="2:8" s="251" customFormat="1">
      <c r="B335" s="246">
        <f t="shared" si="9"/>
        <v>322</v>
      </c>
      <c r="C335" s="264" t="s">
        <v>1580</v>
      </c>
      <c r="D335" s="247" t="s">
        <v>1332</v>
      </c>
      <c r="E335" s="248">
        <v>5558</v>
      </c>
      <c r="F335" s="247"/>
      <c r="G335" s="249">
        <f t="shared" si="8"/>
        <v>5558</v>
      </c>
      <c r="H335" s="250" t="s">
        <v>1309</v>
      </c>
    </row>
    <row r="336" spans="2:8" s="251" customFormat="1">
      <c r="B336" s="246">
        <f t="shared" si="9"/>
        <v>323</v>
      </c>
      <c r="C336" s="264" t="s">
        <v>1581</v>
      </c>
      <c r="D336" s="247" t="s">
        <v>1332</v>
      </c>
      <c r="E336" s="248">
        <v>5558</v>
      </c>
      <c r="F336" s="247"/>
      <c r="G336" s="249">
        <f t="shared" si="8"/>
        <v>5558</v>
      </c>
      <c r="H336" s="250" t="s">
        <v>1309</v>
      </c>
    </row>
    <row r="337" spans="2:8" s="251" customFormat="1">
      <c r="B337" s="246">
        <f t="shared" si="9"/>
        <v>324</v>
      </c>
      <c r="C337" s="264" t="s">
        <v>1582</v>
      </c>
      <c r="D337" s="247" t="s">
        <v>1332</v>
      </c>
      <c r="E337" s="248">
        <v>5558</v>
      </c>
      <c r="F337" s="247"/>
      <c r="G337" s="249">
        <f t="shared" si="8"/>
        <v>5558</v>
      </c>
      <c r="H337" s="250" t="s">
        <v>1309</v>
      </c>
    </row>
    <row r="338" spans="2:8" s="251" customFormat="1" ht="39.6">
      <c r="B338" s="246">
        <f t="shared" si="9"/>
        <v>325</v>
      </c>
      <c r="C338" s="264" t="s">
        <v>1583</v>
      </c>
      <c r="D338" s="247" t="s">
        <v>55</v>
      </c>
      <c r="E338" s="248">
        <v>4986660</v>
      </c>
      <c r="F338" s="247"/>
      <c r="G338" s="249">
        <f t="shared" si="8"/>
        <v>4986660</v>
      </c>
      <c r="H338" s="250" t="s">
        <v>1309</v>
      </c>
    </row>
    <row r="339" spans="2:8" s="251" customFormat="1">
      <c r="B339" s="246">
        <f t="shared" si="9"/>
        <v>326</v>
      </c>
      <c r="C339" s="264" t="s">
        <v>1584</v>
      </c>
      <c r="D339" s="247" t="s">
        <v>187</v>
      </c>
      <c r="E339" s="248">
        <v>28208</v>
      </c>
      <c r="F339" s="247"/>
      <c r="G339" s="249">
        <f t="shared" si="8"/>
        <v>28208</v>
      </c>
      <c r="H339" s="250" t="s">
        <v>1309</v>
      </c>
    </row>
    <row r="340" spans="2:8" s="251" customFormat="1">
      <c r="B340" s="246">
        <f t="shared" si="9"/>
        <v>327</v>
      </c>
      <c r="C340" s="264" t="s">
        <v>1585</v>
      </c>
      <c r="D340" s="247" t="s">
        <v>1348</v>
      </c>
      <c r="E340" s="248">
        <v>98301</v>
      </c>
      <c r="F340" s="247"/>
      <c r="G340" s="249">
        <f t="shared" si="8"/>
        <v>98301</v>
      </c>
      <c r="H340" s="250" t="s">
        <v>1309</v>
      </c>
    </row>
    <row r="341" spans="2:8" s="251" customFormat="1">
      <c r="B341" s="246">
        <f t="shared" si="9"/>
        <v>328</v>
      </c>
      <c r="C341" s="264" t="s">
        <v>1586</v>
      </c>
      <c r="D341" s="247" t="s">
        <v>1352</v>
      </c>
      <c r="E341" s="248">
        <v>111308</v>
      </c>
      <c r="F341" s="247"/>
      <c r="G341" s="249">
        <f t="shared" si="8"/>
        <v>111308</v>
      </c>
      <c r="H341" s="250" t="s">
        <v>1309</v>
      </c>
    </row>
    <row r="342" spans="2:8" s="251" customFormat="1">
      <c r="B342" s="246">
        <f t="shared" si="9"/>
        <v>329</v>
      </c>
      <c r="C342" s="264" t="s">
        <v>1586</v>
      </c>
      <c r="D342" s="247" t="s">
        <v>1348</v>
      </c>
      <c r="E342" s="248">
        <v>111308</v>
      </c>
      <c r="F342" s="247"/>
      <c r="G342" s="249">
        <f t="shared" si="8"/>
        <v>111308</v>
      </c>
      <c r="H342" s="250" t="s">
        <v>1309</v>
      </c>
    </row>
    <row r="343" spans="2:8" s="251" customFormat="1">
      <c r="B343" s="246">
        <f t="shared" si="9"/>
        <v>330</v>
      </c>
      <c r="C343" s="264" t="s">
        <v>1587</v>
      </c>
      <c r="D343" s="247" t="s">
        <v>88</v>
      </c>
      <c r="E343" s="248">
        <v>83696</v>
      </c>
      <c r="F343" s="247"/>
      <c r="G343" s="249">
        <f t="shared" ref="G343:G406" si="10">E343*(1+F343)</f>
        <v>83696</v>
      </c>
      <c r="H343" s="250" t="s">
        <v>1309</v>
      </c>
    </row>
    <row r="344" spans="2:8" s="251" customFormat="1">
      <c r="B344" s="246">
        <f t="shared" si="9"/>
        <v>331</v>
      </c>
      <c r="C344" s="264" t="s">
        <v>1588</v>
      </c>
      <c r="D344" s="247" t="s">
        <v>88</v>
      </c>
      <c r="E344" s="248">
        <v>62773</v>
      </c>
      <c r="F344" s="247"/>
      <c r="G344" s="249">
        <f t="shared" si="10"/>
        <v>62773</v>
      </c>
      <c r="H344" s="250" t="s">
        <v>1309</v>
      </c>
    </row>
    <row r="345" spans="2:8" s="251" customFormat="1">
      <c r="B345" s="246">
        <f t="shared" si="9"/>
        <v>332</v>
      </c>
      <c r="C345" s="264" t="s">
        <v>1589</v>
      </c>
      <c r="D345" s="247" t="s">
        <v>1332</v>
      </c>
      <c r="E345" s="248">
        <v>1084283</v>
      </c>
      <c r="F345" s="247"/>
      <c r="G345" s="249">
        <f t="shared" si="10"/>
        <v>1084283</v>
      </c>
      <c r="H345" s="250" t="s">
        <v>1309</v>
      </c>
    </row>
    <row r="346" spans="2:8" s="251" customFormat="1">
      <c r="B346" s="246">
        <f t="shared" si="9"/>
        <v>333</v>
      </c>
      <c r="C346" s="264" t="s">
        <v>1590</v>
      </c>
      <c r="D346" s="247" t="s">
        <v>78</v>
      </c>
      <c r="E346" s="248">
        <v>557</v>
      </c>
      <c r="F346" s="247"/>
      <c r="G346" s="249">
        <f t="shared" si="10"/>
        <v>557</v>
      </c>
      <c r="H346" s="250" t="s">
        <v>1309</v>
      </c>
    </row>
    <row r="347" spans="2:8" s="251" customFormat="1">
      <c r="B347" s="246">
        <f t="shared" si="9"/>
        <v>334</v>
      </c>
      <c r="C347" s="264" t="s">
        <v>1591</v>
      </c>
      <c r="D347" s="247" t="s">
        <v>78</v>
      </c>
      <c r="E347" s="248">
        <v>55375</v>
      </c>
      <c r="F347" s="247"/>
      <c r="G347" s="249">
        <f t="shared" si="10"/>
        <v>55375</v>
      </c>
      <c r="H347" s="250" t="s">
        <v>1309</v>
      </c>
    </row>
    <row r="348" spans="2:8" s="251" customFormat="1">
      <c r="B348" s="246">
        <f t="shared" si="9"/>
        <v>335</v>
      </c>
      <c r="C348" s="264" t="s">
        <v>1592</v>
      </c>
      <c r="D348" s="247" t="s">
        <v>88</v>
      </c>
      <c r="E348" s="248">
        <v>7990</v>
      </c>
      <c r="F348" s="247"/>
      <c r="G348" s="249">
        <f t="shared" si="10"/>
        <v>7990</v>
      </c>
      <c r="H348" s="250" t="s">
        <v>1309</v>
      </c>
    </row>
    <row r="349" spans="2:8" s="251" customFormat="1">
      <c r="B349" s="246">
        <f t="shared" si="9"/>
        <v>336</v>
      </c>
      <c r="C349" s="264" t="s">
        <v>1593</v>
      </c>
      <c r="D349" s="247" t="s">
        <v>1594</v>
      </c>
      <c r="E349" s="248">
        <v>11057</v>
      </c>
      <c r="F349" s="247"/>
      <c r="G349" s="249">
        <f t="shared" si="10"/>
        <v>11057</v>
      </c>
      <c r="H349" s="250" t="s">
        <v>1309</v>
      </c>
    </row>
    <row r="350" spans="2:8" s="251" customFormat="1">
      <c r="B350" s="246">
        <f t="shared" si="9"/>
        <v>337</v>
      </c>
      <c r="C350" s="264" t="s">
        <v>1595</v>
      </c>
      <c r="D350" s="247" t="s">
        <v>78</v>
      </c>
      <c r="E350" s="248">
        <v>15245</v>
      </c>
      <c r="F350" s="247"/>
      <c r="G350" s="249">
        <f t="shared" si="10"/>
        <v>15245</v>
      </c>
      <c r="H350" s="250" t="s">
        <v>1309</v>
      </c>
    </row>
    <row r="351" spans="2:8" s="251" customFormat="1">
      <c r="B351" s="246">
        <f t="shared" si="9"/>
        <v>338</v>
      </c>
      <c r="C351" s="264" t="s">
        <v>1596</v>
      </c>
      <c r="D351" s="247" t="s">
        <v>78</v>
      </c>
      <c r="E351" s="248">
        <v>65657</v>
      </c>
      <c r="F351" s="247"/>
      <c r="G351" s="249">
        <f t="shared" si="10"/>
        <v>65657</v>
      </c>
      <c r="H351" s="250" t="s">
        <v>1309</v>
      </c>
    </row>
    <row r="352" spans="2:8" s="251" customFormat="1">
      <c r="B352" s="246">
        <f t="shared" si="9"/>
        <v>339</v>
      </c>
      <c r="C352" s="264" t="s">
        <v>1597</v>
      </c>
      <c r="D352" s="247" t="s">
        <v>187</v>
      </c>
      <c r="E352" s="248">
        <v>7914</v>
      </c>
      <c r="F352" s="247"/>
      <c r="G352" s="249">
        <f t="shared" si="10"/>
        <v>7914</v>
      </c>
      <c r="H352" s="250" t="s">
        <v>1309</v>
      </c>
    </row>
    <row r="353" spans="2:8" s="251" customFormat="1">
      <c r="B353" s="246">
        <f t="shared" si="9"/>
        <v>340</v>
      </c>
      <c r="C353" s="264" t="s">
        <v>771</v>
      </c>
      <c r="D353" s="247" t="s">
        <v>1348</v>
      </c>
      <c r="E353" s="248">
        <v>34210</v>
      </c>
      <c r="F353" s="247"/>
      <c r="G353" s="249">
        <f t="shared" si="10"/>
        <v>34210</v>
      </c>
      <c r="H353" s="250" t="s">
        <v>1309</v>
      </c>
    </row>
    <row r="354" spans="2:8" s="251" customFormat="1" ht="26.4">
      <c r="B354" s="246">
        <f t="shared" si="9"/>
        <v>341</v>
      </c>
      <c r="C354" s="264" t="s">
        <v>1598</v>
      </c>
      <c r="D354" s="247" t="s">
        <v>78</v>
      </c>
      <c r="E354" s="248">
        <v>68941</v>
      </c>
      <c r="F354" s="247"/>
      <c r="G354" s="249">
        <f t="shared" si="10"/>
        <v>68941</v>
      </c>
      <c r="H354" s="250" t="s">
        <v>1309</v>
      </c>
    </row>
    <row r="355" spans="2:8" s="251" customFormat="1" ht="26.4">
      <c r="B355" s="246">
        <f t="shared" si="9"/>
        <v>342</v>
      </c>
      <c r="C355" s="264" t="s">
        <v>1599</v>
      </c>
      <c r="D355" s="247" t="s">
        <v>88</v>
      </c>
      <c r="E355" s="248">
        <v>466850</v>
      </c>
      <c r="F355" s="247"/>
      <c r="G355" s="249">
        <f t="shared" si="10"/>
        <v>466850</v>
      </c>
      <c r="H355" s="250" t="s">
        <v>1309</v>
      </c>
    </row>
    <row r="356" spans="2:8" s="251" customFormat="1" ht="26.4">
      <c r="B356" s="246">
        <f t="shared" si="9"/>
        <v>343</v>
      </c>
      <c r="C356" s="264" t="s">
        <v>1600</v>
      </c>
      <c r="D356" s="247" t="s">
        <v>78</v>
      </c>
      <c r="E356" s="248">
        <v>789751</v>
      </c>
      <c r="F356" s="247"/>
      <c r="G356" s="249">
        <f t="shared" si="10"/>
        <v>789751</v>
      </c>
      <c r="H356" s="250" t="s">
        <v>1309</v>
      </c>
    </row>
    <row r="357" spans="2:8" s="251" customFormat="1">
      <c r="B357" s="246">
        <f t="shared" si="9"/>
        <v>344</v>
      </c>
      <c r="C357" s="264" t="s">
        <v>1601</v>
      </c>
      <c r="D357" s="247" t="s">
        <v>78</v>
      </c>
      <c r="E357" s="248">
        <v>27874</v>
      </c>
      <c r="F357" s="247"/>
      <c r="G357" s="249">
        <f t="shared" si="10"/>
        <v>27874</v>
      </c>
      <c r="H357" s="250" t="s">
        <v>1309</v>
      </c>
    </row>
    <row r="358" spans="2:8" s="251" customFormat="1" ht="26.4">
      <c r="B358" s="246">
        <f t="shared" si="9"/>
        <v>345</v>
      </c>
      <c r="C358" s="264" t="s">
        <v>1172</v>
      </c>
      <c r="D358" s="247" t="s">
        <v>81</v>
      </c>
      <c r="E358" s="248">
        <v>116733</v>
      </c>
      <c r="F358" s="247"/>
      <c r="G358" s="249">
        <f t="shared" si="10"/>
        <v>116733</v>
      </c>
      <c r="H358" s="250" t="s">
        <v>1309</v>
      </c>
    </row>
    <row r="359" spans="2:8" s="251" customFormat="1">
      <c r="B359" s="246">
        <f t="shared" si="9"/>
        <v>346</v>
      </c>
      <c r="C359" s="264" t="s">
        <v>1266</v>
      </c>
      <c r="D359" s="247" t="s">
        <v>88</v>
      </c>
      <c r="E359" s="248">
        <v>16824</v>
      </c>
      <c r="F359" s="247"/>
      <c r="G359" s="249">
        <f t="shared" si="10"/>
        <v>16824</v>
      </c>
      <c r="H359" s="250" t="s">
        <v>1309</v>
      </c>
    </row>
    <row r="360" spans="2:8" s="251" customFormat="1">
      <c r="B360" s="246">
        <f t="shared" si="9"/>
        <v>347</v>
      </c>
      <c r="C360" s="264" t="s">
        <v>1271</v>
      </c>
      <c r="D360" s="247" t="s">
        <v>1272</v>
      </c>
      <c r="E360" s="248">
        <v>14308</v>
      </c>
      <c r="F360" s="247"/>
      <c r="G360" s="249">
        <f t="shared" si="10"/>
        <v>14308</v>
      </c>
      <c r="H360" s="250" t="s">
        <v>1309</v>
      </c>
    </row>
    <row r="361" spans="2:8" s="251" customFormat="1">
      <c r="B361" s="246">
        <f t="shared" si="9"/>
        <v>348</v>
      </c>
      <c r="C361" s="264" t="s">
        <v>1602</v>
      </c>
      <c r="D361" s="247" t="s">
        <v>78</v>
      </c>
      <c r="E361" s="248">
        <v>37165</v>
      </c>
      <c r="F361" s="247"/>
      <c r="G361" s="249">
        <f t="shared" si="10"/>
        <v>37165</v>
      </c>
      <c r="H361" s="250" t="s">
        <v>1309</v>
      </c>
    </row>
    <row r="362" spans="2:8" s="251" customFormat="1">
      <c r="B362" s="246">
        <f t="shared" si="9"/>
        <v>349</v>
      </c>
      <c r="C362" s="264" t="s">
        <v>1603</v>
      </c>
      <c r="D362" s="247" t="s">
        <v>187</v>
      </c>
      <c r="E362" s="248">
        <v>63180</v>
      </c>
      <c r="F362" s="247"/>
      <c r="G362" s="249">
        <f t="shared" si="10"/>
        <v>63180</v>
      </c>
      <c r="H362" s="250" t="s">
        <v>1309</v>
      </c>
    </row>
    <row r="363" spans="2:8" s="251" customFormat="1">
      <c r="B363" s="246">
        <f t="shared" si="9"/>
        <v>350</v>
      </c>
      <c r="C363" s="264" t="s">
        <v>1604</v>
      </c>
      <c r="D363" s="247" t="s">
        <v>78</v>
      </c>
      <c r="E363" s="248">
        <v>7544</v>
      </c>
      <c r="F363" s="247"/>
      <c r="G363" s="249">
        <f t="shared" si="10"/>
        <v>7544</v>
      </c>
      <c r="H363" s="250" t="s">
        <v>1309</v>
      </c>
    </row>
    <row r="364" spans="2:8" s="251" customFormat="1">
      <c r="B364" s="246">
        <f t="shared" si="9"/>
        <v>351</v>
      </c>
      <c r="C364" s="264" t="s">
        <v>1605</v>
      </c>
      <c r="D364" s="247" t="s">
        <v>78</v>
      </c>
      <c r="E364" s="248">
        <v>837</v>
      </c>
      <c r="F364" s="247"/>
      <c r="G364" s="249">
        <f t="shared" si="10"/>
        <v>837</v>
      </c>
      <c r="H364" s="250" t="s">
        <v>1309</v>
      </c>
    </row>
    <row r="365" spans="2:8" s="251" customFormat="1">
      <c r="B365" s="246">
        <f t="shared" si="9"/>
        <v>352</v>
      </c>
      <c r="C365" s="264" t="s">
        <v>1606</v>
      </c>
      <c r="D365" s="247" t="s">
        <v>78</v>
      </c>
      <c r="E365" s="248">
        <v>1096</v>
      </c>
      <c r="F365" s="247"/>
      <c r="G365" s="249">
        <f t="shared" si="10"/>
        <v>1096</v>
      </c>
      <c r="H365" s="250" t="s">
        <v>1309</v>
      </c>
    </row>
    <row r="366" spans="2:8" s="251" customFormat="1">
      <c r="B366" s="246">
        <f t="shared" si="9"/>
        <v>353</v>
      </c>
      <c r="C366" s="264" t="s">
        <v>1607</v>
      </c>
      <c r="D366" s="247" t="s">
        <v>78</v>
      </c>
      <c r="E366" s="248">
        <v>1096</v>
      </c>
      <c r="F366" s="247"/>
      <c r="G366" s="249">
        <f t="shared" si="10"/>
        <v>1096</v>
      </c>
      <c r="H366" s="250" t="s">
        <v>1309</v>
      </c>
    </row>
    <row r="367" spans="2:8" s="251" customFormat="1">
      <c r="B367" s="246">
        <f t="shared" si="9"/>
        <v>354</v>
      </c>
      <c r="C367" s="264" t="s">
        <v>1608</v>
      </c>
      <c r="D367" s="247" t="s">
        <v>78</v>
      </c>
      <c r="E367" s="248">
        <v>1096</v>
      </c>
      <c r="F367" s="247"/>
      <c r="G367" s="249">
        <f t="shared" si="10"/>
        <v>1096</v>
      </c>
      <c r="H367" s="250" t="s">
        <v>1309</v>
      </c>
    </row>
    <row r="368" spans="2:8" s="251" customFormat="1">
      <c r="B368" s="246">
        <f t="shared" si="9"/>
        <v>355</v>
      </c>
      <c r="C368" s="264" t="s">
        <v>1609</v>
      </c>
      <c r="D368" s="247" t="s">
        <v>78</v>
      </c>
      <c r="E368" s="248">
        <v>2687</v>
      </c>
      <c r="F368" s="247"/>
      <c r="G368" s="249">
        <f t="shared" si="10"/>
        <v>2687</v>
      </c>
      <c r="H368" s="250" t="s">
        <v>1309</v>
      </c>
    </row>
    <row r="369" spans="2:8" s="251" customFormat="1">
      <c r="B369" s="246">
        <f t="shared" si="9"/>
        <v>356</v>
      </c>
      <c r="C369" s="264" t="s">
        <v>1610</v>
      </c>
      <c r="D369" s="247" t="s">
        <v>187</v>
      </c>
      <c r="E369" s="248">
        <v>18954</v>
      </c>
      <c r="F369" s="247"/>
      <c r="G369" s="249">
        <f t="shared" si="10"/>
        <v>18954</v>
      </c>
      <c r="H369" s="250" t="s">
        <v>1309</v>
      </c>
    </row>
    <row r="370" spans="2:8" s="251" customFormat="1">
      <c r="B370" s="246">
        <f t="shared" si="9"/>
        <v>357</v>
      </c>
      <c r="C370" s="264" t="s">
        <v>1611</v>
      </c>
      <c r="D370" s="247" t="s">
        <v>81</v>
      </c>
      <c r="E370" s="248">
        <v>101206</v>
      </c>
      <c r="F370" s="247"/>
      <c r="G370" s="249">
        <f t="shared" si="10"/>
        <v>101206</v>
      </c>
      <c r="H370" s="250" t="s">
        <v>1309</v>
      </c>
    </row>
    <row r="371" spans="2:8" s="251" customFormat="1">
      <c r="B371" s="246">
        <f t="shared" si="9"/>
        <v>358</v>
      </c>
      <c r="C371" s="264" t="s">
        <v>1612</v>
      </c>
      <c r="D371" s="247" t="s">
        <v>81</v>
      </c>
      <c r="E371" s="248">
        <v>155497</v>
      </c>
      <c r="F371" s="247"/>
      <c r="G371" s="249">
        <f t="shared" si="10"/>
        <v>155497</v>
      </c>
      <c r="H371" s="250" t="s">
        <v>1309</v>
      </c>
    </row>
    <row r="372" spans="2:8" s="251" customFormat="1" ht="26.4">
      <c r="B372" s="246">
        <f t="shared" ref="B372:B435" si="11">B371+1</f>
        <v>359</v>
      </c>
      <c r="C372" s="264" t="s">
        <v>1613</v>
      </c>
      <c r="D372" s="247" t="s">
        <v>88</v>
      </c>
      <c r="E372" s="248">
        <v>9674</v>
      </c>
      <c r="F372" s="247"/>
      <c r="G372" s="249">
        <f t="shared" si="10"/>
        <v>9674</v>
      </c>
      <c r="H372" s="250" t="s">
        <v>1309</v>
      </c>
    </row>
    <row r="373" spans="2:8" s="251" customFormat="1">
      <c r="B373" s="246">
        <f t="shared" si="11"/>
        <v>360</v>
      </c>
      <c r="C373" s="264" t="s">
        <v>1614</v>
      </c>
      <c r="D373" s="247" t="s">
        <v>88</v>
      </c>
      <c r="E373" s="248">
        <v>15080</v>
      </c>
      <c r="F373" s="247"/>
      <c r="G373" s="249">
        <f t="shared" si="10"/>
        <v>15080</v>
      </c>
      <c r="H373" s="250" t="s">
        <v>1309</v>
      </c>
    </row>
    <row r="374" spans="2:8" s="251" customFormat="1">
      <c r="B374" s="246">
        <f t="shared" si="11"/>
        <v>361</v>
      </c>
      <c r="C374" s="264" t="s">
        <v>1615</v>
      </c>
      <c r="D374" s="247" t="s">
        <v>88</v>
      </c>
      <c r="E374" s="248">
        <v>21340</v>
      </c>
      <c r="F374" s="247"/>
      <c r="G374" s="249">
        <f t="shared" si="10"/>
        <v>21340</v>
      </c>
      <c r="H374" s="250" t="s">
        <v>1309</v>
      </c>
    </row>
    <row r="375" spans="2:8" s="251" customFormat="1" ht="26.4">
      <c r="B375" s="246">
        <f t="shared" si="11"/>
        <v>362</v>
      </c>
      <c r="C375" s="264" t="s">
        <v>1616</v>
      </c>
      <c r="D375" s="247" t="s">
        <v>88</v>
      </c>
      <c r="E375" s="248">
        <v>26183</v>
      </c>
      <c r="F375" s="247"/>
      <c r="G375" s="249">
        <f t="shared" si="10"/>
        <v>26183</v>
      </c>
      <c r="H375" s="250" t="s">
        <v>1309</v>
      </c>
    </row>
    <row r="376" spans="2:8" s="251" customFormat="1" ht="26.4">
      <c r="B376" s="246">
        <f t="shared" si="11"/>
        <v>363</v>
      </c>
      <c r="C376" s="264" t="s">
        <v>1617</v>
      </c>
      <c r="D376" s="247" t="s">
        <v>88</v>
      </c>
      <c r="E376" s="248">
        <v>34429</v>
      </c>
      <c r="F376" s="247"/>
      <c r="G376" s="249">
        <f t="shared" si="10"/>
        <v>34429</v>
      </c>
      <c r="H376" s="250" t="s">
        <v>1309</v>
      </c>
    </row>
    <row r="377" spans="2:8" s="251" customFormat="1" ht="26.4">
      <c r="B377" s="246">
        <f t="shared" si="11"/>
        <v>364</v>
      </c>
      <c r="C377" s="264" t="s">
        <v>1618</v>
      </c>
      <c r="D377" s="247" t="s">
        <v>88</v>
      </c>
      <c r="E377" s="248">
        <v>6937</v>
      </c>
      <c r="F377" s="247"/>
      <c r="G377" s="249">
        <f t="shared" si="10"/>
        <v>6937</v>
      </c>
      <c r="H377" s="250" t="s">
        <v>1309</v>
      </c>
    </row>
    <row r="378" spans="2:8" s="251" customFormat="1" ht="26.4">
      <c r="B378" s="246">
        <f t="shared" si="11"/>
        <v>365</v>
      </c>
      <c r="C378" s="264" t="s">
        <v>1619</v>
      </c>
      <c r="D378" s="247" t="s">
        <v>88</v>
      </c>
      <c r="E378" s="248">
        <v>8208</v>
      </c>
      <c r="F378" s="247"/>
      <c r="G378" s="249">
        <f t="shared" si="10"/>
        <v>8208</v>
      </c>
      <c r="H378" s="250" t="s">
        <v>1309</v>
      </c>
    </row>
    <row r="379" spans="2:8" s="251" customFormat="1" ht="26.4">
      <c r="B379" s="246">
        <f t="shared" si="11"/>
        <v>366</v>
      </c>
      <c r="C379" s="264" t="s">
        <v>1620</v>
      </c>
      <c r="D379" s="247" t="s">
        <v>88</v>
      </c>
      <c r="E379" s="248">
        <v>8617</v>
      </c>
      <c r="F379" s="247"/>
      <c r="G379" s="249">
        <f t="shared" si="10"/>
        <v>8617</v>
      </c>
      <c r="H379" s="250" t="s">
        <v>1309</v>
      </c>
    </row>
    <row r="380" spans="2:8" s="251" customFormat="1" ht="26.4">
      <c r="B380" s="246">
        <f t="shared" si="11"/>
        <v>367</v>
      </c>
      <c r="C380" s="264" t="s">
        <v>1621</v>
      </c>
      <c r="D380" s="247" t="s">
        <v>88</v>
      </c>
      <c r="E380" s="248">
        <v>7268</v>
      </c>
      <c r="F380" s="247"/>
      <c r="G380" s="249">
        <f t="shared" si="10"/>
        <v>7268</v>
      </c>
      <c r="H380" s="250" t="s">
        <v>1309</v>
      </c>
    </row>
    <row r="381" spans="2:8" s="251" customFormat="1" ht="26.4">
      <c r="B381" s="246">
        <f t="shared" si="11"/>
        <v>368</v>
      </c>
      <c r="C381" s="264" t="s">
        <v>1622</v>
      </c>
      <c r="D381" s="247" t="s">
        <v>88</v>
      </c>
      <c r="E381" s="248">
        <v>5513</v>
      </c>
      <c r="F381" s="247"/>
      <c r="G381" s="249">
        <f t="shared" si="10"/>
        <v>5513</v>
      </c>
      <c r="H381" s="250" t="s">
        <v>1309</v>
      </c>
    </row>
    <row r="382" spans="2:8" s="251" customFormat="1" ht="26.4">
      <c r="B382" s="246">
        <f t="shared" si="11"/>
        <v>369</v>
      </c>
      <c r="C382" s="264" t="s">
        <v>1623</v>
      </c>
      <c r="D382" s="247" t="s">
        <v>88</v>
      </c>
      <c r="E382" s="248">
        <v>9405</v>
      </c>
      <c r="F382" s="247"/>
      <c r="G382" s="249">
        <f t="shared" si="10"/>
        <v>9405</v>
      </c>
      <c r="H382" s="250" t="s">
        <v>1309</v>
      </c>
    </row>
    <row r="383" spans="2:8" s="251" customFormat="1" ht="26.4">
      <c r="B383" s="246">
        <f t="shared" si="11"/>
        <v>370</v>
      </c>
      <c r="C383" s="264" t="s">
        <v>1624</v>
      </c>
      <c r="D383" s="247" t="s">
        <v>88</v>
      </c>
      <c r="E383" s="248">
        <v>9405</v>
      </c>
      <c r="F383" s="247"/>
      <c r="G383" s="249">
        <f t="shared" si="10"/>
        <v>9405</v>
      </c>
      <c r="H383" s="250" t="s">
        <v>1309</v>
      </c>
    </row>
    <row r="384" spans="2:8" s="251" customFormat="1" ht="26.4">
      <c r="B384" s="246">
        <f t="shared" si="11"/>
        <v>371</v>
      </c>
      <c r="C384" s="264" t="s">
        <v>1625</v>
      </c>
      <c r="D384" s="247" t="s">
        <v>88</v>
      </c>
      <c r="E384" s="248">
        <v>20073</v>
      </c>
      <c r="F384" s="247"/>
      <c r="G384" s="249">
        <f t="shared" si="10"/>
        <v>20073</v>
      </c>
      <c r="H384" s="250" t="s">
        <v>1309</v>
      </c>
    </row>
    <row r="385" spans="2:8" s="251" customFormat="1">
      <c r="B385" s="246">
        <f t="shared" si="11"/>
        <v>372</v>
      </c>
      <c r="C385" s="264" t="s">
        <v>1626</v>
      </c>
      <c r="D385" s="247" t="s">
        <v>88</v>
      </c>
      <c r="E385" s="248">
        <v>7061</v>
      </c>
      <c r="F385" s="247"/>
      <c r="G385" s="249">
        <f t="shared" si="10"/>
        <v>7061</v>
      </c>
      <c r="H385" s="250" t="s">
        <v>1309</v>
      </c>
    </row>
    <row r="386" spans="2:8" s="251" customFormat="1">
      <c r="B386" s="246">
        <f t="shared" si="11"/>
        <v>373</v>
      </c>
      <c r="C386" s="264" t="s">
        <v>1627</v>
      </c>
      <c r="D386" s="247" t="s">
        <v>88</v>
      </c>
      <c r="E386" s="248">
        <v>124502</v>
      </c>
      <c r="F386" s="247"/>
      <c r="G386" s="249">
        <f t="shared" si="10"/>
        <v>124502</v>
      </c>
      <c r="H386" s="250" t="s">
        <v>1309</v>
      </c>
    </row>
    <row r="387" spans="2:8" s="251" customFormat="1">
      <c r="B387" s="246">
        <f t="shared" si="11"/>
        <v>374</v>
      </c>
      <c r="C387" s="264" t="s">
        <v>1628</v>
      </c>
      <c r="D387" s="247" t="s">
        <v>88</v>
      </c>
      <c r="E387" s="248">
        <v>105920</v>
      </c>
      <c r="F387" s="247"/>
      <c r="G387" s="249">
        <f t="shared" si="10"/>
        <v>105920</v>
      </c>
      <c r="H387" s="250" t="s">
        <v>1309</v>
      </c>
    </row>
    <row r="388" spans="2:8" s="251" customFormat="1">
      <c r="B388" s="246">
        <f t="shared" si="11"/>
        <v>375</v>
      </c>
      <c r="C388" s="264" t="s">
        <v>1629</v>
      </c>
      <c r="D388" s="247" t="s">
        <v>1464</v>
      </c>
      <c r="E388" s="248">
        <v>55747</v>
      </c>
      <c r="F388" s="247"/>
      <c r="G388" s="249">
        <f t="shared" si="10"/>
        <v>55747</v>
      </c>
      <c r="H388" s="250" t="s">
        <v>1309</v>
      </c>
    </row>
    <row r="389" spans="2:8" s="251" customFormat="1">
      <c r="B389" s="246">
        <f t="shared" si="11"/>
        <v>376</v>
      </c>
      <c r="C389" s="264" t="s">
        <v>1630</v>
      </c>
      <c r="D389" s="247" t="s">
        <v>1594</v>
      </c>
      <c r="E389" s="248">
        <v>10778</v>
      </c>
      <c r="F389" s="247"/>
      <c r="G389" s="249">
        <f t="shared" si="10"/>
        <v>10778</v>
      </c>
      <c r="H389" s="250" t="s">
        <v>1309</v>
      </c>
    </row>
    <row r="390" spans="2:8" s="251" customFormat="1">
      <c r="B390" s="246">
        <f t="shared" si="11"/>
        <v>377</v>
      </c>
      <c r="C390" s="264" t="s">
        <v>1631</v>
      </c>
      <c r="D390" s="247" t="s">
        <v>109</v>
      </c>
      <c r="E390" s="248">
        <v>114464</v>
      </c>
      <c r="F390" s="247"/>
      <c r="G390" s="249">
        <f t="shared" si="10"/>
        <v>114464</v>
      </c>
      <c r="H390" s="250" t="s">
        <v>1309</v>
      </c>
    </row>
    <row r="391" spans="2:8" s="251" customFormat="1">
      <c r="B391" s="246">
        <f t="shared" si="11"/>
        <v>378</v>
      </c>
      <c r="C391" s="264" t="s">
        <v>1632</v>
      </c>
      <c r="D391" s="247" t="s">
        <v>109</v>
      </c>
      <c r="E391" s="248">
        <v>110942</v>
      </c>
      <c r="F391" s="247"/>
      <c r="G391" s="249">
        <f t="shared" si="10"/>
        <v>110942</v>
      </c>
      <c r="H391" s="250" t="s">
        <v>1309</v>
      </c>
    </row>
    <row r="392" spans="2:8" s="251" customFormat="1">
      <c r="B392" s="246">
        <f t="shared" si="11"/>
        <v>379</v>
      </c>
      <c r="C392" s="264" t="s">
        <v>1633</v>
      </c>
      <c r="D392" s="247" t="s">
        <v>78</v>
      </c>
      <c r="E392" s="248">
        <v>64852</v>
      </c>
      <c r="F392" s="247"/>
      <c r="G392" s="249">
        <f t="shared" si="10"/>
        <v>64852</v>
      </c>
      <c r="H392" s="250" t="s">
        <v>1309</v>
      </c>
    </row>
    <row r="393" spans="2:8" s="251" customFormat="1">
      <c r="B393" s="246">
        <f t="shared" si="11"/>
        <v>380</v>
      </c>
      <c r="C393" s="264" t="s">
        <v>1634</v>
      </c>
      <c r="D393" s="247" t="s">
        <v>1464</v>
      </c>
      <c r="E393" s="248">
        <v>10778</v>
      </c>
      <c r="F393" s="247"/>
      <c r="G393" s="249">
        <f t="shared" si="10"/>
        <v>10778</v>
      </c>
      <c r="H393" s="250" t="s">
        <v>1309</v>
      </c>
    </row>
    <row r="394" spans="2:8" s="251" customFormat="1">
      <c r="B394" s="246">
        <f t="shared" si="11"/>
        <v>381</v>
      </c>
      <c r="C394" s="264" t="s">
        <v>1635</v>
      </c>
      <c r="D394" s="247" t="s">
        <v>81</v>
      </c>
      <c r="E394" s="248">
        <v>14680</v>
      </c>
      <c r="F394" s="247"/>
      <c r="G394" s="249">
        <f t="shared" si="10"/>
        <v>14680</v>
      </c>
      <c r="H394" s="250" t="s">
        <v>1309</v>
      </c>
    </row>
    <row r="395" spans="2:8" s="251" customFormat="1">
      <c r="B395" s="246">
        <f t="shared" si="11"/>
        <v>382</v>
      </c>
      <c r="C395" s="264" t="s">
        <v>1636</v>
      </c>
      <c r="D395" s="247" t="s">
        <v>81</v>
      </c>
      <c r="E395" s="248">
        <v>36979</v>
      </c>
      <c r="F395" s="247"/>
      <c r="G395" s="249">
        <f t="shared" si="10"/>
        <v>36979</v>
      </c>
      <c r="H395" s="250" t="s">
        <v>1309</v>
      </c>
    </row>
    <row r="396" spans="2:8" s="251" customFormat="1">
      <c r="B396" s="246">
        <f t="shared" si="11"/>
        <v>383</v>
      </c>
      <c r="C396" s="264" t="s">
        <v>1637</v>
      </c>
      <c r="D396" s="247" t="s">
        <v>81</v>
      </c>
      <c r="E396" s="248">
        <v>5203</v>
      </c>
      <c r="F396" s="247"/>
      <c r="G396" s="249">
        <f t="shared" si="10"/>
        <v>5203</v>
      </c>
      <c r="H396" s="250" t="s">
        <v>1309</v>
      </c>
    </row>
    <row r="397" spans="2:8" s="251" customFormat="1">
      <c r="B397" s="246">
        <f t="shared" si="11"/>
        <v>384</v>
      </c>
      <c r="C397" s="264" t="s">
        <v>1638</v>
      </c>
      <c r="D397" s="247" t="s">
        <v>81</v>
      </c>
      <c r="E397" s="248">
        <v>10467</v>
      </c>
      <c r="F397" s="247"/>
      <c r="G397" s="249">
        <f t="shared" si="10"/>
        <v>10467</v>
      </c>
      <c r="H397" s="250" t="s">
        <v>1309</v>
      </c>
    </row>
    <row r="398" spans="2:8" s="251" customFormat="1">
      <c r="B398" s="246">
        <f t="shared" si="11"/>
        <v>385</v>
      </c>
      <c r="C398" s="264" t="s">
        <v>1639</v>
      </c>
      <c r="D398" s="247" t="s">
        <v>81</v>
      </c>
      <c r="E398" s="248">
        <v>14754</v>
      </c>
      <c r="F398" s="247"/>
      <c r="G398" s="249">
        <f t="shared" si="10"/>
        <v>14754</v>
      </c>
      <c r="H398" s="250" t="s">
        <v>1309</v>
      </c>
    </row>
    <row r="399" spans="2:8" s="251" customFormat="1" ht="26.4">
      <c r="B399" s="246">
        <f t="shared" si="11"/>
        <v>386</v>
      </c>
      <c r="C399" s="264" t="s">
        <v>976</v>
      </c>
      <c r="D399" s="247" t="s">
        <v>78</v>
      </c>
      <c r="E399" s="248">
        <v>4560293</v>
      </c>
      <c r="F399" s="247"/>
      <c r="G399" s="249">
        <f t="shared" si="10"/>
        <v>4560293</v>
      </c>
      <c r="H399" s="250" t="s">
        <v>1309</v>
      </c>
    </row>
    <row r="400" spans="2:8" s="251" customFormat="1" ht="26.4">
      <c r="B400" s="246">
        <f t="shared" si="11"/>
        <v>387</v>
      </c>
      <c r="C400" s="264" t="s">
        <v>977</v>
      </c>
      <c r="D400" s="247" t="s">
        <v>78</v>
      </c>
      <c r="E400" s="248">
        <v>4694799</v>
      </c>
      <c r="F400" s="247"/>
      <c r="G400" s="249">
        <f t="shared" si="10"/>
        <v>4694799</v>
      </c>
      <c r="H400" s="250" t="s">
        <v>1309</v>
      </c>
    </row>
    <row r="401" spans="2:8" s="251" customFormat="1">
      <c r="B401" s="246">
        <f t="shared" si="11"/>
        <v>388</v>
      </c>
      <c r="C401" s="264" t="s">
        <v>1640</v>
      </c>
      <c r="D401" s="247" t="s">
        <v>78</v>
      </c>
      <c r="E401" s="248">
        <v>46986</v>
      </c>
      <c r="F401" s="247"/>
      <c r="G401" s="249">
        <f t="shared" si="10"/>
        <v>46986</v>
      </c>
      <c r="H401" s="250" t="s">
        <v>1309</v>
      </c>
    </row>
    <row r="402" spans="2:8" s="251" customFormat="1" ht="26.4">
      <c r="B402" s="246">
        <f t="shared" si="11"/>
        <v>389</v>
      </c>
      <c r="C402" s="264" t="s">
        <v>1641</v>
      </c>
      <c r="D402" s="247" t="s">
        <v>81</v>
      </c>
      <c r="E402" s="248">
        <v>28</v>
      </c>
      <c r="F402" s="247"/>
      <c r="G402" s="249">
        <f t="shared" si="10"/>
        <v>28</v>
      </c>
      <c r="H402" s="250" t="s">
        <v>1309</v>
      </c>
    </row>
    <row r="403" spans="2:8" s="251" customFormat="1">
      <c r="B403" s="246">
        <f t="shared" si="11"/>
        <v>390</v>
      </c>
      <c r="C403" s="264" t="s">
        <v>1642</v>
      </c>
      <c r="D403" s="247" t="s">
        <v>81</v>
      </c>
      <c r="E403" s="248">
        <v>232</v>
      </c>
      <c r="F403" s="247"/>
      <c r="G403" s="249">
        <f t="shared" si="10"/>
        <v>232</v>
      </c>
      <c r="H403" s="250" t="s">
        <v>1309</v>
      </c>
    </row>
    <row r="404" spans="2:8" s="251" customFormat="1" ht="26.4">
      <c r="B404" s="246">
        <f t="shared" si="11"/>
        <v>391</v>
      </c>
      <c r="C404" s="264" t="s">
        <v>1643</v>
      </c>
      <c r="D404" s="247" t="s">
        <v>78</v>
      </c>
      <c r="E404" s="248">
        <v>642950</v>
      </c>
      <c r="F404" s="247"/>
      <c r="G404" s="249">
        <f t="shared" si="10"/>
        <v>642950</v>
      </c>
      <c r="H404" s="250" t="s">
        <v>1309</v>
      </c>
    </row>
    <row r="405" spans="2:8" s="251" customFormat="1" ht="26.4">
      <c r="B405" s="246">
        <f t="shared" si="11"/>
        <v>392</v>
      </c>
      <c r="C405" s="264" t="s">
        <v>1644</v>
      </c>
      <c r="D405" s="247" t="s">
        <v>78</v>
      </c>
      <c r="E405" s="248">
        <v>241571</v>
      </c>
      <c r="F405" s="247"/>
      <c r="G405" s="249">
        <f t="shared" si="10"/>
        <v>241571</v>
      </c>
      <c r="H405" s="250" t="s">
        <v>1309</v>
      </c>
    </row>
    <row r="406" spans="2:8" s="251" customFormat="1" ht="26.4">
      <c r="B406" s="246">
        <f t="shared" si="11"/>
        <v>393</v>
      </c>
      <c r="C406" s="264" t="s">
        <v>1645</v>
      </c>
      <c r="D406" s="247" t="s">
        <v>78</v>
      </c>
      <c r="E406" s="248">
        <v>215556</v>
      </c>
      <c r="F406" s="247"/>
      <c r="G406" s="249">
        <f t="shared" si="10"/>
        <v>215556</v>
      </c>
      <c r="H406" s="250" t="s">
        <v>1309</v>
      </c>
    </row>
    <row r="407" spans="2:8" s="251" customFormat="1">
      <c r="B407" s="246">
        <f t="shared" si="11"/>
        <v>394</v>
      </c>
      <c r="C407" s="264" t="s">
        <v>1646</v>
      </c>
      <c r="D407" s="247" t="s">
        <v>187</v>
      </c>
      <c r="E407" s="248">
        <v>20255</v>
      </c>
      <c r="F407" s="247"/>
      <c r="G407" s="249">
        <f t="shared" ref="G407:G470" si="12">E407*(1+F407)</f>
        <v>20255</v>
      </c>
      <c r="H407" s="250" t="s">
        <v>1309</v>
      </c>
    </row>
    <row r="408" spans="2:8" s="251" customFormat="1">
      <c r="B408" s="246">
        <f t="shared" si="11"/>
        <v>395</v>
      </c>
      <c r="C408" s="264" t="s">
        <v>1647</v>
      </c>
      <c r="D408" s="247" t="s">
        <v>187</v>
      </c>
      <c r="E408" s="248">
        <v>20175</v>
      </c>
      <c r="F408" s="247"/>
      <c r="G408" s="249">
        <f t="shared" si="12"/>
        <v>20175</v>
      </c>
      <c r="H408" s="250" t="s">
        <v>1309</v>
      </c>
    </row>
    <row r="409" spans="2:8" s="251" customFormat="1">
      <c r="B409" s="246">
        <f t="shared" si="11"/>
        <v>396</v>
      </c>
      <c r="C409" s="264" t="s">
        <v>1648</v>
      </c>
      <c r="D409" s="247" t="s">
        <v>78</v>
      </c>
      <c r="E409" s="248">
        <v>9878</v>
      </c>
      <c r="F409" s="247"/>
      <c r="G409" s="249">
        <f t="shared" si="12"/>
        <v>9878</v>
      </c>
      <c r="H409" s="250" t="s">
        <v>1309</v>
      </c>
    </row>
    <row r="410" spans="2:8" s="251" customFormat="1">
      <c r="B410" s="246">
        <f t="shared" si="11"/>
        <v>397</v>
      </c>
      <c r="C410" s="264" t="s">
        <v>1649</v>
      </c>
      <c r="D410" s="247" t="s">
        <v>78</v>
      </c>
      <c r="E410" s="248">
        <v>20255</v>
      </c>
      <c r="F410" s="247"/>
      <c r="G410" s="249">
        <f t="shared" si="12"/>
        <v>20255</v>
      </c>
      <c r="H410" s="250" t="s">
        <v>1309</v>
      </c>
    </row>
    <row r="411" spans="2:8" s="251" customFormat="1" ht="26.4">
      <c r="B411" s="246">
        <f t="shared" si="11"/>
        <v>398</v>
      </c>
      <c r="C411" s="264" t="s">
        <v>1650</v>
      </c>
      <c r="D411" s="247" t="s">
        <v>78</v>
      </c>
      <c r="E411" s="248">
        <v>30816</v>
      </c>
      <c r="F411" s="247"/>
      <c r="G411" s="249">
        <f t="shared" si="12"/>
        <v>30816</v>
      </c>
      <c r="H411" s="250" t="s">
        <v>1309</v>
      </c>
    </row>
    <row r="412" spans="2:8" s="251" customFormat="1" ht="26.4">
      <c r="B412" s="246">
        <f t="shared" si="11"/>
        <v>399</v>
      </c>
      <c r="C412" s="264" t="s">
        <v>1651</v>
      </c>
      <c r="D412" s="247" t="s">
        <v>78</v>
      </c>
      <c r="E412" s="248">
        <v>20051</v>
      </c>
      <c r="F412" s="247"/>
      <c r="G412" s="249">
        <f t="shared" si="12"/>
        <v>20051</v>
      </c>
      <c r="H412" s="250" t="s">
        <v>1309</v>
      </c>
    </row>
    <row r="413" spans="2:8" s="251" customFormat="1" ht="26.4">
      <c r="B413" s="246">
        <f t="shared" si="11"/>
        <v>400</v>
      </c>
      <c r="C413" s="264" t="s">
        <v>1652</v>
      </c>
      <c r="D413" s="247" t="s">
        <v>78</v>
      </c>
      <c r="E413" s="248">
        <v>35057</v>
      </c>
      <c r="F413" s="247"/>
      <c r="G413" s="249">
        <f t="shared" si="12"/>
        <v>35057</v>
      </c>
      <c r="H413" s="250" t="s">
        <v>1309</v>
      </c>
    </row>
    <row r="414" spans="2:8" s="251" customFormat="1">
      <c r="B414" s="246">
        <f t="shared" si="11"/>
        <v>401</v>
      </c>
      <c r="C414" s="264" t="s">
        <v>1653</v>
      </c>
      <c r="D414" s="247" t="s">
        <v>78</v>
      </c>
      <c r="E414" s="248">
        <v>16538</v>
      </c>
      <c r="F414" s="247"/>
      <c r="G414" s="249">
        <f t="shared" si="12"/>
        <v>16538</v>
      </c>
      <c r="H414" s="250" t="s">
        <v>1309</v>
      </c>
    </row>
    <row r="415" spans="2:8" s="251" customFormat="1">
      <c r="B415" s="246">
        <f t="shared" si="11"/>
        <v>402</v>
      </c>
      <c r="C415" s="264" t="s">
        <v>1654</v>
      </c>
      <c r="D415" s="247" t="s">
        <v>78</v>
      </c>
      <c r="E415" s="248">
        <v>18982</v>
      </c>
      <c r="F415" s="247"/>
      <c r="G415" s="249">
        <f t="shared" si="12"/>
        <v>18982</v>
      </c>
      <c r="H415" s="250" t="s">
        <v>1309</v>
      </c>
    </row>
    <row r="416" spans="2:8" s="251" customFormat="1">
      <c r="B416" s="246">
        <f t="shared" si="11"/>
        <v>403</v>
      </c>
      <c r="C416" s="264" t="s">
        <v>1655</v>
      </c>
      <c r="D416" s="247" t="s">
        <v>78</v>
      </c>
      <c r="E416" s="248">
        <v>16115</v>
      </c>
      <c r="F416" s="247"/>
      <c r="G416" s="249">
        <f t="shared" si="12"/>
        <v>16115</v>
      </c>
      <c r="H416" s="250" t="s">
        <v>1309</v>
      </c>
    </row>
    <row r="417" spans="2:8" s="251" customFormat="1" ht="39.6">
      <c r="B417" s="246">
        <f t="shared" si="11"/>
        <v>404</v>
      </c>
      <c r="C417" s="264" t="s">
        <v>1656</v>
      </c>
      <c r="D417" s="247" t="s">
        <v>78</v>
      </c>
      <c r="E417" s="248">
        <v>19565</v>
      </c>
      <c r="F417" s="247"/>
      <c r="G417" s="249">
        <f t="shared" si="12"/>
        <v>19565</v>
      </c>
      <c r="H417" s="250" t="s">
        <v>1309</v>
      </c>
    </row>
    <row r="418" spans="2:8" s="251" customFormat="1" ht="39.6">
      <c r="B418" s="246">
        <f t="shared" si="11"/>
        <v>405</v>
      </c>
      <c r="C418" s="264" t="s">
        <v>1657</v>
      </c>
      <c r="D418" s="247" t="s">
        <v>78</v>
      </c>
      <c r="E418" s="248">
        <v>22008</v>
      </c>
      <c r="F418" s="247"/>
      <c r="G418" s="249">
        <f t="shared" si="12"/>
        <v>22008</v>
      </c>
      <c r="H418" s="250" t="s">
        <v>1309</v>
      </c>
    </row>
    <row r="419" spans="2:8" s="251" customFormat="1" ht="39.6">
      <c r="B419" s="246">
        <f t="shared" si="11"/>
        <v>406</v>
      </c>
      <c r="C419" s="264" t="s">
        <v>1658</v>
      </c>
      <c r="D419" s="247" t="s">
        <v>78</v>
      </c>
      <c r="E419" s="248">
        <v>149521</v>
      </c>
      <c r="F419" s="247"/>
      <c r="G419" s="249">
        <f t="shared" si="12"/>
        <v>149521</v>
      </c>
      <c r="H419" s="250" t="s">
        <v>1309</v>
      </c>
    </row>
    <row r="420" spans="2:8" s="251" customFormat="1" ht="39.6">
      <c r="B420" s="246">
        <f t="shared" si="11"/>
        <v>407</v>
      </c>
      <c r="C420" s="264" t="s">
        <v>1659</v>
      </c>
      <c r="D420" s="247" t="s">
        <v>78</v>
      </c>
      <c r="E420" s="248">
        <v>133280</v>
      </c>
      <c r="F420" s="247"/>
      <c r="G420" s="249">
        <f t="shared" si="12"/>
        <v>133280</v>
      </c>
      <c r="H420" s="250" t="s">
        <v>1309</v>
      </c>
    </row>
    <row r="421" spans="2:8" s="251" customFormat="1" ht="39.6">
      <c r="B421" s="246">
        <f t="shared" si="11"/>
        <v>408</v>
      </c>
      <c r="C421" s="264" t="s">
        <v>1660</v>
      </c>
      <c r="D421" s="247" t="s">
        <v>78</v>
      </c>
      <c r="E421" s="248">
        <v>685178</v>
      </c>
      <c r="F421" s="247"/>
      <c r="G421" s="249">
        <f t="shared" si="12"/>
        <v>685178</v>
      </c>
      <c r="H421" s="250" t="s">
        <v>1309</v>
      </c>
    </row>
    <row r="422" spans="2:8" s="251" customFormat="1" ht="39.6">
      <c r="B422" s="246">
        <f t="shared" si="11"/>
        <v>409</v>
      </c>
      <c r="C422" s="264" t="s">
        <v>1661</v>
      </c>
      <c r="D422" s="247" t="s">
        <v>78</v>
      </c>
      <c r="E422" s="248">
        <v>634936</v>
      </c>
      <c r="F422" s="247"/>
      <c r="G422" s="249">
        <f t="shared" si="12"/>
        <v>634936</v>
      </c>
      <c r="H422" s="250" t="s">
        <v>1309</v>
      </c>
    </row>
    <row r="423" spans="2:8" s="251" customFormat="1" ht="39.6">
      <c r="B423" s="246">
        <f t="shared" si="11"/>
        <v>410</v>
      </c>
      <c r="C423" s="264" t="s">
        <v>1662</v>
      </c>
      <c r="D423" s="247" t="s">
        <v>78</v>
      </c>
      <c r="E423" s="248">
        <v>221179</v>
      </c>
      <c r="F423" s="247"/>
      <c r="G423" s="249">
        <f t="shared" si="12"/>
        <v>221179</v>
      </c>
      <c r="H423" s="250" t="s">
        <v>1309</v>
      </c>
    </row>
    <row r="424" spans="2:8" s="251" customFormat="1" ht="39.6">
      <c r="B424" s="246">
        <f t="shared" si="11"/>
        <v>411</v>
      </c>
      <c r="C424" s="264" t="s">
        <v>1663</v>
      </c>
      <c r="D424" s="247" t="s">
        <v>78</v>
      </c>
      <c r="E424" s="248">
        <v>1107307</v>
      </c>
      <c r="F424" s="247"/>
      <c r="G424" s="249">
        <f t="shared" si="12"/>
        <v>1107307</v>
      </c>
      <c r="H424" s="250" t="s">
        <v>1309</v>
      </c>
    </row>
    <row r="425" spans="2:8" s="251" customFormat="1" ht="39.6">
      <c r="B425" s="246">
        <f t="shared" si="11"/>
        <v>412</v>
      </c>
      <c r="C425" s="264" t="s">
        <v>1664</v>
      </c>
      <c r="D425" s="247" t="s">
        <v>78</v>
      </c>
      <c r="E425" s="248">
        <v>216325</v>
      </c>
      <c r="F425" s="247"/>
      <c r="G425" s="249">
        <f t="shared" si="12"/>
        <v>216325</v>
      </c>
      <c r="H425" s="250" t="s">
        <v>1309</v>
      </c>
    </row>
    <row r="426" spans="2:8" s="251" customFormat="1" ht="39.6">
      <c r="B426" s="246">
        <f t="shared" si="11"/>
        <v>413</v>
      </c>
      <c r="C426" s="264" t="s">
        <v>1665</v>
      </c>
      <c r="D426" s="247" t="s">
        <v>78</v>
      </c>
      <c r="E426" s="248">
        <v>238014</v>
      </c>
      <c r="F426" s="247"/>
      <c r="G426" s="249">
        <f t="shared" si="12"/>
        <v>238014</v>
      </c>
      <c r="H426" s="250" t="s">
        <v>1309</v>
      </c>
    </row>
    <row r="427" spans="2:8" s="251" customFormat="1" ht="39.6">
      <c r="B427" s="246">
        <f t="shared" si="11"/>
        <v>414</v>
      </c>
      <c r="C427" s="264" t="s">
        <v>1666</v>
      </c>
      <c r="D427" s="247" t="s">
        <v>78</v>
      </c>
      <c r="E427" s="248">
        <v>1118674</v>
      </c>
      <c r="F427" s="247"/>
      <c r="G427" s="249">
        <f t="shared" si="12"/>
        <v>1118674</v>
      </c>
      <c r="H427" s="250" t="s">
        <v>1309</v>
      </c>
    </row>
    <row r="428" spans="2:8" s="251" customFormat="1">
      <c r="B428" s="246">
        <f t="shared" si="11"/>
        <v>415</v>
      </c>
      <c r="C428" s="264" t="s">
        <v>1667</v>
      </c>
      <c r="D428" s="247" t="s">
        <v>78</v>
      </c>
      <c r="E428" s="248">
        <v>27661</v>
      </c>
      <c r="F428" s="247"/>
      <c r="G428" s="249">
        <f t="shared" si="12"/>
        <v>27661</v>
      </c>
      <c r="H428" s="250" t="s">
        <v>1309</v>
      </c>
    </row>
    <row r="429" spans="2:8" s="251" customFormat="1">
      <c r="B429" s="246">
        <f t="shared" si="11"/>
        <v>416</v>
      </c>
      <c r="C429" s="264" t="s">
        <v>1668</v>
      </c>
      <c r="D429" s="247" t="s">
        <v>78</v>
      </c>
      <c r="E429" s="248">
        <v>19378</v>
      </c>
      <c r="F429" s="247"/>
      <c r="G429" s="249">
        <f t="shared" si="12"/>
        <v>19378</v>
      </c>
      <c r="H429" s="250" t="s">
        <v>1309</v>
      </c>
    </row>
    <row r="430" spans="2:8" s="251" customFormat="1">
      <c r="B430" s="246">
        <f t="shared" si="11"/>
        <v>417</v>
      </c>
      <c r="C430" s="264" t="s">
        <v>1669</v>
      </c>
      <c r="D430" s="247" t="s">
        <v>78</v>
      </c>
      <c r="E430" s="248">
        <v>2880</v>
      </c>
      <c r="F430" s="247"/>
      <c r="G430" s="249">
        <f t="shared" si="12"/>
        <v>2880</v>
      </c>
      <c r="H430" s="250" t="s">
        <v>1309</v>
      </c>
    </row>
    <row r="431" spans="2:8" s="251" customFormat="1">
      <c r="B431" s="246">
        <f t="shared" si="11"/>
        <v>418</v>
      </c>
      <c r="C431" s="264" t="s">
        <v>1670</v>
      </c>
      <c r="D431" s="247" t="s">
        <v>78</v>
      </c>
      <c r="E431" s="248">
        <v>2787</v>
      </c>
      <c r="F431" s="247"/>
      <c r="G431" s="249">
        <f t="shared" si="12"/>
        <v>2787</v>
      </c>
      <c r="H431" s="250" t="s">
        <v>1309</v>
      </c>
    </row>
    <row r="432" spans="2:8" s="251" customFormat="1">
      <c r="B432" s="246">
        <f t="shared" si="11"/>
        <v>419</v>
      </c>
      <c r="C432" s="264" t="s">
        <v>1671</v>
      </c>
      <c r="D432" s="247" t="s">
        <v>78</v>
      </c>
      <c r="E432" s="248">
        <v>135889</v>
      </c>
      <c r="F432" s="247"/>
      <c r="G432" s="249">
        <f t="shared" si="12"/>
        <v>135889</v>
      </c>
      <c r="H432" s="250" t="s">
        <v>1309</v>
      </c>
    </row>
    <row r="433" spans="2:8" s="251" customFormat="1">
      <c r="B433" s="246">
        <f t="shared" si="11"/>
        <v>420</v>
      </c>
      <c r="C433" s="264" t="s">
        <v>1672</v>
      </c>
      <c r="D433" s="247" t="s">
        <v>78</v>
      </c>
      <c r="E433" s="248">
        <v>297318</v>
      </c>
      <c r="F433" s="247"/>
      <c r="G433" s="249">
        <f t="shared" si="12"/>
        <v>297318</v>
      </c>
      <c r="H433" s="250" t="s">
        <v>1309</v>
      </c>
    </row>
    <row r="434" spans="2:8" s="251" customFormat="1" ht="52.8">
      <c r="B434" s="246">
        <f t="shared" si="11"/>
        <v>421</v>
      </c>
      <c r="C434" s="264" t="s">
        <v>1673</v>
      </c>
      <c r="D434" s="247" t="s">
        <v>78</v>
      </c>
      <c r="E434" s="248">
        <v>7506112</v>
      </c>
      <c r="F434" s="247"/>
      <c r="G434" s="249">
        <f t="shared" si="12"/>
        <v>7506112</v>
      </c>
      <c r="H434" s="250" t="s">
        <v>1309</v>
      </c>
    </row>
    <row r="435" spans="2:8" s="251" customFormat="1" ht="39.6">
      <c r="B435" s="246">
        <f t="shared" si="11"/>
        <v>422</v>
      </c>
      <c r="C435" s="264" t="s">
        <v>1674</v>
      </c>
      <c r="D435" s="247" t="s">
        <v>78</v>
      </c>
      <c r="E435" s="248">
        <v>20464232</v>
      </c>
      <c r="F435" s="247"/>
      <c r="G435" s="249">
        <f t="shared" si="12"/>
        <v>20464232</v>
      </c>
      <c r="H435" s="250" t="s">
        <v>1309</v>
      </c>
    </row>
    <row r="436" spans="2:8" s="251" customFormat="1" ht="39.6">
      <c r="B436" s="246">
        <f t="shared" ref="B436:B499" si="13">B435+1</f>
        <v>423</v>
      </c>
      <c r="C436" s="264" t="s">
        <v>1675</v>
      </c>
      <c r="D436" s="247" t="s">
        <v>78</v>
      </c>
      <c r="E436" s="248">
        <v>26302331</v>
      </c>
      <c r="F436" s="247"/>
      <c r="G436" s="249">
        <f t="shared" si="12"/>
        <v>26302331</v>
      </c>
      <c r="H436" s="250" t="s">
        <v>1309</v>
      </c>
    </row>
    <row r="437" spans="2:8" s="251" customFormat="1">
      <c r="B437" s="246">
        <f t="shared" si="13"/>
        <v>424</v>
      </c>
      <c r="C437" s="264" t="s">
        <v>1676</v>
      </c>
      <c r="D437" s="247" t="s">
        <v>78</v>
      </c>
      <c r="E437" s="248">
        <v>2044</v>
      </c>
      <c r="F437" s="247"/>
      <c r="G437" s="249">
        <f t="shared" si="12"/>
        <v>2044</v>
      </c>
      <c r="H437" s="250" t="s">
        <v>1309</v>
      </c>
    </row>
    <row r="438" spans="2:8" s="251" customFormat="1">
      <c r="B438" s="246">
        <f t="shared" si="13"/>
        <v>425</v>
      </c>
      <c r="C438" s="264" t="s">
        <v>1677</v>
      </c>
      <c r="D438" s="247" t="s">
        <v>78</v>
      </c>
      <c r="E438" s="248">
        <v>1394</v>
      </c>
      <c r="F438" s="247"/>
      <c r="G438" s="249">
        <f t="shared" si="12"/>
        <v>1394</v>
      </c>
      <c r="H438" s="250" t="s">
        <v>1309</v>
      </c>
    </row>
    <row r="439" spans="2:8" s="251" customFormat="1">
      <c r="B439" s="246">
        <f t="shared" si="13"/>
        <v>426</v>
      </c>
      <c r="C439" s="264" t="s">
        <v>1678</v>
      </c>
      <c r="D439" s="247" t="s">
        <v>78</v>
      </c>
      <c r="E439" s="248">
        <v>1059</v>
      </c>
      <c r="F439" s="247"/>
      <c r="G439" s="249">
        <f t="shared" si="12"/>
        <v>1059</v>
      </c>
      <c r="H439" s="250" t="s">
        <v>1309</v>
      </c>
    </row>
    <row r="440" spans="2:8" s="251" customFormat="1">
      <c r="B440" s="246">
        <f t="shared" si="13"/>
        <v>427</v>
      </c>
      <c r="C440" s="264" t="s">
        <v>1679</v>
      </c>
      <c r="D440" s="247" t="s">
        <v>78</v>
      </c>
      <c r="E440" s="248">
        <v>732</v>
      </c>
      <c r="F440" s="247"/>
      <c r="G440" s="249">
        <f t="shared" si="12"/>
        <v>732</v>
      </c>
      <c r="H440" s="250" t="s">
        <v>1309</v>
      </c>
    </row>
    <row r="441" spans="2:8" s="251" customFormat="1">
      <c r="B441" s="246">
        <f t="shared" si="13"/>
        <v>428</v>
      </c>
      <c r="C441" s="264" t="s">
        <v>1680</v>
      </c>
      <c r="D441" s="247" t="s">
        <v>78</v>
      </c>
      <c r="E441" s="248">
        <v>836</v>
      </c>
      <c r="F441" s="247"/>
      <c r="G441" s="249">
        <f t="shared" si="12"/>
        <v>836</v>
      </c>
      <c r="H441" s="250" t="s">
        <v>1309</v>
      </c>
    </row>
    <row r="442" spans="2:8" s="251" customFormat="1">
      <c r="B442" s="246">
        <f t="shared" si="13"/>
        <v>429</v>
      </c>
      <c r="C442" s="264" t="s">
        <v>1681</v>
      </c>
      <c r="D442" s="247" t="s">
        <v>78</v>
      </c>
      <c r="E442" s="248">
        <v>91983</v>
      </c>
      <c r="F442" s="247"/>
      <c r="G442" s="249">
        <f t="shared" si="12"/>
        <v>91983</v>
      </c>
      <c r="H442" s="250" t="s">
        <v>1309</v>
      </c>
    </row>
    <row r="443" spans="2:8" s="251" customFormat="1">
      <c r="B443" s="246">
        <f t="shared" si="13"/>
        <v>430</v>
      </c>
      <c r="C443" s="264" t="s">
        <v>1682</v>
      </c>
      <c r="D443" s="247" t="s">
        <v>78</v>
      </c>
      <c r="E443" s="248">
        <v>557541</v>
      </c>
      <c r="F443" s="247"/>
      <c r="G443" s="249">
        <f t="shared" si="12"/>
        <v>557541</v>
      </c>
      <c r="H443" s="250" t="s">
        <v>1309</v>
      </c>
    </row>
    <row r="444" spans="2:8" s="251" customFormat="1" ht="26.4">
      <c r="B444" s="246">
        <f t="shared" si="13"/>
        <v>431</v>
      </c>
      <c r="C444" s="264" t="s">
        <v>1683</v>
      </c>
      <c r="D444" s="247" t="s">
        <v>78</v>
      </c>
      <c r="E444" s="248">
        <v>130077</v>
      </c>
      <c r="F444" s="247"/>
      <c r="G444" s="249">
        <f t="shared" si="12"/>
        <v>130077</v>
      </c>
      <c r="H444" s="250" t="s">
        <v>1309</v>
      </c>
    </row>
    <row r="445" spans="2:8" s="251" customFormat="1" ht="26.4">
      <c r="B445" s="246">
        <f t="shared" si="13"/>
        <v>432</v>
      </c>
      <c r="C445" s="264" t="s">
        <v>1684</v>
      </c>
      <c r="D445" s="247" t="s">
        <v>78</v>
      </c>
      <c r="E445" s="248">
        <v>195539</v>
      </c>
      <c r="F445" s="247"/>
      <c r="G445" s="249">
        <f t="shared" si="12"/>
        <v>195539</v>
      </c>
      <c r="H445" s="250" t="s">
        <v>1309</v>
      </c>
    </row>
    <row r="446" spans="2:8" s="251" customFormat="1">
      <c r="B446" s="246">
        <f t="shared" si="13"/>
        <v>433</v>
      </c>
      <c r="C446" s="264" t="s">
        <v>1685</v>
      </c>
      <c r="D446" s="247" t="s">
        <v>78</v>
      </c>
      <c r="E446" s="248">
        <v>213511</v>
      </c>
      <c r="F446" s="247"/>
      <c r="G446" s="249">
        <f t="shared" si="12"/>
        <v>213511</v>
      </c>
      <c r="H446" s="250" t="s">
        <v>1309</v>
      </c>
    </row>
    <row r="447" spans="2:8" s="251" customFormat="1">
      <c r="B447" s="246">
        <f t="shared" si="13"/>
        <v>434</v>
      </c>
      <c r="C447" s="264" t="s">
        <v>1686</v>
      </c>
      <c r="D447" s="247" t="s">
        <v>78</v>
      </c>
      <c r="E447" s="248">
        <v>352879</v>
      </c>
      <c r="F447" s="247"/>
      <c r="G447" s="249">
        <f t="shared" si="12"/>
        <v>352879</v>
      </c>
      <c r="H447" s="250" t="s">
        <v>1309</v>
      </c>
    </row>
    <row r="448" spans="2:8" s="251" customFormat="1">
      <c r="B448" s="246">
        <f t="shared" si="13"/>
        <v>435</v>
      </c>
      <c r="C448" s="264" t="s">
        <v>1687</v>
      </c>
      <c r="D448" s="247" t="s">
        <v>78</v>
      </c>
      <c r="E448" s="248">
        <v>187496</v>
      </c>
      <c r="F448" s="247"/>
      <c r="G448" s="249">
        <f t="shared" si="12"/>
        <v>187496</v>
      </c>
      <c r="H448" s="250" t="s">
        <v>1309</v>
      </c>
    </row>
    <row r="449" spans="2:8" s="251" customFormat="1">
      <c r="B449" s="246">
        <f t="shared" si="13"/>
        <v>436</v>
      </c>
      <c r="C449" s="264" t="s">
        <v>1688</v>
      </c>
      <c r="D449" s="247" t="s">
        <v>1332</v>
      </c>
      <c r="E449" s="248">
        <v>1858</v>
      </c>
      <c r="F449" s="247"/>
      <c r="G449" s="249">
        <f t="shared" si="12"/>
        <v>1858</v>
      </c>
      <c r="H449" s="250" t="s">
        <v>1309</v>
      </c>
    </row>
    <row r="450" spans="2:8" s="251" customFormat="1">
      <c r="B450" s="246">
        <f t="shared" si="13"/>
        <v>437</v>
      </c>
      <c r="C450" s="264" t="s">
        <v>1689</v>
      </c>
      <c r="D450" s="247" t="s">
        <v>78</v>
      </c>
      <c r="E450" s="248">
        <v>1858</v>
      </c>
      <c r="F450" s="247"/>
      <c r="G450" s="249">
        <f t="shared" si="12"/>
        <v>1858</v>
      </c>
      <c r="H450" s="250" t="s">
        <v>1309</v>
      </c>
    </row>
    <row r="451" spans="2:8" s="251" customFormat="1">
      <c r="B451" s="246">
        <f t="shared" si="13"/>
        <v>438</v>
      </c>
      <c r="C451" s="264" t="s">
        <v>1690</v>
      </c>
      <c r="D451" s="247" t="s">
        <v>78</v>
      </c>
      <c r="E451" s="248">
        <v>1914</v>
      </c>
      <c r="F451" s="247"/>
      <c r="G451" s="249">
        <f t="shared" si="12"/>
        <v>1914</v>
      </c>
      <c r="H451" s="250" t="s">
        <v>1309</v>
      </c>
    </row>
    <row r="452" spans="2:8" s="251" customFormat="1">
      <c r="B452" s="246">
        <f t="shared" si="13"/>
        <v>439</v>
      </c>
      <c r="C452" s="264" t="s">
        <v>1691</v>
      </c>
      <c r="D452" s="247" t="s">
        <v>78</v>
      </c>
      <c r="E452" s="248">
        <v>64435</v>
      </c>
      <c r="F452" s="247"/>
      <c r="G452" s="249">
        <f t="shared" si="12"/>
        <v>64435</v>
      </c>
      <c r="H452" s="250" t="s">
        <v>1309</v>
      </c>
    </row>
    <row r="453" spans="2:8" s="251" customFormat="1">
      <c r="B453" s="246">
        <f t="shared" si="13"/>
        <v>440</v>
      </c>
      <c r="C453" s="264" t="s">
        <v>1692</v>
      </c>
      <c r="D453" s="247" t="s">
        <v>81</v>
      </c>
      <c r="E453" s="248">
        <v>23507</v>
      </c>
      <c r="F453" s="247"/>
      <c r="G453" s="249">
        <f t="shared" si="12"/>
        <v>23507</v>
      </c>
      <c r="H453" s="250" t="s">
        <v>1309</v>
      </c>
    </row>
    <row r="454" spans="2:8" s="251" customFormat="1">
      <c r="B454" s="246">
        <f t="shared" si="13"/>
        <v>441</v>
      </c>
      <c r="C454" s="264" t="s">
        <v>662</v>
      </c>
      <c r="D454" s="247" t="s">
        <v>88</v>
      </c>
      <c r="E454" s="248">
        <v>47013</v>
      </c>
      <c r="F454" s="247"/>
      <c r="G454" s="249">
        <f t="shared" si="12"/>
        <v>47013</v>
      </c>
      <c r="H454" s="250" t="s">
        <v>1309</v>
      </c>
    </row>
    <row r="455" spans="2:8" s="251" customFormat="1">
      <c r="B455" s="246">
        <f t="shared" si="13"/>
        <v>442</v>
      </c>
      <c r="C455" s="264" t="s">
        <v>1693</v>
      </c>
      <c r="D455" s="247" t="s">
        <v>88</v>
      </c>
      <c r="E455" s="248">
        <v>84178</v>
      </c>
      <c r="F455" s="247"/>
      <c r="G455" s="249">
        <f t="shared" si="12"/>
        <v>84178</v>
      </c>
      <c r="H455" s="250" t="s">
        <v>1309</v>
      </c>
    </row>
    <row r="456" spans="2:8" s="251" customFormat="1">
      <c r="B456" s="246">
        <f t="shared" si="13"/>
        <v>443</v>
      </c>
      <c r="C456" s="264" t="s">
        <v>1694</v>
      </c>
      <c r="D456" s="247" t="s">
        <v>81</v>
      </c>
      <c r="E456" s="248">
        <v>1672</v>
      </c>
      <c r="F456" s="247"/>
      <c r="G456" s="249">
        <f t="shared" si="12"/>
        <v>1672</v>
      </c>
      <c r="H456" s="250" t="s">
        <v>1309</v>
      </c>
    </row>
    <row r="457" spans="2:8" s="251" customFormat="1">
      <c r="B457" s="246">
        <f t="shared" si="13"/>
        <v>444</v>
      </c>
      <c r="C457" s="264" t="s">
        <v>1695</v>
      </c>
      <c r="D457" s="247" t="s">
        <v>78</v>
      </c>
      <c r="E457" s="248">
        <v>21370</v>
      </c>
      <c r="F457" s="247"/>
      <c r="G457" s="249">
        <f t="shared" si="12"/>
        <v>21370</v>
      </c>
      <c r="H457" s="250" t="s">
        <v>1309</v>
      </c>
    </row>
    <row r="458" spans="2:8" s="251" customFormat="1" ht="26.4">
      <c r="B458" s="246">
        <f t="shared" si="13"/>
        <v>445</v>
      </c>
      <c r="C458" s="264" t="s">
        <v>1696</v>
      </c>
      <c r="D458" s="247" t="s">
        <v>78</v>
      </c>
      <c r="E458" s="248">
        <v>30103</v>
      </c>
      <c r="F458" s="247"/>
      <c r="G458" s="249">
        <f t="shared" si="12"/>
        <v>30103</v>
      </c>
      <c r="H458" s="250" t="s">
        <v>1309</v>
      </c>
    </row>
    <row r="459" spans="2:8" s="251" customFormat="1">
      <c r="B459" s="246">
        <f t="shared" si="13"/>
        <v>446</v>
      </c>
      <c r="C459" s="264" t="s">
        <v>1697</v>
      </c>
      <c r="D459" s="247" t="s">
        <v>88</v>
      </c>
      <c r="E459" s="248">
        <v>6318</v>
      </c>
      <c r="F459" s="247"/>
      <c r="G459" s="249">
        <f t="shared" si="12"/>
        <v>6318</v>
      </c>
      <c r="H459" s="250" t="s">
        <v>1309</v>
      </c>
    </row>
    <row r="460" spans="2:8" s="251" customFormat="1" ht="26.4">
      <c r="B460" s="246">
        <f t="shared" si="13"/>
        <v>447</v>
      </c>
      <c r="C460" s="264" t="s">
        <v>1698</v>
      </c>
      <c r="D460" s="247" t="s">
        <v>88</v>
      </c>
      <c r="E460" s="248">
        <v>47385</v>
      </c>
      <c r="F460" s="247"/>
      <c r="G460" s="249">
        <f t="shared" si="12"/>
        <v>47385</v>
      </c>
      <c r="H460" s="250" t="s">
        <v>1309</v>
      </c>
    </row>
    <row r="461" spans="2:8" s="251" customFormat="1" ht="26.4">
      <c r="B461" s="246">
        <f t="shared" si="13"/>
        <v>448</v>
      </c>
      <c r="C461" s="264" t="s">
        <v>1699</v>
      </c>
      <c r="D461" s="247" t="s">
        <v>88</v>
      </c>
      <c r="E461" s="248">
        <v>93928</v>
      </c>
      <c r="F461" s="247"/>
      <c r="G461" s="249">
        <f t="shared" si="12"/>
        <v>93928</v>
      </c>
      <c r="H461" s="250" t="s">
        <v>1309</v>
      </c>
    </row>
    <row r="462" spans="2:8" s="251" customFormat="1">
      <c r="B462" s="246">
        <f t="shared" si="13"/>
        <v>449</v>
      </c>
      <c r="C462" s="264" t="s">
        <v>1700</v>
      </c>
      <c r="D462" s="247" t="s">
        <v>1701</v>
      </c>
      <c r="E462" s="248">
        <v>71</v>
      </c>
      <c r="F462" s="247"/>
      <c r="G462" s="249">
        <f t="shared" si="12"/>
        <v>71</v>
      </c>
      <c r="H462" s="250" t="s">
        <v>1309</v>
      </c>
    </row>
    <row r="463" spans="2:8" s="251" customFormat="1">
      <c r="B463" s="246">
        <f t="shared" si="13"/>
        <v>450</v>
      </c>
      <c r="C463" s="264" t="s">
        <v>1702</v>
      </c>
      <c r="D463" s="247" t="s">
        <v>78</v>
      </c>
      <c r="E463" s="248">
        <v>27894</v>
      </c>
      <c r="F463" s="247"/>
      <c r="G463" s="249">
        <f t="shared" si="12"/>
        <v>27894</v>
      </c>
      <c r="H463" s="250" t="s">
        <v>1309</v>
      </c>
    </row>
    <row r="464" spans="2:8" s="251" customFormat="1" ht="39.6">
      <c r="B464" s="246">
        <f t="shared" si="13"/>
        <v>451</v>
      </c>
      <c r="C464" s="264" t="s">
        <v>598</v>
      </c>
      <c r="D464" s="247" t="s">
        <v>78</v>
      </c>
      <c r="E464" s="248">
        <v>713290</v>
      </c>
      <c r="F464" s="247"/>
      <c r="G464" s="249">
        <f t="shared" si="12"/>
        <v>713290</v>
      </c>
      <c r="H464" s="250" t="s">
        <v>1309</v>
      </c>
    </row>
    <row r="465" spans="2:8" s="251" customFormat="1" ht="26.4">
      <c r="B465" s="246">
        <f t="shared" si="13"/>
        <v>452</v>
      </c>
      <c r="C465" s="264" t="s">
        <v>602</v>
      </c>
      <c r="D465" s="247" t="s">
        <v>78</v>
      </c>
      <c r="E465" s="248">
        <v>253613</v>
      </c>
      <c r="F465" s="247"/>
      <c r="G465" s="249">
        <f t="shared" si="12"/>
        <v>253613</v>
      </c>
      <c r="H465" s="250" t="s">
        <v>1309</v>
      </c>
    </row>
    <row r="466" spans="2:8" s="251" customFormat="1" ht="39.6">
      <c r="B466" s="246">
        <f t="shared" si="13"/>
        <v>453</v>
      </c>
      <c r="C466" s="264" t="s">
        <v>599</v>
      </c>
      <c r="D466" s="247" t="s">
        <v>78</v>
      </c>
      <c r="E466" s="248">
        <v>760841</v>
      </c>
      <c r="F466" s="247"/>
      <c r="G466" s="249">
        <f t="shared" si="12"/>
        <v>760841</v>
      </c>
      <c r="H466" s="250" t="s">
        <v>1309</v>
      </c>
    </row>
    <row r="467" spans="2:8" s="251" customFormat="1" ht="26.4">
      <c r="B467" s="246">
        <f t="shared" si="13"/>
        <v>454</v>
      </c>
      <c r="C467" s="264" t="s">
        <v>603</v>
      </c>
      <c r="D467" s="247" t="s">
        <v>78</v>
      </c>
      <c r="E467" s="248">
        <v>285314</v>
      </c>
      <c r="F467" s="247"/>
      <c r="G467" s="249">
        <f t="shared" si="12"/>
        <v>285314</v>
      </c>
      <c r="H467" s="250" t="s">
        <v>1309</v>
      </c>
    </row>
    <row r="468" spans="2:8" s="251" customFormat="1" ht="26.4">
      <c r="B468" s="246">
        <f t="shared" si="13"/>
        <v>455</v>
      </c>
      <c r="C468" s="264" t="s">
        <v>1703</v>
      </c>
      <c r="D468" s="247" t="s">
        <v>78</v>
      </c>
      <c r="E468" s="248">
        <v>64093</v>
      </c>
      <c r="F468" s="247"/>
      <c r="G468" s="249">
        <f t="shared" si="12"/>
        <v>64093</v>
      </c>
      <c r="H468" s="250" t="s">
        <v>1309</v>
      </c>
    </row>
    <row r="469" spans="2:8" s="251" customFormat="1" ht="26.4">
      <c r="B469" s="246">
        <f t="shared" si="13"/>
        <v>456</v>
      </c>
      <c r="C469" s="264" t="s">
        <v>604</v>
      </c>
      <c r="D469" s="247" t="s">
        <v>78</v>
      </c>
      <c r="E469" s="248">
        <v>348719</v>
      </c>
      <c r="F469" s="247"/>
      <c r="G469" s="249">
        <f t="shared" si="12"/>
        <v>348719</v>
      </c>
      <c r="H469" s="250" t="s">
        <v>1309</v>
      </c>
    </row>
    <row r="470" spans="2:8" s="251" customFormat="1" ht="39.6">
      <c r="B470" s="246">
        <f t="shared" si="13"/>
        <v>457</v>
      </c>
      <c r="C470" s="264" t="s">
        <v>596</v>
      </c>
      <c r="D470" s="247" t="s">
        <v>78</v>
      </c>
      <c r="E470" s="248">
        <v>427973</v>
      </c>
      <c r="F470" s="247"/>
      <c r="G470" s="249">
        <f t="shared" si="12"/>
        <v>427973</v>
      </c>
      <c r="H470" s="250" t="s">
        <v>1309</v>
      </c>
    </row>
    <row r="471" spans="2:8" s="251" customFormat="1" ht="26.4">
      <c r="B471" s="246">
        <f t="shared" si="13"/>
        <v>458</v>
      </c>
      <c r="C471" s="264" t="s">
        <v>1704</v>
      </c>
      <c r="D471" s="247" t="s">
        <v>78</v>
      </c>
      <c r="E471" s="248">
        <v>91758</v>
      </c>
      <c r="F471" s="247"/>
      <c r="G471" s="249">
        <f t="shared" ref="G471:G534" si="14">E471*(1+F471)</f>
        <v>91758</v>
      </c>
      <c r="H471" s="250" t="s">
        <v>1309</v>
      </c>
    </row>
    <row r="472" spans="2:8" s="251" customFormat="1" ht="39.6">
      <c r="B472" s="246">
        <f t="shared" si="13"/>
        <v>459</v>
      </c>
      <c r="C472" s="264" t="s">
        <v>600</v>
      </c>
      <c r="D472" s="247" t="s">
        <v>78</v>
      </c>
      <c r="E472" s="248">
        <v>1188815</v>
      </c>
      <c r="F472" s="247"/>
      <c r="G472" s="249">
        <f t="shared" si="14"/>
        <v>1188815</v>
      </c>
      <c r="H472" s="250" t="s">
        <v>1309</v>
      </c>
    </row>
    <row r="473" spans="2:8" s="251" customFormat="1" ht="39.6">
      <c r="B473" s="246">
        <f t="shared" si="13"/>
        <v>460</v>
      </c>
      <c r="C473" s="264" t="s">
        <v>1705</v>
      </c>
      <c r="D473" s="247" t="s">
        <v>78</v>
      </c>
      <c r="E473" s="248">
        <v>1585088</v>
      </c>
      <c r="F473" s="247"/>
      <c r="G473" s="249">
        <f t="shared" si="14"/>
        <v>1585088</v>
      </c>
      <c r="H473" s="250" t="s">
        <v>1309</v>
      </c>
    </row>
    <row r="474" spans="2:8" s="251" customFormat="1" ht="26.4">
      <c r="B474" s="246">
        <f t="shared" si="13"/>
        <v>461</v>
      </c>
      <c r="C474" s="264" t="s">
        <v>1706</v>
      </c>
      <c r="D474" s="247" t="s">
        <v>78</v>
      </c>
      <c r="E474" s="248">
        <v>140229</v>
      </c>
      <c r="F474" s="247"/>
      <c r="G474" s="249">
        <f t="shared" si="14"/>
        <v>140229</v>
      </c>
      <c r="H474" s="250" t="s">
        <v>1309</v>
      </c>
    </row>
    <row r="475" spans="2:8" s="251" customFormat="1" ht="39.6">
      <c r="B475" s="246">
        <f t="shared" si="13"/>
        <v>462</v>
      </c>
      <c r="C475" s="264" t="s">
        <v>1707</v>
      </c>
      <c r="D475" s="247" t="s">
        <v>78</v>
      </c>
      <c r="E475" s="248">
        <v>1981361</v>
      </c>
      <c r="F475" s="247"/>
      <c r="G475" s="249">
        <f t="shared" si="14"/>
        <v>1981361</v>
      </c>
      <c r="H475" s="250" t="s">
        <v>1309</v>
      </c>
    </row>
    <row r="476" spans="2:8" s="251" customFormat="1" ht="39.6">
      <c r="B476" s="246">
        <f t="shared" si="13"/>
        <v>463</v>
      </c>
      <c r="C476" s="264" t="s">
        <v>601</v>
      </c>
      <c r="D476" s="247" t="s">
        <v>78</v>
      </c>
      <c r="E476" s="248">
        <v>1220518</v>
      </c>
      <c r="F476" s="247"/>
      <c r="G476" s="249">
        <f t="shared" si="14"/>
        <v>1220518</v>
      </c>
      <c r="H476" s="250" t="s">
        <v>1309</v>
      </c>
    </row>
    <row r="477" spans="2:8" s="251" customFormat="1" ht="26.4">
      <c r="B477" s="246">
        <f t="shared" si="13"/>
        <v>464</v>
      </c>
      <c r="C477" s="264" t="s">
        <v>1708</v>
      </c>
      <c r="D477" s="247" t="s">
        <v>78</v>
      </c>
      <c r="E477" s="248">
        <v>280919</v>
      </c>
      <c r="F477" s="247"/>
      <c r="G477" s="249">
        <f t="shared" si="14"/>
        <v>280919</v>
      </c>
      <c r="H477" s="250" t="s">
        <v>1309</v>
      </c>
    </row>
    <row r="478" spans="2:8" s="251" customFormat="1" ht="39.6">
      <c r="B478" s="246">
        <f t="shared" si="13"/>
        <v>465</v>
      </c>
      <c r="C478" s="264" t="s">
        <v>1709</v>
      </c>
      <c r="D478" s="247" t="s">
        <v>78</v>
      </c>
      <c r="E478" s="248">
        <v>157539</v>
      </c>
      <c r="F478" s="247"/>
      <c r="G478" s="249">
        <f t="shared" si="14"/>
        <v>157539</v>
      </c>
      <c r="H478" s="250" t="s">
        <v>1309</v>
      </c>
    </row>
    <row r="479" spans="2:8" s="251" customFormat="1" ht="39.6">
      <c r="B479" s="246">
        <f t="shared" si="13"/>
        <v>466</v>
      </c>
      <c r="C479" s="264" t="s">
        <v>1710</v>
      </c>
      <c r="D479" s="247" t="s">
        <v>78</v>
      </c>
      <c r="E479" s="248">
        <v>100422</v>
      </c>
      <c r="F479" s="247"/>
      <c r="G479" s="249">
        <f t="shared" si="14"/>
        <v>100422</v>
      </c>
      <c r="H479" s="250" t="s">
        <v>1309</v>
      </c>
    </row>
    <row r="480" spans="2:8" s="251" customFormat="1" ht="39.6">
      <c r="B480" s="246">
        <f t="shared" si="13"/>
        <v>467</v>
      </c>
      <c r="C480" s="264" t="s">
        <v>1711</v>
      </c>
      <c r="D480" s="247" t="s">
        <v>78</v>
      </c>
      <c r="E480" s="248">
        <v>18104</v>
      </c>
      <c r="F480" s="247"/>
      <c r="G480" s="249">
        <f t="shared" si="14"/>
        <v>18104</v>
      </c>
      <c r="H480" s="250" t="s">
        <v>1309</v>
      </c>
    </row>
    <row r="481" spans="2:8" s="251" customFormat="1" ht="39.6">
      <c r="B481" s="246">
        <f t="shared" si="13"/>
        <v>468</v>
      </c>
      <c r="C481" s="264" t="s">
        <v>1712</v>
      </c>
      <c r="D481" s="247" t="s">
        <v>78</v>
      </c>
      <c r="E481" s="248">
        <v>21483</v>
      </c>
      <c r="F481" s="247"/>
      <c r="G481" s="249">
        <f t="shared" si="14"/>
        <v>21483</v>
      </c>
      <c r="H481" s="250" t="s">
        <v>1309</v>
      </c>
    </row>
    <row r="482" spans="2:8" s="251" customFormat="1" ht="39.6">
      <c r="B482" s="246">
        <f t="shared" si="13"/>
        <v>469</v>
      </c>
      <c r="C482" s="264" t="s">
        <v>1713</v>
      </c>
      <c r="D482" s="247" t="s">
        <v>78</v>
      </c>
      <c r="E482" s="248">
        <v>23852</v>
      </c>
      <c r="F482" s="247"/>
      <c r="G482" s="249">
        <f t="shared" si="14"/>
        <v>23852</v>
      </c>
      <c r="H482" s="250" t="s">
        <v>1309</v>
      </c>
    </row>
    <row r="483" spans="2:8" s="251" customFormat="1" ht="39.6">
      <c r="B483" s="246">
        <f t="shared" si="13"/>
        <v>470</v>
      </c>
      <c r="C483" s="264" t="s">
        <v>1714</v>
      </c>
      <c r="D483" s="247" t="s">
        <v>78</v>
      </c>
      <c r="E483" s="248">
        <v>25552</v>
      </c>
      <c r="F483" s="247"/>
      <c r="G483" s="249">
        <f t="shared" si="14"/>
        <v>25552</v>
      </c>
      <c r="H483" s="250" t="s">
        <v>1309</v>
      </c>
    </row>
    <row r="484" spans="2:8" s="251" customFormat="1" ht="39.6">
      <c r="B484" s="246">
        <f t="shared" si="13"/>
        <v>471</v>
      </c>
      <c r="C484" s="264" t="s">
        <v>1715</v>
      </c>
      <c r="D484" s="247" t="s">
        <v>78</v>
      </c>
      <c r="E484" s="248">
        <v>38734</v>
      </c>
      <c r="F484" s="247"/>
      <c r="G484" s="249">
        <f t="shared" si="14"/>
        <v>38734</v>
      </c>
      <c r="H484" s="250" t="s">
        <v>1309</v>
      </c>
    </row>
    <row r="485" spans="2:8" s="251" customFormat="1" ht="39.6">
      <c r="B485" s="246">
        <f t="shared" si="13"/>
        <v>472</v>
      </c>
      <c r="C485" s="264" t="s">
        <v>1716</v>
      </c>
      <c r="D485" s="247" t="s">
        <v>78</v>
      </c>
      <c r="E485" s="248">
        <v>41248</v>
      </c>
      <c r="F485" s="247"/>
      <c r="G485" s="249">
        <f t="shared" si="14"/>
        <v>41248</v>
      </c>
      <c r="H485" s="250" t="s">
        <v>1309</v>
      </c>
    </row>
    <row r="486" spans="2:8" s="251" customFormat="1">
      <c r="B486" s="246">
        <f t="shared" si="13"/>
        <v>473</v>
      </c>
      <c r="C486" s="264" t="s">
        <v>1717</v>
      </c>
      <c r="D486" s="247" t="s">
        <v>78</v>
      </c>
      <c r="E486" s="248">
        <v>812655</v>
      </c>
      <c r="F486" s="247"/>
      <c r="G486" s="249">
        <f t="shared" si="14"/>
        <v>812655</v>
      </c>
      <c r="H486" s="250" t="s">
        <v>1309</v>
      </c>
    </row>
    <row r="487" spans="2:8" s="251" customFormat="1">
      <c r="B487" s="246">
        <f t="shared" si="13"/>
        <v>474</v>
      </c>
      <c r="C487" s="264" t="s">
        <v>1718</v>
      </c>
      <c r="D487" s="247" t="s">
        <v>78</v>
      </c>
      <c r="E487" s="248">
        <v>635889</v>
      </c>
      <c r="F487" s="247"/>
      <c r="G487" s="249">
        <f t="shared" si="14"/>
        <v>635889</v>
      </c>
      <c r="H487" s="250" t="s">
        <v>1309</v>
      </c>
    </row>
    <row r="488" spans="2:8" s="251" customFormat="1">
      <c r="B488" s="246">
        <f t="shared" si="13"/>
        <v>475</v>
      </c>
      <c r="C488" s="264" t="s">
        <v>1719</v>
      </c>
      <c r="D488" s="247" t="s">
        <v>78</v>
      </c>
      <c r="E488" s="248">
        <v>143828</v>
      </c>
      <c r="F488" s="247"/>
      <c r="G488" s="249">
        <f t="shared" si="14"/>
        <v>143828</v>
      </c>
      <c r="H488" s="250" t="s">
        <v>1309</v>
      </c>
    </row>
    <row r="489" spans="2:8" s="251" customFormat="1">
      <c r="B489" s="246">
        <f t="shared" si="13"/>
        <v>476</v>
      </c>
      <c r="C489" s="264" t="s">
        <v>1720</v>
      </c>
      <c r="D489" s="247" t="s">
        <v>78</v>
      </c>
      <c r="E489" s="248">
        <v>118741</v>
      </c>
      <c r="F489" s="247"/>
      <c r="G489" s="249">
        <f t="shared" si="14"/>
        <v>118741</v>
      </c>
      <c r="H489" s="250" t="s">
        <v>1309</v>
      </c>
    </row>
    <row r="490" spans="2:8" s="251" customFormat="1">
      <c r="B490" s="246">
        <f t="shared" si="13"/>
        <v>477</v>
      </c>
      <c r="C490" s="264" t="s">
        <v>1721</v>
      </c>
      <c r="D490" s="247" t="s">
        <v>187</v>
      </c>
      <c r="E490" s="248">
        <v>11567</v>
      </c>
      <c r="F490" s="247"/>
      <c r="G490" s="249">
        <f t="shared" si="14"/>
        <v>11567</v>
      </c>
      <c r="H490" s="250" t="s">
        <v>1309</v>
      </c>
    </row>
    <row r="491" spans="2:8" s="251" customFormat="1">
      <c r="B491" s="246">
        <f t="shared" si="13"/>
        <v>478</v>
      </c>
      <c r="C491" s="264" t="s">
        <v>1722</v>
      </c>
      <c r="D491" s="247" t="s">
        <v>88</v>
      </c>
      <c r="E491" s="248">
        <v>13937</v>
      </c>
      <c r="F491" s="247"/>
      <c r="G491" s="249">
        <f t="shared" si="14"/>
        <v>13937</v>
      </c>
      <c r="H491" s="250" t="s">
        <v>1309</v>
      </c>
    </row>
    <row r="492" spans="2:8" s="251" customFormat="1">
      <c r="B492" s="246">
        <f t="shared" si="13"/>
        <v>479</v>
      </c>
      <c r="C492" s="264" t="s">
        <v>1722</v>
      </c>
      <c r="D492" s="247" t="s">
        <v>78</v>
      </c>
      <c r="E492" s="248">
        <v>13937</v>
      </c>
      <c r="F492" s="247"/>
      <c r="G492" s="249">
        <f t="shared" si="14"/>
        <v>13937</v>
      </c>
      <c r="H492" s="250" t="s">
        <v>1309</v>
      </c>
    </row>
    <row r="493" spans="2:8" s="251" customFormat="1" ht="26.4">
      <c r="B493" s="246">
        <f t="shared" si="13"/>
        <v>480</v>
      </c>
      <c r="C493" s="264" t="s">
        <v>1723</v>
      </c>
      <c r="D493" s="247" t="s">
        <v>78</v>
      </c>
      <c r="E493" s="248">
        <v>74329</v>
      </c>
      <c r="F493" s="247"/>
      <c r="G493" s="249">
        <f t="shared" si="14"/>
        <v>74329</v>
      </c>
      <c r="H493" s="250" t="s">
        <v>1309</v>
      </c>
    </row>
    <row r="494" spans="2:8" s="251" customFormat="1">
      <c r="B494" s="246">
        <f t="shared" si="13"/>
        <v>481</v>
      </c>
      <c r="C494" s="264" t="s">
        <v>1724</v>
      </c>
      <c r="D494" s="247" t="s">
        <v>78</v>
      </c>
      <c r="E494" s="248">
        <v>90524</v>
      </c>
      <c r="F494" s="247"/>
      <c r="G494" s="249">
        <f t="shared" si="14"/>
        <v>90524</v>
      </c>
      <c r="H494" s="250" t="s">
        <v>1309</v>
      </c>
    </row>
    <row r="495" spans="2:8" s="251" customFormat="1">
      <c r="B495" s="246">
        <f t="shared" si="13"/>
        <v>482</v>
      </c>
      <c r="C495" s="264" t="s">
        <v>1725</v>
      </c>
      <c r="D495" s="247" t="s">
        <v>1726</v>
      </c>
      <c r="E495" s="248">
        <v>9105</v>
      </c>
      <c r="F495" s="247"/>
      <c r="G495" s="249">
        <f t="shared" si="14"/>
        <v>9105</v>
      </c>
      <c r="H495" s="250" t="s">
        <v>1309</v>
      </c>
    </row>
    <row r="496" spans="2:8" s="251" customFormat="1" ht="26.4">
      <c r="B496" s="246">
        <f t="shared" si="13"/>
        <v>483</v>
      </c>
      <c r="C496" s="264" t="s">
        <v>1727</v>
      </c>
      <c r="D496" s="247" t="s">
        <v>88</v>
      </c>
      <c r="E496" s="248">
        <v>92912</v>
      </c>
      <c r="F496" s="247"/>
      <c r="G496" s="249">
        <f t="shared" si="14"/>
        <v>92912</v>
      </c>
      <c r="H496" s="250" t="s">
        <v>1309</v>
      </c>
    </row>
    <row r="497" spans="2:8" s="251" customFormat="1">
      <c r="B497" s="246">
        <f t="shared" si="13"/>
        <v>484</v>
      </c>
      <c r="C497" s="264" t="s">
        <v>1728</v>
      </c>
      <c r="D497" s="247" t="s">
        <v>88</v>
      </c>
      <c r="E497" s="248">
        <v>28670</v>
      </c>
      <c r="F497" s="247"/>
      <c r="G497" s="249">
        <f t="shared" si="14"/>
        <v>28670</v>
      </c>
      <c r="H497" s="250" t="s">
        <v>1309</v>
      </c>
    </row>
    <row r="498" spans="2:8" s="251" customFormat="1">
      <c r="B498" s="246">
        <f t="shared" si="13"/>
        <v>485</v>
      </c>
      <c r="C498" s="264" t="s">
        <v>1729</v>
      </c>
      <c r="D498" s="247" t="s">
        <v>78</v>
      </c>
      <c r="E498" s="248">
        <v>75876</v>
      </c>
      <c r="F498" s="247"/>
      <c r="G498" s="249">
        <f t="shared" si="14"/>
        <v>75876</v>
      </c>
      <c r="H498" s="250" t="s">
        <v>1309</v>
      </c>
    </row>
    <row r="499" spans="2:8" s="251" customFormat="1">
      <c r="B499" s="246">
        <f t="shared" si="13"/>
        <v>486</v>
      </c>
      <c r="C499" s="264" t="s">
        <v>1730</v>
      </c>
      <c r="D499" s="247" t="s">
        <v>78</v>
      </c>
      <c r="E499" s="248">
        <v>113817</v>
      </c>
      <c r="F499" s="247"/>
      <c r="G499" s="249">
        <f t="shared" si="14"/>
        <v>113817</v>
      </c>
      <c r="H499" s="250" t="s">
        <v>1309</v>
      </c>
    </row>
    <row r="500" spans="2:8" s="251" customFormat="1">
      <c r="B500" s="246">
        <f t="shared" ref="B500:B563" si="15">B499+1</f>
        <v>487</v>
      </c>
      <c r="C500" s="264" t="s">
        <v>1731</v>
      </c>
      <c r="D500" s="247" t="s">
        <v>78</v>
      </c>
      <c r="E500" s="248">
        <v>27874</v>
      </c>
      <c r="F500" s="247"/>
      <c r="G500" s="249">
        <f t="shared" si="14"/>
        <v>27874</v>
      </c>
      <c r="H500" s="250" t="s">
        <v>1309</v>
      </c>
    </row>
    <row r="501" spans="2:8" s="251" customFormat="1">
      <c r="B501" s="246">
        <f t="shared" si="15"/>
        <v>488</v>
      </c>
      <c r="C501" s="264" t="s">
        <v>1732</v>
      </c>
      <c r="D501" s="247" t="s">
        <v>81</v>
      </c>
      <c r="E501" s="248">
        <v>21370</v>
      </c>
      <c r="F501" s="247"/>
      <c r="G501" s="249">
        <f t="shared" si="14"/>
        <v>21370</v>
      </c>
      <c r="H501" s="250" t="s">
        <v>1309</v>
      </c>
    </row>
    <row r="502" spans="2:8" s="251" customFormat="1">
      <c r="B502" s="246">
        <f t="shared" si="15"/>
        <v>489</v>
      </c>
      <c r="C502" s="264" t="s">
        <v>1733</v>
      </c>
      <c r="D502" s="247" t="s">
        <v>78</v>
      </c>
      <c r="E502" s="248">
        <v>6825</v>
      </c>
      <c r="F502" s="247"/>
      <c r="G502" s="249">
        <f t="shared" si="14"/>
        <v>6825</v>
      </c>
      <c r="H502" s="250" t="s">
        <v>1309</v>
      </c>
    </row>
    <row r="503" spans="2:8" s="251" customFormat="1">
      <c r="B503" s="246">
        <f t="shared" si="15"/>
        <v>490</v>
      </c>
      <c r="C503" s="264" t="s">
        <v>1734</v>
      </c>
      <c r="D503" s="247" t="s">
        <v>78</v>
      </c>
      <c r="E503" s="248">
        <v>7990</v>
      </c>
      <c r="F503" s="247"/>
      <c r="G503" s="249">
        <f t="shared" si="14"/>
        <v>7990</v>
      </c>
      <c r="H503" s="250" t="s">
        <v>1309</v>
      </c>
    </row>
    <row r="504" spans="2:8" s="251" customFormat="1">
      <c r="B504" s="246">
        <f t="shared" si="15"/>
        <v>491</v>
      </c>
      <c r="C504" s="264" t="s">
        <v>1735</v>
      </c>
      <c r="D504" s="247" t="s">
        <v>187</v>
      </c>
      <c r="E504" s="248">
        <v>9188</v>
      </c>
      <c r="F504" s="247"/>
      <c r="G504" s="249">
        <f t="shared" si="14"/>
        <v>9188</v>
      </c>
      <c r="H504" s="250" t="s">
        <v>1309</v>
      </c>
    </row>
    <row r="505" spans="2:8" s="251" customFormat="1">
      <c r="B505" s="246">
        <f t="shared" si="15"/>
        <v>492</v>
      </c>
      <c r="C505" s="264" t="s">
        <v>1736</v>
      </c>
      <c r="D505" s="247" t="s">
        <v>88</v>
      </c>
      <c r="E505" s="248">
        <v>17839</v>
      </c>
      <c r="F505" s="247"/>
      <c r="G505" s="249">
        <f t="shared" si="14"/>
        <v>17839</v>
      </c>
      <c r="H505" s="250" t="s">
        <v>1309</v>
      </c>
    </row>
    <row r="506" spans="2:8" s="251" customFormat="1">
      <c r="B506" s="246">
        <f t="shared" si="15"/>
        <v>493</v>
      </c>
      <c r="C506" s="264" t="s">
        <v>1737</v>
      </c>
      <c r="D506" s="247" t="s">
        <v>109</v>
      </c>
      <c r="E506" s="248">
        <v>139368</v>
      </c>
      <c r="F506" s="247"/>
      <c r="G506" s="249">
        <f t="shared" si="14"/>
        <v>139368</v>
      </c>
      <c r="H506" s="250" t="s">
        <v>1309</v>
      </c>
    </row>
    <row r="507" spans="2:8" s="251" customFormat="1" ht="26.4">
      <c r="B507" s="246">
        <f t="shared" si="15"/>
        <v>494</v>
      </c>
      <c r="C507" s="264" t="s">
        <v>1738</v>
      </c>
      <c r="D507" s="247" t="s">
        <v>109</v>
      </c>
      <c r="E507" s="248">
        <v>150889</v>
      </c>
      <c r="F507" s="247"/>
      <c r="G507" s="249">
        <f t="shared" si="14"/>
        <v>150889</v>
      </c>
      <c r="H507" s="250" t="s">
        <v>1309</v>
      </c>
    </row>
    <row r="508" spans="2:8" s="251" customFormat="1">
      <c r="B508" s="246">
        <f t="shared" si="15"/>
        <v>495</v>
      </c>
      <c r="C508" s="264" t="s">
        <v>781</v>
      </c>
      <c r="D508" s="247" t="s">
        <v>78</v>
      </c>
      <c r="E508" s="248">
        <v>120496</v>
      </c>
      <c r="F508" s="247"/>
      <c r="G508" s="249">
        <f t="shared" si="14"/>
        <v>120496</v>
      </c>
      <c r="H508" s="250" t="s">
        <v>1309</v>
      </c>
    </row>
    <row r="509" spans="2:8" s="251" customFormat="1">
      <c r="B509" s="246">
        <f t="shared" si="15"/>
        <v>496</v>
      </c>
      <c r="C509" s="264" t="s">
        <v>1739</v>
      </c>
      <c r="D509" s="247" t="s">
        <v>78</v>
      </c>
      <c r="E509" s="248">
        <v>5017</v>
      </c>
      <c r="F509" s="247"/>
      <c r="G509" s="249">
        <f t="shared" si="14"/>
        <v>5017</v>
      </c>
      <c r="H509" s="250" t="s">
        <v>1309</v>
      </c>
    </row>
    <row r="510" spans="2:8" s="251" customFormat="1">
      <c r="B510" s="246">
        <f t="shared" si="15"/>
        <v>497</v>
      </c>
      <c r="C510" s="264" t="s">
        <v>1740</v>
      </c>
      <c r="D510" s="247" t="s">
        <v>78</v>
      </c>
      <c r="E510" s="248">
        <v>9477</v>
      </c>
      <c r="F510" s="247"/>
      <c r="G510" s="249">
        <f t="shared" si="14"/>
        <v>9477</v>
      </c>
      <c r="H510" s="250" t="s">
        <v>1309</v>
      </c>
    </row>
    <row r="511" spans="2:8" s="251" customFormat="1">
      <c r="B511" s="246">
        <f t="shared" si="15"/>
        <v>498</v>
      </c>
      <c r="C511" s="264" t="s">
        <v>636</v>
      </c>
      <c r="D511" s="247" t="s">
        <v>88</v>
      </c>
      <c r="E511" s="248">
        <v>30745</v>
      </c>
      <c r="F511" s="247"/>
      <c r="G511" s="249">
        <f t="shared" si="14"/>
        <v>30745</v>
      </c>
      <c r="H511" s="250" t="s">
        <v>1309</v>
      </c>
    </row>
    <row r="512" spans="2:8" s="251" customFormat="1">
      <c r="B512" s="246">
        <f t="shared" si="15"/>
        <v>499</v>
      </c>
      <c r="C512" s="264" t="s">
        <v>1741</v>
      </c>
      <c r="D512" s="247" t="s">
        <v>78</v>
      </c>
      <c r="E512" s="248">
        <v>145</v>
      </c>
      <c r="F512" s="247"/>
      <c r="G512" s="249">
        <f t="shared" si="14"/>
        <v>145</v>
      </c>
      <c r="H512" s="250" t="s">
        <v>1309</v>
      </c>
    </row>
    <row r="513" spans="2:8" s="251" customFormat="1">
      <c r="B513" s="246">
        <f t="shared" si="15"/>
        <v>500</v>
      </c>
      <c r="C513" s="264" t="s">
        <v>1742</v>
      </c>
      <c r="D513" s="247" t="s">
        <v>78</v>
      </c>
      <c r="E513" s="248">
        <v>2494</v>
      </c>
      <c r="F513" s="247"/>
      <c r="G513" s="249">
        <f t="shared" si="14"/>
        <v>2494</v>
      </c>
      <c r="H513" s="250" t="s">
        <v>1309</v>
      </c>
    </row>
    <row r="514" spans="2:8" s="251" customFormat="1" ht="26.4">
      <c r="B514" s="246">
        <f t="shared" si="15"/>
        <v>501</v>
      </c>
      <c r="C514" s="264" t="s">
        <v>1743</v>
      </c>
      <c r="D514" s="247" t="s">
        <v>78</v>
      </c>
      <c r="E514" s="248">
        <v>407512</v>
      </c>
      <c r="F514" s="247"/>
      <c r="G514" s="249">
        <f t="shared" si="14"/>
        <v>407512</v>
      </c>
      <c r="H514" s="250" t="s">
        <v>1309</v>
      </c>
    </row>
    <row r="515" spans="2:8" s="251" customFormat="1" ht="26.4">
      <c r="B515" s="246">
        <f t="shared" si="15"/>
        <v>502</v>
      </c>
      <c r="C515" s="264" t="s">
        <v>1744</v>
      </c>
      <c r="D515" s="247" t="s">
        <v>78</v>
      </c>
      <c r="E515" s="248">
        <v>1018780</v>
      </c>
      <c r="F515" s="247"/>
      <c r="G515" s="249">
        <f t="shared" si="14"/>
        <v>1018780</v>
      </c>
      <c r="H515" s="250" t="s">
        <v>1309</v>
      </c>
    </row>
    <row r="516" spans="2:8" s="251" customFormat="1" ht="26.4">
      <c r="B516" s="246">
        <f t="shared" si="15"/>
        <v>503</v>
      </c>
      <c r="C516" s="264" t="s">
        <v>1745</v>
      </c>
      <c r="D516" s="247" t="s">
        <v>78</v>
      </c>
      <c r="E516" s="248">
        <v>482580</v>
      </c>
      <c r="F516" s="247"/>
      <c r="G516" s="249">
        <f t="shared" si="14"/>
        <v>482580</v>
      </c>
      <c r="H516" s="250" t="s">
        <v>1309</v>
      </c>
    </row>
    <row r="517" spans="2:8" s="251" customFormat="1" ht="26.4">
      <c r="B517" s="246">
        <f t="shared" si="15"/>
        <v>504</v>
      </c>
      <c r="C517" s="264" t="s">
        <v>1746</v>
      </c>
      <c r="D517" s="247" t="s">
        <v>78</v>
      </c>
      <c r="E517" s="248">
        <v>589820</v>
      </c>
      <c r="F517" s="247"/>
      <c r="G517" s="249">
        <f t="shared" si="14"/>
        <v>589820</v>
      </c>
      <c r="H517" s="250" t="s">
        <v>1309</v>
      </c>
    </row>
    <row r="518" spans="2:8" s="251" customFormat="1">
      <c r="B518" s="246">
        <f t="shared" si="15"/>
        <v>505</v>
      </c>
      <c r="C518" s="264" t="s">
        <v>1747</v>
      </c>
      <c r="D518" s="247" t="s">
        <v>1464</v>
      </c>
      <c r="E518" s="248">
        <v>16269</v>
      </c>
      <c r="F518" s="247"/>
      <c r="G518" s="249">
        <f t="shared" si="14"/>
        <v>16269</v>
      </c>
      <c r="H518" s="250" t="s">
        <v>1309</v>
      </c>
    </row>
    <row r="519" spans="2:8" s="251" customFormat="1">
      <c r="B519" s="246">
        <f t="shared" si="15"/>
        <v>506</v>
      </c>
      <c r="C519" s="264" t="s">
        <v>1748</v>
      </c>
      <c r="D519" s="247" t="s">
        <v>1348</v>
      </c>
      <c r="E519" s="248">
        <v>85293</v>
      </c>
      <c r="F519" s="247"/>
      <c r="G519" s="249">
        <f t="shared" si="14"/>
        <v>85293</v>
      </c>
      <c r="H519" s="250" t="s">
        <v>1309</v>
      </c>
    </row>
    <row r="520" spans="2:8" s="251" customFormat="1">
      <c r="B520" s="246">
        <f t="shared" si="15"/>
        <v>507</v>
      </c>
      <c r="C520" s="264" t="s">
        <v>1749</v>
      </c>
      <c r="D520" s="247" t="s">
        <v>109</v>
      </c>
      <c r="E520" s="248">
        <v>18653</v>
      </c>
      <c r="F520" s="247"/>
      <c r="G520" s="249">
        <f t="shared" si="14"/>
        <v>18653</v>
      </c>
      <c r="H520" s="250" t="s">
        <v>1309</v>
      </c>
    </row>
    <row r="521" spans="2:8" s="251" customFormat="1">
      <c r="B521" s="246">
        <f t="shared" si="15"/>
        <v>508</v>
      </c>
      <c r="C521" s="264" t="s">
        <v>1750</v>
      </c>
      <c r="D521" s="247" t="s">
        <v>81</v>
      </c>
      <c r="E521" s="248">
        <v>1284</v>
      </c>
      <c r="F521" s="247"/>
      <c r="G521" s="249">
        <f t="shared" si="14"/>
        <v>1284</v>
      </c>
      <c r="H521" s="250" t="s">
        <v>1309</v>
      </c>
    </row>
    <row r="522" spans="2:8" s="251" customFormat="1">
      <c r="B522" s="246">
        <f t="shared" si="15"/>
        <v>509</v>
      </c>
      <c r="C522" s="264" t="s">
        <v>1751</v>
      </c>
      <c r="D522" s="247" t="s">
        <v>81</v>
      </c>
      <c r="E522" s="248">
        <v>2137</v>
      </c>
      <c r="F522" s="247"/>
      <c r="G522" s="249">
        <f t="shared" si="14"/>
        <v>2137</v>
      </c>
      <c r="H522" s="250" t="s">
        <v>1309</v>
      </c>
    </row>
    <row r="523" spans="2:8" s="251" customFormat="1">
      <c r="B523" s="246">
        <f t="shared" si="15"/>
        <v>510</v>
      </c>
      <c r="C523" s="264" t="s">
        <v>1752</v>
      </c>
      <c r="D523" s="247" t="s">
        <v>81</v>
      </c>
      <c r="E523" s="248">
        <v>74961</v>
      </c>
      <c r="F523" s="247"/>
      <c r="G523" s="249">
        <f t="shared" si="14"/>
        <v>74961</v>
      </c>
      <c r="H523" s="250" t="s">
        <v>1309</v>
      </c>
    </row>
    <row r="524" spans="2:8" s="251" customFormat="1" ht="26.4">
      <c r="B524" s="246">
        <f t="shared" si="15"/>
        <v>511</v>
      </c>
      <c r="C524" s="264" t="s">
        <v>1753</v>
      </c>
      <c r="D524" s="247" t="s">
        <v>78</v>
      </c>
      <c r="E524" s="248">
        <v>256437</v>
      </c>
      <c r="F524" s="247"/>
      <c r="G524" s="249">
        <f t="shared" si="14"/>
        <v>256437</v>
      </c>
      <c r="H524" s="250" t="s">
        <v>1309</v>
      </c>
    </row>
    <row r="525" spans="2:8" s="251" customFormat="1">
      <c r="B525" s="246">
        <f t="shared" si="15"/>
        <v>512</v>
      </c>
      <c r="C525" s="264" t="s">
        <v>1754</v>
      </c>
      <c r="D525" s="247" t="s">
        <v>187</v>
      </c>
      <c r="E525" s="248">
        <v>24157</v>
      </c>
      <c r="F525" s="247"/>
      <c r="G525" s="249">
        <f t="shared" si="14"/>
        <v>24157</v>
      </c>
      <c r="H525" s="250" t="s">
        <v>1309</v>
      </c>
    </row>
    <row r="526" spans="2:8" s="251" customFormat="1">
      <c r="B526" s="246">
        <f t="shared" si="15"/>
        <v>513</v>
      </c>
      <c r="C526" s="264" t="s">
        <v>1755</v>
      </c>
      <c r="D526" s="247" t="s">
        <v>88</v>
      </c>
      <c r="E526" s="248">
        <v>50513</v>
      </c>
      <c r="F526" s="247"/>
      <c r="G526" s="249">
        <f t="shared" si="14"/>
        <v>50513</v>
      </c>
      <c r="H526" s="250" t="s">
        <v>1309</v>
      </c>
    </row>
    <row r="527" spans="2:8" s="251" customFormat="1">
      <c r="B527" s="246">
        <f t="shared" si="15"/>
        <v>514</v>
      </c>
      <c r="C527" s="264" t="s">
        <v>1756</v>
      </c>
      <c r="D527" s="247" t="s">
        <v>88</v>
      </c>
      <c r="E527" s="248">
        <v>79087</v>
      </c>
      <c r="F527" s="247"/>
      <c r="G527" s="249">
        <f t="shared" si="14"/>
        <v>79087</v>
      </c>
      <c r="H527" s="250" t="s">
        <v>1309</v>
      </c>
    </row>
    <row r="528" spans="2:8" s="251" customFormat="1">
      <c r="B528" s="246">
        <f t="shared" si="15"/>
        <v>515</v>
      </c>
      <c r="C528" s="264" t="s">
        <v>1757</v>
      </c>
      <c r="D528" s="247" t="s">
        <v>109</v>
      </c>
      <c r="E528" s="248">
        <v>850089</v>
      </c>
      <c r="F528" s="247"/>
      <c r="G528" s="249">
        <f t="shared" si="14"/>
        <v>850089</v>
      </c>
      <c r="H528" s="250" t="s">
        <v>1309</v>
      </c>
    </row>
    <row r="529" spans="2:8" s="251" customFormat="1">
      <c r="B529" s="246">
        <f t="shared" si="15"/>
        <v>516</v>
      </c>
      <c r="C529" s="264" t="s">
        <v>1758</v>
      </c>
      <c r="D529" s="247" t="s">
        <v>109</v>
      </c>
      <c r="E529" s="248">
        <v>822667</v>
      </c>
      <c r="F529" s="247"/>
      <c r="G529" s="249">
        <f t="shared" si="14"/>
        <v>822667</v>
      </c>
      <c r="H529" s="250" t="s">
        <v>1309</v>
      </c>
    </row>
    <row r="530" spans="2:8" s="251" customFormat="1">
      <c r="B530" s="246">
        <f t="shared" si="15"/>
        <v>517</v>
      </c>
      <c r="C530" s="264" t="s">
        <v>1759</v>
      </c>
      <c r="D530" s="247" t="s">
        <v>109</v>
      </c>
      <c r="E530" s="248">
        <v>815811</v>
      </c>
      <c r="F530" s="247"/>
      <c r="G530" s="249">
        <f t="shared" si="14"/>
        <v>815811</v>
      </c>
      <c r="H530" s="250" t="s">
        <v>1309</v>
      </c>
    </row>
    <row r="531" spans="2:8" s="251" customFormat="1">
      <c r="B531" s="246">
        <f t="shared" si="15"/>
        <v>518</v>
      </c>
      <c r="C531" s="264" t="s">
        <v>1760</v>
      </c>
      <c r="D531" s="247" t="s">
        <v>187</v>
      </c>
      <c r="E531" s="248">
        <v>74144</v>
      </c>
      <c r="F531" s="247"/>
      <c r="G531" s="249">
        <f t="shared" si="14"/>
        <v>74144</v>
      </c>
      <c r="H531" s="250" t="s">
        <v>1309</v>
      </c>
    </row>
    <row r="532" spans="2:8" s="251" customFormat="1">
      <c r="B532" s="246">
        <f t="shared" si="15"/>
        <v>519</v>
      </c>
      <c r="C532" s="264" t="s">
        <v>1761</v>
      </c>
      <c r="D532" s="247" t="s">
        <v>78</v>
      </c>
      <c r="E532" s="248">
        <v>182107</v>
      </c>
      <c r="F532" s="247"/>
      <c r="G532" s="249">
        <f t="shared" si="14"/>
        <v>182107</v>
      </c>
      <c r="H532" s="250" t="s">
        <v>1309</v>
      </c>
    </row>
    <row r="533" spans="2:8" s="251" customFormat="1">
      <c r="B533" s="246">
        <f t="shared" si="15"/>
        <v>520</v>
      </c>
      <c r="C533" s="264" t="s">
        <v>1762</v>
      </c>
      <c r="D533" s="247" t="s">
        <v>78</v>
      </c>
      <c r="E533" s="248">
        <v>16724</v>
      </c>
      <c r="F533" s="247"/>
      <c r="G533" s="249">
        <f t="shared" si="14"/>
        <v>16724</v>
      </c>
      <c r="H533" s="250" t="s">
        <v>1309</v>
      </c>
    </row>
    <row r="534" spans="2:8" s="251" customFormat="1">
      <c r="B534" s="246">
        <f t="shared" si="15"/>
        <v>521</v>
      </c>
      <c r="C534" s="264" t="s">
        <v>1763</v>
      </c>
      <c r="D534" s="247" t="s">
        <v>109</v>
      </c>
      <c r="E534" s="248">
        <v>555616</v>
      </c>
      <c r="F534" s="247"/>
      <c r="G534" s="249">
        <f t="shared" si="14"/>
        <v>555616</v>
      </c>
      <c r="H534" s="250" t="s">
        <v>1309</v>
      </c>
    </row>
    <row r="535" spans="2:8" s="251" customFormat="1" ht="26.4">
      <c r="B535" s="246">
        <f t="shared" si="15"/>
        <v>522</v>
      </c>
      <c r="C535" s="264" t="s">
        <v>1764</v>
      </c>
      <c r="D535" s="247" t="s">
        <v>1332</v>
      </c>
      <c r="E535" s="248">
        <v>870336</v>
      </c>
      <c r="F535" s="247"/>
      <c r="G535" s="249">
        <f t="shared" ref="G535:G598" si="16">E535*(1+F535)</f>
        <v>870336</v>
      </c>
      <c r="H535" s="250" t="s">
        <v>1309</v>
      </c>
    </row>
    <row r="536" spans="2:8" s="251" customFormat="1" ht="26.4">
      <c r="B536" s="246">
        <f t="shared" si="15"/>
        <v>523</v>
      </c>
      <c r="C536" s="264" t="s">
        <v>1764</v>
      </c>
      <c r="D536" s="247" t="s">
        <v>109</v>
      </c>
      <c r="E536" s="248">
        <v>870336</v>
      </c>
      <c r="F536" s="247"/>
      <c r="G536" s="249">
        <f t="shared" si="16"/>
        <v>870336</v>
      </c>
      <c r="H536" s="250" t="s">
        <v>1309</v>
      </c>
    </row>
    <row r="537" spans="2:8" s="251" customFormat="1">
      <c r="B537" s="246">
        <f t="shared" si="15"/>
        <v>524</v>
      </c>
      <c r="C537" s="264" t="s">
        <v>1765</v>
      </c>
      <c r="D537" s="247" t="s">
        <v>187</v>
      </c>
      <c r="E537" s="248">
        <v>542652</v>
      </c>
      <c r="F537" s="247"/>
      <c r="G537" s="249">
        <f t="shared" si="16"/>
        <v>542652</v>
      </c>
      <c r="H537" s="250" t="s">
        <v>1309</v>
      </c>
    </row>
    <row r="538" spans="2:8" s="251" customFormat="1">
      <c r="B538" s="246">
        <f t="shared" si="15"/>
        <v>525</v>
      </c>
      <c r="C538" s="264" t="s">
        <v>1765</v>
      </c>
      <c r="D538" s="247" t="s">
        <v>109</v>
      </c>
      <c r="E538" s="248">
        <v>542652</v>
      </c>
      <c r="F538" s="247"/>
      <c r="G538" s="249">
        <f t="shared" si="16"/>
        <v>542652</v>
      </c>
      <c r="H538" s="250" t="s">
        <v>1309</v>
      </c>
    </row>
    <row r="539" spans="2:8" s="251" customFormat="1">
      <c r="B539" s="246">
        <f t="shared" si="15"/>
        <v>526</v>
      </c>
      <c r="C539" s="264" t="s">
        <v>1766</v>
      </c>
      <c r="D539" s="247" t="s">
        <v>187</v>
      </c>
      <c r="E539" s="248">
        <v>487072</v>
      </c>
      <c r="F539" s="247"/>
      <c r="G539" s="249">
        <f t="shared" si="16"/>
        <v>487072</v>
      </c>
      <c r="H539" s="250" t="s">
        <v>1309</v>
      </c>
    </row>
    <row r="540" spans="2:8" s="251" customFormat="1">
      <c r="B540" s="246">
        <f t="shared" si="15"/>
        <v>527</v>
      </c>
      <c r="C540" s="264" t="s">
        <v>1766</v>
      </c>
      <c r="D540" s="247" t="s">
        <v>109</v>
      </c>
      <c r="E540" s="248">
        <v>487072</v>
      </c>
      <c r="F540" s="247"/>
      <c r="G540" s="249">
        <f t="shared" si="16"/>
        <v>487072</v>
      </c>
      <c r="H540" s="250" t="s">
        <v>1309</v>
      </c>
    </row>
    <row r="541" spans="2:8" s="251" customFormat="1">
      <c r="B541" s="246">
        <f t="shared" si="15"/>
        <v>528</v>
      </c>
      <c r="C541" s="264" t="s">
        <v>1767</v>
      </c>
      <c r="D541" s="247" t="s">
        <v>109</v>
      </c>
      <c r="E541" s="248">
        <v>622955</v>
      </c>
      <c r="F541" s="247"/>
      <c r="G541" s="249">
        <f t="shared" si="16"/>
        <v>622955</v>
      </c>
      <c r="H541" s="250" t="s">
        <v>1309</v>
      </c>
    </row>
    <row r="542" spans="2:8" s="251" customFormat="1">
      <c r="B542" s="246">
        <f t="shared" si="15"/>
        <v>529</v>
      </c>
      <c r="C542" s="264" t="s">
        <v>1768</v>
      </c>
      <c r="D542" s="247" t="s">
        <v>109</v>
      </c>
      <c r="E542" s="248">
        <v>636676</v>
      </c>
      <c r="F542" s="247"/>
      <c r="G542" s="249">
        <f t="shared" si="16"/>
        <v>636676</v>
      </c>
      <c r="H542" s="250" t="s">
        <v>1309</v>
      </c>
    </row>
    <row r="543" spans="2:8" s="251" customFormat="1">
      <c r="B543" s="246">
        <f t="shared" si="15"/>
        <v>530</v>
      </c>
      <c r="C543" s="264" t="s">
        <v>1769</v>
      </c>
      <c r="D543" s="247" t="s">
        <v>78</v>
      </c>
      <c r="E543" s="248">
        <v>139368</v>
      </c>
      <c r="F543" s="247"/>
      <c r="G543" s="249">
        <f t="shared" si="16"/>
        <v>139368</v>
      </c>
      <c r="H543" s="250" t="s">
        <v>1309</v>
      </c>
    </row>
    <row r="544" spans="2:8" s="251" customFormat="1">
      <c r="B544" s="246">
        <f t="shared" si="15"/>
        <v>531</v>
      </c>
      <c r="C544" s="264" t="s">
        <v>1770</v>
      </c>
      <c r="D544" s="247" t="s">
        <v>78</v>
      </c>
      <c r="E544" s="248">
        <v>286169</v>
      </c>
      <c r="F544" s="247"/>
      <c r="G544" s="249">
        <f t="shared" si="16"/>
        <v>286169</v>
      </c>
      <c r="H544" s="250" t="s">
        <v>1309</v>
      </c>
    </row>
    <row r="545" spans="2:8" s="251" customFormat="1">
      <c r="B545" s="246">
        <f t="shared" si="15"/>
        <v>532</v>
      </c>
      <c r="C545" s="264" t="s">
        <v>1771</v>
      </c>
      <c r="D545" s="247" t="s">
        <v>78</v>
      </c>
      <c r="E545" s="248">
        <v>325192</v>
      </c>
      <c r="F545" s="247"/>
      <c r="G545" s="249">
        <f t="shared" si="16"/>
        <v>325192</v>
      </c>
      <c r="H545" s="250" t="s">
        <v>1309</v>
      </c>
    </row>
    <row r="546" spans="2:8" s="251" customFormat="1">
      <c r="B546" s="246">
        <f t="shared" si="15"/>
        <v>533</v>
      </c>
      <c r="C546" s="264" t="s">
        <v>1772</v>
      </c>
      <c r="D546" s="247" t="s">
        <v>78</v>
      </c>
      <c r="E546" s="248">
        <v>371647</v>
      </c>
      <c r="F546" s="247"/>
      <c r="G546" s="249">
        <f t="shared" si="16"/>
        <v>371647</v>
      </c>
      <c r="H546" s="250" t="s">
        <v>1309</v>
      </c>
    </row>
    <row r="547" spans="2:8" s="251" customFormat="1">
      <c r="B547" s="246">
        <f t="shared" si="15"/>
        <v>534</v>
      </c>
      <c r="C547" s="264" t="s">
        <v>1773</v>
      </c>
      <c r="D547" s="247" t="s">
        <v>88</v>
      </c>
      <c r="E547" s="248">
        <v>80742</v>
      </c>
      <c r="F547" s="247"/>
      <c r="G547" s="249">
        <f t="shared" si="16"/>
        <v>80742</v>
      </c>
      <c r="H547" s="250" t="s">
        <v>1309</v>
      </c>
    </row>
    <row r="548" spans="2:8" s="251" customFormat="1">
      <c r="B548" s="246">
        <f t="shared" si="15"/>
        <v>535</v>
      </c>
      <c r="C548" s="264" t="s">
        <v>1774</v>
      </c>
      <c r="D548" s="247" t="s">
        <v>78</v>
      </c>
      <c r="E548" s="248">
        <v>780460</v>
      </c>
      <c r="F548" s="247"/>
      <c r="G548" s="249">
        <f t="shared" si="16"/>
        <v>780460</v>
      </c>
      <c r="H548" s="250" t="s">
        <v>1309</v>
      </c>
    </row>
    <row r="549" spans="2:8" s="251" customFormat="1" ht="26.4">
      <c r="B549" s="246">
        <f t="shared" si="15"/>
        <v>536</v>
      </c>
      <c r="C549" s="264" t="s">
        <v>1775</v>
      </c>
      <c r="D549" s="247" t="s">
        <v>78</v>
      </c>
      <c r="E549" s="248">
        <v>80198</v>
      </c>
      <c r="F549" s="247"/>
      <c r="G549" s="249">
        <f t="shared" si="16"/>
        <v>80198</v>
      </c>
      <c r="H549" s="250" t="s">
        <v>1309</v>
      </c>
    </row>
    <row r="550" spans="2:8" s="251" customFormat="1">
      <c r="B550" s="246">
        <f t="shared" si="15"/>
        <v>537</v>
      </c>
      <c r="C550" s="264" t="s">
        <v>422</v>
      </c>
      <c r="D550" s="247" t="s">
        <v>78</v>
      </c>
      <c r="E550" s="248">
        <v>33448</v>
      </c>
      <c r="F550" s="247"/>
      <c r="G550" s="249">
        <f t="shared" si="16"/>
        <v>33448</v>
      </c>
      <c r="H550" s="250" t="s">
        <v>1309</v>
      </c>
    </row>
    <row r="551" spans="2:8" s="251" customFormat="1">
      <c r="B551" s="246">
        <f t="shared" si="15"/>
        <v>538</v>
      </c>
      <c r="C551" s="264" t="s">
        <v>423</v>
      </c>
      <c r="D551" s="247" t="s">
        <v>78</v>
      </c>
      <c r="E551" s="248">
        <v>53889</v>
      </c>
      <c r="F551" s="247"/>
      <c r="G551" s="249">
        <f t="shared" si="16"/>
        <v>53889</v>
      </c>
      <c r="H551" s="250" t="s">
        <v>1309</v>
      </c>
    </row>
    <row r="552" spans="2:8" s="251" customFormat="1">
      <c r="B552" s="246">
        <f t="shared" si="15"/>
        <v>539</v>
      </c>
      <c r="C552" s="264" t="s">
        <v>1776</v>
      </c>
      <c r="D552" s="247" t="s">
        <v>78</v>
      </c>
      <c r="E552" s="248">
        <v>501724</v>
      </c>
      <c r="F552" s="247"/>
      <c r="G552" s="249">
        <f t="shared" si="16"/>
        <v>501724</v>
      </c>
      <c r="H552" s="250" t="s">
        <v>1309</v>
      </c>
    </row>
    <row r="553" spans="2:8" s="251" customFormat="1" ht="26.4">
      <c r="B553" s="246">
        <f t="shared" si="15"/>
        <v>540</v>
      </c>
      <c r="C553" s="264" t="s">
        <v>1777</v>
      </c>
      <c r="D553" s="247" t="s">
        <v>78</v>
      </c>
      <c r="E553" s="248">
        <v>1369038</v>
      </c>
      <c r="F553" s="247"/>
      <c r="G553" s="249">
        <f t="shared" si="16"/>
        <v>1369038</v>
      </c>
      <c r="H553" s="250" t="s">
        <v>1309</v>
      </c>
    </row>
    <row r="554" spans="2:8" s="251" customFormat="1">
      <c r="B554" s="246">
        <f t="shared" si="15"/>
        <v>541</v>
      </c>
      <c r="C554" s="264" t="s">
        <v>1778</v>
      </c>
      <c r="D554" s="247" t="s">
        <v>78</v>
      </c>
      <c r="E554" s="248">
        <v>348234</v>
      </c>
      <c r="F554" s="247"/>
      <c r="G554" s="249">
        <f t="shared" si="16"/>
        <v>348234</v>
      </c>
      <c r="H554" s="250" t="s">
        <v>1309</v>
      </c>
    </row>
    <row r="555" spans="2:8" s="251" customFormat="1">
      <c r="B555" s="246">
        <f t="shared" si="15"/>
        <v>542</v>
      </c>
      <c r="C555" s="264" t="s">
        <v>1779</v>
      </c>
      <c r="D555" s="247" t="s">
        <v>187</v>
      </c>
      <c r="E555" s="248">
        <v>22485</v>
      </c>
      <c r="F555" s="247"/>
      <c r="G555" s="249">
        <f t="shared" si="16"/>
        <v>22485</v>
      </c>
      <c r="H555" s="250" t="s">
        <v>1309</v>
      </c>
    </row>
    <row r="556" spans="2:8" s="251" customFormat="1">
      <c r="B556" s="246">
        <f t="shared" si="15"/>
        <v>543</v>
      </c>
      <c r="C556" s="264" t="s">
        <v>1780</v>
      </c>
      <c r="D556" s="247" t="s">
        <v>81</v>
      </c>
      <c r="E556" s="248">
        <v>24358</v>
      </c>
      <c r="F556" s="247"/>
      <c r="G556" s="249">
        <f t="shared" si="16"/>
        <v>24358</v>
      </c>
      <c r="H556" s="250" t="s">
        <v>1309</v>
      </c>
    </row>
    <row r="557" spans="2:8" s="251" customFormat="1">
      <c r="B557" s="246">
        <f t="shared" si="15"/>
        <v>544</v>
      </c>
      <c r="C557" s="264" t="s">
        <v>1781</v>
      </c>
      <c r="D557" s="247" t="s">
        <v>81</v>
      </c>
      <c r="E557" s="248">
        <v>8838</v>
      </c>
      <c r="F557" s="247"/>
      <c r="G557" s="249">
        <f t="shared" si="16"/>
        <v>8838</v>
      </c>
      <c r="H557" s="250" t="s">
        <v>1309</v>
      </c>
    </row>
    <row r="558" spans="2:8" s="251" customFormat="1" ht="26.4">
      <c r="B558" s="246">
        <f t="shared" si="15"/>
        <v>545</v>
      </c>
      <c r="C558" s="264" t="s">
        <v>1782</v>
      </c>
      <c r="D558" s="247" t="s">
        <v>78</v>
      </c>
      <c r="E558" s="248">
        <v>578288</v>
      </c>
      <c r="F558" s="247"/>
      <c r="G558" s="249">
        <f t="shared" si="16"/>
        <v>578288</v>
      </c>
      <c r="H558" s="250" t="s">
        <v>1309</v>
      </c>
    </row>
    <row r="559" spans="2:8" s="251" customFormat="1">
      <c r="B559" s="246">
        <f t="shared" si="15"/>
        <v>546</v>
      </c>
      <c r="C559" s="264" t="s">
        <v>1783</v>
      </c>
      <c r="D559" s="247" t="s">
        <v>78</v>
      </c>
      <c r="E559" s="248">
        <v>11893</v>
      </c>
      <c r="F559" s="247"/>
      <c r="G559" s="249">
        <f t="shared" si="16"/>
        <v>11893</v>
      </c>
      <c r="H559" s="250" t="s">
        <v>1309</v>
      </c>
    </row>
    <row r="560" spans="2:8" s="251" customFormat="1">
      <c r="B560" s="246">
        <f t="shared" si="15"/>
        <v>547</v>
      </c>
      <c r="C560" s="264" t="s">
        <v>1784</v>
      </c>
      <c r="D560" s="247" t="s">
        <v>78</v>
      </c>
      <c r="E560" s="248">
        <v>306828</v>
      </c>
      <c r="F560" s="247"/>
      <c r="G560" s="249">
        <f t="shared" si="16"/>
        <v>306828</v>
      </c>
      <c r="H560" s="250" t="s">
        <v>1309</v>
      </c>
    </row>
    <row r="561" spans="2:8" s="251" customFormat="1">
      <c r="B561" s="246">
        <f t="shared" si="15"/>
        <v>548</v>
      </c>
      <c r="C561" s="264" t="s">
        <v>1785</v>
      </c>
      <c r="D561" s="247" t="s">
        <v>81</v>
      </c>
      <c r="E561" s="248">
        <v>10964</v>
      </c>
      <c r="F561" s="247"/>
      <c r="G561" s="249">
        <f t="shared" si="16"/>
        <v>10964</v>
      </c>
      <c r="H561" s="250" t="s">
        <v>1309</v>
      </c>
    </row>
    <row r="562" spans="2:8" s="251" customFormat="1">
      <c r="B562" s="246">
        <f t="shared" si="15"/>
        <v>549</v>
      </c>
      <c r="C562" s="264" t="s">
        <v>1786</v>
      </c>
      <c r="D562" s="247" t="s">
        <v>81</v>
      </c>
      <c r="E562" s="248">
        <v>12822</v>
      </c>
      <c r="F562" s="247"/>
      <c r="G562" s="249">
        <f t="shared" si="16"/>
        <v>12822</v>
      </c>
      <c r="H562" s="250" t="s">
        <v>1309</v>
      </c>
    </row>
    <row r="563" spans="2:8" s="251" customFormat="1">
      <c r="B563" s="246">
        <f t="shared" si="15"/>
        <v>550</v>
      </c>
      <c r="C563" s="264" t="s">
        <v>1787</v>
      </c>
      <c r="D563" s="247" t="s">
        <v>78</v>
      </c>
      <c r="E563" s="248">
        <v>11800</v>
      </c>
      <c r="F563" s="247"/>
      <c r="G563" s="249">
        <f t="shared" si="16"/>
        <v>11800</v>
      </c>
      <c r="H563" s="250" t="s">
        <v>1309</v>
      </c>
    </row>
    <row r="564" spans="2:8" s="251" customFormat="1">
      <c r="B564" s="246">
        <f t="shared" ref="B564:B627" si="17">B563+1</f>
        <v>551</v>
      </c>
      <c r="C564" s="264" t="s">
        <v>1788</v>
      </c>
      <c r="D564" s="247" t="s">
        <v>78</v>
      </c>
      <c r="E564" s="248">
        <v>17096</v>
      </c>
      <c r="F564" s="247"/>
      <c r="G564" s="249">
        <f t="shared" si="16"/>
        <v>17096</v>
      </c>
      <c r="H564" s="250" t="s">
        <v>1309</v>
      </c>
    </row>
    <row r="565" spans="2:8" s="251" customFormat="1">
      <c r="B565" s="246">
        <f t="shared" si="17"/>
        <v>552</v>
      </c>
      <c r="C565" s="264" t="s">
        <v>1789</v>
      </c>
      <c r="D565" s="247" t="s">
        <v>1272</v>
      </c>
      <c r="E565" s="248">
        <v>9291</v>
      </c>
      <c r="F565" s="247"/>
      <c r="G565" s="249">
        <f t="shared" si="16"/>
        <v>9291</v>
      </c>
      <c r="H565" s="250" t="s">
        <v>1309</v>
      </c>
    </row>
    <row r="566" spans="2:8" s="251" customFormat="1">
      <c r="B566" s="246">
        <f t="shared" si="17"/>
        <v>553</v>
      </c>
      <c r="C566" s="264" t="s">
        <v>1790</v>
      </c>
      <c r="D566" s="247" t="s">
        <v>78</v>
      </c>
      <c r="E566" s="248">
        <v>49243</v>
      </c>
      <c r="F566" s="247"/>
      <c r="G566" s="249">
        <f t="shared" si="16"/>
        <v>49243</v>
      </c>
      <c r="H566" s="250" t="s">
        <v>1309</v>
      </c>
    </row>
    <row r="567" spans="2:8" s="251" customFormat="1">
      <c r="B567" s="246">
        <f t="shared" si="17"/>
        <v>554</v>
      </c>
      <c r="C567" s="264" t="s">
        <v>1791</v>
      </c>
      <c r="D567" s="247" t="s">
        <v>78</v>
      </c>
      <c r="E567" s="248">
        <v>18397</v>
      </c>
      <c r="F567" s="247"/>
      <c r="G567" s="249">
        <f t="shared" si="16"/>
        <v>18397</v>
      </c>
      <c r="H567" s="250" t="s">
        <v>1309</v>
      </c>
    </row>
    <row r="568" spans="2:8" s="251" customFormat="1">
      <c r="B568" s="246">
        <f t="shared" si="17"/>
        <v>555</v>
      </c>
      <c r="C568" s="264" t="s">
        <v>1792</v>
      </c>
      <c r="D568" s="247" t="s">
        <v>78</v>
      </c>
      <c r="E568" s="248">
        <v>38651</v>
      </c>
      <c r="F568" s="247"/>
      <c r="G568" s="249">
        <f t="shared" si="16"/>
        <v>38651</v>
      </c>
      <c r="H568" s="250" t="s">
        <v>1309</v>
      </c>
    </row>
    <row r="569" spans="2:8" s="251" customFormat="1">
      <c r="B569" s="246">
        <f t="shared" si="17"/>
        <v>556</v>
      </c>
      <c r="C569" s="264" t="s">
        <v>1793</v>
      </c>
      <c r="D569" s="247" t="s">
        <v>78</v>
      </c>
      <c r="E569" s="248">
        <v>237669</v>
      </c>
      <c r="F569" s="247"/>
      <c r="G569" s="249">
        <f t="shared" si="16"/>
        <v>237669</v>
      </c>
      <c r="H569" s="250" t="s">
        <v>1309</v>
      </c>
    </row>
    <row r="570" spans="2:8" s="251" customFormat="1">
      <c r="B570" s="246">
        <f t="shared" si="17"/>
        <v>557</v>
      </c>
      <c r="C570" s="264" t="s">
        <v>1794</v>
      </c>
      <c r="D570" s="247" t="s">
        <v>78</v>
      </c>
      <c r="E570" s="248">
        <v>449879</v>
      </c>
      <c r="F570" s="247"/>
      <c r="G570" s="249">
        <f t="shared" si="16"/>
        <v>449879</v>
      </c>
      <c r="H570" s="250" t="s">
        <v>1309</v>
      </c>
    </row>
    <row r="571" spans="2:8" s="251" customFormat="1">
      <c r="B571" s="246">
        <f t="shared" si="17"/>
        <v>558</v>
      </c>
      <c r="C571" s="264" t="s">
        <v>1795</v>
      </c>
      <c r="D571" s="247" t="s">
        <v>187</v>
      </c>
      <c r="E571" s="248">
        <v>2379</v>
      </c>
      <c r="F571" s="247"/>
      <c r="G571" s="249">
        <f t="shared" si="16"/>
        <v>2379</v>
      </c>
      <c r="H571" s="250" t="s">
        <v>1309</v>
      </c>
    </row>
    <row r="572" spans="2:8" s="251" customFormat="1">
      <c r="B572" s="246">
        <f t="shared" si="17"/>
        <v>559</v>
      </c>
      <c r="C572" s="264" t="s">
        <v>1795</v>
      </c>
      <c r="D572" s="247" t="s">
        <v>109</v>
      </c>
      <c r="E572" s="248">
        <v>2379</v>
      </c>
      <c r="F572" s="247"/>
      <c r="G572" s="249">
        <f t="shared" si="16"/>
        <v>2379</v>
      </c>
      <c r="H572" s="250" t="s">
        <v>1309</v>
      </c>
    </row>
    <row r="573" spans="2:8" s="251" customFormat="1">
      <c r="B573" s="246">
        <f t="shared" si="17"/>
        <v>560</v>
      </c>
      <c r="C573" s="264" t="s">
        <v>1796</v>
      </c>
      <c r="D573" s="247" t="s">
        <v>187</v>
      </c>
      <c r="E573" s="248">
        <v>17467</v>
      </c>
      <c r="F573" s="247"/>
      <c r="G573" s="249">
        <f t="shared" si="16"/>
        <v>17467</v>
      </c>
      <c r="H573" s="250" t="s">
        <v>1309</v>
      </c>
    </row>
    <row r="574" spans="2:8" s="251" customFormat="1">
      <c r="B574" s="246">
        <f t="shared" si="17"/>
        <v>561</v>
      </c>
      <c r="C574" s="264" t="s">
        <v>1797</v>
      </c>
      <c r="D574" s="247" t="s">
        <v>78</v>
      </c>
      <c r="E574" s="248">
        <v>9477</v>
      </c>
      <c r="F574" s="247"/>
      <c r="G574" s="249">
        <f t="shared" si="16"/>
        <v>9477</v>
      </c>
      <c r="H574" s="250" t="s">
        <v>1309</v>
      </c>
    </row>
    <row r="575" spans="2:8" s="251" customFormat="1">
      <c r="B575" s="246">
        <f t="shared" si="17"/>
        <v>562</v>
      </c>
      <c r="C575" s="264" t="s">
        <v>1798</v>
      </c>
      <c r="D575" s="247" t="s">
        <v>81</v>
      </c>
      <c r="E575" s="248">
        <v>22801</v>
      </c>
      <c r="F575" s="247"/>
      <c r="G575" s="249">
        <f t="shared" si="16"/>
        <v>22801</v>
      </c>
      <c r="H575" s="250" t="s">
        <v>1309</v>
      </c>
    </row>
    <row r="576" spans="2:8" s="251" customFormat="1">
      <c r="B576" s="246">
        <f t="shared" si="17"/>
        <v>563</v>
      </c>
      <c r="C576" s="264" t="s">
        <v>1799</v>
      </c>
      <c r="D576" s="247" t="s">
        <v>88</v>
      </c>
      <c r="E576" s="248">
        <v>3270</v>
      </c>
      <c r="F576" s="247"/>
      <c r="G576" s="249">
        <f t="shared" si="16"/>
        <v>3270</v>
      </c>
      <c r="H576" s="250" t="s">
        <v>1309</v>
      </c>
    </row>
    <row r="577" spans="2:8" s="251" customFormat="1">
      <c r="B577" s="246">
        <f t="shared" si="17"/>
        <v>564</v>
      </c>
      <c r="C577" s="264" t="s">
        <v>1800</v>
      </c>
      <c r="D577" s="247" t="s">
        <v>78</v>
      </c>
      <c r="E577" s="248">
        <v>929</v>
      </c>
      <c r="F577" s="247"/>
      <c r="G577" s="249">
        <f t="shared" si="16"/>
        <v>929</v>
      </c>
      <c r="H577" s="250" t="s">
        <v>1309</v>
      </c>
    </row>
    <row r="578" spans="2:8" s="251" customFormat="1">
      <c r="B578" s="246">
        <f t="shared" si="17"/>
        <v>565</v>
      </c>
      <c r="C578" s="264" t="s">
        <v>1801</v>
      </c>
      <c r="D578" s="247" t="s">
        <v>78</v>
      </c>
      <c r="E578" s="248">
        <v>528</v>
      </c>
      <c r="F578" s="247"/>
      <c r="G578" s="249">
        <f t="shared" si="16"/>
        <v>528</v>
      </c>
      <c r="H578" s="250" t="s">
        <v>1309</v>
      </c>
    </row>
    <row r="579" spans="2:8" s="251" customFormat="1">
      <c r="B579" s="246">
        <f t="shared" si="17"/>
        <v>566</v>
      </c>
      <c r="C579" s="264" t="s">
        <v>1802</v>
      </c>
      <c r="D579" s="247" t="s">
        <v>78</v>
      </c>
      <c r="E579" s="248">
        <v>2787</v>
      </c>
      <c r="F579" s="247"/>
      <c r="G579" s="249">
        <f t="shared" si="16"/>
        <v>2787</v>
      </c>
      <c r="H579" s="250" t="s">
        <v>1309</v>
      </c>
    </row>
    <row r="580" spans="2:8" s="251" customFormat="1">
      <c r="B580" s="246">
        <f t="shared" si="17"/>
        <v>567</v>
      </c>
      <c r="C580" s="264" t="s">
        <v>1803</v>
      </c>
      <c r="D580" s="247" t="s">
        <v>187</v>
      </c>
      <c r="E580" s="248">
        <v>9105</v>
      </c>
      <c r="F580" s="247"/>
      <c r="G580" s="249">
        <f t="shared" si="16"/>
        <v>9105</v>
      </c>
      <c r="H580" s="250" t="s">
        <v>1309</v>
      </c>
    </row>
    <row r="581" spans="2:8" s="251" customFormat="1" ht="26.4">
      <c r="B581" s="246">
        <f t="shared" si="17"/>
        <v>568</v>
      </c>
      <c r="C581" s="264" t="s">
        <v>1804</v>
      </c>
      <c r="D581" s="247" t="s">
        <v>78</v>
      </c>
      <c r="E581" s="248">
        <v>74794</v>
      </c>
      <c r="F581" s="247"/>
      <c r="G581" s="249">
        <f t="shared" si="16"/>
        <v>74794</v>
      </c>
      <c r="H581" s="250" t="s">
        <v>1309</v>
      </c>
    </row>
    <row r="582" spans="2:8" s="251" customFormat="1" ht="26.4">
      <c r="B582" s="246">
        <f t="shared" si="17"/>
        <v>569</v>
      </c>
      <c r="C582" s="264" t="s">
        <v>1805</v>
      </c>
      <c r="D582" s="247" t="s">
        <v>1348</v>
      </c>
      <c r="E582" s="248">
        <v>117857</v>
      </c>
      <c r="F582" s="247"/>
      <c r="G582" s="249">
        <f t="shared" si="16"/>
        <v>117857</v>
      </c>
      <c r="H582" s="250" t="s">
        <v>1309</v>
      </c>
    </row>
    <row r="583" spans="2:8" s="251" customFormat="1">
      <c r="B583" s="246">
        <f t="shared" si="17"/>
        <v>570</v>
      </c>
      <c r="C583" s="264" t="s">
        <v>766</v>
      </c>
      <c r="D583" s="247" t="s">
        <v>1348</v>
      </c>
      <c r="E583" s="248">
        <v>167056</v>
      </c>
      <c r="F583" s="247"/>
      <c r="G583" s="249">
        <f t="shared" si="16"/>
        <v>167056</v>
      </c>
      <c r="H583" s="250" t="s">
        <v>1309</v>
      </c>
    </row>
    <row r="584" spans="2:8" s="251" customFormat="1" ht="26.4">
      <c r="B584" s="246">
        <f t="shared" si="17"/>
        <v>571</v>
      </c>
      <c r="C584" s="264" t="s">
        <v>1806</v>
      </c>
      <c r="D584" s="247" t="s">
        <v>1348</v>
      </c>
      <c r="E584" s="248">
        <v>317683</v>
      </c>
      <c r="F584" s="247"/>
      <c r="G584" s="249">
        <f t="shared" si="16"/>
        <v>317683</v>
      </c>
      <c r="H584" s="250" t="s">
        <v>1309</v>
      </c>
    </row>
    <row r="585" spans="2:8" s="251" customFormat="1">
      <c r="B585" s="246">
        <f t="shared" si="17"/>
        <v>572</v>
      </c>
      <c r="C585" s="264" t="s">
        <v>770</v>
      </c>
      <c r="D585" s="247" t="s">
        <v>1348</v>
      </c>
      <c r="E585" s="248">
        <v>150029</v>
      </c>
      <c r="F585" s="247"/>
      <c r="G585" s="249">
        <f t="shared" si="16"/>
        <v>150029</v>
      </c>
      <c r="H585" s="250" t="s">
        <v>1309</v>
      </c>
    </row>
    <row r="586" spans="2:8" s="251" customFormat="1">
      <c r="B586" s="246">
        <f t="shared" si="17"/>
        <v>573</v>
      </c>
      <c r="C586" s="264" t="s">
        <v>1807</v>
      </c>
      <c r="D586" s="247" t="s">
        <v>1348</v>
      </c>
      <c r="E586" s="248">
        <v>128033</v>
      </c>
      <c r="F586" s="247"/>
      <c r="G586" s="249">
        <f t="shared" si="16"/>
        <v>128033</v>
      </c>
      <c r="H586" s="250" t="s">
        <v>1309</v>
      </c>
    </row>
    <row r="587" spans="2:8" s="251" customFormat="1">
      <c r="B587" s="246">
        <f t="shared" si="17"/>
        <v>574</v>
      </c>
      <c r="C587" s="264" t="s">
        <v>1808</v>
      </c>
      <c r="D587" s="247" t="s">
        <v>81</v>
      </c>
      <c r="E587" s="248">
        <v>4646</v>
      </c>
      <c r="F587" s="247"/>
      <c r="G587" s="249">
        <f t="shared" si="16"/>
        <v>4646</v>
      </c>
      <c r="H587" s="250" t="s">
        <v>1309</v>
      </c>
    </row>
    <row r="588" spans="2:8" s="251" customFormat="1" ht="26.4">
      <c r="B588" s="246">
        <f t="shared" si="17"/>
        <v>575</v>
      </c>
      <c r="C588" s="264" t="s">
        <v>1809</v>
      </c>
      <c r="D588" s="247" t="s">
        <v>109</v>
      </c>
      <c r="E588" s="248">
        <v>289490</v>
      </c>
      <c r="F588" s="247"/>
      <c r="G588" s="249">
        <f t="shared" si="16"/>
        <v>289490</v>
      </c>
      <c r="H588" s="250" t="s">
        <v>1309</v>
      </c>
    </row>
    <row r="589" spans="2:8" s="251" customFormat="1" ht="26.4">
      <c r="B589" s="246">
        <f t="shared" si="17"/>
        <v>576</v>
      </c>
      <c r="C589" s="264" t="s">
        <v>1810</v>
      </c>
      <c r="D589" s="247" t="s">
        <v>88</v>
      </c>
      <c r="E589" s="248">
        <v>122012</v>
      </c>
      <c r="F589" s="247"/>
      <c r="G589" s="249">
        <f t="shared" si="16"/>
        <v>122012</v>
      </c>
      <c r="H589" s="250" t="s">
        <v>1309</v>
      </c>
    </row>
    <row r="590" spans="2:8" s="251" customFormat="1" ht="26.4">
      <c r="B590" s="246">
        <f t="shared" si="17"/>
        <v>577</v>
      </c>
      <c r="C590" s="264" t="s">
        <v>1811</v>
      </c>
      <c r="D590" s="247" t="s">
        <v>78</v>
      </c>
      <c r="E590" s="248">
        <v>550594</v>
      </c>
      <c r="F590" s="247"/>
      <c r="G590" s="249">
        <f t="shared" si="16"/>
        <v>550594</v>
      </c>
      <c r="H590" s="250" t="s">
        <v>1309</v>
      </c>
    </row>
    <row r="591" spans="2:8" s="251" customFormat="1">
      <c r="B591" s="246">
        <f t="shared" si="17"/>
        <v>578</v>
      </c>
      <c r="C591" s="264" t="s">
        <v>1812</v>
      </c>
      <c r="D591" s="247" t="s">
        <v>78</v>
      </c>
      <c r="E591" s="248">
        <v>3252</v>
      </c>
      <c r="F591" s="247"/>
      <c r="G591" s="249">
        <f t="shared" si="16"/>
        <v>3252</v>
      </c>
      <c r="H591" s="250" t="s">
        <v>1309</v>
      </c>
    </row>
    <row r="592" spans="2:8" s="251" customFormat="1">
      <c r="B592" s="246">
        <f t="shared" si="17"/>
        <v>579</v>
      </c>
      <c r="C592" s="264" t="s">
        <v>1813</v>
      </c>
      <c r="D592" s="247" t="s">
        <v>81</v>
      </c>
      <c r="E592" s="248">
        <v>7990</v>
      </c>
      <c r="F592" s="247"/>
      <c r="G592" s="249">
        <f t="shared" si="16"/>
        <v>7990</v>
      </c>
      <c r="H592" s="250" t="s">
        <v>1309</v>
      </c>
    </row>
    <row r="593" spans="2:8" s="251" customFormat="1" ht="26.4">
      <c r="B593" s="246">
        <f t="shared" si="17"/>
        <v>580</v>
      </c>
      <c r="C593" s="264" t="s">
        <v>1814</v>
      </c>
      <c r="D593" s="247" t="s">
        <v>78</v>
      </c>
      <c r="E593" s="248">
        <v>36708216</v>
      </c>
      <c r="F593" s="247"/>
      <c r="G593" s="249">
        <f t="shared" si="16"/>
        <v>36708216</v>
      </c>
      <c r="H593" s="250" t="s">
        <v>1309</v>
      </c>
    </row>
    <row r="594" spans="2:8" s="251" customFormat="1" ht="26.4">
      <c r="B594" s="246">
        <f t="shared" si="17"/>
        <v>581</v>
      </c>
      <c r="C594" s="264" t="s">
        <v>1815</v>
      </c>
      <c r="D594" s="247" t="s">
        <v>78</v>
      </c>
      <c r="E594" s="248">
        <v>47149853</v>
      </c>
      <c r="F594" s="247"/>
      <c r="G594" s="249">
        <f t="shared" si="16"/>
        <v>47149853</v>
      </c>
      <c r="H594" s="250" t="s">
        <v>1309</v>
      </c>
    </row>
    <row r="595" spans="2:8" s="251" customFormat="1" ht="26.4">
      <c r="B595" s="246">
        <f t="shared" si="17"/>
        <v>582</v>
      </c>
      <c r="C595" s="264" t="s">
        <v>1816</v>
      </c>
      <c r="D595" s="247" t="s">
        <v>78</v>
      </c>
      <c r="E595" s="248">
        <v>53973892</v>
      </c>
      <c r="F595" s="247"/>
      <c r="G595" s="249">
        <f t="shared" si="16"/>
        <v>53973892</v>
      </c>
      <c r="H595" s="250" t="s">
        <v>1309</v>
      </c>
    </row>
    <row r="596" spans="2:8" s="251" customFormat="1">
      <c r="B596" s="246">
        <f t="shared" si="17"/>
        <v>583</v>
      </c>
      <c r="C596" s="264" t="s">
        <v>1817</v>
      </c>
      <c r="D596" s="247" t="s">
        <v>88</v>
      </c>
      <c r="E596" s="248">
        <v>56862</v>
      </c>
      <c r="F596" s="247"/>
      <c r="G596" s="249">
        <f t="shared" si="16"/>
        <v>56862</v>
      </c>
      <c r="H596" s="250" t="s">
        <v>1309</v>
      </c>
    </row>
    <row r="597" spans="2:8" s="251" customFormat="1">
      <c r="B597" s="246">
        <f t="shared" si="17"/>
        <v>584</v>
      </c>
      <c r="C597" s="264" t="s">
        <v>1818</v>
      </c>
      <c r="D597" s="247" t="s">
        <v>88</v>
      </c>
      <c r="E597" s="248">
        <v>11706</v>
      </c>
      <c r="F597" s="247"/>
      <c r="G597" s="249">
        <f t="shared" si="16"/>
        <v>11706</v>
      </c>
      <c r="H597" s="250" t="s">
        <v>1309</v>
      </c>
    </row>
    <row r="598" spans="2:8" s="251" customFormat="1">
      <c r="B598" s="246">
        <f t="shared" si="17"/>
        <v>585</v>
      </c>
      <c r="C598" s="264" t="s">
        <v>1818</v>
      </c>
      <c r="D598" s="247" t="s">
        <v>81</v>
      </c>
      <c r="E598" s="248">
        <v>11706</v>
      </c>
      <c r="F598" s="247"/>
      <c r="G598" s="249">
        <f t="shared" si="16"/>
        <v>11706</v>
      </c>
      <c r="H598" s="250" t="s">
        <v>1309</v>
      </c>
    </row>
    <row r="599" spans="2:8" s="251" customFormat="1">
      <c r="B599" s="246">
        <f t="shared" si="17"/>
        <v>586</v>
      </c>
      <c r="C599" s="264" t="s">
        <v>1819</v>
      </c>
      <c r="D599" s="247" t="s">
        <v>81</v>
      </c>
      <c r="E599" s="248">
        <v>3624</v>
      </c>
      <c r="F599" s="247"/>
      <c r="G599" s="249">
        <f t="shared" ref="G599:G662" si="18">E599*(1+F599)</f>
        <v>3624</v>
      </c>
      <c r="H599" s="250" t="s">
        <v>1309</v>
      </c>
    </row>
    <row r="600" spans="2:8" s="251" customFormat="1">
      <c r="B600" s="246">
        <f t="shared" si="17"/>
        <v>587</v>
      </c>
      <c r="C600" s="264" t="s">
        <v>1820</v>
      </c>
      <c r="D600" s="247" t="s">
        <v>81</v>
      </c>
      <c r="E600" s="248">
        <v>2230</v>
      </c>
      <c r="F600" s="247"/>
      <c r="G600" s="249">
        <f t="shared" si="18"/>
        <v>2230</v>
      </c>
      <c r="H600" s="250" t="s">
        <v>1309</v>
      </c>
    </row>
    <row r="601" spans="2:8" s="251" customFormat="1">
      <c r="B601" s="246">
        <f t="shared" si="17"/>
        <v>588</v>
      </c>
      <c r="C601" s="264" t="s">
        <v>1821</v>
      </c>
      <c r="D601" s="247" t="s">
        <v>88</v>
      </c>
      <c r="E601" s="248">
        <v>4086</v>
      </c>
      <c r="F601" s="247"/>
      <c r="G601" s="249">
        <f t="shared" si="18"/>
        <v>4086</v>
      </c>
      <c r="H601" s="250" t="s">
        <v>1309</v>
      </c>
    </row>
    <row r="602" spans="2:8" s="251" customFormat="1">
      <c r="B602" s="246">
        <f t="shared" si="17"/>
        <v>589</v>
      </c>
      <c r="C602" s="264" t="s">
        <v>1822</v>
      </c>
      <c r="D602" s="247" t="s">
        <v>88</v>
      </c>
      <c r="E602" s="248">
        <v>53889</v>
      </c>
      <c r="F602" s="247"/>
      <c r="G602" s="249">
        <f t="shared" si="18"/>
        <v>53889</v>
      </c>
      <c r="H602" s="250" t="s">
        <v>1309</v>
      </c>
    </row>
    <row r="603" spans="2:8" s="251" customFormat="1">
      <c r="B603" s="246">
        <f t="shared" si="17"/>
        <v>590</v>
      </c>
      <c r="C603" s="264" t="s">
        <v>1823</v>
      </c>
      <c r="D603" s="247" t="s">
        <v>78</v>
      </c>
      <c r="E603" s="248">
        <v>7247</v>
      </c>
      <c r="F603" s="247"/>
      <c r="G603" s="249">
        <f t="shared" si="18"/>
        <v>7247</v>
      </c>
      <c r="H603" s="250" t="s">
        <v>1309</v>
      </c>
    </row>
    <row r="604" spans="2:8" s="251" customFormat="1" ht="26.4">
      <c r="B604" s="246">
        <f t="shared" si="17"/>
        <v>591</v>
      </c>
      <c r="C604" s="264" t="s">
        <v>1824</v>
      </c>
      <c r="D604" s="247" t="s">
        <v>78</v>
      </c>
      <c r="E604" s="248">
        <v>884851</v>
      </c>
      <c r="F604" s="247"/>
      <c r="G604" s="249">
        <f t="shared" si="18"/>
        <v>884851</v>
      </c>
      <c r="H604" s="250" t="s">
        <v>1309</v>
      </c>
    </row>
    <row r="605" spans="2:8" s="251" customFormat="1">
      <c r="B605" s="246">
        <f t="shared" si="17"/>
        <v>592</v>
      </c>
      <c r="C605" s="264" t="s">
        <v>1825</v>
      </c>
      <c r="D605" s="247" t="s">
        <v>78</v>
      </c>
      <c r="E605" s="248">
        <v>1045075</v>
      </c>
      <c r="F605" s="247"/>
      <c r="G605" s="249">
        <f t="shared" si="18"/>
        <v>1045075</v>
      </c>
      <c r="H605" s="250" t="s">
        <v>1309</v>
      </c>
    </row>
    <row r="606" spans="2:8" s="251" customFormat="1" ht="26.4">
      <c r="B606" s="246">
        <f t="shared" si="17"/>
        <v>593</v>
      </c>
      <c r="C606" s="264" t="s">
        <v>1826</v>
      </c>
      <c r="D606" s="247" t="s">
        <v>78</v>
      </c>
      <c r="E606" s="248">
        <v>1704660</v>
      </c>
      <c r="F606" s="247"/>
      <c r="G606" s="249">
        <f t="shared" si="18"/>
        <v>1704660</v>
      </c>
      <c r="H606" s="250" t="s">
        <v>1309</v>
      </c>
    </row>
    <row r="607" spans="2:8" s="251" customFormat="1" ht="26.4">
      <c r="B607" s="246">
        <f t="shared" si="17"/>
        <v>594</v>
      </c>
      <c r="C607" s="264" t="s">
        <v>1827</v>
      </c>
      <c r="D607" s="247" t="s">
        <v>78</v>
      </c>
      <c r="E607" s="248">
        <v>1236558</v>
      </c>
      <c r="F607" s="247"/>
      <c r="G607" s="249">
        <f t="shared" si="18"/>
        <v>1236558</v>
      </c>
      <c r="H607" s="250" t="s">
        <v>1309</v>
      </c>
    </row>
    <row r="608" spans="2:8" s="251" customFormat="1">
      <c r="B608" s="246">
        <f t="shared" si="17"/>
        <v>595</v>
      </c>
      <c r="C608" s="264" t="s">
        <v>1828</v>
      </c>
      <c r="D608" s="247" t="s">
        <v>78</v>
      </c>
      <c r="E608" s="248">
        <v>162912</v>
      </c>
      <c r="F608" s="247"/>
      <c r="G608" s="249">
        <f t="shared" si="18"/>
        <v>162912</v>
      </c>
      <c r="H608" s="250" t="s">
        <v>1309</v>
      </c>
    </row>
    <row r="609" spans="2:8" s="251" customFormat="1">
      <c r="B609" s="246">
        <f t="shared" si="17"/>
        <v>596</v>
      </c>
      <c r="C609" s="264" t="s">
        <v>983</v>
      </c>
      <c r="D609" s="247" t="s">
        <v>78</v>
      </c>
      <c r="E609" s="248">
        <v>8622221</v>
      </c>
      <c r="F609" s="247"/>
      <c r="G609" s="249">
        <f t="shared" si="18"/>
        <v>8622221</v>
      </c>
      <c r="H609" s="250" t="s">
        <v>1309</v>
      </c>
    </row>
    <row r="610" spans="2:8" s="251" customFormat="1">
      <c r="B610" s="246">
        <f t="shared" si="17"/>
        <v>597</v>
      </c>
      <c r="C610" s="264" t="s">
        <v>1829</v>
      </c>
      <c r="D610" s="247" t="s">
        <v>81</v>
      </c>
      <c r="E610" s="248">
        <v>6573</v>
      </c>
      <c r="F610" s="247"/>
      <c r="G610" s="249">
        <f t="shared" si="18"/>
        <v>6573</v>
      </c>
      <c r="H610" s="250" t="s">
        <v>1309</v>
      </c>
    </row>
    <row r="611" spans="2:8" s="251" customFormat="1">
      <c r="B611" s="246">
        <f t="shared" si="17"/>
        <v>598</v>
      </c>
      <c r="C611" s="264" t="s">
        <v>1830</v>
      </c>
      <c r="D611" s="247" t="s">
        <v>78</v>
      </c>
      <c r="E611" s="248">
        <v>1923258</v>
      </c>
      <c r="F611" s="247"/>
      <c r="G611" s="249">
        <f t="shared" si="18"/>
        <v>1923258</v>
      </c>
      <c r="H611" s="250" t="s">
        <v>1309</v>
      </c>
    </row>
    <row r="612" spans="2:8" s="251" customFormat="1">
      <c r="B612" s="246">
        <f t="shared" si="17"/>
        <v>599</v>
      </c>
      <c r="C612" s="264" t="s">
        <v>1831</v>
      </c>
      <c r="D612" s="247" t="s">
        <v>78</v>
      </c>
      <c r="E612" s="248">
        <v>4171958</v>
      </c>
      <c r="F612" s="247"/>
      <c r="G612" s="249">
        <f t="shared" si="18"/>
        <v>4171958</v>
      </c>
      <c r="H612" s="250" t="s">
        <v>1309</v>
      </c>
    </row>
    <row r="613" spans="2:8" s="251" customFormat="1">
      <c r="B613" s="246">
        <f t="shared" si="17"/>
        <v>600</v>
      </c>
      <c r="C613" s="264" t="s">
        <v>1832</v>
      </c>
      <c r="D613" s="247" t="s">
        <v>78</v>
      </c>
      <c r="E613" s="248">
        <v>4903230</v>
      </c>
      <c r="F613" s="247"/>
      <c r="G613" s="249">
        <f t="shared" si="18"/>
        <v>4903230</v>
      </c>
      <c r="H613" s="250" t="s">
        <v>1309</v>
      </c>
    </row>
    <row r="614" spans="2:8" s="251" customFormat="1">
      <c r="B614" s="246">
        <f t="shared" si="17"/>
        <v>601</v>
      </c>
      <c r="C614" s="264" t="s">
        <v>1833</v>
      </c>
      <c r="D614" s="247" t="s">
        <v>78</v>
      </c>
      <c r="E614" s="248">
        <v>7112470</v>
      </c>
      <c r="F614" s="247"/>
      <c r="G614" s="249">
        <f t="shared" si="18"/>
        <v>7112470</v>
      </c>
      <c r="H614" s="250" t="s">
        <v>1309</v>
      </c>
    </row>
    <row r="615" spans="2:8" s="251" customFormat="1">
      <c r="B615" s="246">
        <f t="shared" si="17"/>
        <v>602</v>
      </c>
      <c r="C615" s="264" t="s">
        <v>1834</v>
      </c>
      <c r="D615" s="247" t="s">
        <v>78</v>
      </c>
      <c r="E615" s="248">
        <v>10395513</v>
      </c>
      <c r="F615" s="247"/>
      <c r="G615" s="249">
        <f t="shared" si="18"/>
        <v>10395513</v>
      </c>
      <c r="H615" s="250" t="s">
        <v>1309</v>
      </c>
    </row>
    <row r="616" spans="2:8" s="251" customFormat="1">
      <c r="B616" s="246">
        <f t="shared" si="17"/>
        <v>603</v>
      </c>
      <c r="C616" s="264" t="s">
        <v>1835</v>
      </c>
      <c r="D616" s="247" t="s">
        <v>78</v>
      </c>
      <c r="E616" s="248">
        <v>2481641</v>
      </c>
      <c r="F616" s="247"/>
      <c r="G616" s="249">
        <f t="shared" si="18"/>
        <v>2481641</v>
      </c>
      <c r="H616" s="250" t="s">
        <v>1309</v>
      </c>
    </row>
    <row r="617" spans="2:8" s="251" customFormat="1">
      <c r="B617" s="246">
        <f t="shared" si="17"/>
        <v>604</v>
      </c>
      <c r="C617" s="264" t="s">
        <v>1836</v>
      </c>
      <c r="D617" s="247" t="s">
        <v>78</v>
      </c>
      <c r="E617" s="248">
        <v>119052</v>
      </c>
      <c r="F617" s="247"/>
      <c r="G617" s="249">
        <f t="shared" si="18"/>
        <v>119052</v>
      </c>
      <c r="H617" s="250" t="s">
        <v>1309</v>
      </c>
    </row>
    <row r="618" spans="2:8" s="251" customFormat="1" ht="26.4">
      <c r="B618" s="246">
        <f t="shared" si="17"/>
        <v>605</v>
      </c>
      <c r="C618" s="264" t="s">
        <v>1837</v>
      </c>
      <c r="D618" s="247" t="s">
        <v>81</v>
      </c>
      <c r="E618" s="248">
        <v>1034666</v>
      </c>
      <c r="F618" s="247"/>
      <c r="G618" s="249">
        <f t="shared" si="18"/>
        <v>1034666</v>
      </c>
      <c r="H618" s="250" t="s">
        <v>1309</v>
      </c>
    </row>
    <row r="619" spans="2:8" s="251" customFormat="1">
      <c r="B619" s="246">
        <f t="shared" si="17"/>
        <v>606</v>
      </c>
      <c r="C619" s="264" t="s">
        <v>1838</v>
      </c>
      <c r="D619" s="247" t="s">
        <v>78</v>
      </c>
      <c r="E619" s="248">
        <v>754444</v>
      </c>
      <c r="F619" s="247"/>
      <c r="G619" s="249">
        <f t="shared" si="18"/>
        <v>754444</v>
      </c>
      <c r="H619" s="250" t="s">
        <v>1309</v>
      </c>
    </row>
    <row r="620" spans="2:8" s="251" customFormat="1">
      <c r="B620" s="246">
        <f t="shared" si="17"/>
        <v>607</v>
      </c>
      <c r="C620" s="264" t="s">
        <v>981</v>
      </c>
      <c r="D620" s="247" t="s">
        <v>78</v>
      </c>
      <c r="E620" s="248">
        <v>258667</v>
      </c>
      <c r="F620" s="247"/>
      <c r="G620" s="249">
        <f t="shared" si="18"/>
        <v>258667</v>
      </c>
      <c r="H620" s="250" t="s">
        <v>1309</v>
      </c>
    </row>
    <row r="621" spans="2:8" s="251" customFormat="1">
      <c r="B621" s="246">
        <f t="shared" si="17"/>
        <v>608</v>
      </c>
      <c r="C621" s="264" t="s">
        <v>1839</v>
      </c>
      <c r="D621" s="247" t="s">
        <v>88</v>
      </c>
      <c r="E621" s="248">
        <v>511015</v>
      </c>
      <c r="F621" s="247"/>
      <c r="G621" s="249">
        <f t="shared" si="18"/>
        <v>511015</v>
      </c>
      <c r="H621" s="250" t="s">
        <v>1309</v>
      </c>
    </row>
    <row r="622" spans="2:8" s="251" customFormat="1">
      <c r="B622" s="246">
        <f t="shared" si="17"/>
        <v>609</v>
      </c>
      <c r="C622" s="264" t="s">
        <v>1840</v>
      </c>
      <c r="D622" s="247" t="s">
        <v>78</v>
      </c>
      <c r="E622" s="248">
        <v>222988</v>
      </c>
      <c r="F622" s="247"/>
      <c r="G622" s="249">
        <f t="shared" si="18"/>
        <v>222988</v>
      </c>
      <c r="H622" s="250" t="s">
        <v>1309</v>
      </c>
    </row>
    <row r="623" spans="2:8" s="251" customFormat="1">
      <c r="B623" s="246">
        <f t="shared" si="17"/>
        <v>610</v>
      </c>
      <c r="C623" s="264" t="s">
        <v>1841</v>
      </c>
      <c r="D623" s="247" t="s">
        <v>78</v>
      </c>
      <c r="E623" s="248">
        <v>260153</v>
      </c>
      <c r="F623" s="247"/>
      <c r="G623" s="249">
        <f t="shared" si="18"/>
        <v>260153</v>
      </c>
      <c r="H623" s="250" t="s">
        <v>1309</v>
      </c>
    </row>
    <row r="624" spans="2:8" s="251" customFormat="1">
      <c r="B624" s="246">
        <f t="shared" si="17"/>
        <v>611</v>
      </c>
      <c r="C624" s="264" t="s">
        <v>1842</v>
      </c>
      <c r="D624" s="247" t="s">
        <v>78</v>
      </c>
      <c r="E624" s="248">
        <v>297318</v>
      </c>
      <c r="F624" s="247"/>
      <c r="G624" s="249">
        <f t="shared" si="18"/>
        <v>297318</v>
      </c>
      <c r="H624" s="250" t="s">
        <v>1309</v>
      </c>
    </row>
    <row r="625" spans="2:8" s="251" customFormat="1">
      <c r="B625" s="246">
        <f t="shared" si="17"/>
        <v>612</v>
      </c>
      <c r="C625" s="264" t="s">
        <v>1843</v>
      </c>
      <c r="D625" s="247" t="s">
        <v>78</v>
      </c>
      <c r="E625" s="248">
        <v>157950</v>
      </c>
      <c r="F625" s="247"/>
      <c r="G625" s="249">
        <f t="shared" si="18"/>
        <v>157950</v>
      </c>
      <c r="H625" s="250" t="s">
        <v>1309</v>
      </c>
    </row>
    <row r="626" spans="2:8" s="251" customFormat="1" ht="26.4">
      <c r="B626" s="246">
        <f t="shared" si="17"/>
        <v>613</v>
      </c>
      <c r="C626" s="264" t="s">
        <v>1844</v>
      </c>
      <c r="D626" s="247" t="s">
        <v>78</v>
      </c>
      <c r="E626" s="248">
        <v>53946</v>
      </c>
      <c r="F626" s="247"/>
      <c r="G626" s="249">
        <f t="shared" si="18"/>
        <v>53946</v>
      </c>
      <c r="H626" s="250" t="s">
        <v>1309</v>
      </c>
    </row>
    <row r="627" spans="2:8" s="251" customFormat="1" ht="26.4">
      <c r="B627" s="246">
        <f t="shared" si="17"/>
        <v>614</v>
      </c>
      <c r="C627" s="264" t="s">
        <v>1845</v>
      </c>
      <c r="D627" s="247" t="s">
        <v>78</v>
      </c>
      <c r="E627" s="248">
        <v>71526</v>
      </c>
      <c r="F627" s="247"/>
      <c r="G627" s="249">
        <f t="shared" si="18"/>
        <v>71526</v>
      </c>
      <c r="H627" s="250" t="s">
        <v>1309</v>
      </c>
    </row>
    <row r="628" spans="2:8" s="251" customFormat="1">
      <c r="B628" s="246">
        <f t="shared" ref="B628:B691" si="19">B627+1</f>
        <v>615</v>
      </c>
      <c r="C628" s="264" t="s">
        <v>1846</v>
      </c>
      <c r="D628" s="247" t="s">
        <v>1594</v>
      </c>
      <c r="E628" s="248">
        <v>6652</v>
      </c>
      <c r="F628" s="247"/>
      <c r="G628" s="249">
        <f t="shared" si="18"/>
        <v>6652</v>
      </c>
      <c r="H628" s="250" t="s">
        <v>1309</v>
      </c>
    </row>
    <row r="629" spans="2:8" s="251" customFormat="1">
      <c r="B629" s="246">
        <f t="shared" si="19"/>
        <v>616</v>
      </c>
      <c r="C629" s="264" t="s">
        <v>1847</v>
      </c>
      <c r="D629" s="247" t="s">
        <v>1594</v>
      </c>
      <c r="E629" s="248">
        <v>6669</v>
      </c>
      <c r="F629" s="247"/>
      <c r="G629" s="249">
        <f t="shared" si="18"/>
        <v>6669</v>
      </c>
      <c r="H629" s="250" t="s">
        <v>1309</v>
      </c>
    </row>
    <row r="630" spans="2:8" s="251" customFormat="1">
      <c r="B630" s="246">
        <f t="shared" si="19"/>
        <v>617</v>
      </c>
      <c r="C630" s="264" t="s">
        <v>1848</v>
      </c>
      <c r="D630" s="247" t="s">
        <v>187</v>
      </c>
      <c r="E630" s="248">
        <v>6652</v>
      </c>
      <c r="F630" s="247"/>
      <c r="G630" s="249">
        <f t="shared" si="18"/>
        <v>6652</v>
      </c>
      <c r="H630" s="250" t="s">
        <v>1309</v>
      </c>
    </row>
    <row r="631" spans="2:8" s="251" customFormat="1">
      <c r="B631" s="246">
        <f t="shared" si="19"/>
        <v>618</v>
      </c>
      <c r="C631" s="264" t="s">
        <v>1848</v>
      </c>
      <c r="D631" s="247" t="s">
        <v>1594</v>
      </c>
      <c r="E631" s="248">
        <v>6652</v>
      </c>
      <c r="F631" s="247"/>
      <c r="G631" s="249">
        <f t="shared" si="18"/>
        <v>6652</v>
      </c>
      <c r="H631" s="250" t="s">
        <v>1309</v>
      </c>
    </row>
    <row r="632" spans="2:8" s="251" customFormat="1">
      <c r="B632" s="246">
        <f t="shared" si="19"/>
        <v>619</v>
      </c>
      <c r="C632" s="264" t="s">
        <v>1849</v>
      </c>
      <c r="D632" s="247" t="s">
        <v>109</v>
      </c>
      <c r="E632" s="248">
        <v>65050</v>
      </c>
      <c r="F632" s="247"/>
      <c r="G632" s="249">
        <f t="shared" si="18"/>
        <v>65050</v>
      </c>
      <c r="H632" s="250" t="s">
        <v>1309</v>
      </c>
    </row>
    <row r="633" spans="2:8" s="251" customFormat="1">
      <c r="B633" s="246">
        <f t="shared" si="19"/>
        <v>620</v>
      </c>
      <c r="C633" s="264" t="s">
        <v>1850</v>
      </c>
      <c r="D633" s="247" t="s">
        <v>109</v>
      </c>
      <c r="E633" s="248">
        <v>7399</v>
      </c>
      <c r="F633" s="247"/>
      <c r="G633" s="249">
        <f t="shared" si="18"/>
        <v>7399</v>
      </c>
      <c r="H633" s="250" t="s">
        <v>1309</v>
      </c>
    </row>
    <row r="634" spans="2:8" s="251" customFormat="1" ht="26.4">
      <c r="B634" s="246">
        <f t="shared" si="19"/>
        <v>621</v>
      </c>
      <c r="C634" s="264" t="s">
        <v>1851</v>
      </c>
      <c r="D634" s="247" t="s">
        <v>78</v>
      </c>
      <c r="E634" s="248">
        <v>3516</v>
      </c>
      <c r="F634" s="247"/>
      <c r="G634" s="249">
        <f t="shared" si="18"/>
        <v>3516</v>
      </c>
      <c r="H634" s="250" t="s">
        <v>1309</v>
      </c>
    </row>
    <row r="635" spans="2:8" s="251" customFormat="1" ht="26.4">
      <c r="B635" s="246">
        <f t="shared" si="19"/>
        <v>622</v>
      </c>
      <c r="C635" s="264" t="s">
        <v>507</v>
      </c>
      <c r="D635" s="247" t="s">
        <v>78</v>
      </c>
      <c r="E635" s="248">
        <v>419032</v>
      </c>
      <c r="F635" s="247"/>
      <c r="G635" s="249">
        <f t="shared" si="18"/>
        <v>419032</v>
      </c>
      <c r="H635" s="250" t="s">
        <v>1309</v>
      </c>
    </row>
    <row r="636" spans="2:8" s="251" customFormat="1" ht="26.4">
      <c r="B636" s="246">
        <f t="shared" si="19"/>
        <v>623</v>
      </c>
      <c r="C636" s="264" t="s">
        <v>506</v>
      </c>
      <c r="D636" s="247" t="s">
        <v>78</v>
      </c>
      <c r="E636" s="248">
        <v>572337</v>
      </c>
      <c r="F636" s="247"/>
      <c r="G636" s="249">
        <f t="shared" si="18"/>
        <v>572337</v>
      </c>
      <c r="H636" s="250" t="s">
        <v>1309</v>
      </c>
    </row>
    <row r="637" spans="2:8" s="251" customFormat="1">
      <c r="B637" s="246">
        <f t="shared" si="19"/>
        <v>624</v>
      </c>
      <c r="C637" s="264" t="s">
        <v>1852</v>
      </c>
      <c r="D637" s="247" t="s">
        <v>78</v>
      </c>
      <c r="E637" s="248">
        <v>202548</v>
      </c>
      <c r="F637" s="247"/>
      <c r="G637" s="249">
        <f t="shared" si="18"/>
        <v>202548</v>
      </c>
      <c r="H637" s="250" t="s">
        <v>1309</v>
      </c>
    </row>
    <row r="638" spans="2:8" s="251" customFormat="1">
      <c r="B638" s="246">
        <f t="shared" si="19"/>
        <v>625</v>
      </c>
      <c r="C638" s="264" t="s">
        <v>1853</v>
      </c>
      <c r="D638" s="247" t="s">
        <v>78</v>
      </c>
      <c r="E638" s="248">
        <v>494291</v>
      </c>
      <c r="F638" s="247"/>
      <c r="G638" s="249">
        <f t="shared" si="18"/>
        <v>494291</v>
      </c>
      <c r="H638" s="250" t="s">
        <v>1309</v>
      </c>
    </row>
    <row r="639" spans="2:8" s="251" customFormat="1">
      <c r="B639" s="246">
        <f t="shared" si="19"/>
        <v>626</v>
      </c>
      <c r="C639" s="264" t="s">
        <v>1854</v>
      </c>
      <c r="D639" s="247" t="s">
        <v>78</v>
      </c>
      <c r="E639" s="248">
        <v>111308</v>
      </c>
      <c r="F639" s="247"/>
      <c r="G639" s="249">
        <f t="shared" si="18"/>
        <v>111308</v>
      </c>
      <c r="H639" s="250" t="s">
        <v>1309</v>
      </c>
    </row>
    <row r="640" spans="2:8" s="251" customFormat="1">
      <c r="B640" s="246">
        <f t="shared" si="19"/>
        <v>627</v>
      </c>
      <c r="C640" s="264" t="s">
        <v>1855</v>
      </c>
      <c r="D640" s="247" t="s">
        <v>78</v>
      </c>
      <c r="E640" s="248">
        <v>61136</v>
      </c>
      <c r="F640" s="247"/>
      <c r="G640" s="249">
        <f t="shared" si="18"/>
        <v>61136</v>
      </c>
      <c r="H640" s="250" t="s">
        <v>1309</v>
      </c>
    </row>
    <row r="641" spans="2:8" s="251" customFormat="1">
      <c r="B641" s="246">
        <f t="shared" si="19"/>
        <v>628</v>
      </c>
      <c r="C641" s="264" t="s">
        <v>1856</v>
      </c>
      <c r="D641" s="247" t="s">
        <v>78</v>
      </c>
      <c r="E641" s="248">
        <v>317573</v>
      </c>
      <c r="F641" s="247"/>
      <c r="G641" s="249">
        <f t="shared" si="18"/>
        <v>317573</v>
      </c>
      <c r="H641" s="250" t="s">
        <v>1309</v>
      </c>
    </row>
    <row r="642" spans="2:8" s="251" customFormat="1">
      <c r="B642" s="246">
        <f t="shared" si="19"/>
        <v>629</v>
      </c>
      <c r="C642" s="264" t="s">
        <v>1857</v>
      </c>
      <c r="D642" s="247" t="s">
        <v>78</v>
      </c>
      <c r="E642" s="248">
        <v>79718</v>
      </c>
      <c r="F642" s="247"/>
      <c r="G642" s="249">
        <f t="shared" si="18"/>
        <v>79718</v>
      </c>
      <c r="H642" s="250" t="s">
        <v>1309</v>
      </c>
    </row>
    <row r="643" spans="2:8" s="251" customFormat="1">
      <c r="B643" s="246">
        <f t="shared" si="19"/>
        <v>630</v>
      </c>
      <c r="C643" s="264" t="s">
        <v>1858</v>
      </c>
      <c r="D643" s="247" t="s">
        <v>78</v>
      </c>
      <c r="E643" s="248">
        <v>51845</v>
      </c>
      <c r="F643" s="247"/>
      <c r="G643" s="249">
        <f t="shared" si="18"/>
        <v>51845</v>
      </c>
      <c r="H643" s="250" t="s">
        <v>1309</v>
      </c>
    </row>
    <row r="644" spans="2:8" s="251" customFormat="1">
      <c r="B644" s="246">
        <f t="shared" si="19"/>
        <v>631</v>
      </c>
      <c r="C644" s="264" t="s">
        <v>1859</v>
      </c>
      <c r="D644" s="247" t="s">
        <v>78</v>
      </c>
      <c r="E644" s="248">
        <v>81205</v>
      </c>
      <c r="F644" s="247"/>
      <c r="G644" s="249">
        <f t="shared" si="18"/>
        <v>81205</v>
      </c>
      <c r="H644" s="250" t="s">
        <v>1309</v>
      </c>
    </row>
    <row r="645" spans="2:8" s="251" customFormat="1" ht="26.4">
      <c r="B645" s="246">
        <f t="shared" si="19"/>
        <v>632</v>
      </c>
      <c r="C645" s="264" t="s">
        <v>1860</v>
      </c>
      <c r="D645" s="247" t="s">
        <v>78</v>
      </c>
      <c r="E645" s="248">
        <v>10425</v>
      </c>
      <c r="F645" s="247"/>
      <c r="G645" s="249">
        <f t="shared" si="18"/>
        <v>10425</v>
      </c>
      <c r="H645" s="250" t="s">
        <v>1309</v>
      </c>
    </row>
    <row r="646" spans="2:8" s="251" customFormat="1">
      <c r="B646" s="246">
        <f t="shared" si="19"/>
        <v>633</v>
      </c>
      <c r="C646" s="264" t="s">
        <v>1861</v>
      </c>
      <c r="D646" s="247" t="s">
        <v>78</v>
      </c>
      <c r="E646" s="248">
        <v>3809</v>
      </c>
      <c r="F646" s="247"/>
      <c r="G646" s="249">
        <f t="shared" si="18"/>
        <v>3809</v>
      </c>
      <c r="H646" s="250" t="s">
        <v>1309</v>
      </c>
    </row>
    <row r="647" spans="2:8" s="251" customFormat="1">
      <c r="B647" s="246">
        <f t="shared" si="19"/>
        <v>634</v>
      </c>
      <c r="C647" s="264" t="s">
        <v>678</v>
      </c>
      <c r="D647" s="247" t="s">
        <v>78</v>
      </c>
      <c r="E647" s="248">
        <v>9849</v>
      </c>
      <c r="F647" s="247"/>
      <c r="G647" s="249">
        <f t="shared" si="18"/>
        <v>9849</v>
      </c>
      <c r="H647" s="250" t="s">
        <v>1309</v>
      </c>
    </row>
    <row r="648" spans="2:8" s="251" customFormat="1">
      <c r="B648" s="246">
        <f t="shared" si="19"/>
        <v>635</v>
      </c>
      <c r="C648" s="264" t="s">
        <v>676</v>
      </c>
      <c r="D648" s="247" t="s">
        <v>78</v>
      </c>
      <c r="E648" s="248">
        <v>21370</v>
      </c>
      <c r="F648" s="247"/>
      <c r="G648" s="249">
        <f t="shared" si="18"/>
        <v>21370</v>
      </c>
      <c r="H648" s="250" t="s">
        <v>1309</v>
      </c>
    </row>
    <row r="649" spans="2:8" s="251" customFormat="1">
      <c r="B649" s="246">
        <f t="shared" si="19"/>
        <v>636</v>
      </c>
      <c r="C649" s="264" t="s">
        <v>1862</v>
      </c>
      <c r="D649" s="247" t="s">
        <v>78</v>
      </c>
      <c r="E649" s="248">
        <v>214898</v>
      </c>
      <c r="F649" s="247"/>
      <c r="G649" s="249">
        <f t="shared" si="18"/>
        <v>214898</v>
      </c>
      <c r="H649" s="250" t="s">
        <v>1309</v>
      </c>
    </row>
    <row r="650" spans="2:8" s="251" customFormat="1">
      <c r="B650" s="246">
        <f t="shared" si="19"/>
        <v>637</v>
      </c>
      <c r="C650" s="264" t="s">
        <v>1863</v>
      </c>
      <c r="D650" s="247" t="s">
        <v>81</v>
      </c>
      <c r="E650" s="248">
        <v>12302</v>
      </c>
      <c r="F650" s="247"/>
      <c r="G650" s="249">
        <f t="shared" si="18"/>
        <v>12302</v>
      </c>
      <c r="H650" s="250" t="s">
        <v>1309</v>
      </c>
    </row>
    <row r="651" spans="2:8" s="251" customFormat="1">
      <c r="B651" s="246">
        <f t="shared" si="19"/>
        <v>638</v>
      </c>
      <c r="C651" s="264" t="s">
        <v>1864</v>
      </c>
      <c r="D651" s="247" t="s">
        <v>81</v>
      </c>
      <c r="E651" s="248">
        <v>4088</v>
      </c>
      <c r="F651" s="247"/>
      <c r="G651" s="249">
        <f t="shared" si="18"/>
        <v>4088</v>
      </c>
      <c r="H651" s="250" t="s">
        <v>1309</v>
      </c>
    </row>
    <row r="652" spans="2:8" s="251" customFormat="1">
      <c r="B652" s="246">
        <f t="shared" si="19"/>
        <v>639</v>
      </c>
      <c r="C652" s="264" t="s">
        <v>1865</v>
      </c>
      <c r="D652" s="247" t="s">
        <v>187</v>
      </c>
      <c r="E652" s="248">
        <v>9105</v>
      </c>
      <c r="F652" s="247"/>
      <c r="G652" s="249">
        <f t="shared" si="18"/>
        <v>9105</v>
      </c>
      <c r="H652" s="250" t="s">
        <v>1309</v>
      </c>
    </row>
    <row r="653" spans="2:8" s="251" customFormat="1">
      <c r="B653" s="246">
        <f t="shared" si="19"/>
        <v>640</v>
      </c>
      <c r="C653" s="264" t="s">
        <v>1866</v>
      </c>
      <c r="D653" s="247" t="s">
        <v>78</v>
      </c>
      <c r="E653" s="248">
        <v>2787</v>
      </c>
      <c r="F653" s="247"/>
      <c r="G653" s="249">
        <f t="shared" si="18"/>
        <v>2787</v>
      </c>
      <c r="H653" s="250" t="s">
        <v>1309</v>
      </c>
    </row>
    <row r="654" spans="2:8" s="251" customFormat="1" ht="26.4">
      <c r="B654" s="246">
        <f t="shared" si="19"/>
        <v>641</v>
      </c>
      <c r="C654" s="264" t="s">
        <v>1867</v>
      </c>
      <c r="D654" s="247" t="s">
        <v>78</v>
      </c>
      <c r="E654" s="248">
        <v>36644</v>
      </c>
      <c r="F654" s="247"/>
      <c r="G654" s="249">
        <f t="shared" si="18"/>
        <v>36644</v>
      </c>
      <c r="H654" s="250" t="s">
        <v>1309</v>
      </c>
    </row>
    <row r="655" spans="2:8" s="251" customFormat="1" ht="26.4">
      <c r="B655" s="246">
        <f t="shared" si="19"/>
        <v>642</v>
      </c>
      <c r="C655" s="264" t="s">
        <v>1868</v>
      </c>
      <c r="D655" s="247" t="s">
        <v>78</v>
      </c>
      <c r="E655" s="248">
        <v>49578</v>
      </c>
      <c r="F655" s="247"/>
      <c r="G655" s="249">
        <f t="shared" si="18"/>
        <v>49578</v>
      </c>
      <c r="H655" s="250" t="s">
        <v>1309</v>
      </c>
    </row>
    <row r="656" spans="2:8" s="251" customFormat="1">
      <c r="B656" s="246">
        <f t="shared" si="19"/>
        <v>643</v>
      </c>
      <c r="C656" s="264" t="s">
        <v>1869</v>
      </c>
      <c r="D656" s="247" t="s">
        <v>187</v>
      </c>
      <c r="E656" s="248">
        <v>3159</v>
      </c>
      <c r="F656" s="247"/>
      <c r="G656" s="249">
        <f t="shared" si="18"/>
        <v>3159</v>
      </c>
      <c r="H656" s="250" t="s">
        <v>1309</v>
      </c>
    </row>
    <row r="657" spans="2:8" s="251" customFormat="1">
      <c r="B657" s="246">
        <f t="shared" si="19"/>
        <v>644</v>
      </c>
      <c r="C657" s="264" t="s">
        <v>1870</v>
      </c>
      <c r="D657" s="247" t="s">
        <v>78</v>
      </c>
      <c r="E657" s="248">
        <v>616749</v>
      </c>
      <c r="F657" s="247"/>
      <c r="G657" s="249">
        <f t="shared" si="18"/>
        <v>616749</v>
      </c>
      <c r="H657" s="250" t="s">
        <v>1309</v>
      </c>
    </row>
    <row r="658" spans="2:8" s="251" customFormat="1" ht="26.4">
      <c r="B658" s="246">
        <f t="shared" si="19"/>
        <v>645</v>
      </c>
      <c r="C658" s="264" t="s">
        <v>1871</v>
      </c>
      <c r="D658" s="247" t="s">
        <v>78</v>
      </c>
      <c r="E658" s="248">
        <v>789394</v>
      </c>
      <c r="F658" s="247"/>
      <c r="G658" s="249">
        <f t="shared" si="18"/>
        <v>789394</v>
      </c>
      <c r="H658" s="250" t="s">
        <v>1309</v>
      </c>
    </row>
    <row r="659" spans="2:8" s="251" customFormat="1" ht="26.4">
      <c r="B659" s="246">
        <f t="shared" si="19"/>
        <v>646</v>
      </c>
      <c r="C659" s="264" t="s">
        <v>1872</v>
      </c>
      <c r="D659" s="247" t="s">
        <v>81</v>
      </c>
      <c r="E659" s="248">
        <v>74848</v>
      </c>
      <c r="F659" s="247"/>
      <c r="G659" s="249">
        <f t="shared" si="18"/>
        <v>74848</v>
      </c>
      <c r="H659" s="250" t="s">
        <v>1309</v>
      </c>
    </row>
    <row r="660" spans="2:8" s="251" customFormat="1">
      <c r="B660" s="246">
        <f t="shared" si="19"/>
        <v>647</v>
      </c>
      <c r="C660" s="264" t="s">
        <v>1178</v>
      </c>
      <c r="D660" s="247" t="s">
        <v>78</v>
      </c>
      <c r="E660" s="248">
        <v>88675</v>
      </c>
      <c r="F660" s="247"/>
      <c r="G660" s="249">
        <f t="shared" si="18"/>
        <v>88675</v>
      </c>
      <c r="H660" s="250" t="s">
        <v>1309</v>
      </c>
    </row>
    <row r="661" spans="2:8" s="251" customFormat="1">
      <c r="B661" s="246">
        <f t="shared" si="19"/>
        <v>648</v>
      </c>
      <c r="C661" s="264" t="s">
        <v>1873</v>
      </c>
      <c r="D661" s="247" t="s">
        <v>78</v>
      </c>
      <c r="E661" s="248">
        <v>6652</v>
      </c>
      <c r="F661" s="247"/>
      <c r="G661" s="249">
        <f t="shared" si="18"/>
        <v>6652</v>
      </c>
      <c r="H661" s="250" t="s">
        <v>1309</v>
      </c>
    </row>
    <row r="662" spans="2:8" s="251" customFormat="1">
      <c r="B662" s="246">
        <f t="shared" si="19"/>
        <v>649</v>
      </c>
      <c r="C662" s="264" t="s">
        <v>1874</v>
      </c>
      <c r="D662" s="247" t="s">
        <v>1701</v>
      </c>
      <c r="E662" s="248">
        <v>1483</v>
      </c>
      <c r="F662" s="247"/>
      <c r="G662" s="249">
        <f t="shared" si="18"/>
        <v>1483</v>
      </c>
      <c r="H662" s="250" t="s">
        <v>1309</v>
      </c>
    </row>
    <row r="663" spans="2:8" s="251" customFormat="1">
      <c r="B663" s="246">
        <f t="shared" si="19"/>
        <v>650</v>
      </c>
      <c r="C663" s="264" t="s">
        <v>1874</v>
      </c>
      <c r="D663" s="247" t="s">
        <v>78</v>
      </c>
      <c r="E663" s="248">
        <v>1483</v>
      </c>
      <c r="F663" s="247"/>
      <c r="G663" s="249">
        <f t="shared" ref="G663:G726" si="20">E663*(1+F663)</f>
        <v>1483</v>
      </c>
      <c r="H663" s="250" t="s">
        <v>1309</v>
      </c>
    </row>
    <row r="664" spans="2:8" s="251" customFormat="1" ht="26.4">
      <c r="B664" s="246">
        <f t="shared" si="19"/>
        <v>651</v>
      </c>
      <c r="C664" s="264" t="s">
        <v>1875</v>
      </c>
      <c r="D664" s="247" t="s">
        <v>81</v>
      </c>
      <c r="E664" s="248">
        <v>3689</v>
      </c>
      <c r="F664" s="247"/>
      <c r="G664" s="249">
        <f t="shared" si="20"/>
        <v>3689</v>
      </c>
      <c r="H664" s="250" t="s">
        <v>1309</v>
      </c>
    </row>
    <row r="665" spans="2:8" s="251" customFormat="1">
      <c r="B665" s="246">
        <f t="shared" si="19"/>
        <v>652</v>
      </c>
      <c r="C665" s="264" t="s">
        <v>1876</v>
      </c>
      <c r="D665" s="247" t="s">
        <v>1701</v>
      </c>
      <c r="E665" s="248">
        <v>1152</v>
      </c>
      <c r="F665" s="247"/>
      <c r="G665" s="249">
        <f t="shared" si="20"/>
        <v>1152</v>
      </c>
      <c r="H665" s="250" t="s">
        <v>1309</v>
      </c>
    </row>
    <row r="666" spans="2:8" s="251" customFormat="1" ht="26.4">
      <c r="B666" s="246">
        <f t="shared" si="19"/>
        <v>653</v>
      </c>
      <c r="C666" s="264" t="s">
        <v>1877</v>
      </c>
      <c r="D666" s="247" t="s">
        <v>78</v>
      </c>
      <c r="E666" s="248">
        <v>8243</v>
      </c>
      <c r="F666" s="247"/>
      <c r="G666" s="249">
        <f t="shared" si="20"/>
        <v>8243</v>
      </c>
      <c r="H666" s="250" t="s">
        <v>1309</v>
      </c>
    </row>
    <row r="667" spans="2:8" s="251" customFormat="1" ht="26.4">
      <c r="B667" s="246">
        <f t="shared" si="19"/>
        <v>654</v>
      </c>
      <c r="C667" s="264" t="s">
        <v>1878</v>
      </c>
      <c r="D667" s="247" t="s">
        <v>78</v>
      </c>
      <c r="E667" s="248">
        <v>3995</v>
      </c>
      <c r="F667" s="247"/>
      <c r="G667" s="249">
        <f t="shared" si="20"/>
        <v>3995</v>
      </c>
      <c r="H667" s="250" t="s">
        <v>1309</v>
      </c>
    </row>
    <row r="668" spans="2:8" s="251" customFormat="1" ht="26.4">
      <c r="B668" s="246">
        <f t="shared" si="19"/>
        <v>655</v>
      </c>
      <c r="C668" s="264" t="s">
        <v>1879</v>
      </c>
      <c r="D668" s="247" t="s">
        <v>78</v>
      </c>
      <c r="E668" s="248">
        <v>11796</v>
      </c>
      <c r="F668" s="247"/>
      <c r="G668" s="249">
        <f t="shared" si="20"/>
        <v>11796</v>
      </c>
      <c r="H668" s="250" t="s">
        <v>1309</v>
      </c>
    </row>
    <row r="669" spans="2:8" s="251" customFormat="1">
      <c r="B669" s="246">
        <f t="shared" si="19"/>
        <v>656</v>
      </c>
      <c r="C669" s="264" t="s">
        <v>1880</v>
      </c>
      <c r="D669" s="247" t="s">
        <v>78</v>
      </c>
      <c r="E669" s="248">
        <v>4382</v>
      </c>
      <c r="F669" s="247"/>
      <c r="G669" s="249">
        <f t="shared" si="20"/>
        <v>4382</v>
      </c>
      <c r="H669" s="250" t="s">
        <v>1309</v>
      </c>
    </row>
    <row r="670" spans="2:8" s="251" customFormat="1">
      <c r="B670" s="246">
        <f t="shared" si="19"/>
        <v>657</v>
      </c>
      <c r="C670" s="264" t="s">
        <v>1881</v>
      </c>
      <c r="D670" s="247" t="s">
        <v>78</v>
      </c>
      <c r="E670" s="248">
        <v>1509</v>
      </c>
      <c r="F670" s="247"/>
      <c r="G670" s="249">
        <f t="shared" si="20"/>
        <v>1509</v>
      </c>
      <c r="H670" s="250" t="s">
        <v>1309</v>
      </c>
    </row>
    <row r="671" spans="2:8" s="251" customFormat="1">
      <c r="B671" s="246">
        <f t="shared" si="19"/>
        <v>658</v>
      </c>
      <c r="C671" s="264" t="s">
        <v>1882</v>
      </c>
      <c r="D671" s="247" t="s">
        <v>78</v>
      </c>
      <c r="E671" s="248">
        <v>2241</v>
      </c>
      <c r="F671" s="247"/>
      <c r="G671" s="249">
        <f t="shared" si="20"/>
        <v>2241</v>
      </c>
      <c r="H671" s="250" t="s">
        <v>1309</v>
      </c>
    </row>
    <row r="672" spans="2:8" s="251" customFormat="1" ht="26.4">
      <c r="B672" s="246">
        <f t="shared" si="19"/>
        <v>659</v>
      </c>
      <c r="C672" s="264" t="s">
        <v>1883</v>
      </c>
      <c r="D672" s="247" t="s">
        <v>78</v>
      </c>
      <c r="E672" s="248">
        <v>13450</v>
      </c>
      <c r="F672" s="247"/>
      <c r="G672" s="249">
        <f t="shared" si="20"/>
        <v>13450</v>
      </c>
      <c r="H672" s="250" t="s">
        <v>1309</v>
      </c>
    </row>
    <row r="673" spans="2:8" s="251" customFormat="1">
      <c r="B673" s="246">
        <f t="shared" si="19"/>
        <v>660</v>
      </c>
      <c r="C673" s="264" t="s">
        <v>1884</v>
      </c>
      <c r="D673" s="247" t="s">
        <v>78</v>
      </c>
      <c r="E673" s="248">
        <v>11149</v>
      </c>
      <c r="F673" s="247"/>
      <c r="G673" s="249">
        <f t="shared" si="20"/>
        <v>11149</v>
      </c>
      <c r="H673" s="250" t="s">
        <v>1309</v>
      </c>
    </row>
    <row r="674" spans="2:8" s="251" customFormat="1">
      <c r="B674" s="246">
        <f t="shared" si="19"/>
        <v>661</v>
      </c>
      <c r="C674" s="264" t="s">
        <v>1885</v>
      </c>
      <c r="D674" s="247" t="s">
        <v>78</v>
      </c>
      <c r="E674" s="248">
        <v>19697</v>
      </c>
      <c r="F674" s="247"/>
      <c r="G674" s="249">
        <f t="shared" si="20"/>
        <v>19697</v>
      </c>
      <c r="H674" s="250" t="s">
        <v>1309</v>
      </c>
    </row>
    <row r="675" spans="2:8" s="251" customFormat="1">
      <c r="B675" s="246">
        <f t="shared" si="19"/>
        <v>662</v>
      </c>
      <c r="C675" s="264" t="s">
        <v>1886</v>
      </c>
      <c r="D675" s="247" t="s">
        <v>78</v>
      </c>
      <c r="E675" s="248">
        <v>2694</v>
      </c>
      <c r="F675" s="247"/>
      <c r="G675" s="249">
        <f t="shared" si="20"/>
        <v>2694</v>
      </c>
      <c r="H675" s="250" t="s">
        <v>1309</v>
      </c>
    </row>
    <row r="676" spans="2:8" s="251" customFormat="1">
      <c r="B676" s="246">
        <f t="shared" si="19"/>
        <v>663</v>
      </c>
      <c r="C676" s="264" t="s">
        <v>1887</v>
      </c>
      <c r="D676" s="247" t="s">
        <v>187</v>
      </c>
      <c r="E676" s="248">
        <v>37165</v>
      </c>
      <c r="F676" s="247"/>
      <c r="G676" s="249">
        <f t="shared" si="20"/>
        <v>37165</v>
      </c>
      <c r="H676" s="250" t="s">
        <v>1309</v>
      </c>
    </row>
    <row r="677" spans="2:8" s="251" customFormat="1">
      <c r="B677" s="246">
        <f t="shared" si="19"/>
        <v>664</v>
      </c>
      <c r="C677" s="264" t="s">
        <v>1888</v>
      </c>
      <c r="D677" s="247" t="s">
        <v>78</v>
      </c>
      <c r="E677" s="248">
        <v>446317</v>
      </c>
      <c r="F677" s="247"/>
      <c r="G677" s="249">
        <f t="shared" si="20"/>
        <v>446317</v>
      </c>
      <c r="H677" s="250" t="s">
        <v>1309</v>
      </c>
    </row>
    <row r="678" spans="2:8" s="251" customFormat="1" ht="26.4">
      <c r="B678" s="246">
        <f t="shared" si="19"/>
        <v>665</v>
      </c>
      <c r="C678" s="264" t="s">
        <v>1889</v>
      </c>
      <c r="D678" s="247" t="s">
        <v>78</v>
      </c>
      <c r="E678" s="248">
        <v>479983</v>
      </c>
      <c r="F678" s="247"/>
      <c r="G678" s="249">
        <f t="shared" si="20"/>
        <v>479983</v>
      </c>
      <c r="H678" s="250" t="s">
        <v>1309</v>
      </c>
    </row>
    <row r="679" spans="2:8" s="251" customFormat="1">
      <c r="B679" s="246">
        <f t="shared" si="19"/>
        <v>666</v>
      </c>
      <c r="C679" s="264" t="s">
        <v>1890</v>
      </c>
      <c r="D679" s="247" t="s">
        <v>78</v>
      </c>
      <c r="E679" s="248">
        <v>492990</v>
      </c>
      <c r="F679" s="247"/>
      <c r="G679" s="249">
        <f t="shared" si="20"/>
        <v>492990</v>
      </c>
      <c r="H679" s="250" t="s">
        <v>1309</v>
      </c>
    </row>
    <row r="680" spans="2:8" s="251" customFormat="1" ht="26.4">
      <c r="B680" s="246">
        <f t="shared" si="19"/>
        <v>667</v>
      </c>
      <c r="C680" s="264" t="s">
        <v>1891</v>
      </c>
      <c r="D680" s="247" t="s">
        <v>78</v>
      </c>
      <c r="E680" s="248">
        <v>389106</v>
      </c>
      <c r="F680" s="247"/>
      <c r="G680" s="249">
        <f t="shared" si="20"/>
        <v>389106</v>
      </c>
      <c r="H680" s="250" t="s">
        <v>1309</v>
      </c>
    </row>
    <row r="681" spans="2:8" s="251" customFormat="1">
      <c r="B681" s="246">
        <f t="shared" si="19"/>
        <v>668</v>
      </c>
      <c r="C681" s="264" t="s">
        <v>1892</v>
      </c>
      <c r="D681" s="247" t="s">
        <v>78</v>
      </c>
      <c r="E681" s="248">
        <v>582000</v>
      </c>
      <c r="F681" s="247"/>
      <c r="G681" s="249">
        <f t="shared" si="20"/>
        <v>582000</v>
      </c>
      <c r="H681" s="250" t="s">
        <v>1309</v>
      </c>
    </row>
    <row r="682" spans="2:8" s="251" customFormat="1" ht="26.4">
      <c r="B682" s="246">
        <f t="shared" si="19"/>
        <v>669</v>
      </c>
      <c r="C682" s="264" t="s">
        <v>1893</v>
      </c>
      <c r="D682" s="247" t="s">
        <v>78</v>
      </c>
      <c r="E682" s="248">
        <v>1314889</v>
      </c>
      <c r="F682" s="247"/>
      <c r="G682" s="249">
        <f t="shared" si="20"/>
        <v>1314889</v>
      </c>
      <c r="H682" s="250" t="s">
        <v>1309</v>
      </c>
    </row>
    <row r="683" spans="2:8" s="251" customFormat="1" ht="26.4">
      <c r="B683" s="246">
        <f t="shared" si="19"/>
        <v>670</v>
      </c>
      <c r="C683" s="264" t="s">
        <v>1894</v>
      </c>
      <c r="D683" s="247" t="s">
        <v>78</v>
      </c>
      <c r="E683" s="248">
        <v>1314889</v>
      </c>
      <c r="F683" s="247"/>
      <c r="G683" s="249">
        <f t="shared" si="20"/>
        <v>1314889</v>
      </c>
      <c r="H683" s="250" t="s">
        <v>1309</v>
      </c>
    </row>
    <row r="684" spans="2:8" s="251" customFormat="1">
      <c r="B684" s="246">
        <f t="shared" si="19"/>
        <v>671</v>
      </c>
      <c r="C684" s="264" t="s">
        <v>1895</v>
      </c>
      <c r="D684" s="247" t="s">
        <v>78</v>
      </c>
      <c r="E684" s="248">
        <v>33478</v>
      </c>
      <c r="F684" s="247"/>
      <c r="G684" s="249">
        <f t="shared" si="20"/>
        <v>33478</v>
      </c>
      <c r="H684" s="250" t="s">
        <v>1309</v>
      </c>
    </row>
    <row r="685" spans="2:8" s="251" customFormat="1">
      <c r="B685" s="246">
        <f t="shared" si="19"/>
        <v>672</v>
      </c>
      <c r="C685" s="264" t="s">
        <v>1896</v>
      </c>
      <c r="D685" s="247" t="s">
        <v>78</v>
      </c>
      <c r="E685" s="248">
        <v>15256</v>
      </c>
      <c r="F685" s="247"/>
      <c r="G685" s="249">
        <f t="shared" si="20"/>
        <v>15256</v>
      </c>
      <c r="H685" s="250" t="s">
        <v>1309</v>
      </c>
    </row>
    <row r="686" spans="2:8" s="251" customFormat="1">
      <c r="B686" s="246">
        <f t="shared" si="19"/>
        <v>673</v>
      </c>
      <c r="C686" s="264" t="s">
        <v>1897</v>
      </c>
      <c r="D686" s="247" t="s">
        <v>187</v>
      </c>
      <c r="E686" s="248">
        <v>15736</v>
      </c>
      <c r="F686" s="247"/>
      <c r="G686" s="249">
        <f t="shared" si="20"/>
        <v>15736</v>
      </c>
      <c r="H686" s="250" t="s">
        <v>1309</v>
      </c>
    </row>
    <row r="687" spans="2:8" s="251" customFormat="1">
      <c r="B687" s="246">
        <f t="shared" si="19"/>
        <v>674</v>
      </c>
      <c r="C687" s="264" t="s">
        <v>1898</v>
      </c>
      <c r="D687" s="247" t="s">
        <v>187</v>
      </c>
      <c r="E687" s="248">
        <v>25328</v>
      </c>
      <c r="F687" s="247"/>
      <c r="G687" s="249">
        <f t="shared" si="20"/>
        <v>25328</v>
      </c>
      <c r="H687" s="250" t="s">
        <v>1309</v>
      </c>
    </row>
    <row r="688" spans="2:8" s="251" customFormat="1">
      <c r="B688" s="246">
        <f t="shared" si="19"/>
        <v>675</v>
      </c>
      <c r="C688" s="264" t="s">
        <v>1899</v>
      </c>
      <c r="D688" s="247" t="s">
        <v>187</v>
      </c>
      <c r="E688" s="248">
        <v>87300</v>
      </c>
      <c r="F688" s="247"/>
      <c r="G688" s="249">
        <f t="shared" si="20"/>
        <v>87300</v>
      </c>
      <c r="H688" s="250" t="s">
        <v>1309</v>
      </c>
    </row>
    <row r="689" spans="2:8" s="251" customFormat="1">
      <c r="B689" s="246">
        <f t="shared" si="19"/>
        <v>676</v>
      </c>
      <c r="C689" s="264" t="s">
        <v>1900</v>
      </c>
      <c r="D689" s="247" t="s">
        <v>187</v>
      </c>
      <c r="E689" s="248">
        <v>48314</v>
      </c>
      <c r="F689" s="247"/>
      <c r="G689" s="249">
        <f t="shared" si="20"/>
        <v>48314</v>
      </c>
      <c r="H689" s="250" t="s">
        <v>1309</v>
      </c>
    </row>
    <row r="690" spans="2:8" s="251" customFormat="1">
      <c r="B690" s="246">
        <f t="shared" si="19"/>
        <v>677</v>
      </c>
      <c r="C690" s="264" t="s">
        <v>1901</v>
      </c>
      <c r="D690" s="247" t="s">
        <v>78</v>
      </c>
      <c r="E690" s="248">
        <v>28803</v>
      </c>
      <c r="F690" s="247"/>
      <c r="G690" s="249">
        <f t="shared" si="20"/>
        <v>28803</v>
      </c>
      <c r="H690" s="250" t="s">
        <v>1309</v>
      </c>
    </row>
    <row r="691" spans="2:8" s="251" customFormat="1">
      <c r="B691" s="246">
        <f t="shared" si="19"/>
        <v>678</v>
      </c>
      <c r="C691" s="264" t="s">
        <v>906</v>
      </c>
      <c r="D691" s="247" t="s">
        <v>78</v>
      </c>
      <c r="E691" s="248">
        <v>45775.5</v>
      </c>
      <c r="F691" s="247"/>
      <c r="G691" s="249">
        <f t="shared" si="20"/>
        <v>45775.5</v>
      </c>
      <c r="H691" s="250" t="s">
        <v>1309</v>
      </c>
    </row>
    <row r="692" spans="2:8" s="251" customFormat="1">
      <c r="B692" s="246">
        <f t="shared" ref="B692:B755" si="21">B691+1</f>
        <v>679</v>
      </c>
      <c r="C692" s="264" t="s">
        <v>907</v>
      </c>
      <c r="D692" s="247" t="s">
        <v>78</v>
      </c>
      <c r="E692" s="248">
        <v>135094</v>
      </c>
      <c r="F692" s="247"/>
      <c r="G692" s="249">
        <f t="shared" si="20"/>
        <v>135094</v>
      </c>
      <c r="H692" s="250" t="s">
        <v>1309</v>
      </c>
    </row>
    <row r="693" spans="2:8" s="251" customFormat="1">
      <c r="B693" s="246">
        <f t="shared" si="21"/>
        <v>680</v>
      </c>
      <c r="C693" s="264" t="s">
        <v>908</v>
      </c>
      <c r="D693" s="247" t="s">
        <v>78</v>
      </c>
      <c r="E693" s="248">
        <v>345911</v>
      </c>
      <c r="F693" s="247"/>
      <c r="G693" s="249">
        <f t="shared" si="20"/>
        <v>345911</v>
      </c>
      <c r="H693" s="250" t="s">
        <v>1309</v>
      </c>
    </row>
    <row r="694" spans="2:8" s="251" customFormat="1">
      <c r="B694" s="246">
        <f t="shared" si="21"/>
        <v>681</v>
      </c>
      <c r="C694" s="264" t="s">
        <v>909</v>
      </c>
      <c r="D694" s="247" t="s">
        <v>78</v>
      </c>
      <c r="E694" s="248">
        <v>345902</v>
      </c>
      <c r="F694" s="247"/>
      <c r="G694" s="249">
        <f t="shared" si="20"/>
        <v>345902</v>
      </c>
      <c r="H694" s="250" t="s">
        <v>1309</v>
      </c>
    </row>
    <row r="695" spans="2:8" s="251" customFormat="1">
      <c r="B695" s="246">
        <f t="shared" si="21"/>
        <v>682</v>
      </c>
      <c r="C695" s="264" t="s">
        <v>910</v>
      </c>
      <c r="D695" s="247" t="s">
        <v>78</v>
      </c>
      <c r="E695" s="248">
        <v>564421</v>
      </c>
      <c r="F695" s="247"/>
      <c r="G695" s="249">
        <f t="shared" si="20"/>
        <v>564421</v>
      </c>
      <c r="H695" s="250" t="s">
        <v>1309</v>
      </c>
    </row>
    <row r="696" spans="2:8" s="251" customFormat="1">
      <c r="B696" s="246">
        <f t="shared" si="21"/>
        <v>683</v>
      </c>
      <c r="C696" s="264" t="s">
        <v>911</v>
      </c>
      <c r="D696" s="247" t="s">
        <v>78</v>
      </c>
      <c r="E696" s="248">
        <v>135161</v>
      </c>
      <c r="F696" s="247"/>
      <c r="G696" s="249">
        <f t="shared" si="20"/>
        <v>135161</v>
      </c>
      <c r="H696" s="250" t="s">
        <v>1309</v>
      </c>
    </row>
    <row r="697" spans="2:8" s="251" customFormat="1">
      <c r="B697" s="246">
        <f t="shared" si="21"/>
        <v>684</v>
      </c>
      <c r="C697" s="264" t="s">
        <v>912</v>
      </c>
      <c r="D697" s="247" t="s">
        <v>78</v>
      </c>
      <c r="E697" s="248">
        <v>135161</v>
      </c>
      <c r="F697" s="247"/>
      <c r="G697" s="249">
        <f t="shared" si="20"/>
        <v>135161</v>
      </c>
      <c r="H697" s="250" t="s">
        <v>1309</v>
      </c>
    </row>
    <row r="698" spans="2:8" s="251" customFormat="1">
      <c r="B698" s="246">
        <f t="shared" si="21"/>
        <v>685</v>
      </c>
      <c r="C698" s="264" t="s">
        <v>913</v>
      </c>
      <c r="D698" s="247" t="s">
        <v>78</v>
      </c>
      <c r="E698" s="248">
        <v>345911</v>
      </c>
      <c r="F698" s="247"/>
      <c r="G698" s="249">
        <f t="shared" si="20"/>
        <v>345911</v>
      </c>
      <c r="H698" s="250" t="s">
        <v>1309</v>
      </c>
    </row>
    <row r="699" spans="2:8" s="251" customFormat="1">
      <c r="B699" s="246">
        <f t="shared" si="21"/>
        <v>686</v>
      </c>
      <c r="C699" s="264" t="s">
        <v>914</v>
      </c>
      <c r="D699" s="247" t="s">
        <v>78</v>
      </c>
      <c r="E699" s="248">
        <v>345911</v>
      </c>
      <c r="F699" s="247"/>
      <c r="G699" s="249">
        <f t="shared" si="20"/>
        <v>345911</v>
      </c>
      <c r="H699" s="250" t="s">
        <v>1309</v>
      </c>
    </row>
    <row r="700" spans="2:8" s="251" customFormat="1">
      <c r="B700" s="246">
        <f t="shared" si="21"/>
        <v>687</v>
      </c>
      <c r="C700" s="264" t="s">
        <v>915</v>
      </c>
      <c r="D700" s="247" t="s">
        <v>78</v>
      </c>
      <c r="E700" s="248">
        <v>564421</v>
      </c>
      <c r="F700" s="247"/>
      <c r="G700" s="249">
        <f t="shared" si="20"/>
        <v>564421</v>
      </c>
      <c r="H700" s="250" t="s">
        <v>1309</v>
      </c>
    </row>
    <row r="701" spans="2:8" s="251" customFormat="1">
      <c r="B701" s="246">
        <f t="shared" si="21"/>
        <v>688</v>
      </c>
      <c r="C701" s="264" t="s">
        <v>1902</v>
      </c>
      <c r="D701" s="247" t="s">
        <v>78</v>
      </c>
      <c r="E701" s="248">
        <v>55747</v>
      </c>
      <c r="F701" s="247"/>
      <c r="G701" s="249">
        <f t="shared" si="20"/>
        <v>55747</v>
      </c>
      <c r="H701" s="250" t="s">
        <v>1309</v>
      </c>
    </row>
    <row r="702" spans="2:8" s="251" customFormat="1" ht="39.6">
      <c r="B702" s="246">
        <f t="shared" si="21"/>
        <v>689</v>
      </c>
      <c r="C702" s="264" t="s">
        <v>1903</v>
      </c>
      <c r="D702" s="247" t="s">
        <v>78</v>
      </c>
      <c r="E702" s="248">
        <v>1677364</v>
      </c>
      <c r="F702" s="247"/>
      <c r="G702" s="249">
        <f t="shared" si="20"/>
        <v>1677364</v>
      </c>
      <c r="H702" s="250" t="s">
        <v>1309</v>
      </c>
    </row>
    <row r="703" spans="2:8" s="251" customFormat="1" ht="39.6">
      <c r="B703" s="246">
        <f t="shared" si="21"/>
        <v>690</v>
      </c>
      <c r="C703" s="264" t="s">
        <v>1904</v>
      </c>
      <c r="D703" s="247" t="s">
        <v>78</v>
      </c>
      <c r="E703" s="248">
        <v>2168563</v>
      </c>
      <c r="F703" s="247"/>
      <c r="G703" s="249">
        <f t="shared" si="20"/>
        <v>2168563</v>
      </c>
      <c r="H703" s="250" t="s">
        <v>1309</v>
      </c>
    </row>
    <row r="704" spans="2:8" s="251" customFormat="1" ht="39.6">
      <c r="B704" s="246">
        <f t="shared" si="21"/>
        <v>691</v>
      </c>
      <c r="C704" s="264" t="s">
        <v>1905</v>
      </c>
      <c r="D704" s="247" t="s">
        <v>78</v>
      </c>
      <c r="E704" s="248">
        <v>1165115</v>
      </c>
      <c r="F704" s="247"/>
      <c r="G704" s="249">
        <f t="shared" si="20"/>
        <v>1165115</v>
      </c>
      <c r="H704" s="250" t="s">
        <v>1309</v>
      </c>
    </row>
    <row r="705" spans="2:8" s="251" customFormat="1">
      <c r="B705" s="246">
        <f t="shared" si="21"/>
        <v>692</v>
      </c>
      <c r="C705" s="264" t="s">
        <v>1906</v>
      </c>
      <c r="D705" s="247" t="s">
        <v>187</v>
      </c>
      <c r="E705" s="248">
        <v>12970</v>
      </c>
      <c r="F705" s="247"/>
      <c r="G705" s="249">
        <f t="shared" si="20"/>
        <v>12970</v>
      </c>
      <c r="H705" s="250" t="s">
        <v>1309</v>
      </c>
    </row>
    <row r="706" spans="2:8" s="251" customFormat="1">
      <c r="B706" s="246">
        <f t="shared" si="21"/>
        <v>693</v>
      </c>
      <c r="C706" s="264" t="s">
        <v>1907</v>
      </c>
      <c r="D706" s="247" t="s">
        <v>187</v>
      </c>
      <c r="E706" s="248">
        <v>17375</v>
      </c>
      <c r="F706" s="247"/>
      <c r="G706" s="249">
        <f t="shared" si="20"/>
        <v>17375</v>
      </c>
      <c r="H706" s="250" t="s">
        <v>1309</v>
      </c>
    </row>
    <row r="707" spans="2:8" s="251" customFormat="1">
      <c r="B707" s="246">
        <f t="shared" si="21"/>
        <v>694</v>
      </c>
      <c r="C707" s="264" t="s">
        <v>1908</v>
      </c>
      <c r="D707" s="247" t="s">
        <v>78</v>
      </c>
      <c r="E707" s="248">
        <v>94584</v>
      </c>
      <c r="F707" s="247"/>
      <c r="G707" s="249">
        <f t="shared" si="20"/>
        <v>94584</v>
      </c>
      <c r="H707" s="250" t="s">
        <v>1309</v>
      </c>
    </row>
    <row r="708" spans="2:8" s="251" customFormat="1">
      <c r="B708" s="246">
        <f t="shared" si="21"/>
        <v>695</v>
      </c>
      <c r="C708" s="264" t="s">
        <v>1909</v>
      </c>
      <c r="D708" s="247" t="s">
        <v>1594</v>
      </c>
      <c r="E708" s="248">
        <v>68569</v>
      </c>
      <c r="F708" s="247"/>
      <c r="G708" s="249">
        <f t="shared" si="20"/>
        <v>68569</v>
      </c>
      <c r="H708" s="250" t="s">
        <v>1309</v>
      </c>
    </row>
    <row r="709" spans="2:8" s="251" customFormat="1">
      <c r="B709" s="246">
        <f t="shared" si="21"/>
        <v>696</v>
      </c>
      <c r="C709" s="264" t="s">
        <v>1910</v>
      </c>
      <c r="D709" s="247" t="s">
        <v>187</v>
      </c>
      <c r="E709" s="248">
        <v>26464</v>
      </c>
      <c r="F709" s="247"/>
      <c r="G709" s="249">
        <f t="shared" si="20"/>
        <v>26464</v>
      </c>
      <c r="H709" s="250" t="s">
        <v>1309</v>
      </c>
    </row>
    <row r="710" spans="2:8" s="251" customFormat="1">
      <c r="B710" s="246">
        <f t="shared" si="21"/>
        <v>697</v>
      </c>
      <c r="C710" s="264" t="s">
        <v>1911</v>
      </c>
      <c r="D710" s="247" t="s">
        <v>81</v>
      </c>
      <c r="E710" s="248">
        <v>23024</v>
      </c>
      <c r="F710" s="247"/>
      <c r="G710" s="249">
        <f t="shared" si="20"/>
        <v>23024</v>
      </c>
      <c r="H710" s="250" t="s">
        <v>1309</v>
      </c>
    </row>
    <row r="711" spans="2:8" s="251" customFormat="1">
      <c r="B711" s="246">
        <f t="shared" si="21"/>
        <v>698</v>
      </c>
      <c r="C711" s="264" t="s">
        <v>1912</v>
      </c>
      <c r="D711" s="247" t="s">
        <v>187</v>
      </c>
      <c r="E711" s="248">
        <v>47396</v>
      </c>
      <c r="F711" s="247"/>
      <c r="G711" s="249">
        <f t="shared" si="20"/>
        <v>47396</v>
      </c>
      <c r="H711" s="250" t="s">
        <v>1309</v>
      </c>
    </row>
    <row r="712" spans="2:8" s="251" customFormat="1">
      <c r="B712" s="246">
        <f t="shared" si="21"/>
        <v>699</v>
      </c>
      <c r="C712" s="264" t="s">
        <v>1913</v>
      </c>
      <c r="D712" s="247" t="s">
        <v>78</v>
      </c>
      <c r="E712" s="248">
        <v>89010</v>
      </c>
      <c r="F712" s="247"/>
      <c r="G712" s="249">
        <f t="shared" si="20"/>
        <v>89010</v>
      </c>
      <c r="H712" s="250" t="s">
        <v>1309</v>
      </c>
    </row>
    <row r="713" spans="2:8" s="251" customFormat="1">
      <c r="B713" s="246">
        <f t="shared" si="21"/>
        <v>700</v>
      </c>
      <c r="C713" s="264" t="s">
        <v>1914</v>
      </c>
      <c r="D713" s="247" t="s">
        <v>78</v>
      </c>
      <c r="E713" s="248">
        <v>3131</v>
      </c>
      <c r="F713" s="247"/>
      <c r="G713" s="249">
        <f t="shared" si="20"/>
        <v>3131</v>
      </c>
      <c r="H713" s="250" t="s">
        <v>1309</v>
      </c>
    </row>
    <row r="714" spans="2:8" s="251" customFormat="1">
      <c r="B714" s="246">
        <f t="shared" si="21"/>
        <v>701</v>
      </c>
      <c r="C714" s="264" t="s">
        <v>1915</v>
      </c>
      <c r="D714" s="247" t="s">
        <v>78</v>
      </c>
      <c r="E714" s="248">
        <v>243</v>
      </c>
      <c r="F714" s="247"/>
      <c r="G714" s="249">
        <f t="shared" si="20"/>
        <v>243</v>
      </c>
      <c r="H714" s="250" t="s">
        <v>1309</v>
      </c>
    </row>
    <row r="715" spans="2:8" s="251" customFormat="1">
      <c r="B715" s="246">
        <f t="shared" si="21"/>
        <v>702</v>
      </c>
      <c r="C715" s="264" t="s">
        <v>1916</v>
      </c>
      <c r="D715" s="247" t="s">
        <v>78</v>
      </c>
      <c r="E715" s="248">
        <v>4190</v>
      </c>
      <c r="F715" s="247"/>
      <c r="G715" s="249">
        <f t="shared" si="20"/>
        <v>4190</v>
      </c>
      <c r="H715" s="250" t="s">
        <v>1309</v>
      </c>
    </row>
    <row r="716" spans="2:8" s="251" customFormat="1">
      <c r="B716" s="246">
        <f t="shared" si="21"/>
        <v>703</v>
      </c>
      <c r="C716" s="264" t="s">
        <v>1917</v>
      </c>
      <c r="D716" s="247" t="s">
        <v>78</v>
      </c>
      <c r="E716" s="248">
        <v>3159</v>
      </c>
      <c r="F716" s="247"/>
      <c r="G716" s="249">
        <f t="shared" si="20"/>
        <v>3159</v>
      </c>
      <c r="H716" s="250" t="s">
        <v>1309</v>
      </c>
    </row>
    <row r="717" spans="2:8" s="251" customFormat="1">
      <c r="B717" s="246">
        <f t="shared" si="21"/>
        <v>704</v>
      </c>
      <c r="C717" s="264" t="s">
        <v>1918</v>
      </c>
      <c r="D717" s="247" t="s">
        <v>78</v>
      </c>
      <c r="E717" s="248">
        <v>4257</v>
      </c>
      <c r="F717" s="247"/>
      <c r="G717" s="249">
        <f t="shared" si="20"/>
        <v>4257</v>
      </c>
      <c r="H717" s="250" t="s">
        <v>1309</v>
      </c>
    </row>
    <row r="718" spans="2:8" s="251" customFormat="1">
      <c r="B718" s="246">
        <f t="shared" si="21"/>
        <v>705</v>
      </c>
      <c r="C718" s="264" t="s">
        <v>1919</v>
      </c>
      <c r="D718" s="247" t="s">
        <v>78</v>
      </c>
      <c r="E718" s="248">
        <v>8111</v>
      </c>
      <c r="F718" s="247"/>
      <c r="G718" s="249">
        <f t="shared" si="20"/>
        <v>8111</v>
      </c>
      <c r="H718" s="250" t="s">
        <v>1309</v>
      </c>
    </row>
    <row r="719" spans="2:8" s="251" customFormat="1">
      <c r="B719" s="246">
        <f t="shared" si="21"/>
        <v>706</v>
      </c>
      <c r="C719" s="264" t="s">
        <v>1920</v>
      </c>
      <c r="D719" s="247" t="s">
        <v>78</v>
      </c>
      <c r="E719" s="248">
        <v>38001</v>
      </c>
      <c r="F719" s="247"/>
      <c r="G719" s="249">
        <f t="shared" si="20"/>
        <v>38001</v>
      </c>
      <c r="H719" s="250" t="s">
        <v>1309</v>
      </c>
    </row>
    <row r="720" spans="2:8" s="251" customFormat="1">
      <c r="B720" s="246">
        <f t="shared" si="21"/>
        <v>707</v>
      </c>
      <c r="C720" s="264" t="s">
        <v>1921</v>
      </c>
      <c r="D720" s="247" t="s">
        <v>78</v>
      </c>
      <c r="E720" s="248">
        <v>5110</v>
      </c>
      <c r="F720" s="247"/>
      <c r="G720" s="249">
        <f t="shared" si="20"/>
        <v>5110</v>
      </c>
      <c r="H720" s="250" t="s">
        <v>1309</v>
      </c>
    </row>
    <row r="721" spans="2:8" s="251" customFormat="1">
      <c r="B721" s="246">
        <f t="shared" si="21"/>
        <v>708</v>
      </c>
      <c r="C721" s="264" t="s">
        <v>1922</v>
      </c>
      <c r="D721" s="247" t="s">
        <v>78</v>
      </c>
      <c r="E721" s="248">
        <v>3951</v>
      </c>
      <c r="F721" s="247"/>
      <c r="G721" s="249">
        <f t="shared" si="20"/>
        <v>3951</v>
      </c>
      <c r="H721" s="250" t="s">
        <v>1309</v>
      </c>
    </row>
    <row r="722" spans="2:8" s="251" customFormat="1">
      <c r="B722" s="246">
        <f t="shared" si="21"/>
        <v>709</v>
      </c>
      <c r="C722" s="264" t="s">
        <v>1923</v>
      </c>
      <c r="D722" s="247" t="s">
        <v>78</v>
      </c>
      <c r="E722" s="248">
        <v>10964</v>
      </c>
      <c r="F722" s="247"/>
      <c r="G722" s="249">
        <f t="shared" si="20"/>
        <v>10964</v>
      </c>
      <c r="H722" s="250" t="s">
        <v>1309</v>
      </c>
    </row>
    <row r="723" spans="2:8" s="251" customFormat="1" ht="26.4">
      <c r="B723" s="246">
        <f t="shared" si="21"/>
        <v>710</v>
      </c>
      <c r="C723" s="264" t="s">
        <v>1924</v>
      </c>
      <c r="D723" s="247" t="s">
        <v>78</v>
      </c>
      <c r="E723" s="248">
        <v>45341</v>
      </c>
      <c r="F723" s="247"/>
      <c r="G723" s="249">
        <f t="shared" si="20"/>
        <v>45341</v>
      </c>
      <c r="H723" s="250" t="s">
        <v>1309</v>
      </c>
    </row>
    <row r="724" spans="2:8" s="251" customFormat="1">
      <c r="B724" s="246">
        <f t="shared" si="21"/>
        <v>711</v>
      </c>
      <c r="C724" s="264" t="s">
        <v>1925</v>
      </c>
      <c r="D724" s="247" t="s">
        <v>78</v>
      </c>
      <c r="E724" s="248">
        <v>8139</v>
      </c>
      <c r="F724" s="247"/>
      <c r="G724" s="249">
        <f t="shared" si="20"/>
        <v>8139</v>
      </c>
      <c r="H724" s="250" t="s">
        <v>1309</v>
      </c>
    </row>
    <row r="725" spans="2:8" s="251" customFormat="1">
      <c r="B725" s="246">
        <f t="shared" si="21"/>
        <v>712</v>
      </c>
      <c r="C725" s="264" t="s">
        <v>1926</v>
      </c>
      <c r="D725" s="247" t="s">
        <v>81</v>
      </c>
      <c r="E725" s="248">
        <v>47100</v>
      </c>
      <c r="F725" s="247"/>
      <c r="G725" s="249">
        <f t="shared" si="20"/>
        <v>47100</v>
      </c>
      <c r="H725" s="250" t="s">
        <v>1309</v>
      </c>
    </row>
    <row r="726" spans="2:8" s="251" customFormat="1">
      <c r="B726" s="246">
        <f t="shared" si="21"/>
        <v>713</v>
      </c>
      <c r="C726" s="264" t="s">
        <v>1046</v>
      </c>
      <c r="D726" s="247" t="s">
        <v>109</v>
      </c>
      <c r="E726" s="248">
        <v>84387</v>
      </c>
      <c r="F726" s="247"/>
      <c r="G726" s="249">
        <f t="shared" si="20"/>
        <v>84387</v>
      </c>
      <c r="H726" s="250" t="s">
        <v>1309</v>
      </c>
    </row>
    <row r="727" spans="2:8" s="251" customFormat="1" ht="26.4">
      <c r="B727" s="246">
        <f t="shared" si="21"/>
        <v>714</v>
      </c>
      <c r="C727" s="264" t="s">
        <v>1927</v>
      </c>
      <c r="D727" s="247" t="s">
        <v>78</v>
      </c>
      <c r="E727" s="248">
        <v>2583</v>
      </c>
      <c r="F727" s="247"/>
      <c r="G727" s="249">
        <f t="shared" ref="G727:G790" si="22">E727*(1+F727)</f>
        <v>2583</v>
      </c>
      <c r="H727" s="250" t="s">
        <v>1309</v>
      </c>
    </row>
    <row r="728" spans="2:8" s="251" customFormat="1" ht="26.4">
      <c r="B728" s="246">
        <f t="shared" si="21"/>
        <v>715</v>
      </c>
      <c r="C728" s="264" t="s">
        <v>1928</v>
      </c>
      <c r="D728" s="247" t="s">
        <v>78</v>
      </c>
      <c r="E728" s="248">
        <v>2227619</v>
      </c>
      <c r="F728" s="247"/>
      <c r="G728" s="249">
        <f t="shared" si="22"/>
        <v>2227619</v>
      </c>
      <c r="H728" s="250" t="s">
        <v>1309</v>
      </c>
    </row>
    <row r="729" spans="2:8" s="251" customFormat="1" ht="26.4">
      <c r="B729" s="246">
        <f t="shared" si="21"/>
        <v>716</v>
      </c>
      <c r="C729" s="264" t="s">
        <v>1929</v>
      </c>
      <c r="D729" s="247" t="s">
        <v>78</v>
      </c>
      <c r="E729" s="248">
        <v>4956866</v>
      </c>
      <c r="F729" s="247"/>
      <c r="G729" s="249">
        <f t="shared" si="22"/>
        <v>4956866</v>
      </c>
      <c r="H729" s="250" t="s">
        <v>1309</v>
      </c>
    </row>
    <row r="730" spans="2:8" s="251" customFormat="1" ht="26.4">
      <c r="B730" s="246">
        <f t="shared" si="21"/>
        <v>717</v>
      </c>
      <c r="C730" s="264" t="s">
        <v>1930</v>
      </c>
      <c r="D730" s="247" t="s">
        <v>81</v>
      </c>
      <c r="E730" s="248">
        <v>46456</v>
      </c>
      <c r="F730" s="247"/>
      <c r="G730" s="249">
        <f t="shared" si="22"/>
        <v>46456</v>
      </c>
      <c r="H730" s="250" t="s">
        <v>1309</v>
      </c>
    </row>
    <row r="731" spans="2:8" s="251" customFormat="1" ht="26.4">
      <c r="B731" s="246">
        <f t="shared" si="21"/>
        <v>718</v>
      </c>
      <c r="C731" s="264" t="s">
        <v>1931</v>
      </c>
      <c r="D731" s="247" t="s">
        <v>78</v>
      </c>
      <c r="E731" s="248">
        <v>276877</v>
      </c>
      <c r="F731" s="247"/>
      <c r="G731" s="249">
        <f t="shared" si="22"/>
        <v>276877</v>
      </c>
      <c r="H731" s="250" t="s">
        <v>1309</v>
      </c>
    </row>
    <row r="732" spans="2:8" s="251" customFormat="1">
      <c r="B732" s="246">
        <f t="shared" si="21"/>
        <v>719</v>
      </c>
      <c r="C732" s="264" t="s">
        <v>1932</v>
      </c>
      <c r="D732" s="247" t="s">
        <v>78</v>
      </c>
      <c r="E732" s="248">
        <v>353065</v>
      </c>
      <c r="F732" s="247"/>
      <c r="G732" s="249">
        <f t="shared" si="22"/>
        <v>353065</v>
      </c>
      <c r="H732" s="250" t="s">
        <v>1309</v>
      </c>
    </row>
    <row r="733" spans="2:8" s="251" customFormat="1">
      <c r="B733" s="246">
        <f t="shared" si="21"/>
        <v>720</v>
      </c>
      <c r="C733" s="264" t="s">
        <v>1933</v>
      </c>
      <c r="D733" s="247" t="s">
        <v>78</v>
      </c>
      <c r="E733" s="248">
        <v>741437</v>
      </c>
      <c r="F733" s="247"/>
      <c r="G733" s="249">
        <f t="shared" si="22"/>
        <v>741437</v>
      </c>
      <c r="H733" s="250" t="s">
        <v>1309</v>
      </c>
    </row>
    <row r="734" spans="2:8" s="251" customFormat="1">
      <c r="B734" s="246">
        <f t="shared" si="21"/>
        <v>721</v>
      </c>
      <c r="C734" s="264" t="s">
        <v>1934</v>
      </c>
      <c r="D734" s="247" t="s">
        <v>78</v>
      </c>
      <c r="E734" s="248">
        <v>65038</v>
      </c>
      <c r="F734" s="247"/>
      <c r="G734" s="249">
        <f t="shared" si="22"/>
        <v>65038</v>
      </c>
      <c r="H734" s="250" t="s">
        <v>1309</v>
      </c>
    </row>
    <row r="735" spans="2:8" s="251" customFormat="1">
      <c r="B735" s="246">
        <f t="shared" si="21"/>
        <v>722</v>
      </c>
      <c r="C735" s="264" t="s">
        <v>1935</v>
      </c>
      <c r="D735" s="247" t="s">
        <v>81</v>
      </c>
      <c r="E735" s="248">
        <v>22866</v>
      </c>
      <c r="F735" s="247"/>
      <c r="G735" s="249">
        <f t="shared" si="22"/>
        <v>22866</v>
      </c>
      <c r="H735" s="250" t="s">
        <v>1309</v>
      </c>
    </row>
    <row r="736" spans="2:8" s="251" customFormat="1">
      <c r="B736" s="246">
        <f t="shared" si="21"/>
        <v>723</v>
      </c>
      <c r="C736" s="264" t="s">
        <v>1936</v>
      </c>
      <c r="D736" s="247" t="s">
        <v>81</v>
      </c>
      <c r="E736" s="248">
        <v>4088</v>
      </c>
      <c r="F736" s="247"/>
      <c r="G736" s="249">
        <f t="shared" si="22"/>
        <v>4088</v>
      </c>
      <c r="H736" s="250" t="s">
        <v>1309</v>
      </c>
    </row>
    <row r="737" spans="2:8" s="251" customFormat="1">
      <c r="B737" s="246">
        <f t="shared" si="21"/>
        <v>724</v>
      </c>
      <c r="C737" s="264" t="s">
        <v>1937</v>
      </c>
      <c r="D737" s="247" t="s">
        <v>81</v>
      </c>
      <c r="E737" s="248">
        <v>6690</v>
      </c>
      <c r="F737" s="247"/>
      <c r="G737" s="249">
        <f t="shared" si="22"/>
        <v>6690</v>
      </c>
      <c r="H737" s="250" t="s">
        <v>1309</v>
      </c>
    </row>
    <row r="738" spans="2:8" s="251" customFormat="1">
      <c r="B738" s="246">
        <f t="shared" si="21"/>
        <v>725</v>
      </c>
      <c r="C738" s="264" t="s">
        <v>1938</v>
      </c>
      <c r="D738" s="247" t="s">
        <v>81</v>
      </c>
      <c r="E738" s="248">
        <v>7990</v>
      </c>
      <c r="F738" s="247"/>
      <c r="G738" s="249">
        <f t="shared" si="22"/>
        <v>7990</v>
      </c>
      <c r="H738" s="250" t="s">
        <v>1309</v>
      </c>
    </row>
    <row r="739" spans="2:8" s="251" customFormat="1">
      <c r="B739" s="246">
        <f t="shared" si="21"/>
        <v>726</v>
      </c>
      <c r="C739" s="264" t="s">
        <v>1939</v>
      </c>
      <c r="D739" s="247" t="s">
        <v>81</v>
      </c>
      <c r="E739" s="248">
        <v>3010</v>
      </c>
      <c r="F739" s="247"/>
      <c r="G739" s="249">
        <f t="shared" si="22"/>
        <v>3010</v>
      </c>
      <c r="H739" s="250" t="s">
        <v>1309</v>
      </c>
    </row>
    <row r="740" spans="2:8" s="251" customFormat="1">
      <c r="B740" s="246">
        <f t="shared" si="21"/>
        <v>727</v>
      </c>
      <c r="C740" s="264" t="s">
        <v>1940</v>
      </c>
      <c r="D740" s="247" t="s">
        <v>81</v>
      </c>
      <c r="E740" s="248">
        <v>6036</v>
      </c>
      <c r="F740" s="247"/>
      <c r="G740" s="249">
        <f t="shared" si="22"/>
        <v>6036</v>
      </c>
      <c r="H740" s="250" t="s">
        <v>1309</v>
      </c>
    </row>
    <row r="741" spans="2:8" s="251" customFormat="1">
      <c r="B741" s="246">
        <f t="shared" si="21"/>
        <v>728</v>
      </c>
      <c r="C741" s="264" t="s">
        <v>1941</v>
      </c>
      <c r="D741" s="247" t="s">
        <v>78</v>
      </c>
      <c r="E741" s="248">
        <v>249190</v>
      </c>
      <c r="F741" s="247"/>
      <c r="G741" s="249">
        <f t="shared" si="22"/>
        <v>249190</v>
      </c>
      <c r="H741" s="250" t="s">
        <v>1309</v>
      </c>
    </row>
    <row r="742" spans="2:8" s="251" customFormat="1">
      <c r="B742" s="246">
        <f t="shared" si="21"/>
        <v>729</v>
      </c>
      <c r="C742" s="264" t="s">
        <v>1942</v>
      </c>
      <c r="D742" s="247" t="s">
        <v>78</v>
      </c>
      <c r="E742" s="248">
        <v>318688</v>
      </c>
      <c r="F742" s="247"/>
      <c r="G742" s="249">
        <f t="shared" si="22"/>
        <v>318688</v>
      </c>
      <c r="H742" s="250" t="s">
        <v>1309</v>
      </c>
    </row>
    <row r="743" spans="2:8" s="251" customFormat="1">
      <c r="B743" s="246">
        <f t="shared" si="21"/>
        <v>730</v>
      </c>
      <c r="C743" s="264" t="s">
        <v>1943</v>
      </c>
      <c r="D743" s="247" t="s">
        <v>78</v>
      </c>
      <c r="E743" s="248">
        <v>42721</v>
      </c>
      <c r="F743" s="247"/>
      <c r="G743" s="249">
        <f t="shared" si="22"/>
        <v>42721</v>
      </c>
      <c r="H743" s="250" t="s">
        <v>1309</v>
      </c>
    </row>
    <row r="744" spans="2:8" s="251" customFormat="1">
      <c r="B744" s="246">
        <f t="shared" si="21"/>
        <v>731</v>
      </c>
      <c r="C744" s="264" t="s">
        <v>1944</v>
      </c>
      <c r="D744" s="247" t="s">
        <v>78</v>
      </c>
      <c r="E744" s="248">
        <v>1155162</v>
      </c>
      <c r="F744" s="247"/>
      <c r="G744" s="249">
        <f t="shared" si="22"/>
        <v>1155162</v>
      </c>
      <c r="H744" s="250" t="s">
        <v>1309</v>
      </c>
    </row>
    <row r="745" spans="2:8" s="251" customFormat="1" ht="26.4">
      <c r="B745" s="246">
        <f t="shared" si="21"/>
        <v>732</v>
      </c>
      <c r="C745" s="264" t="s">
        <v>540</v>
      </c>
      <c r="D745" s="247" t="s">
        <v>78</v>
      </c>
      <c r="E745" s="248">
        <v>52919</v>
      </c>
      <c r="F745" s="247"/>
      <c r="G745" s="249">
        <f t="shared" si="22"/>
        <v>52919</v>
      </c>
      <c r="H745" s="250" t="s">
        <v>1309</v>
      </c>
    </row>
    <row r="746" spans="2:8" s="251" customFormat="1" ht="39.6">
      <c r="B746" s="246">
        <f t="shared" si="21"/>
        <v>733</v>
      </c>
      <c r="C746" s="264" t="s">
        <v>542</v>
      </c>
      <c r="D746" s="247" t="s">
        <v>78</v>
      </c>
      <c r="E746" s="248">
        <v>101646</v>
      </c>
      <c r="F746" s="247"/>
      <c r="G746" s="249">
        <f t="shared" si="22"/>
        <v>101646</v>
      </c>
      <c r="H746" s="250" t="s">
        <v>1309</v>
      </c>
    </row>
    <row r="747" spans="2:8" s="251" customFormat="1" ht="26.4">
      <c r="B747" s="246">
        <f t="shared" si="21"/>
        <v>734</v>
      </c>
      <c r="C747" s="264" t="s">
        <v>541</v>
      </c>
      <c r="D747" s="247" t="s">
        <v>78</v>
      </c>
      <c r="E747" s="248">
        <v>73183</v>
      </c>
      <c r="F747" s="247"/>
      <c r="G747" s="249">
        <f t="shared" si="22"/>
        <v>73183</v>
      </c>
      <c r="H747" s="250" t="s">
        <v>1309</v>
      </c>
    </row>
    <row r="748" spans="2:8" s="251" customFormat="1" ht="52.8">
      <c r="B748" s="246">
        <f t="shared" si="21"/>
        <v>735</v>
      </c>
      <c r="C748" s="264" t="s">
        <v>543</v>
      </c>
      <c r="D748" s="247" t="s">
        <v>78</v>
      </c>
      <c r="E748" s="248">
        <v>352188</v>
      </c>
      <c r="F748" s="247"/>
      <c r="G748" s="249">
        <f t="shared" si="22"/>
        <v>352188</v>
      </c>
      <c r="H748" s="250" t="s">
        <v>1309</v>
      </c>
    </row>
    <row r="749" spans="2:8" s="251" customFormat="1" ht="52.8">
      <c r="B749" s="246">
        <f t="shared" si="21"/>
        <v>736</v>
      </c>
      <c r="C749" s="264" t="s">
        <v>1945</v>
      </c>
      <c r="D749" s="247" t="s">
        <v>78</v>
      </c>
      <c r="E749" s="248">
        <v>437139</v>
      </c>
      <c r="F749" s="247"/>
      <c r="G749" s="249">
        <f t="shared" si="22"/>
        <v>437139</v>
      </c>
      <c r="H749" s="250" t="s">
        <v>1309</v>
      </c>
    </row>
    <row r="750" spans="2:8" s="251" customFormat="1" ht="52.8">
      <c r="B750" s="246">
        <f t="shared" si="21"/>
        <v>737</v>
      </c>
      <c r="C750" s="264" t="s">
        <v>545</v>
      </c>
      <c r="D750" s="247" t="s">
        <v>78</v>
      </c>
      <c r="E750" s="248">
        <v>488115</v>
      </c>
      <c r="F750" s="247"/>
      <c r="G750" s="249">
        <f t="shared" si="22"/>
        <v>488115</v>
      </c>
      <c r="H750" s="250" t="s">
        <v>1309</v>
      </c>
    </row>
    <row r="751" spans="2:8" s="251" customFormat="1" ht="52.8">
      <c r="B751" s="246">
        <f t="shared" si="21"/>
        <v>738</v>
      </c>
      <c r="C751" s="264" t="s">
        <v>546</v>
      </c>
      <c r="D751" s="247" t="s">
        <v>78</v>
      </c>
      <c r="E751" s="248">
        <v>555216</v>
      </c>
      <c r="F751" s="247"/>
      <c r="G751" s="249">
        <f t="shared" si="22"/>
        <v>555216</v>
      </c>
      <c r="H751" s="250" t="s">
        <v>1309</v>
      </c>
    </row>
    <row r="752" spans="2:8" s="251" customFormat="1" ht="52.8">
      <c r="B752" s="246">
        <f t="shared" si="21"/>
        <v>739</v>
      </c>
      <c r="C752" s="264" t="s">
        <v>547</v>
      </c>
      <c r="D752" s="247" t="s">
        <v>78</v>
      </c>
      <c r="E752" s="248">
        <v>629373</v>
      </c>
      <c r="F752" s="247"/>
      <c r="G752" s="249">
        <f t="shared" si="22"/>
        <v>629373</v>
      </c>
      <c r="H752" s="250" t="s">
        <v>1309</v>
      </c>
    </row>
    <row r="753" spans="2:8" s="251" customFormat="1" ht="52.8">
      <c r="B753" s="246">
        <f t="shared" si="21"/>
        <v>740</v>
      </c>
      <c r="C753" s="264" t="s">
        <v>548</v>
      </c>
      <c r="D753" s="247" t="s">
        <v>78</v>
      </c>
      <c r="E753" s="248">
        <v>709125</v>
      </c>
      <c r="F753" s="247"/>
      <c r="G753" s="249">
        <f t="shared" si="22"/>
        <v>709125</v>
      </c>
      <c r="H753" s="250" t="s">
        <v>1309</v>
      </c>
    </row>
    <row r="754" spans="2:8" s="251" customFormat="1" ht="26.4">
      <c r="B754" s="246">
        <f t="shared" si="21"/>
        <v>741</v>
      </c>
      <c r="C754" s="264" t="s">
        <v>1946</v>
      </c>
      <c r="D754" s="247" t="s">
        <v>88</v>
      </c>
      <c r="E754" s="248">
        <v>63674</v>
      </c>
      <c r="F754" s="247"/>
      <c r="G754" s="249">
        <f t="shared" si="22"/>
        <v>63674</v>
      </c>
      <c r="H754" s="250" t="s">
        <v>1309</v>
      </c>
    </row>
    <row r="755" spans="2:8" s="251" customFormat="1">
      <c r="B755" s="246">
        <f t="shared" si="21"/>
        <v>742</v>
      </c>
      <c r="C755" s="264" t="s">
        <v>1947</v>
      </c>
      <c r="D755" s="247" t="s">
        <v>88</v>
      </c>
      <c r="E755" s="248">
        <v>34842</v>
      </c>
      <c r="F755" s="247"/>
      <c r="G755" s="249">
        <f t="shared" si="22"/>
        <v>34842</v>
      </c>
      <c r="H755" s="250" t="s">
        <v>1309</v>
      </c>
    </row>
    <row r="756" spans="2:8" s="251" customFormat="1">
      <c r="B756" s="246">
        <f t="shared" ref="B756:B819" si="23">B755+1</f>
        <v>743</v>
      </c>
      <c r="C756" s="264" t="s">
        <v>1948</v>
      </c>
      <c r="D756" s="247" t="s">
        <v>88</v>
      </c>
      <c r="E756" s="248">
        <v>30527</v>
      </c>
      <c r="F756" s="247"/>
      <c r="G756" s="249">
        <f t="shared" si="22"/>
        <v>30527</v>
      </c>
      <c r="H756" s="250" t="s">
        <v>1309</v>
      </c>
    </row>
    <row r="757" spans="2:8" s="251" customFormat="1" ht="26.4">
      <c r="B757" s="246">
        <f t="shared" si="23"/>
        <v>744</v>
      </c>
      <c r="C757" s="264" t="s">
        <v>1949</v>
      </c>
      <c r="D757" s="247" t="s">
        <v>88</v>
      </c>
      <c r="E757" s="248">
        <v>47385</v>
      </c>
      <c r="F757" s="247"/>
      <c r="G757" s="249">
        <f t="shared" si="22"/>
        <v>47385</v>
      </c>
      <c r="H757" s="250" t="s">
        <v>1309</v>
      </c>
    </row>
    <row r="758" spans="2:8" s="251" customFormat="1">
      <c r="B758" s="246">
        <f t="shared" si="23"/>
        <v>745</v>
      </c>
      <c r="C758" s="264" t="s">
        <v>1950</v>
      </c>
      <c r="D758" s="247" t="s">
        <v>78</v>
      </c>
      <c r="E758" s="248">
        <v>218239</v>
      </c>
      <c r="F758" s="247"/>
      <c r="G758" s="249">
        <f t="shared" si="22"/>
        <v>218239</v>
      </c>
      <c r="H758" s="250" t="s">
        <v>1309</v>
      </c>
    </row>
    <row r="759" spans="2:8" s="251" customFormat="1">
      <c r="B759" s="246">
        <f t="shared" si="23"/>
        <v>746</v>
      </c>
      <c r="C759" s="264" t="s">
        <v>1951</v>
      </c>
      <c r="D759" s="247" t="s">
        <v>88</v>
      </c>
      <c r="E759" s="248">
        <v>43093</v>
      </c>
      <c r="F759" s="247"/>
      <c r="G759" s="249">
        <f t="shared" si="22"/>
        <v>43093</v>
      </c>
      <c r="H759" s="250" t="s">
        <v>1309</v>
      </c>
    </row>
    <row r="760" spans="2:8" s="251" customFormat="1">
      <c r="B760" s="246">
        <f t="shared" si="23"/>
        <v>747</v>
      </c>
      <c r="C760" s="264" t="s">
        <v>992</v>
      </c>
      <c r="D760" s="247" t="s">
        <v>78</v>
      </c>
      <c r="E760" s="248">
        <v>15736</v>
      </c>
      <c r="F760" s="247"/>
      <c r="G760" s="249">
        <f t="shared" si="22"/>
        <v>15736</v>
      </c>
      <c r="H760" s="250" t="s">
        <v>1309</v>
      </c>
    </row>
    <row r="761" spans="2:8" s="251" customFormat="1">
      <c r="B761" s="246">
        <f t="shared" si="23"/>
        <v>748</v>
      </c>
      <c r="C761" s="264" t="s">
        <v>1952</v>
      </c>
      <c r="D761" s="247" t="s">
        <v>78</v>
      </c>
      <c r="E761" s="248">
        <v>167557</v>
      </c>
      <c r="F761" s="247"/>
      <c r="G761" s="249">
        <f t="shared" si="22"/>
        <v>167557</v>
      </c>
      <c r="H761" s="250" t="s">
        <v>1309</v>
      </c>
    </row>
    <row r="762" spans="2:8" s="251" customFormat="1">
      <c r="B762" s="246">
        <f t="shared" si="23"/>
        <v>749</v>
      </c>
      <c r="C762" s="264" t="s">
        <v>1953</v>
      </c>
      <c r="D762" s="247" t="s">
        <v>78</v>
      </c>
      <c r="E762" s="248">
        <v>963</v>
      </c>
      <c r="F762" s="247"/>
      <c r="G762" s="249">
        <f t="shared" si="22"/>
        <v>963</v>
      </c>
      <c r="H762" s="250" t="s">
        <v>1309</v>
      </c>
    </row>
    <row r="763" spans="2:8" s="251" customFormat="1">
      <c r="B763" s="246">
        <f t="shared" si="23"/>
        <v>750</v>
      </c>
      <c r="C763" s="264" t="s">
        <v>1954</v>
      </c>
      <c r="D763" s="247" t="s">
        <v>78</v>
      </c>
      <c r="E763" s="248">
        <v>14680</v>
      </c>
      <c r="F763" s="247"/>
      <c r="G763" s="249">
        <f t="shared" si="22"/>
        <v>14680</v>
      </c>
      <c r="H763" s="250" t="s">
        <v>1309</v>
      </c>
    </row>
    <row r="764" spans="2:8" s="251" customFormat="1" ht="26.4">
      <c r="B764" s="246">
        <f t="shared" si="23"/>
        <v>751</v>
      </c>
      <c r="C764" s="264" t="s">
        <v>1955</v>
      </c>
      <c r="D764" s="247" t="s">
        <v>88</v>
      </c>
      <c r="E764" s="248">
        <v>728021</v>
      </c>
      <c r="F764" s="247"/>
      <c r="G764" s="249">
        <f t="shared" si="22"/>
        <v>728021</v>
      </c>
      <c r="H764" s="250" t="s">
        <v>1309</v>
      </c>
    </row>
    <row r="765" spans="2:8" s="251" customFormat="1" ht="26.4">
      <c r="B765" s="246">
        <f t="shared" si="23"/>
        <v>752</v>
      </c>
      <c r="C765" s="264" t="s">
        <v>1956</v>
      </c>
      <c r="D765" s="247" t="s">
        <v>88</v>
      </c>
      <c r="E765" s="248">
        <v>292837</v>
      </c>
      <c r="F765" s="247"/>
      <c r="G765" s="249">
        <f t="shared" si="22"/>
        <v>292837</v>
      </c>
      <c r="H765" s="250" t="s">
        <v>1309</v>
      </c>
    </row>
    <row r="766" spans="2:8" s="251" customFormat="1" ht="26.4">
      <c r="B766" s="246">
        <f t="shared" si="23"/>
        <v>753</v>
      </c>
      <c r="C766" s="264" t="s">
        <v>1957</v>
      </c>
      <c r="D766" s="247" t="s">
        <v>78</v>
      </c>
      <c r="E766" s="248">
        <v>378189</v>
      </c>
      <c r="F766" s="247"/>
      <c r="G766" s="249">
        <f t="shared" si="22"/>
        <v>378189</v>
      </c>
      <c r="H766" s="250" t="s">
        <v>1309</v>
      </c>
    </row>
    <row r="767" spans="2:8" s="251" customFormat="1" ht="26.4">
      <c r="B767" s="246">
        <f t="shared" si="23"/>
        <v>754</v>
      </c>
      <c r="C767" s="264" t="s">
        <v>1958</v>
      </c>
      <c r="D767" s="247" t="s">
        <v>78</v>
      </c>
      <c r="E767" s="248">
        <v>1653831</v>
      </c>
      <c r="F767" s="247"/>
      <c r="G767" s="249">
        <f t="shared" si="22"/>
        <v>1653831</v>
      </c>
      <c r="H767" s="250" t="s">
        <v>1309</v>
      </c>
    </row>
    <row r="768" spans="2:8" s="251" customFormat="1">
      <c r="B768" s="246">
        <f t="shared" si="23"/>
        <v>755</v>
      </c>
      <c r="C768" s="264" t="s">
        <v>1959</v>
      </c>
      <c r="D768" s="247" t="s">
        <v>78</v>
      </c>
      <c r="E768" s="248">
        <v>10964</v>
      </c>
      <c r="F768" s="247"/>
      <c r="G768" s="249">
        <f t="shared" si="22"/>
        <v>10964</v>
      </c>
      <c r="H768" s="250" t="s">
        <v>1309</v>
      </c>
    </row>
    <row r="769" spans="2:8" s="251" customFormat="1">
      <c r="B769" s="246">
        <f t="shared" si="23"/>
        <v>756</v>
      </c>
      <c r="C769" s="264" t="s">
        <v>1960</v>
      </c>
      <c r="D769" s="247" t="s">
        <v>78</v>
      </c>
      <c r="E769" s="248">
        <v>11001</v>
      </c>
      <c r="F769" s="247"/>
      <c r="G769" s="249">
        <f t="shared" si="22"/>
        <v>11001</v>
      </c>
      <c r="H769" s="250" t="s">
        <v>1309</v>
      </c>
    </row>
    <row r="770" spans="2:8" s="251" customFormat="1" ht="26.4">
      <c r="B770" s="246">
        <f t="shared" si="23"/>
        <v>757</v>
      </c>
      <c r="C770" s="264" t="s">
        <v>1961</v>
      </c>
      <c r="D770" s="247" t="s">
        <v>78</v>
      </c>
      <c r="E770" s="248">
        <v>45638</v>
      </c>
      <c r="F770" s="247"/>
      <c r="G770" s="249">
        <f t="shared" si="22"/>
        <v>45638</v>
      </c>
      <c r="H770" s="250" t="s">
        <v>1309</v>
      </c>
    </row>
    <row r="771" spans="2:8" s="251" customFormat="1" ht="26.4">
      <c r="B771" s="246">
        <f t="shared" si="23"/>
        <v>758</v>
      </c>
      <c r="C771" s="264" t="s">
        <v>1962</v>
      </c>
      <c r="D771" s="247" t="s">
        <v>78</v>
      </c>
      <c r="E771" s="248">
        <v>37462</v>
      </c>
      <c r="F771" s="247"/>
      <c r="G771" s="249">
        <f t="shared" si="22"/>
        <v>37462</v>
      </c>
      <c r="H771" s="250" t="s">
        <v>1309</v>
      </c>
    </row>
    <row r="772" spans="2:8" s="251" customFormat="1">
      <c r="B772" s="246">
        <f t="shared" si="23"/>
        <v>759</v>
      </c>
      <c r="C772" s="264" t="s">
        <v>1963</v>
      </c>
      <c r="D772" s="247" t="s">
        <v>78</v>
      </c>
      <c r="E772" s="248">
        <v>16910</v>
      </c>
      <c r="F772" s="247"/>
      <c r="G772" s="249">
        <f t="shared" si="22"/>
        <v>16910</v>
      </c>
      <c r="H772" s="250" t="s">
        <v>1309</v>
      </c>
    </row>
    <row r="773" spans="2:8" s="251" customFormat="1">
      <c r="B773" s="246">
        <f t="shared" si="23"/>
        <v>760</v>
      </c>
      <c r="C773" s="264" t="s">
        <v>1964</v>
      </c>
      <c r="D773" s="247" t="s">
        <v>78</v>
      </c>
      <c r="E773" s="248">
        <v>14540</v>
      </c>
      <c r="F773" s="247"/>
      <c r="G773" s="249">
        <f t="shared" si="22"/>
        <v>14540</v>
      </c>
      <c r="H773" s="250" t="s">
        <v>1309</v>
      </c>
    </row>
    <row r="774" spans="2:8" s="251" customFormat="1">
      <c r="B774" s="246">
        <f t="shared" si="23"/>
        <v>761</v>
      </c>
      <c r="C774" s="264" t="s">
        <v>1965</v>
      </c>
      <c r="D774" s="247" t="s">
        <v>1348</v>
      </c>
      <c r="E774" s="248">
        <v>83992</v>
      </c>
      <c r="F774" s="247"/>
      <c r="G774" s="249">
        <f t="shared" si="22"/>
        <v>83992</v>
      </c>
      <c r="H774" s="250" t="s">
        <v>1309</v>
      </c>
    </row>
    <row r="775" spans="2:8" s="251" customFormat="1" ht="26.4">
      <c r="B775" s="246">
        <f t="shared" si="23"/>
        <v>762</v>
      </c>
      <c r="C775" s="264" t="s">
        <v>1966</v>
      </c>
      <c r="D775" s="247" t="s">
        <v>78</v>
      </c>
      <c r="E775" s="248">
        <v>1360</v>
      </c>
      <c r="F775" s="247"/>
      <c r="G775" s="249">
        <f t="shared" si="22"/>
        <v>1360</v>
      </c>
      <c r="H775" s="250" t="s">
        <v>1309</v>
      </c>
    </row>
    <row r="776" spans="2:8" s="251" customFormat="1" ht="26.4">
      <c r="B776" s="246">
        <f t="shared" si="23"/>
        <v>763</v>
      </c>
      <c r="C776" s="264" t="s">
        <v>1967</v>
      </c>
      <c r="D776" s="247" t="s">
        <v>78</v>
      </c>
      <c r="E776" s="248">
        <v>1711</v>
      </c>
      <c r="F776" s="247"/>
      <c r="G776" s="249">
        <f t="shared" si="22"/>
        <v>1711</v>
      </c>
      <c r="H776" s="250" t="s">
        <v>1309</v>
      </c>
    </row>
    <row r="777" spans="2:8" s="251" customFormat="1">
      <c r="B777" s="246">
        <f t="shared" si="23"/>
        <v>764</v>
      </c>
      <c r="C777" s="264" t="s">
        <v>1968</v>
      </c>
      <c r="D777" s="247" t="s">
        <v>78</v>
      </c>
      <c r="E777" s="248">
        <v>1692</v>
      </c>
      <c r="F777" s="247"/>
      <c r="G777" s="249">
        <f t="shared" si="22"/>
        <v>1692</v>
      </c>
      <c r="H777" s="250" t="s">
        <v>1309</v>
      </c>
    </row>
    <row r="778" spans="2:8" s="251" customFormat="1">
      <c r="B778" s="246">
        <f t="shared" si="23"/>
        <v>765</v>
      </c>
      <c r="C778" s="264" t="s">
        <v>1969</v>
      </c>
      <c r="D778" s="247" t="s">
        <v>78</v>
      </c>
      <c r="E778" s="248">
        <v>2144</v>
      </c>
      <c r="F778" s="247"/>
      <c r="G778" s="249">
        <f t="shared" si="22"/>
        <v>2144</v>
      </c>
      <c r="H778" s="250" t="s">
        <v>1309</v>
      </c>
    </row>
    <row r="779" spans="2:8" s="251" customFormat="1">
      <c r="B779" s="246">
        <f t="shared" si="23"/>
        <v>766</v>
      </c>
      <c r="C779" s="264" t="s">
        <v>1970</v>
      </c>
      <c r="D779" s="247" t="s">
        <v>78</v>
      </c>
      <c r="E779" s="248">
        <v>4224</v>
      </c>
      <c r="F779" s="247"/>
      <c r="G779" s="249">
        <f t="shared" si="22"/>
        <v>4224</v>
      </c>
      <c r="H779" s="250" t="s">
        <v>1309</v>
      </c>
    </row>
    <row r="780" spans="2:8" s="251" customFormat="1">
      <c r="B780" s="246">
        <f t="shared" si="23"/>
        <v>767</v>
      </c>
      <c r="C780" s="264" t="s">
        <v>866</v>
      </c>
      <c r="D780" s="247" t="s">
        <v>78</v>
      </c>
      <c r="E780" s="248">
        <v>143270</v>
      </c>
      <c r="F780" s="247"/>
      <c r="G780" s="249">
        <f t="shared" si="22"/>
        <v>143270</v>
      </c>
      <c r="H780" s="250" t="s">
        <v>1309</v>
      </c>
    </row>
    <row r="781" spans="2:8" s="251" customFormat="1">
      <c r="B781" s="246">
        <f t="shared" si="23"/>
        <v>768</v>
      </c>
      <c r="C781" s="264" t="s">
        <v>867</v>
      </c>
      <c r="D781" s="247" t="s">
        <v>78</v>
      </c>
      <c r="E781" s="248">
        <v>164508</v>
      </c>
      <c r="F781" s="247"/>
      <c r="G781" s="249">
        <f t="shared" si="22"/>
        <v>164508</v>
      </c>
      <c r="H781" s="250" t="s">
        <v>1309</v>
      </c>
    </row>
    <row r="782" spans="2:8" s="251" customFormat="1">
      <c r="B782" s="246">
        <f t="shared" si="23"/>
        <v>769</v>
      </c>
      <c r="C782" s="264" t="s">
        <v>868</v>
      </c>
      <c r="D782" s="247" t="s">
        <v>78</v>
      </c>
      <c r="E782" s="248">
        <v>514732</v>
      </c>
      <c r="F782" s="247"/>
      <c r="G782" s="249">
        <f t="shared" si="22"/>
        <v>514732</v>
      </c>
      <c r="H782" s="250" t="s">
        <v>1309</v>
      </c>
    </row>
    <row r="783" spans="2:8" s="251" customFormat="1">
      <c r="B783" s="246">
        <f t="shared" si="23"/>
        <v>770</v>
      </c>
      <c r="C783" s="264" t="s">
        <v>1971</v>
      </c>
      <c r="D783" s="247" t="s">
        <v>78</v>
      </c>
      <c r="E783" s="248">
        <v>14658</v>
      </c>
      <c r="F783" s="247"/>
      <c r="G783" s="249">
        <f t="shared" si="22"/>
        <v>14658</v>
      </c>
      <c r="H783" s="250" t="s">
        <v>1309</v>
      </c>
    </row>
    <row r="784" spans="2:8" s="251" customFormat="1">
      <c r="B784" s="246">
        <f t="shared" si="23"/>
        <v>771</v>
      </c>
      <c r="C784" s="264" t="s">
        <v>1972</v>
      </c>
      <c r="D784" s="247" t="s">
        <v>78</v>
      </c>
      <c r="E784" s="248">
        <v>691</v>
      </c>
      <c r="F784" s="247"/>
      <c r="G784" s="249">
        <f t="shared" si="22"/>
        <v>691</v>
      </c>
      <c r="H784" s="250" t="s">
        <v>1309</v>
      </c>
    </row>
    <row r="785" spans="2:8" s="251" customFormat="1">
      <c r="B785" s="246">
        <f t="shared" si="23"/>
        <v>772</v>
      </c>
      <c r="C785" s="264" t="s">
        <v>1973</v>
      </c>
      <c r="D785" s="247" t="s">
        <v>78</v>
      </c>
      <c r="E785" s="248">
        <v>498</v>
      </c>
      <c r="F785" s="247"/>
      <c r="G785" s="249">
        <f t="shared" si="22"/>
        <v>498</v>
      </c>
      <c r="H785" s="250" t="s">
        <v>1309</v>
      </c>
    </row>
    <row r="786" spans="2:8" s="251" customFormat="1">
      <c r="B786" s="246">
        <f t="shared" si="23"/>
        <v>773</v>
      </c>
      <c r="C786" s="264" t="s">
        <v>1974</v>
      </c>
      <c r="D786" s="247" t="s">
        <v>78</v>
      </c>
      <c r="E786" s="248">
        <v>154434</v>
      </c>
      <c r="F786" s="247"/>
      <c r="G786" s="249">
        <f t="shared" si="22"/>
        <v>154434</v>
      </c>
      <c r="H786" s="250" t="s">
        <v>1309</v>
      </c>
    </row>
    <row r="787" spans="2:8" s="251" customFormat="1">
      <c r="B787" s="246">
        <f t="shared" si="23"/>
        <v>774</v>
      </c>
      <c r="C787" s="264" t="s">
        <v>1975</v>
      </c>
      <c r="D787" s="247" t="s">
        <v>78</v>
      </c>
      <c r="E787" s="248">
        <v>14751</v>
      </c>
      <c r="F787" s="247"/>
      <c r="G787" s="249">
        <f t="shared" si="22"/>
        <v>14751</v>
      </c>
      <c r="H787" s="250" t="s">
        <v>1309</v>
      </c>
    </row>
    <row r="788" spans="2:8" s="251" customFormat="1">
      <c r="B788" s="246">
        <f t="shared" si="23"/>
        <v>775</v>
      </c>
      <c r="C788" s="264" t="s">
        <v>1976</v>
      </c>
      <c r="D788" s="247" t="s">
        <v>78</v>
      </c>
      <c r="E788" s="248">
        <v>12342</v>
      </c>
      <c r="F788" s="247"/>
      <c r="G788" s="249">
        <f t="shared" si="22"/>
        <v>12342</v>
      </c>
      <c r="H788" s="250" t="s">
        <v>1309</v>
      </c>
    </row>
    <row r="789" spans="2:8" s="251" customFormat="1">
      <c r="B789" s="246">
        <f t="shared" si="23"/>
        <v>776</v>
      </c>
      <c r="C789" s="264" t="s">
        <v>1977</v>
      </c>
      <c r="D789" s="247" t="s">
        <v>78</v>
      </c>
      <c r="E789" s="248">
        <v>21825</v>
      </c>
      <c r="F789" s="247"/>
      <c r="G789" s="249">
        <f t="shared" si="22"/>
        <v>21825</v>
      </c>
      <c r="H789" s="250" t="s">
        <v>1309</v>
      </c>
    </row>
    <row r="790" spans="2:8" s="251" customFormat="1">
      <c r="B790" s="246">
        <f t="shared" si="23"/>
        <v>777</v>
      </c>
      <c r="C790" s="264" t="s">
        <v>1978</v>
      </c>
      <c r="D790" s="247" t="s">
        <v>78</v>
      </c>
      <c r="E790" s="248">
        <v>17282</v>
      </c>
      <c r="F790" s="247"/>
      <c r="G790" s="249">
        <f t="shared" si="22"/>
        <v>17282</v>
      </c>
      <c r="H790" s="250" t="s">
        <v>1309</v>
      </c>
    </row>
    <row r="791" spans="2:8" s="251" customFormat="1">
      <c r="B791" s="246">
        <f t="shared" si="23"/>
        <v>778</v>
      </c>
      <c r="C791" s="264" t="s">
        <v>1979</v>
      </c>
      <c r="D791" s="247" t="s">
        <v>78</v>
      </c>
      <c r="E791" s="248">
        <v>232</v>
      </c>
      <c r="F791" s="247"/>
      <c r="G791" s="249">
        <f t="shared" ref="G791:G854" si="24">E791*(1+F791)</f>
        <v>232</v>
      </c>
      <c r="H791" s="250" t="s">
        <v>1309</v>
      </c>
    </row>
    <row r="792" spans="2:8" s="251" customFormat="1">
      <c r="B792" s="246">
        <f t="shared" si="23"/>
        <v>779</v>
      </c>
      <c r="C792" s="264" t="s">
        <v>1980</v>
      </c>
      <c r="D792" s="247" t="s">
        <v>78</v>
      </c>
      <c r="E792" s="248">
        <v>5668</v>
      </c>
      <c r="F792" s="247"/>
      <c r="G792" s="249">
        <f t="shared" si="24"/>
        <v>5668</v>
      </c>
      <c r="H792" s="250" t="s">
        <v>1309</v>
      </c>
    </row>
    <row r="793" spans="2:8" s="251" customFormat="1">
      <c r="B793" s="246">
        <f t="shared" si="23"/>
        <v>780</v>
      </c>
      <c r="C793" s="264" t="s">
        <v>1981</v>
      </c>
      <c r="D793" s="247" t="s">
        <v>78</v>
      </c>
      <c r="E793" s="248">
        <v>4311</v>
      </c>
      <c r="F793" s="247"/>
      <c r="G793" s="249">
        <f t="shared" si="24"/>
        <v>4311</v>
      </c>
      <c r="H793" s="250" t="s">
        <v>1309</v>
      </c>
    </row>
    <row r="794" spans="2:8" s="251" customFormat="1">
      <c r="B794" s="246">
        <f t="shared" si="23"/>
        <v>781</v>
      </c>
      <c r="C794" s="264" t="s">
        <v>1982</v>
      </c>
      <c r="D794" s="247" t="s">
        <v>78</v>
      </c>
      <c r="E794" s="248">
        <v>1767</v>
      </c>
      <c r="F794" s="247"/>
      <c r="G794" s="249">
        <f t="shared" si="24"/>
        <v>1767</v>
      </c>
      <c r="H794" s="250" t="s">
        <v>1309</v>
      </c>
    </row>
    <row r="795" spans="2:8" s="251" customFormat="1">
      <c r="B795" s="246">
        <f t="shared" si="23"/>
        <v>782</v>
      </c>
      <c r="C795" s="264" t="s">
        <v>1983</v>
      </c>
      <c r="D795" s="247" t="s">
        <v>78</v>
      </c>
      <c r="E795" s="248">
        <v>2802</v>
      </c>
      <c r="F795" s="247"/>
      <c r="G795" s="249">
        <f t="shared" si="24"/>
        <v>2802</v>
      </c>
      <c r="H795" s="250" t="s">
        <v>1309</v>
      </c>
    </row>
    <row r="796" spans="2:8" s="251" customFormat="1">
      <c r="B796" s="246">
        <f t="shared" si="23"/>
        <v>783</v>
      </c>
      <c r="C796" s="264" t="s">
        <v>1984</v>
      </c>
      <c r="D796" s="247" t="s">
        <v>78</v>
      </c>
      <c r="E796" s="248">
        <v>32333</v>
      </c>
      <c r="F796" s="247"/>
      <c r="G796" s="249">
        <f t="shared" si="24"/>
        <v>32333</v>
      </c>
      <c r="H796" s="250" t="s">
        <v>1309</v>
      </c>
    </row>
    <row r="797" spans="2:8" s="251" customFormat="1">
      <c r="B797" s="246">
        <f t="shared" si="23"/>
        <v>784</v>
      </c>
      <c r="C797" s="264" t="s">
        <v>1985</v>
      </c>
      <c r="D797" s="247" t="s">
        <v>78</v>
      </c>
      <c r="E797" s="248">
        <v>21834</v>
      </c>
      <c r="F797" s="247"/>
      <c r="G797" s="249">
        <f t="shared" si="24"/>
        <v>21834</v>
      </c>
      <c r="H797" s="250" t="s">
        <v>1309</v>
      </c>
    </row>
    <row r="798" spans="2:8" s="251" customFormat="1">
      <c r="B798" s="246">
        <f t="shared" si="23"/>
        <v>785</v>
      </c>
      <c r="C798" s="264" t="s">
        <v>1986</v>
      </c>
      <c r="D798" s="247" t="s">
        <v>78</v>
      </c>
      <c r="E798" s="248">
        <v>40417</v>
      </c>
      <c r="F798" s="247"/>
      <c r="G798" s="249">
        <f t="shared" si="24"/>
        <v>40417</v>
      </c>
      <c r="H798" s="250" t="s">
        <v>1309</v>
      </c>
    </row>
    <row r="799" spans="2:8" s="251" customFormat="1">
      <c r="B799" s="246">
        <f t="shared" si="23"/>
        <v>786</v>
      </c>
      <c r="C799" s="264" t="s">
        <v>1987</v>
      </c>
      <c r="D799" s="247" t="s">
        <v>78</v>
      </c>
      <c r="E799" s="248">
        <v>62662</v>
      </c>
      <c r="F799" s="247"/>
      <c r="G799" s="249">
        <f t="shared" si="24"/>
        <v>62662</v>
      </c>
      <c r="H799" s="250" t="s">
        <v>1309</v>
      </c>
    </row>
    <row r="800" spans="2:8" s="251" customFormat="1">
      <c r="B800" s="246">
        <f t="shared" si="23"/>
        <v>787</v>
      </c>
      <c r="C800" s="264" t="s">
        <v>1988</v>
      </c>
      <c r="D800" s="247" t="s">
        <v>78</v>
      </c>
      <c r="E800" s="248">
        <v>1293</v>
      </c>
      <c r="F800" s="247"/>
      <c r="G800" s="249">
        <f t="shared" si="24"/>
        <v>1293</v>
      </c>
      <c r="H800" s="250" t="s">
        <v>1309</v>
      </c>
    </row>
    <row r="801" spans="2:8" s="251" customFormat="1">
      <c r="B801" s="246">
        <f t="shared" si="23"/>
        <v>788</v>
      </c>
      <c r="C801" s="264" t="s">
        <v>1989</v>
      </c>
      <c r="D801" s="247" t="s">
        <v>78</v>
      </c>
      <c r="E801" s="248">
        <v>2037</v>
      </c>
      <c r="F801" s="247"/>
      <c r="G801" s="249">
        <f t="shared" si="24"/>
        <v>2037</v>
      </c>
      <c r="H801" s="250" t="s">
        <v>1309</v>
      </c>
    </row>
    <row r="802" spans="2:8" s="251" customFormat="1">
      <c r="B802" s="246">
        <f t="shared" si="23"/>
        <v>789</v>
      </c>
      <c r="C802" s="264" t="s">
        <v>1990</v>
      </c>
      <c r="D802" s="247" t="s">
        <v>78</v>
      </c>
      <c r="E802" s="248">
        <v>3038</v>
      </c>
      <c r="F802" s="247"/>
      <c r="G802" s="249">
        <f t="shared" si="24"/>
        <v>3038</v>
      </c>
      <c r="H802" s="250" t="s">
        <v>1309</v>
      </c>
    </row>
    <row r="803" spans="2:8" s="251" customFormat="1">
      <c r="B803" s="246">
        <f t="shared" si="23"/>
        <v>790</v>
      </c>
      <c r="C803" s="264" t="s">
        <v>1991</v>
      </c>
      <c r="D803" s="247" t="s">
        <v>78</v>
      </c>
      <c r="E803" s="248">
        <v>11317</v>
      </c>
      <c r="F803" s="247"/>
      <c r="G803" s="249">
        <f t="shared" si="24"/>
        <v>11317</v>
      </c>
      <c r="H803" s="250" t="s">
        <v>1309</v>
      </c>
    </row>
    <row r="804" spans="2:8" s="251" customFormat="1">
      <c r="B804" s="246">
        <f t="shared" si="23"/>
        <v>791</v>
      </c>
      <c r="C804" s="264" t="s">
        <v>872</v>
      </c>
      <c r="D804" s="247" t="s">
        <v>78</v>
      </c>
      <c r="E804" s="248">
        <v>1669255</v>
      </c>
      <c r="F804" s="247"/>
      <c r="G804" s="249">
        <f t="shared" si="24"/>
        <v>1669255</v>
      </c>
      <c r="H804" s="250" t="s">
        <v>1309</v>
      </c>
    </row>
    <row r="805" spans="2:8" s="251" customFormat="1">
      <c r="B805" s="246">
        <f t="shared" si="23"/>
        <v>792</v>
      </c>
      <c r="C805" s="264" t="s">
        <v>869</v>
      </c>
      <c r="D805" s="247" t="s">
        <v>78</v>
      </c>
      <c r="E805" s="248">
        <v>194966</v>
      </c>
      <c r="F805" s="247"/>
      <c r="G805" s="249">
        <f t="shared" si="24"/>
        <v>194966</v>
      </c>
      <c r="H805" s="250" t="s">
        <v>1309</v>
      </c>
    </row>
    <row r="806" spans="2:8" s="251" customFormat="1">
      <c r="B806" s="246">
        <f t="shared" si="23"/>
        <v>793</v>
      </c>
      <c r="C806" s="264" t="s">
        <v>870</v>
      </c>
      <c r="D806" s="247" t="s">
        <v>78</v>
      </c>
      <c r="E806" s="248">
        <v>321103</v>
      </c>
      <c r="F806" s="247"/>
      <c r="G806" s="249">
        <f t="shared" si="24"/>
        <v>321103</v>
      </c>
      <c r="H806" s="250" t="s">
        <v>1309</v>
      </c>
    </row>
    <row r="807" spans="2:8" s="251" customFormat="1">
      <c r="B807" s="246">
        <f t="shared" si="23"/>
        <v>794</v>
      </c>
      <c r="C807" s="264" t="s">
        <v>871</v>
      </c>
      <c r="D807" s="247" t="s">
        <v>78</v>
      </c>
      <c r="E807" s="248">
        <v>1446080</v>
      </c>
      <c r="F807" s="247"/>
      <c r="G807" s="249">
        <f t="shared" si="24"/>
        <v>1446080</v>
      </c>
      <c r="H807" s="250" t="s">
        <v>1309</v>
      </c>
    </row>
    <row r="808" spans="2:8" s="251" customFormat="1">
      <c r="B808" s="246">
        <f t="shared" si="23"/>
        <v>795</v>
      </c>
      <c r="C808" s="264" t="s">
        <v>1992</v>
      </c>
      <c r="D808" s="247" t="s">
        <v>78</v>
      </c>
      <c r="E808" s="248">
        <v>1173</v>
      </c>
      <c r="F808" s="247"/>
      <c r="G808" s="249">
        <f t="shared" si="24"/>
        <v>1173</v>
      </c>
      <c r="H808" s="250" t="s">
        <v>1309</v>
      </c>
    </row>
    <row r="809" spans="2:8" s="251" customFormat="1">
      <c r="B809" s="246">
        <f t="shared" si="23"/>
        <v>796</v>
      </c>
      <c r="C809" s="264" t="s">
        <v>1993</v>
      </c>
      <c r="D809" s="247" t="s">
        <v>78</v>
      </c>
      <c r="E809" s="248">
        <v>58349</v>
      </c>
      <c r="F809" s="247"/>
      <c r="G809" s="249">
        <f t="shared" si="24"/>
        <v>58349</v>
      </c>
      <c r="H809" s="250" t="s">
        <v>1309</v>
      </c>
    </row>
    <row r="810" spans="2:8" s="251" customFormat="1">
      <c r="B810" s="246">
        <f t="shared" si="23"/>
        <v>797</v>
      </c>
      <c r="C810" s="264" t="s">
        <v>1994</v>
      </c>
      <c r="D810" s="247" t="s">
        <v>78</v>
      </c>
      <c r="E810" s="248">
        <v>21648</v>
      </c>
      <c r="F810" s="247"/>
      <c r="G810" s="249">
        <f t="shared" si="24"/>
        <v>21648</v>
      </c>
      <c r="H810" s="250" t="s">
        <v>1309</v>
      </c>
    </row>
    <row r="811" spans="2:8" s="251" customFormat="1">
      <c r="B811" s="246">
        <f t="shared" si="23"/>
        <v>798</v>
      </c>
      <c r="C811" s="264" t="s">
        <v>1995</v>
      </c>
      <c r="D811" s="247" t="s">
        <v>78</v>
      </c>
      <c r="E811" s="248">
        <v>9932</v>
      </c>
      <c r="F811" s="247"/>
      <c r="G811" s="249">
        <f t="shared" si="24"/>
        <v>9932</v>
      </c>
      <c r="H811" s="250" t="s">
        <v>1309</v>
      </c>
    </row>
    <row r="812" spans="2:8" s="251" customFormat="1">
      <c r="B812" s="246">
        <f t="shared" si="23"/>
        <v>799</v>
      </c>
      <c r="C812" s="264" t="s">
        <v>1996</v>
      </c>
      <c r="D812" s="247" t="s">
        <v>78</v>
      </c>
      <c r="E812" s="248">
        <v>11001</v>
      </c>
      <c r="F812" s="247"/>
      <c r="G812" s="249">
        <f t="shared" si="24"/>
        <v>11001</v>
      </c>
      <c r="H812" s="250" t="s">
        <v>1309</v>
      </c>
    </row>
    <row r="813" spans="2:8" s="251" customFormat="1">
      <c r="B813" s="246">
        <f t="shared" si="23"/>
        <v>800</v>
      </c>
      <c r="C813" s="264" t="s">
        <v>1997</v>
      </c>
      <c r="D813" s="247" t="s">
        <v>78</v>
      </c>
      <c r="E813" s="248">
        <v>3010</v>
      </c>
      <c r="F813" s="247"/>
      <c r="G813" s="249">
        <f t="shared" si="24"/>
        <v>3010</v>
      </c>
      <c r="H813" s="250" t="s">
        <v>1309</v>
      </c>
    </row>
    <row r="814" spans="2:8" s="251" customFormat="1">
      <c r="B814" s="246">
        <f t="shared" si="23"/>
        <v>801</v>
      </c>
      <c r="C814" s="264" t="s">
        <v>1998</v>
      </c>
      <c r="D814" s="247" t="s">
        <v>88</v>
      </c>
      <c r="E814" s="248">
        <v>43148</v>
      </c>
      <c r="F814" s="247"/>
      <c r="G814" s="249">
        <f t="shared" si="24"/>
        <v>43148</v>
      </c>
      <c r="H814" s="250" t="s">
        <v>1309</v>
      </c>
    </row>
    <row r="815" spans="2:8" s="251" customFormat="1">
      <c r="B815" s="246">
        <f t="shared" si="23"/>
        <v>802</v>
      </c>
      <c r="C815" s="264" t="s">
        <v>1999</v>
      </c>
      <c r="D815" s="247" t="s">
        <v>88</v>
      </c>
      <c r="E815" s="248">
        <v>52458</v>
      </c>
      <c r="F815" s="247"/>
      <c r="G815" s="249">
        <f t="shared" si="24"/>
        <v>52458</v>
      </c>
      <c r="H815" s="250" t="s">
        <v>1309</v>
      </c>
    </row>
    <row r="816" spans="2:8" s="251" customFormat="1">
      <c r="B816" s="246">
        <f t="shared" si="23"/>
        <v>803</v>
      </c>
      <c r="C816" s="264" t="s">
        <v>2000</v>
      </c>
      <c r="D816" s="247" t="s">
        <v>78</v>
      </c>
      <c r="E816" s="248">
        <v>89288</v>
      </c>
      <c r="F816" s="247"/>
      <c r="G816" s="249">
        <f t="shared" si="24"/>
        <v>89288</v>
      </c>
      <c r="H816" s="250" t="s">
        <v>1309</v>
      </c>
    </row>
    <row r="817" spans="2:8" s="251" customFormat="1">
      <c r="B817" s="246">
        <f t="shared" si="23"/>
        <v>804</v>
      </c>
      <c r="C817" s="264" t="s">
        <v>2001</v>
      </c>
      <c r="D817" s="247" t="s">
        <v>78</v>
      </c>
      <c r="E817" s="248">
        <v>44598</v>
      </c>
      <c r="F817" s="247"/>
      <c r="G817" s="249">
        <f t="shared" si="24"/>
        <v>44598</v>
      </c>
      <c r="H817" s="250" t="s">
        <v>1309</v>
      </c>
    </row>
    <row r="818" spans="2:8" s="251" customFormat="1">
      <c r="B818" s="246">
        <f t="shared" si="23"/>
        <v>805</v>
      </c>
      <c r="C818" s="264" t="s">
        <v>2002</v>
      </c>
      <c r="D818" s="247" t="s">
        <v>78</v>
      </c>
      <c r="E818" s="248">
        <v>30475</v>
      </c>
      <c r="F818" s="247"/>
      <c r="G818" s="249">
        <f t="shared" si="24"/>
        <v>30475</v>
      </c>
      <c r="H818" s="250" t="s">
        <v>1309</v>
      </c>
    </row>
    <row r="819" spans="2:8" s="251" customFormat="1">
      <c r="B819" s="246">
        <f t="shared" si="23"/>
        <v>806</v>
      </c>
      <c r="C819" s="264" t="s">
        <v>2003</v>
      </c>
      <c r="D819" s="247" t="s">
        <v>78</v>
      </c>
      <c r="E819" s="248">
        <v>44598</v>
      </c>
      <c r="F819" s="247"/>
      <c r="G819" s="249">
        <f t="shared" si="24"/>
        <v>44598</v>
      </c>
      <c r="H819" s="250" t="s">
        <v>1309</v>
      </c>
    </row>
    <row r="820" spans="2:8" s="251" customFormat="1">
      <c r="B820" s="246">
        <f t="shared" ref="B820:B883" si="25">B819+1</f>
        <v>807</v>
      </c>
      <c r="C820" s="264" t="s">
        <v>2004</v>
      </c>
      <c r="D820" s="247" t="s">
        <v>78</v>
      </c>
      <c r="E820" s="248">
        <v>57442</v>
      </c>
      <c r="F820" s="247"/>
      <c r="G820" s="249">
        <f t="shared" si="24"/>
        <v>57442</v>
      </c>
      <c r="H820" s="250" t="s">
        <v>1309</v>
      </c>
    </row>
    <row r="821" spans="2:8" s="251" customFormat="1">
      <c r="B821" s="246">
        <f t="shared" si="25"/>
        <v>808</v>
      </c>
      <c r="C821" s="264" t="s">
        <v>2005</v>
      </c>
      <c r="D821" s="247" t="s">
        <v>78</v>
      </c>
      <c r="E821" s="248">
        <v>65317</v>
      </c>
      <c r="F821" s="247"/>
      <c r="G821" s="249">
        <f t="shared" si="24"/>
        <v>65317</v>
      </c>
      <c r="H821" s="250" t="s">
        <v>1309</v>
      </c>
    </row>
    <row r="822" spans="2:8" s="251" customFormat="1">
      <c r="B822" s="246">
        <f t="shared" si="25"/>
        <v>809</v>
      </c>
      <c r="C822" s="264" t="s">
        <v>329</v>
      </c>
      <c r="D822" s="247" t="s">
        <v>78</v>
      </c>
      <c r="E822" s="248">
        <v>139721</v>
      </c>
      <c r="F822" s="247"/>
      <c r="G822" s="249">
        <f t="shared" si="24"/>
        <v>139721</v>
      </c>
      <c r="H822" s="250" t="s">
        <v>1309</v>
      </c>
    </row>
    <row r="823" spans="2:8" s="251" customFormat="1">
      <c r="B823" s="246">
        <f t="shared" si="25"/>
        <v>810</v>
      </c>
      <c r="C823" s="264" t="s">
        <v>328</v>
      </c>
      <c r="D823" s="247" t="s">
        <v>78</v>
      </c>
      <c r="E823" s="248">
        <v>92828</v>
      </c>
      <c r="F823" s="247"/>
      <c r="G823" s="249">
        <f t="shared" si="24"/>
        <v>92828</v>
      </c>
      <c r="H823" s="250" t="s">
        <v>1309</v>
      </c>
    </row>
    <row r="824" spans="2:8" s="251" customFormat="1">
      <c r="B824" s="246">
        <f t="shared" si="25"/>
        <v>811</v>
      </c>
      <c r="C824" s="264" t="s">
        <v>327</v>
      </c>
      <c r="D824" s="247" t="s">
        <v>78</v>
      </c>
      <c r="E824" s="248">
        <v>95699</v>
      </c>
      <c r="F824" s="247"/>
      <c r="G824" s="249">
        <f t="shared" si="24"/>
        <v>95699</v>
      </c>
      <c r="H824" s="250" t="s">
        <v>1309</v>
      </c>
    </row>
    <row r="825" spans="2:8" s="251" customFormat="1">
      <c r="B825" s="246">
        <f t="shared" si="25"/>
        <v>812</v>
      </c>
      <c r="C825" s="264" t="s">
        <v>2006</v>
      </c>
      <c r="D825" s="247" t="s">
        <v>78</v>
      </c>
      <c r="E825" s="248">
        <v>95142</v>
      </c>
      <c r="F825" s="247"/>
      <c r="G825" s="249">
        <f t="shared" si="24"/>
        <v>95142</v>
      </c>
      <c r="H825" s="250" t="s">
        <v>1309</v>
      </c>
    </row>
    <row r="826" spans="2:8" s="251" customFormat="1">
      <c r="B826" s="246">
        <f t="shared" si="25"/>
        <v>813</v>
      </c>
      <c r="C826" s="264" t="s">
        <v>330</v>
      </c>
      <c r="D826" s="247" t="s">
        <v>88</v>
      </c>
      <c r="E826" s="248">
        <v>48209</v>
      </c>
      <c r="F826" s="247"/>
      <c r="G826" s="249">
        <f t="shared" si="24"/>
        <v>48209</v>
      </c>
      <c r="H826" s="250" t="s">
        <v>1309</v>
      </c>
    </row>
    <row r="827" spans="2:8" s="251" customFormat="1">
      <c r="B827" s="246">
        <f t="shared" si="25"/>
        <v>814</v>
      </c>
      <c r="C827" s="264" t="s">
        <v>2007</v>
      </c>
      <c r="D827" s="247" t="s">
        <v>78</v>
      </c>
      <c r="E827" s="248">
        <v>25272</v>
      </c>
      <c r="F827" s="247"/>
      <c r="G827" s="249">
        <f t="shared" si="24"/>
        <v>25272</v>
      </c>
      <c r="H827" s="250" t="s">
        <v>1309</v>
      </c>
    </row>
    <row r="828" spans="2:8" s="251" customFormat="1">
      <c r="B828" s="246">
        <f t="shared" si="25"/>
        <v>815</v>
      </c>
      <c r="C828" s="264" t="s">
        <v>2008</v>
      </c>
      <c r="D828" s="247" t="s">
        <v>81</v>
      </c>
      <c r="E828" s="248">
        <v>4135</v>
      </c>
      <c r="F828" s="247"/>
      <c r="G828" s="249">
        <f t="shared" si="24"/>
        <v>4135</v>
      </c>
      <c r="H828" s="250" t="s">
        <v>1309</v>
      </c>
    </row>
    <row r="829" spans="2:8" s="251" customFormat="1">
      <c r="B829" s="246">
        <f t="shared" si="25"/>
        <v>816</v>
      </c>
      <c r="C829" s="264" t="s">
        <v>2009</v>
      </c>
      <c r="D829" s="247" t="s">
        <v>78</v>
      </c>
      <c r="E829" s="248">
        <v>1550</v>
      </c>
      <c r="F829" s="247"/>
      <c r="G829" s="249">
        <f t="shared" si="24"/>
        <v>1550</v>
      </c>
      <c r="H829" s="250" t="s">
        <v>1309</v>
      </c>
    </row>
    <row r="830" spans="2:8" s="251" customFormat="1">
      <c r="B830" s="246">
        <f t="shared" si="25"/>
        <v>817</v>
      </c>
      <c r="C830" s="264" t="s">
        <v>2010</v>
      </c>
      <c r="D830" s="247" t="s">
        <v>78</v>
      </c>
      <c r="E830" s="248">
        <v>636</v>
      </c>
      <c r="F830" s="247"/>
      <c r="G830" s="249">
        <f t="shared" si="24"/>
        <v>636</v>
      </c>
      <c r="H830" s="250" t="s">
        <v>1309</v>
      </c>
    </row>
    <row r="831" spans="2:8" s="251" customFormat="1">
      <c r="B831" s="246">
        <f t="shared" si="25"/>
        <v>818</v>
      </c>
      <c r="C831" s="264" t="s">
        <v>2011</v>
      </c>
      <c r="D831" s="247" t="s">
        <v>109</v>
      </c>
      <c r="E831" s="248">
        <v>72936</v>
      </c>
      <c r="F831" s="247"/>
      <c r="G831" s="249">
        <f t="shared" si="24"/>
        <v>72936</v>
      </c>
      <c r="H831" s="250" t="s">
        <v>1309</v>
      </c>
    </row>
    <row r="832" spans="2:8" s="251" customFormat="1">
      <c r="B832" s="246">
        <f t="shared" si="25"/>
        <v>819</v>
      </c>
      <c r="C832" s="264" t="s">
        <v>2012</v>
      </c>
      <c r="D832" s="247" t="s">
        <v>1348</v>
      </c>
      <c r="E832" s="248">
        <v>170215</v>
      </c>
      <c r="F832" s="247"/>
      <c r="G832" s="249">
        <f t="shared" si="24"/>
        <v>170215</v>
      </c>
      <c r="H832" s="250" t="s">
        <v>1309</v>
      </c>
    </row>
    <row r="833" spans="2:8" s="251" customFormat="1">
      <c r="B833" s="246">
        <f t="shared" si="25"/>
        <v>820</v>
      </c>
      <c r="C833" s="264" t="s">
        <v>2013</v>
      </c>
      <c r="D833" s="247" t="s">
        <v>78</v>
      </c>
      <c r="E833" s="248">
        <v>4274</v>
      </c>
      <c r="F833" s="247"/>
      <c r="G833" s="249">
        <f t="shared" si="24"/>
        <v>4274</v>
      </c>
      <c r="H833" s="250" t="s">
        <v>1309</v>
      </c>
    </row>
    <row r="834" spans="2:8" s="251" customFormat="1">
      <c r="B834" s="246">
        <f t="shared" si="25"/>
        <v>821</v>
      </c>
      <c r="C834" s="264" t="s">
        <v>2014</v>
      </c>
      <c r="D834" s="247" t="s">
        <v>187</v>
      </c>
      <c r="E834" s="248">
        <v>42647</v>
      </c>
      <c r="F834" s="247"/>
      <c r="G834" s="249">
        <f t="shared" si="24"/>
        <v>42647</v>
      </c>
      <c r="H834" s="250" t="s">
        <v>1309</v>
      </c>
    </row>
    <row r="835" spans="2:8" s="251" customFormat="1">
      <c r="B835" s="246">
        <f t="shared" si="25"/>
        <v>822</v>
      </c>
      <c r="C835" s="264" t="s">
        <v>2015</v>
      </c>
      <c r="D835" s="247" t="s">
        <v>78</v>
      </c>
      <c r="E835" s="248">
        <v>7990</v>
      </c>
      <c r="F835" s="247"/>
      <c r="G835" s="249">
        <f t="shared" si="24"/>
        <v>7990</v>
      </c>
      <c r="H835" s="250" t="s">
        <v>1309</v>
      </c>
    </row>
    <row r="836" spans="2:8" s="251" customFormat="1">
      <c r="B836" s="246">
        <f t="shared" si="25"/>
        <v>823</v>
      </c>
      <c r="C836" s="264" t="s">
        <v>2016</v>
      </c>
      <c r="D836" s="247" t="s">
        <v>78</v>
      </c>
      <c r="E836" s="248">
        <v>42554</v>
      </c>
      <c r="F836" s="247"/>
      <c r="G836" s="249">
        <f t="shared" si="24"/>
        <v>42554</v>
      </c>
      <c r="H836" s="250" t="s">
        <v>1309</v>
      </c>
    </row>
    <row r="837" spans="2:8" s="251" customFormat="1">
      <c r="B837" s="246">
        <f t="shared" si="25"/>
        <v>824</v>
      </c>
      <c r="C837" s="264" t="s">
        <v>2017</v>
      </c>
      <c r="D837" s="247" t="s">
        <v>78</v>
      </c>
      <c r="E837" s="248">
        <v>16538</v>
      </c>
      <c r="F837" s="247"/>
      <c r="G837" s="249">
        <f t="shared" si="24"/>
        <v>16538</v>
      </c>
      <c r="H837" s="250" t="s">
        <v>1309</v>
      </c>
    </row>
    <row r="838" spans="2:8" s="251" customFormat="1">
      <c r="B838" s="246">
        <f t="shared" si="25"/>
        <v>825</v>
      </c>
      <c r="C838" s="264" t="s">
        <v>812</v>
      </c>
      <c r="D838" s="247" t="s">
        <v>78</v>
      </c>
      <c r="E838" s="248">
        <v>34563</v>
      </c>
      <c r="F838" s="247"/>
      <c r="G838" s="249">
        <f t="shared" si="24"/>
        <v>34563</v>
      </c>
      <c r="H838" s="250" t="s">
        <v>1309</v>
      </c>
    </row>
    <row r="839" spans="2:8" s="251" customFormat="1">
      <c r="B839" s="246">
        <f t="shared" si="25"/>
        <v>826</v>
      </c>
      <c r="C839" s="264" t="s">
        <v>2018</v>
      </c>
      <c r="D839" s="247" t="s">
        <v>78</v>
      </c>
      <c r="E839" s="248">
        <v>13937</v>
      </c>
      <c r="F839" s="247"/>
      <c r="G839" s="249">
        <f t="shared" si="24"/>
        <v>13937</v>
      </c>
      <c r="H839" s="250" t="s">
        <v>1309</v>
      </c>
    </row>
    <row r="840" spans="2:8" s="251" customFormat="1">
      <c r="B840" s="246">
        <f t="shared" si="25"/>
        <v>827</v>
      </c>
      <c r="C840" s="264" t="s">
        <v>2019</v>
      </c>
      <c r="D840" s="247" t="s">
        <v>78</v>
      </c>
      <c r="E840" s="248">
        <v>28431</v>
      </c>
      <c r="F840" s="247"/>
      <c r="G840" s="249">
        <f t="shared" si="24"/>
        <v>28431</v>
      </c>
      <c r="H840" s="250" t="s">
        <v>1309</v>
      </c>
    </row>
    <row r="841" spans="2:8" s="251" customFormat="1">
      <c r="B841" s="246">
        <f t="shared" si="25"/>
        <v>828</v>
      </c>
      <c r="C841" s="264" t="s">
        <v>2020</v>
      </c>
      <c r="D841" s="247" t="s">
        <v>78</v>
      </c>
      <c r="E841" s="248">
        <v>10406</v>
      </c>
      <c r="F841" s="247"/>
      <c r="G841" s="249">
        <f t="shared" si="24"/>
        <v>10406</v>
      </c>
      <c r="H841" s="250" t="s">
        <v>1309</v>
      </c>
    </row>
    <row r="842" spans="2:8" s="251" customFormat="1" ht="26.4">
      <c r="B842" s="246">
        <f t="shared" si="25"/>
        <v>829</v>
      </c>
      <c r="C842" s="264" t="s">
        <v>2021</v>
      </c>
      <c r="D842" s="247" t="s">
        <v>78</v>
      </c>
      <c r="E842" s="248">
        <v>13544</v>
      </c>
      <c r="F842" s="247"/>
      <c r="G842" s="249">
        <f t="shared" si="24"/>
        <v>13544</v>
      </c>
      <c r="H842" s="250" t="s">
        <v>1309</v>
      </c>
    </row>
    <row r="843" spans="2:8" s="251" customFormat="1" ht="26.4">
      <c r="B843" s="246">
        <f t="shared" si="25"/>
        <v>830</v>
      </c>
      <c r="C843" s="264" t="s">
        <v>2022</v>
      </c>
      <c r="D843" s="247" t="s">
        <v>78</v>
      </c>
      <c r="E843" s="248">
        <v>14334</v>
      </c>
      <c r="F843" s="247"/>
      <c r="G843" s="249">
        <f t="shared" si="24"/>
        <v>14334</v>
      </c>
      <c r="H843" s="250" t="s">
        <v>1309</v>
      </c>
    </row>
    <row r="844" spans="2:8" s="251" customFormat="1" ht="39.6">
      <c r="B844" s="246">
        <f t="shared" si="25"/>
        <v>831</v>
      </c>
      <c r="C844" s="264" t="s">
        <v>2023</v>
      </c>
      <c r="D844" s="247" t="s">
        <v>78</v>
      </c>
      <c r="E844" s="248">
        <v>85648</v>
      </c>
      <c r="F844" s="247"/>
      <c r="G844" s="249">
        <f t="shared" si="24"/>
        <v>85648</v>
      </c>
      <c r="H844" s="250" t="s">
        <v>1309</v>
      </c>
    </row>
    <row r="845" spans="2:8" s="251" customFormat="1" ht="39.6">
      <c r="B845" s="246">
        <f t="shared" si="25"/>
        <v>832</v>
      </c>
      <c r="C845" s="264" t="s">
        <v>2024</v>
      </c>
      <c r="D845" s="247" t="s">
        <v>78</v>
      </c>
      <c r="E845" s="248">
        <v>37906</v>
      </c>
      <c r="F845" s="247"/>
      <c r="G845" s="249">
        <f t="shared" si="24"/>
        <v>37906</v>
      </c>
      <c r="H845" s="250" t="s">
        <v>1309</v>
      </c>
    </row>
    <row r="846" spans="2:8" s="251" customFormat="1" ht="26.4">
      <c r="B846" s="246">
        <f t="shared" si="25"/>
        <v>833</v>
      </c>
      <c r="C846" s="264" t="s">
        <v>2025</v>
      </c>
      <c r="D846" s="247" t="s">
        <v>78</v>
      </c>
      <c r="E846" s="248">
        <v>16706</v>
      </c>
      <c r="F846" s="247"/>
      <c r="G846" s="249">
        <f t="shared" si="24"/>
        <v>16706</v>
      </c>
      <c r="H846" s="250" t="s">
        <v>1309</v>
      </c>
    </row>
    <row r="847" spans="2:8" s="251" customFormat="1" ht="26.4">
      <c r="B847" s="246">
        <f t="shared" si="25"/>
        <v>834</v>
      </c>
      <c r="C847" s="264" t="s">
        <v>2026</v>
      </c>
      <c r="D847" s="247" t="s">
        <v>78</v>
      </c>
      <c r="E847" s="248">
        <v>32104</v>
      </c>
      <c r="F847" s="247"/>
      <c r="G847" s="249">
        <f t="shared" si="24"/>
        <v>32104</v>
      </c>
      <c r="H847" s="250" t="s">
        <v>1309</v>
      </c>
    </row>
    <row r="848" spans="2:8" s="251" customFormat="1">
      <c r="B848" s="246">
        <f t="shared" si="25"/>
        <v>835</v>
      </c>
      <c r="C848" s="264" t="s">
        <v>1176</v>
      </c>
      <c r="D848" s="247" t="s">
        <v>78</v>
      </c>
      <c r="E848" s="248">
        <v>108149</v>
      </c>
      <c r="F848" s="247"/>
      <c r="G848" s="249">
        <f t="shared" si="24"/>
        <v>108149</v>
      </c>
      <c r="H848" s="250" t="s">
        <v>1309</v>
      </c>
    </row>
    <row r="849" spans="2:8" s="251" customFormat="1">
      <c r="B849" s="246">
        <f t="shared" si="25"/>
        <v>836</v>
      </c>
      <c r="C849" s="264" t="s">
        <v>2027</v>
      </c>
      <c r="D849" s="247" t="s">
        <v>78</v>
      </c>
      <c r="E849" s="248">
        <v>26</v>
      </c>
      <c r="F849" s="247"/>
      <c r="G849" s="249">
        <f t="shared" si="24"/>
        <v>26</v>
      </c>
      <c r="H849" s="250" t="s">
        <v>1309</v>
      </c>
    </row>
    <row r="850" spans="2:8" s="251" customFormat="1">
      <c r="B850" s="246">
        <f t="shared" si="25"/>
        <v>837</v>
      </c>
      <c r="C850" s="264" t="s">
        <v>2028</v>
      </c>
      <c r="D850" s="247" t="s">
        <v>78</v>
      </c>
      <c r="E850" s="248">
        <v>32</v>
      </c>
      <c r="F850" s="247"/>
      <c r="G850" s="249">
        <f t="shared" si="24"/>
        <v>32</v>
      </c>
      <c r="H850" s="250" t="s">
        <v>1309</v>
      </c>
    </row>
    <row r="851" spans="2:8" s="251" customFormat="1">
      <c r="B851" s="246">
        <f t="shared" si="25"/>
        <v>838</v>
      </c>
      <c r="C851" s="264" t="s">
        <v>2029</v>
      </c>
      <c r="D851" s="247" t="s">
        <v>78</v>
      </c>
      <c r="E851" s="248">
        <v>186</v>
      </c>
      <c r="F851" s="247"/>
      <c r="G851" s="249">
        <f t="shared" si="24"/>
        <v>186</v>
      </c>
      <c r="H851" s="250" t="s">
        <v>1309</v>
      </c>
    </row>
    <row r="852" spans="2:8" s="251" customFormat="1">
      <c r="B852" s="246">
        <f t="shared" si="25"/>
        <v>839</v>
      </c>
      <c r="C852" s="264" t="s">
        <v>2030</v>
      </c>
      <c r="D852" s="247" t="s">
        <v>78</v>
      </c>
      <c r="E852" s="248">
        <v>2509</v>
      </c>
      <c r="F852" s="247"/>
      <c r="G852" s="249">
        <f t="shared" si="24"/>
        <v>2509</v>
      </c>
      <c r="H852" s="250" t="s">
        <v>1309</v>
      </c>
    </row>
    <row r="853" spans="2:8" s="251" customFormat="1">
      <c r="B853" s="246">
        <f t="shared" si="25"/>
        <v>840</v>
      </c>
      <c r="C853" s="264" t="s">
        <v>2031</v>
      </c>
      <c r="D853" s="247" t="s">
        <v>78</v>
      </c>
      <c r="E853" s="248">
        <v>7247</v>
      </c>
      <c r="F853" s="247"/>
      <c r="G853" s="249">
        <f t="shared" si="24"/>
        <v>7247</v>
      </c>
      <c r="H853" s="250" t="s">
        <v>1309</v>
      </c>
    </row>
    <row r="854" spans="2:8" s="251" customFormat="1">
      <c r="B854" s="246">
        <f t="shared" si="25"/>
        <v>841</v>
      </c>
      <c r="C854" s="264" t="s">
        <v>2032</v>
      </c>
      <c r="D854" s="247" t="s">
        <v>78</v>
      </c>
      <c r="E854" s="248">
        <v>149</v>
      </c>
      <c r="F854" s="247"/>
      <c r="G854" s="249">
        <f t="shared" si="24"/>
        <v>149</v>
      </c>
      <c r="H854" s="250" t="s">
        <v>1309</v>
      </c>
    </row>
    <row r="855" spans="2:8" s="251" customFormat="1">
      <c r="B855" s="246">
        <f t="shared" si="25"/>
        <v>842</v>
      </c>
      <c r="C855" s="264" t="s">
        <v>2033</v>
      </c>
      <c r="D855" s="247" t="s">
        <v>78</v>
      </c>
      <c r="E855" s="248">
        <v>3010</v>
      </c>
      <c r="F855" s="247"/>
      <c r="G855" s="249">
        <f t="shared" ref="G855:G918" si="26">E855*(1+F855)</f>
        <v>3010</v>
      </c>
      <c r="H855" s="250" t="s">
        <v>1309</v>
      </c>
    </row>
    <row r="856" spans="2:8" s="251" customFormat="1">
      <c r="B856" s="246">
        <f t="shared" si="25"/>
        <v>843</v>
      </c>
      <c r="C856" s="264" t="s">
        <v>2034</v>
      </c>
      <c r="D856" s="247" t="s">
        <v>78</v>
      </c>
      <c r="E856" s="248">
        <v>32</v>
      </c>
      <c r="F856" s="247"/>
      <c r="G856" s="249">
        <f t="shared" si="26"/>
        <v>32</v>
      </c>
      <c r="H856" s="250" t="s">
        <v>1309</v>
      </c>
    </row>
    <row r="857" spans="2:8" s="251" customFormat="1">
      <c r="B857" s="246">
        <f t="shared" si="25"/>
        <v>844</v>
      </c>
      <c r="C857" s="264" t="s">
        <v>2035</v>
      </c>
      <c r="D857" s="247" t="s">
        <v>78</v>
      </c>
      <c r="E857" s="248">
        <v>2510</v>
      </c>
      <c r="F857" s="247"/>
      <c r="G857" s="249">
        <f t="shared" si="26"/>
        <v>2510</v>
      </c>
      <c r="H857" s="250" t="s">
        <v>1309</v>
      </c>
    </row>
    <row r="858" spans="2:8" s="251" customFormat="1">
      <c r="B858" s="246">
        <f t="shared" si="25"/>
        <v>845</v>
      </c>
      <c r="C858" s="264" t="s">
        <v>2036</v>
      </c>
      <c r="D858" s="247" t="s">
        <v>78</v>
      </c>
      <c r="E858" s="248">
        <v>7868</v>
      </c>
      <c r="F858" s="247"/>
      <c r="G858" s="249">
        <f t="shared" si="26"/>
        <v>7868</v>
      </c>
      <c r="H858" s="250" t="s">
        <v>1309</v>
      </c>
    </row>
    <row r="859" spans="2:8" s="251" customFormat="1">
      <c r="B859" s="246">
        <f t="shared" si="25"/>
        <v>846</v>
      </c>
      <c r="C859" s="264" t="s">
        <v>2037</v>
      </c>
      <c r="D859" s="247" t="s">
        <v>78</v>
      </c>
      <c r="E859" s="248">
        <v>37</v>
      </c>
      <c r="F859" s="247"/>
      <c r="G859" s="249">
        <f t="shared" si="26"/>
        <v>37</v>
      </c>
      <c r="H859" s="250" t="s">
        <v>1309</v>
      </c>
    </row>
    <row r="860" spans="2:8" s="251" customFormat="1">
      <c r="B860" s="246">
        <f t="shared" si="25"/>
        <v>847</v>
      </c>
      <c r="C860" s="264" t="s">
        <v>2038</v>
      </c>
      <c r="D860" s="247" t="s">
        <v>78</v>
      </c>
      <c r="E860" s="248">
        <v>93</v>
      </c>
      <c r="F860" s="247"/>
      <c r="G860" s="249">
        <f t="shared" si="26"/>
        <v>93</v>
      </c>
      <c r="H860" s="250" t="s">
        <v>1309</v>
      </c>
    </row>
    <row r="861" spans="2:8" s="251" customFormat="1">
      <c r="B861" s="246">
        <f t="shared" si="25"/>
        <v>848</v>
      </c>
      <c r="C861" s="264" t="s">
        <v>2039</v>
      </c>
      <c r="D861" s="247" t="s">
        <v>187</v>
      </c>
      <c r="E861" s="248">
        <v>9291</v>
      </c>
      <c r="F861" s="247"/>
      <c r="G861" s="249">
        <f t="shared" si="26"/>
        <v>9291</v>
      </c>
      <c r="H861" s="250" t="s">
        <v>1309</v>
      </c>
    </row>
    <row r="862" spans="2:8" s="251" customFormat="1" ht="26.4">
      <c r="B862" s="246">
        <f t="shared" si="25"/>
        <v>849</v>
      </c>
      <c r="C862" s="264" t="s">
        <v>2040</v>
      </c>
      <c r="D862" s="247" t="s">
        <v>78</v>
      </c>
      <c r="E862" s="248">
        <v>293601</v>
      </c>
      <c r="F862" s="247"/>
      <c r="G862" s="249">
        <f t="shared" si="26"/>
        <v>293601</v>
      </c>
      <c r="H862" s="250" t="s">
        <v>1309</v>
      </c>
    </row>
    <row r="863" spans="2:8" s="251" customFormat="1" ht="39.6">
      <c r="B863" s="246">
        <f t="shared" si="25"/>
        <v>850</v>
      </c>
      <c r="C863" s="264" t="s">
        <v>2041</v>
      </c>
      <c r="D863" s="247" t="s">
        <v>78</v>
      </c>
      <c r="E863" s="248">
        <v>13360898</v>
      </c>
      <c r="F863" s="247"/>
      <c r="G863" s="249">
        <f t="shared" si="26"/>
        <v>13360898</v>
      </c>
      <c r="H863" s="250" t="s">
        <v>1309</v>
      </c>
    </row>
    <row r="864" spans="2:8" s="251" customFormat="1" ht="39.6">
      <c r="B864" s="246">
        <f t="shared" si="25"/>
        <v>851</v>
      </c>
      <c r="C864" s="264" t="s">
        <v>2042</v>
      </c>
      <c r="D864" s="247" t="s">
        <v>78</v>
      </c>
      <c r="E864" s="248">
        <v>16117689</v>
      </c>
      <c r="F864" s="247"/>
      <c r="G864" s="249">
        <f t="shared" si="26"/>
        <v>16117689</v>
      </c>
      <c r="H864" s="250" t="s">
        <v>1309</v>
      </c>
    </row>
    <row r="865" spans="2:8" s="251" customFormat="1" ht="39.6">
      <c r="B865" s="246">
        <f t="shared" si="25"/>
        <v>852</v>
      </c>
      <c r="C865" s="264" t="s">
        <v>2043</v>
      </c>
      <c r="D865" s="247" t="s">
        <v>78</v>
      </c>
      <c r="E865" s="248">
        <v>20493403</v>
      </c>
      <c r="F865" s="247"/>
      <c r="G865" s="249">
        <f t="shared" si="26"/>
        <v>20493403</v>
      </c>
      <c r="H865" s="250" t="s">
        <v>1309</v>
      </c>
    </row>
    <row r="866" spans="2:8" s="251" customFormat="1">
      <c r="B866" s="246">
        <f t="shared" si="25"/>
        <v>853</v>
      </c>
      <c r="C866" s="264" t="s">
        <v>2044</v>
      </c>
      <c r="D866" s="247" t="s">
        <v>78</v>
      </c>
      <c r="E866" s="248">
        <v>250862</v>
      </c>
      <c r="F866" s="247"/>
      <c r="G866" s="249">
        <f t="shared" si="26"/>
        <v>250862</v>
      </c>
      <c r="H866" s="250" t="s">
        <v>1309</v>
      </c>
    </row>
    <row r="867" spans="2:8" s="251" customFormat="1">
      <c r="B867" s="246">
        <f t="shared" si="25"/>
        <v>854</v>
      </c>
      <c r="C867" s="264" t="s">
        <v>2045</v>
      </c>
      <c r="D867" s="247" t="s">
        <v>109</v>
      </c>
      <c r="E867" s="248">
        <v>114464</v>
      </c>
      <c r="F867" s="247"/>
      <c r="G867" s="249">
        <f t="shared" si="26"/>
        <v>114464</v>
      </c>
      <c r="H867" s="250" t="s">
        <v>1309</v>
      </c>
    </row>
    <row r="868" spans="2:8" s="251" customFormat="1">
      <c r="B868" s="246">
        <f t="shared" si="25"/>
        <v>855</v>
      </c>
      <c r="C868" s="264" t="s">
        <v>2046</v>
      </c>
      <c r="D868" s="247" t="s">
        <v>109</v>
      </c>
      <c r="E868" s="248">
        <v>110942</v>
      </c>
      <c r="F868" s="247"/>
      <c r="G868" s="249">
        <f t="shared" si="26"/>
        <v>110942</v>
      </c>
      <c r="H868" s="250" t="s">
        <v>1309</v>
      </c>
    </row>
    <row r="869" spans="2:8" s="251" customFormat="1">
      <c r="B869" s="246">
        <f t="shared" si="25"/>
        <v>856</v>
      </c>
      <c r="C869" s="264" t="s">
        <v>2047</v>
      </c>
      <c r="D869" s="247" t="s">
        <v>109</v>
      </c>
      <c r="E869" s="248">
        <v>110942</v>
      </c>
      <c r="F869" s="247"/>
      <c r="G869" s="249">
        <f t="shared" si="26"/>
        <v>110942</v>
      </c>
      <c r="H869" s="250" t="s">
        <v>1309</v>
      </c>
    </row>
    <row r="870" spans="2:8" s="251" customFormat="1">
      <c r="B870" s="246">
        <f t="shared" si="25"/>
        <v>857</v>
      </c>
      <c r="C870" s="264" t="s">
        <v>2048</v>
      </c>
      <c r="D870" s="247" t="s">
        <v>109</v>
      </c>
      <c r="E870" s="248">
        <v>48468</v>
      </c>
      <c r="F870" s="247"/>
      <c r="G870" s="249">
        <f t="shared" si="26"/>
        <v>48468</v>
      </c>
      <c r="H870" s="250" t="s">
        <v>1309</v>
      </c>
    </row>
    <row r="871" spans="2:8" s="251" customFormat="1">
      <c r="B871" s="246">
        <f t="shared" si="25"/>
        <v>858</v>
      </c>
      <c r="C871" s="264" t="s">
        <v>2049</v>
      </c>
      <c r="D871" s="247" t="s">
        <v>187</v>
      </c>
      <c r="E871" s="248">
        <v>111494</v>
      </c>
      <c r="F871" s="247"/>
      <c r="G871" s="249">
        <f t="shared" si="26"/>
        <v>111494</v>
      </c>
      <c r="H871" s="250" t="s">
        <v>1309</v>
      </c>
    </row>
    <row r="872" spans="2:8" s="251" customFormat="1">
      <c r="B872" s="246">
        <f t="shared" si="25"/>
        <v>859</v>
      </c>
      <c r="C872" s="264" t="s">
        <v>2050</v>
      </c>
      <c r="D872" s="247" t="s">
        <v>81</v>
      </c>
      <c r="E872" s="248">
        <v>111680</v>
      </c>
      <c r="F872" s="247"/>
      <c r="G872" s="249">
        <f t="shared" si="26"/>
        <v>111680</v>
      </c>
      <c r="H872" s="250" t="s">
        <v>1309</v>
      </c>
    </row>
    <row r="873" spans="2:8" s="251" customFormat="1">
      <c r="B873" s="246">
        <f t="shared" si="25"/>
        <v>860</v>
      </c>
      <c r="C873" s="264" t="s">
        <v>2051</v>
      </c>
      <c r="D873" s="247" t="s">
        <v>81</v>
      </c>
      <c r="E873" s="248">
        <v>22299</v>
      </c>
      <c r="F873" s="247"/>
      <c r="G873" s="249">
        <f t="shared" si="26"/>
        <v>22299</v>
      </c>
      <c r="H873" s="250" t="s">
        <v>1309</v>
      </c>
    </row>
    <row r="874" spans="2:8" s="251" customFormat="1">
      <c r="B874" s="246">
        <f t="shared" si="25"/>
        <v>861</v>
      </c>
      <c r="C874" s="264" t="s">
        <v>2052</v>
      </c>
      <c r="D874" s="247" t="s">
        <v>81</v>
      </c>
      <c r="E874" s="248">
        <v>11242</v>
      </c>
      <c r="F874" s="247"/>
      <c r="G874" s="249">
        <f t="shared" si="26"/>
        <v>11242</v>
      </c>
      <c r="H874" s="250" t="s">
        <v>1309</v>
      </c>
    </row>
    <row r="875" spans="2:8" s="251" customFormat="1">
      <c r="B875" s="246">
        <f t="shared" si="25"/>
        <v>862</v>
      </c>
      <c r="C875" s="264" t="s">
        <v>2053</v>
      </c>
      <c r="D875" s="247" t="s">
        <v>81</v>
      </c>
      <c r="E875" s="248">
        <v>15052</v>
      </c>
      <c r="F875" s="247"/>
      <c r="G875" s="249">
        <f t="shared" si="26"/>
        <v>15052</v>
      </c>
      <c r="H875" s="250" t="s">
        <v>1309</v>
      </c>
    </row>
    <row r="876" spans="2:8" s="251" customFormat="1">
      <c r="B876" s="246">
        <f t="shared" si="25"/>
        <v>863</v>
      </c>
      <c r="C876" s="264" t="s">
        <v>2054</v>
      </c>
      <c r="D876" s="247" t="s">
        <v>81</v>
      </c>
      <c r="E876" s="248">
        <v>44598</v>
      </c>
      <c r="F876" s="247"/>
      <c r="G876" s="249">
        <f t="shared" si="26"/>
        <v>44598</v>
      </c>
      <c r="H876" s="250" t="s">
        <v>1309</v>
      </c>
    </row>
    <row r="877" spans="2:8" s="251" customFormat="1">
      <c r="B877" s="246">
        <f t="shared" si="25"/>
        <v>864</v>
      </c>
      <c r="C877" s="264" t="s">
        <v>2055</v>
      </c>
      <c r="D877" s="247" t="s">
        <v>81</v>
      </c>
      <c r="E877" s="248">
        <v>39023</v>
      </c>
      <c r="F877" s="247"/>
      <c r="G877" s="249">
        <f t="shared" si="26"/>
        <v>39023</v>
      </c>
      <c r="H877" s="250" t="s">
        <v>1309</v>
      </c>
    </row>
    <row r="878" spans="2:8" s="251" customFormat="1">
      <c r="B878" s="246">
        <f t="shared" si="25"/>
        <v>865</v>
      </c>
      <c r="C878" s="264" t="s">
        <v>2055</v>
      </c>
      <c r="D878" s="247" t="s">
        <v>78</v>
      </c>
      <c r="E878" s="248">
        <v>39023</v>
      </c>
      <c r="F878" s="247"/>
      <c r="G878" s="249">
        <f t="shared" si="26"/>
        <v>39023</v>
      </c>
      <c r="H878" s="250" t="s">
        <v>1309</v>
      </c>
    </row>
    <row r="879" spans="2:8" s="251" customFormat="1">
      <c r="B879" s="246">
        <f t="shared" si="25"/>
        <v>866</v>
      </c>
      <c r="C879" s="264" t="s">
        <v>2056</v>
      </c>
      <c r="D879" s="247" t="s">
        <v>81</v>
      </c>
      <c r="E879" s="248">
        <v>65038</v>
      </c>
      <c r="F879" s="247"/>
      <c r="G879" s="249">
        <f t="shared" si="26"/>
        <v>65038</v>
      </c>
      <c r="H879" s="250" t="s">
        <v>1309</v>
      </c>
    </row>
    <row r="880" spans="2:8" s="251" customFormat="1">
      <c r="B880" s="246">
        <f t="shared" si="25"/>
        <v>867</v>
      </c>
      <c r="C880" s="264" t="s">
        <v>2057</v>
      </c>
      <c r="D880" s="247" t="s">
        <v>81</v>
      </c>
      <c r="E880" s="248">
        <v>46456</v>
      </c>
      <c r="F880" s="247"/>
      <c r="G880" s="249">
        <f t="shared" si="26"/>
        <v>46456</v>
      </c>
      <c r="H880" s="250" t="s">
        <v>1309</v>
      </c>
    </row>
    <row r="881" spans="2:8" s="251" customFormat="1">
      <c r="B881" s="246">
        <f t="shared" si="25"/>
        <v>868</v>
      </c>
      <c r="C881" s="264" t="s">
        <v>2058</v>
      </c>
      <c r="D881" s="247" t="s">
        <v>81</v>
      </c>
      <c r="E881" s="248">
        <v>85479</v>
      </c>
      <c r="F881" s="247"/>
      <c r="G881" s="249">
        <f t="shared" si="26"/>
        <v>85479</v>
      </c>
      <c r="H881" s="250" t="s">
        <v>1309</v>
      </c>
    </row>
    <row r="882" spans="2:8" s="251" customFormat="1">
      <c r="B882" s="246">
        <f t="shared" si="25"/>
        <v>869</v>
      </c>
      <c r="C882" s="264" t="s">
        <v>2059</v>
      </c>
      <c r="D882" s="247" t="s">
        <v>81</v>
      </c>
      <c r="E882" s="248">
        <v>120785</v>
      </c>
      <c r="F882" s="247"/>
      <c r="G882" s="249">
        <f t="shared" si="26"/>
        <v>120785</v>
      </c>
      <c r="H882" s="250" t="s">
        <v>1309</v>
      </c>
    </row>
    <row r="883" spans="2:8" s="251" customFormat="1">
      <c r="B883" s="246">
        <f t="shared" si="25"/>
        <v>870</v>
      </c>
      <c r="C883" s="264" t="s">
        <v>2060</v>
      </c>
      <c r="D883" s="247" t="s">
        <v>81</v>
      </c>
      <c r="E883" s="248">
        <v>50397</v>
      </c>
      <c r="F883" s="247"/>
      <c r="G883" s="249">
        <f t="shared" si="26"/>
        <v>50397</v>
      </c>
      <c r="H883" s="250" t="s">
        <v>1309</v>
      </c>
    </row>
    <row r="884" spans="2:8" s="251" customFormat="1">
      <c r="B884" s="246">
        <f t="shared" ref="B884:B947" si="27">B883+1</f>
        <v>871</v>
      </c>
      <c r="C884" s="264" t="s">
        <v>2061</v>
      </c>
      <c r="D884" s="247" t="s">
        <v>81</v>
      </c>
      <c r="E884" s="248">
        <v>27351</v>
      </c>
      <c r="F884" s="247"/>
      <c r="G884" s="249">
        <f t="shared" si="26"/>
        <v>27351</v>
      </c>
      <c r="H884" s="250" t="s">
        <v>1309</v>
      </c>
    </row>
    <row r="885" spans="2:8" s="251" customFormat="1">
      <c r="B885" s="246">
        <f t="shared" si="27"/>
        <v>872</v>
      </c>
      <c r="C885" s="264" t="s">
        <v>2062</v>
      </c>
      <c r="D885" s="247" t="s">
        <v>81</v>
      </c>
      <c r="E885" s="248">
        <v>44665</v>
      </c>
      <c r="F885" s="247"/>
      <c r="G885" s="249">
        <f t="shared" si="26"/>
        <v>44665</v>
      </c>
      <c r="H885" s="250" t="s">
        <v>1309</v>
      </c>
    </row>
    <row r="886" spans="2:8" s="251" customFormat="1" ht="26.4">
      <c r="B886" s="246">
        <f t="shared" si="27"/>
        <v>873</v>
      </c>
      <c r="C886" s="264" t="s">
        <v>2063</v>
      </c>
      <c r="D886" s="247" t="s">
        <v>81</v>
      </c>
      <c r="E886" s="248">
        <v>8392</v>
      </c>
      <c r="F886" s="247"/>
      <c r="G886" s="249">
        <f t="shared" si="26"/>
        <v>8392</v>
      </c>
      <c r="H886" s="250" t="s">
        <v>1309</v>
      </c>
    </row>
    <row r="887" spans="2:8" s="251" customFormat="1" ht="26.4">
      <c r="B887" s="246">
        <f t="shared" si="27"/>
        <v>874</v>
      </c>
      <c r="C887" s="264" t="s">
        <v>2064</v>
      </c>
      <c r="D887" s="247" t="s">
        <v>81</v>
      </c>
      <c r="E887" s="248">
        <v>5667</v>
      </c>
      <c r="F887" s="247"/>
      <c r="G887" s="249">
        <f t="shared" si="26"/>
        <v>5667</v>
      </c>
      <c r="H887" s="250" t="s">
        <v>1309</v>
      </c>
    </row>
    <row r="888" spans="2:8" s="251" customFormat="1" ht="26.4">
      <c r="B888" s="246">
        <f t="shared" si="27"/>
        <v>875</v>
      </c>
      <c r="C888" s="264" t="s">
        <v>2065</v>
      </c>
      <c r="D888" s="247" t="s">
        <v>81</v>
      </c>
      <c r="E888" s="248">
        <v>2771</v>
      </c>
      <c r="F888" s="247"/>
      <c r="G888" s="249">
        <f t="shared" si="26"/>
        <v>2771</v>
      </c>
      <c r="H888" s="250" t="s">
        <v>1309</v>
      </c>
    </row>
    <row r="889" spans="2:8" s="251" customFormat="1" ht="26.4">
      <c r="B889" s="246">
        <f t="shared" si="27"/>
        <v>876</v>
      </c>
      <c r="C889" s="264" t="s">
        <v>2066</v>
      </c>
      <c r="D889" s="247" t="s">
        <v>81</v>
      </c>
      <c r="E889" s="248">
        <v>3638</v>
      </c>
      <c r="F889" s="247"/>
      <c r="G889" s="249">
        <f t="shared" si="26"/>
        <v>3638</v>
      </c>
      <c r="H889" s="250" t="s">
        <v>1309</v>
      </c>
    </row>
    <row r="890" spans="2:8" s="251" customFormat="1">
      <c r="B890" s="246">
        <f t="shared" si="27"/>
        <v>877</v>
      </c>
      <c r="C890" s="264" t="s">
        <v>2067</v>
      </c>
      <c r="D890" s="247" t="s">
        <v>81</v>
      </c>
      <c r="E890" s="248">
        <v>24295</v>
      </c>
      <c r="F890" s="247"/>
      <c r="G890" s="249">
        <f t="shared" si="26"/>
        <v>24295</v>
      </c>
      <c r="H890" s="250" t="s">
        <v>1309</v>
      </c>
    </row>
    <row r="891" spans="2:8" s="251" customFormat="1">
      <c r="B891" s="246">
        <f t="shared" si="27"/>
        <v>878</v>
      </c>
      <c r="C891" s="264" t="s">
        <v>2068</v>
      </c>
      <c r="D891" s="247" t="s">
        <v>81</v>
      </c>
      <c r="E891" s="248">
        <v>34840</v>
      </c>
      <c r="F891" s="247"/>
      <c r="G891" s="249">
        <f t="shared" si="26"/>
        <v>34840</v>
      </c>
      <c r="H891" s="250" t="s">
        <v>1309</v>
      </c>
    </row>
    <row r="892" spans="2:8" s="251" customFormat="1">
      <c r="B892" s="246">
        <f t="shared" si="27"/>
        <v>879</v>
      </c>
      <c r="C892" s="264" t="s">
        <v>2069</v>
      </c>
      <c r="D892" s="247" t="s">
        <v>81</v>
      </c>
      <c r="E892" s="248">
        <v>46690</v>
      </c>
      <c r="F892" s="247"/>
      <c r="G892" s="249">
        <f t="shared" si="26"/>
        <v>46690</v>
      </c>
      <c r="H892" s="250" t="s">
        <v>1309</v>
      </c>
    </row>
    <row r="893" spans="2:8" s="251" customFormat="1">
      <c r="B893" s="246">
        <f t="shared" si="27"/>
        <v>880</v>
      </c>
      <c r="C893" s="264" t="s">
        <v>2070</v>
      </c>
      <c r="D893" s="247" t="s">
        <v>81</v>
      </c>
      <c r="E893" s="248">
        <v>128157</v>
      </c>
      <c r="F893" s="247"/>
      <c r="G893" s="249">
        <f t="shared" si="26"/>
        <v>128157</v>
      </c>
      <c r="H893" s="250" t="s">
        <v>1309</v>
      </c>
    </row>
    <row r="894" spans="2:8" s="251" customFormat="1">
      <c r="B894" s="246">
        <f t="shared" si="27"/>
        <v>881</v>
      </c>
      <c r="C894" s="264" t="s">
        <v>2071</v>
      </c>
      <c r="D894" s="247" t="s">
        <v>81</v>
      </c>
      <c r="E894" s="248">
        <v>169194</v>
      </c>
      <c r="F894" s="247"/>
      <c r="G894" s="249">
        <f t="shared" si="26"/>
        <v>169194</v>
      </c>
      <c r="H894" s="250" t="s">
        <v>1309</v>
      </c>
    </row>
    <row r="895" spans="2:8" s="251" customFormat="1">
      <c r="B895" s="246">
        <f t="shared" si="27"/>
        <v>882</v>
      </c>
      <c r="C895" s="264" t="s">
        <v>2072</v>
      </c>
      <c r="D895" s="247" t="s">
        <v>81</v>
      </c>
      <c r="E895" s="248">
        <v>7154</v>
      </c>
      <c r="F895" s="247"/>
      <c r="G895" s="249">
        <f t="shared" si="26"/>
        <v>7154</v>
      </c>
      <c r="H895" s="250" t="s">
        <v>1309</v>
      </c>
    </row>
    <row r="896" spans="2:8" s="251" customFormat="1">
      <c r="B896" s="246">
        <f t="shared" si="27"/>
        <v>883</v>
      </c>
      <c r="C896" s="264" t="s">
        <v>2073</v>
      </c>
      <c r="D896" s="247" t="s">
        <v>81</v>
      </c>
      <c r="E896" s="248">
        <v>3345</v>
      </c>
      <c r="F896" s="247"/>
      <c r="G896" s="249">
        <f t="shared" si="26"/>
        <v>3345</v>
      </c>
      <c r="H896" s="250" t="s">
        <v>1309</v>
      </c>
    </row>
    <row r="897" spans="2:8" s="251" customFormat="1">
      <c r="B897" s="246">
        <f t="shared" si="27"/>
        <v>884</v>
      </c>
      <c r="C897" s="264" t="s">
        <v>2074</v>
      </c>
      <c r="D897" s="247" t="s">
        <v>81</v>
      </c>
      <c r="E897" s="248">
        <v>4367</v>
      </c>
      <c r="F897" s="247"/>
      <c r="G897" s="249">
        <f t="shared" si="26"/>
        <v>4367</v>
      </c>
      <c r="H897" s="250" t="s">
        <v>1309</v>
      </c>
    </row>
    <row r="898" spans="2:8" s="251" customFormat="1">
      <c r="B898" s="246">
        <f t="shared" si="27"/>
        <v>885</v>
      </c>
      <c r="C898" s="264" t="s">
        <v>2075</v>
      </c>
      <c r="D898" s="247" t="s">
        <v>81</v>
      </c>
      <c r="E898" s="248">
        <v>5477</v>
      </c>
      <c r="F898" s="247"/>
      <c r="G898" s="249">
        <f t="shared" si="26"/>
        <v>5477</v>
      </c>
      <c r="H898" s="250" t="s">
        <v>1309</v>
      </c>
    </row>
    <row r="899" spans="2:8" s="251" customFormat="1">
      <c r="B899" s="246">
        <f t="shared" si="27"/>
        <v>886</v>
      </c>
      <c r="C899" s="264" t="s">
        <v>2076</v>
      </c>
      <c r="D899" s="247" t="s">
        <v>81</v>
      </c>
      <c r="E899" s="248">
        <v>12162</v>
      </c>
      <c r="F899" s="247"/>
      <c r="G899" s="249">
        <f t="shared" si="26"/>
        <v>12162</v>
      </c>
      <c r="H899" s="250" t="s">
        <v>1309</v>
      </c>
    </row>
    <row r="900" spans="2:8" s="251" customFormat="1">
      <c r="B900" s="246">
        <f t="shared" si="27"/>
        <v>887</v>
      </c>
      <c r="C900" s="264" t="s">
        <v>2077</v>
      </c>
      <c r="D900" s="247" t="s">
        <v>81</v>
      </c>
      <c r="E900" s="248">
        <v>8684</v>
      </c>
      <c r="F900" s="247"/>
      <c r="G900" s="249">
        <f t="shared" si="26"/>
        <v>8684</v>
      </c>
      <c r="H900" s="250" t="s">
        <v>1309</v>
      </c>
    </row>
    <row r="901" spans="2:8" s="251" customFormat="1">
      <c r="B901" s="246">
        <f t="shared" si="27"/>
        <v>888</v>
      </c>
      <c r="C901" s="264" t="s">
        <v>2078</v>
      </c>
      <c r="D901" s="247" t="s">
        <v>81</v>
      </c>
      <c r="E901" s="248">
        <v>20240</v>
      </c>
      <c r="F901" s="247"/>
      <c r="G901" s="249">
        <f t="shared" si="26"/>
        <v>20240</v>
      </c>
      <c r="H901" s="250" t="s">
        <v>1309</v>
      </c>
    </row>
    <row r="902" spans="2:8" s="251" customFormat="1">
      <c r="B902" s="246">
        <f t="shared" si="27"/>
        <v>889</v>
      </c>
      <c r="C902" s="264" t="s">
        <v>2079</v>
      </c>
      <c r="D902" s="247" t="s">
        <v>81</v>
      </c>
      <c r="E902" s="248">
        <v>15826</v>
      </c>
      <c r="F902" s="247"/>
      <c r="G902" s="249">
        <f t="shared" si="26"/>
        <v>15826</v>
      </c>
      <c r="H902" s="250" t="s">
        <v>1309</v>
      </c>
    </row>
    <row r="903" spans="2:8" s="251" customFormat="1">
      <c r="B903" s="246">
        <f t="shared" si="27"/>
        <v>890</v>
      </c>
      <c r="C903" s="264" t="s">
        <v>2080</v>
      </c>
      <c r="D903" s="247" t="s">
        <v>81</v>
      </c>
      <c r="E903" s="248">
        <v>14658</v>
      </c>
      <c r="F903" s="247"/>
      <c r="G903" s="249">
        <f t="shared" si="26"/>
        <v>14658</v>
      </c>
      <c r="H903" s="250" t="s">
        <v>1309</v>
      </c>
    </row>
    <row r="904" spans="2:8" s="251" customFormat="1">
      <c r="B904" s="246">
        <f t="shared" si="27"/>
        <v>891</v>
      </c>
      <c r="C904" s="264" t="s">
        <v>2081</v>
      </c>
      <c r="D904" s="247" t="s">
        <v>81</v>
      </c>
      <c r="E904" s="248">
        <v>31026</v>
      </c>
      <c r="F904" s="247"/>
      <c r="G904" s="249">
        <f t="shared" si="26"/>
        <v>31026</v>
      </c>
      <c r="H904" s="250" t="s">
        <v>1309</v>
      </c>
    </row>
    <row r="905" spans="2:8" s="251" customFormat="1">
      <c r="B905" s="246">
        <f t="shared" si="27"/>
        <v>892</v>
      </c>
      <c r="C905" s="264" t="s">
        <v>926</v>
      </c>
      <c r="D905" s="247" t="s">
        <v>81</v>
      </c>
      <c r="E905" s="248">
        <v>91083</v>
      </c>
      <c r="F905" s="247"/>
      <c r="G905" s="249">
        <f t="shared" si="26"/>
        <v>91083</v>
      </c>
      <c r="H905" s="250" t="s">
        <v>1309</v>
      </c>
    </row>
    <row r="906" spans="2:8" s="251" customFormat="1">
      <c r="B906" s="246">
        <f t="shared" si="27"/>
        <v>893</v>
      </c>
      <c r="C906" s="264" t="s">
        <v>927</v>
      </c>
      <c r="D906" s="247" t="s">
        <v>81</v>
      </c>
      <c r="E906" s="248">
        <v>134670</v>
      </c>
      <c r="F906" s="247"/>
      <c r="G906" s="249">
        <f t="shared" si="26"/>
        <v>134670</v>
      </c>
      <c r="H906" s="250" t="s">
        <v>1309</v>
      </c>
    </row>
    <row r="907" spans="2:8" s="251" customFormat="1">
      <c r="B907" s="246">
        <f t="shared" si="27"/>
        <v>894</v>
      </c>
      <c r="C907" s="264" t="s">
        <v>928</v>
      </c>
      <c r="D907" s="247" t="s">
        <v>81</v>
      </c>
      <c r="E907" s="248">
        <v>208609</v>
      </c>
      <c r="F907" s="247"/>
      <c r="G907" s="249">
        <f t="shared" si="26"/>
        <v>208609</v>
      </c>
      <c r="H907" s="250" t="s">
        <v>1309</v>
      </c>
    </row>
    <row r="908" spans="2:8" s="251" customFormat="1">
      <c r="B908" s="246">
        <f t="shared" si="27"/>
        <v>895</v>
      </c>
      <c r="C908" s="264" t="s">
        <v>925</v>
      </c>
      <c r="D908" s="247" t="s">
        <v>81</v>
      </c>
      <c r="E908" s="248">
        <v>62600</v>
      </c>
      <c r="F908" s="247"/>
      <c r="G908" s="249">
        <f t="shared" si="26"/>
        <v>62600</v>
      </c>
      <c r="H908" s="250" t="s">
        <v>1309</v>
      </c>
    </row>
    <row r="909" spans="2:8" s="251" customFormat="1" ht="26.4">
      <c r="B909" s="246">
        <f t="shared" si="27"/>
        <v>896</v>
      </c>
      <c r="C909" s="264" t="s">
        <v>929</v>
      </c>
      <c r="D909" s="247" t="s">
        <v>81</v>
      </c>
      <c r="E909" s="248">
        <v>340565</v>
      </c>
      <c r="F909" s="247"/>
      <c r="G909" s="249">
        <f t="shared" si="26"/>
        <v>340565</v>
      </c>
      <c r="H909" s="250" t="s">
        <v>1309</v>
      </c>
    </row>
    <row r="910" spans="2:8" s="251" customFormat="1" ht="26.4">
      <c r="B910" s="246">
        <f t="shared" si="27"/>
        <v>897</v>
      </c>
      <c r="C910" s="264" t="s">
        <v>930</v>
      </c>
      <c r="D910" s="247" t="s">
        <v>81</v>
      </c>
      <c r="E910" s="248">
        <v>470058</v>
      </c>
      <c r="F910" s="247"/>
      <c r="G910" s="249">
        <f t="shared" si="26"/>
        <v>470058</v>
      </c>
      <c r="H910" s="250" t="s">
        <v>1309</v>
      </c>
    </row>
    <row r="911" spans="2:8" s="251" customFormat="1" ht="26.4">
      <c r="B911" s="246">
        <f t="shared" si="27"/>
        <v>898</v>
      </c>
      <c r="C911" s="264" t="s">
        <v>931</v>
      </c>
      <c r="D911" s="247" t="s">
        <v>81</v>
      </c>
      <c r="E911" s="248">
        <v>602760</v>
      </c>
      <c r="F911" s="247"/>
      <c r="G911" s="249">
        <f t="shared" si="26"/>
        <v>602760</v>
      </c>
      <c r="H911" s="250" t="s">
        <v>1309</v>
      </c>
    </row>
    <row r="912" spans="2:8" s="251" customFormat="1" ht="26.4">
      <c r="B912" s="246">
        <f t="shared" si="27"/>
        <v>899</v>
      </c>
      <c r="C912" s="264" t="s">
        <v>932</v>
      </c>
      <c r="D912" s="247" t="s">
        <v>81</v>
      </c>
      <c r="E912" s="248">
        <v>795625</v>
      </c>
      <c r="F912" s="247"/>
      <c r="G912" s="249">
        <f t="shared" si="26"/>
        <v>795625</v>
      </c>
      <c r="H912" s="250" t="s">
        <v>1309</v>
      </c>
    </row>
    <row r="913" spans="2:8" s="251" customFormat="1" ht="26.4">
      <c r="B913" s="246">
        <f t="shared" si="27"/>
        <v>900</v>
      </c>
      <c r="C913" s="264" t="s">
        <v>933</v>
      </c>
      <c r="D913" s="247" t="s">
        <v>81</v>
      </c>
      <c r="E913" s="248">
        <v>1487972</v>
      </c>
      <c r="F913" s="247"/>
      <c r="G913" s="249">
        <f t="shared" si="26"/>
        <v>1487972</v>
      </c>
      <c r="H913" s="250" t="s">
        <v>1309</v>
      </c>
    </row>
    <row r="914" spans="2:8" s="251" customFormat="1">
      <c r="B914" s="246">
        <f t="shared" si="27"/>
        <v>901</v>
      </c>
      <c r="C914" s="264" t="s">
        <v>873</v>
      </c>
      <c r="D914" s="247" t="s">
        <v>81</v>
      </c>
      <c r="E914" s="248">
        <v>13716</v>
      </c>
      <c r="F914" s="247"/>
      <c r="G914" s="249">
        <f t="shared" si="26"/>
        <v>13716</v>
      </c>
      <c r="H914" s="250" t="s">
        <v>1309</v>
      </c>
    </row>
    <row r="915" spans="2:8" s="251" customFormat="1">
      <c r="B915" s="246">
        <f t="shared" si="27"/>
        <v>902</v>
      </c>
      <c r="C915" s="264" t="s">
        <v>877</v>
      </c>
      <c r="D915" s="247" t="s">
        <v>81</v>
      </c>
      <c r="E915" s="248">
        <v>234506</v>
      </c>
      <c r="F915" s="247"/>
      <c r="G915" s="249">
        <f t="shared" si="26"/>
        <v>234506</v>
      </c>
      <c r="H915" s="250" t="s">
        <v>1309</v>
      </c>
    </row>
    <row r="916" spans="2:8" s="251" customFormat="1">
      <c r="B916" s="246">
        <f t="shared" si="27"/>
        <v>903</v>
      </c>
      <c r="C916" s="264" t="s">
        <v>874</v>
      </c>
      <c r="D916" s="247" t="s">
        <v>81</v>
      </c>
      <c r="E916" s="248">
        <v>11384</v>
      </c>
      <c r="F916" s="247"/>
      <c r="G916" s="249">
        <f t="shared" si="26"/>
        <v>11384</v>
      </c>
      <c r="H916" s="250" t="s">
        <v>1309</v>
      </c>
    </row>
    <row r="917" spans="2:8" s="251" customFormat="1">
      <c r="B917" s="246">
        <f t="shared" si="27"/>
        <v>904</v>
      </c>
      <c r="C917" s="264" t="s">
        <v>875</v>
      </c>
      <c r="D917" s="247" t="s">
        <v>81</v>
      </c>
      <c r="E917" s="248">
        <v>41348</v>
      </c>
      <c r="F917" s="247"/>
      <c r="G917" s="249">
        <f t="shared" si="26"/>
        <v>41348</v>
      </c>
      <c r="H917" s="250" t="s">
        <v>1309</v>
      </c>
    </row>
    <row r="918" spans="2:8" s="251" customFormat="1">
      <c r="B918" s="246">
        <f t="shared" si="27"/>
        <v>905</v>
      </c>
      <c r="C918" s="264" t="s">
        <v>876</v>
      </c>
      <c r="D918" s="247" t="s">
        <v>81</v>
      </c>
      <c r="E918" s="248">
        <v>150666</v>
      </c>
      <c r="F918" s="247"/>
      <c r="G918" s="249">
        <f t="shared" si="26"/>
        <v>150666</v>
      </c>
      <c r="H918" s="250" t="s">
        <v>1309</v>
      </c>
    </row>
    <row r="919" spans="2:8" s="251" customFormat="1" ht="26.4">
      <c r="B919" s="246">
        <f t="shared" si="27"/>
        <v>906</v>
      </c>
      <c r="C919" s="264" t="s">
        <v>880</v>
      </c>
      <c r="D919" s="247" t="s">
        <v>81</v>
      </c>
      <c r="E919" s="248">
        <v>192194</v>
      </c>
      <c r="F919" s="247"/>
      <c r="G919" s="249">
        <f t="shared" ref="G919:G982" si="28">E919*(1+F919)</f>
        <v>192194</v>
      </c>
      <c r="H919" s="250" t="s">
        <v>1309</v>
      </c>
    </row>
    <row r="920" spans="2:8" s="251" customFormat="1">
      <c r="B920" s="246">
        <f t="shared" si="27"/>
        <v>907</v>
      </c>
      <c r="C920" s="264" t="s">
        <v>878</v>
      </c>
      <c r="D920" s="247" t="s">
        <v>81</v>
      </c>
      <c r="E920" s="248">
        <v>33196</v>
      </c>
      <c r="F920" s="247"/>
      <c r="G920" s="249">
        <f t="shared" si="28"/>
        <v>33196</v>
      </c>
      <c r="H920" s="250" t="s">
        <v>1309</v>
      </c>
    </row>
    <row r="921" spans="2:8" s="251" customFormat="1">
      <c r="B921" s="246">
        <f t="shared" si="27"/>
        <v>908</v>
      </c>
      <c r="C921" s="264" t="s">
        <v>879</v>
      </c>
      <c r="D921" s="247" t="s">
        <v>81</v>
      </c>
      <c r="E921" s="248">
        <v>122956</v>
      </c>
      <c r="F921" s="247"/>
      <c r="G921" s="249">
        <f t="shared" si="28"/>
        <v>122956</v>
      </c>
      <c r="H921" s="250" t="s">
        <v>1309</v>
      </c>
    </row>
    <row r="922" spans="2:8" s="251" customFormat="1">
      <c r="B922" s="246">
        <f t="shared" si="27"/>
        <v>909</v>
      </c>
      <c r="C922" s="264" t="s">
        <v>2082</v>
      </c>
      <c r="D922" s="247" t="s">
        <v>81</v>
      </c>
      <c r="E922" s="248">
        <v>27418</v>
      </c>
      <c r="F922" s="247"/>
      <c r="G922" s="249">
        <f t="shared" si="28"/>
        <v>27418</v>
      </c>
      <c r="H922" s="250" t="s">
        <v>1309</v>
      </c>
    </row>
    <row r="923" spans="2:8" s="251" customFormat="1">
      <c r="B923" s="246">
        <f t="shared" si="27"/>
        <v>910</v>
      </c>
      <c r="C923" s="264" t="s">
        <v>2083</v>
      </c>
      <c r="D923" s="247" t="s">
        <v>81</v>
      </c>
      <c r="E923" s="248">
        <v>29546</v>
      </c>
      <c r="F923" s="247"/>
      <c r="G923" s="249">
        <f t="shared" si="28"/>
        <v>29546</v>
      </c>
      <c r="H923" s="250" t="s">
        <v>1309</v>
      </c>
    </row>
    <row r="924" spans="2:8" s="251" customFormat="1" ht="26.4">
      <c r="B924" s="246">
        <f t="shared" si="27"/>
        <v>911</v>
      </c>
      <c r="C924" s="264" t="s">
        <v>2084</v>
      </c>
      <c r="D924" s="247" t="s">
        <v>81</v>
      </c>
      <c r="E924" s="248">
        <v>79518</v>
      </c>
      <c r="F924" s="247"/>
      <c r="G924" s="249">
        <f t="shared" si="28"/>
        <v>79518</v>
      </c>
      <c r="H924" s="250" t="s">
        <v>1309</v>
      </c>
    </row>
    <row r="925" spans="2:8" s="251" customFormat="1" ht="26.4">
      <c r="B925" s="246">
        <f t="shared" si="27"/>
        <v>912</v>
      </c>
      <c r="C925" s="264" t="s">
        <v>2085</v>
      </c>
      <c r="D925" s="247" t="s">
        <v>81</v>
      </c>
      <c r="E925" s="248">
        <v>84364</v>
      </c>
      <c r="F925" s="247"/>
      <c r="G925" s="249">
        <f t="shared" si="28"/>
        <v>84364</v>
      </c>
      <c r="H925" s="250" t="s">
        <v>1309</v>
      </c>
    </row>
    <row r="926" spans="2:8" s="251" customFormat="1" ht="26.4">
      <c r="B926" s="246">
        <f t="shared" si="27"/>
        <v>913</v>
      </c>
      <c r="C926" s="264" t="s">
        <v>2086</v>
      </c>
      <c r="D926" s="247" t="s">
        <v>81</v>
      </c>
      <c r="E926" s="248">
        <v>389490</v>
      </c>
      <c r="F926" s="247"/>
      <c r="G926" s="249">
        <f t="shared" si="28"/>
        <v>389490</v>
      </c>
      <c r="H926" s="250" t="s">
        <v>1309</v>
      </c>
    </row>
    <row r="927" spans="2:8" s="251" customFormat="1">
      <c r="B927" s="246">
        <f t="shared" si="27"/>
        <v>914</v>
      </c>
      <c r="C927" s="264" t="s">
        <v>2087</v>
      </c>
      <c r="D927" s="247" t="s">
        <v>81</v>
      </c>
      <c r="E927" s="248">
        <v>535172</v>
      </c>
      <c r="F927" s="247"/>
      <c r="G927" s="249">
        <f t="shared" si="28"/>
        <v>535172</v>
      </c>
      <c r="H927" s="250" t="s">
        <v>1309</v>
      </c>
    </row>
    <row r="928" spans="2:8" s="251" customFormat="1">
      <c r="B928" s="246">
        <f t="shared" si="27"/>
        <v>915</v>
      </c>
      <c r="C928" s="264" t="s">
        <v>2088</v>
      </c>
      <c r="D928" s="247" t="s">
        <v>81</v>
      </c>
      <c r="E928" s="248">
        <v>905346</v>
      </c>
      <c r="F928" s="247"/>
      <c r="G928" s="249">
        <f t="shared" si="28"/>
        <v>905346</v>
      </c>
      <c r="H928" s="250" t="s">
        <v>1309</v>
      </c>
    </row>
    <row r="929" spans="2:8" s="251" customFormat="1">
      <c r="B929" s="246">
        <f t="shared" si="27"/>
        <v>916</v>
      </c>
      <c r="C929" s="264" t="s">
        <v>2089</v>
      </c>
      <c r="D929" s="247" t="s">
        <v>81</v>
      </c>
      <c r="E929" s="248">
        <v>1476867</v>
      </c>
      <c r="F929" s="247"/>
      <c r="G929" s="249">
        <f t="shared" si="28"/>
        <v>1476867</v>
      </c>
      <c r="H929" s="250" t="s">
        <v>1309</v>
      </c>
    </row>
    <row r="930" spans="2:8" s="251" customFormat="1" ht="26.4">
      <c r="B930" s="246">
        <f t="shared" si="27"/>
        <v>917</v>
      </c>
      <c r="C930" s="264" t="s">
        <v>2090</v>
      </c>
      <c r="D930" s="247" t="s">
        <v>81</v>
      </c>
      <c r="E930" s="248">
        <v>85130</v>
      </c>
      <c r="F930" s="247"/>
      <c r="G930" s="249">
        <f t="shared" si="28"/>
        <v>85130</v>
      </c>
      <c r="H930" s="250" t="s">
        <v>1309</v>
      </c>
    </row>
    <row r="931" spans="2:8" s="251" customFormat="1" ht="26.4">
      <c r="B931" s="246">
        <f t="shared" si="27"/>
        <v>918</v>
      </c>
      <c r="C931" s="264" t="s">
        <v>2091</v>
      </c>
      <c r="D931" s="247" t="s">
        <v>81</v>
      </c>
      <c r="E931" s="248">
        <v>436686</v>
      </c>
      <c r="F931" s="247"/>
      <c r="G931" s="249">
        <f t="shared" si="28"/>
        <v>436686</v>
      </c>
      <c r="H931" s="250" t="s">
        <v>1309</v>
      </c>
    </row>
    <row r="932" spans="2:8" s="251" customFormat="1" ht="26.4">
      <c r="B932" s="246">
        <f t="shared" si="27"/>
        <v>919</v>
      </c>
      <c r="C932" s="264" t="s">
        <v>2092</v>
      </c>
      <c r="D932" s="247" t="s">
        <v>81</v>
      </c>
      <c r="E932" s="248">
        <v>66480</v>
      </c>
      <c r="F932" s="247"/>
      <c r="G932" s="249">
        <f t="shared" si="28"/>
        <v>66480</v>
      </c>
      <c r="H932" s="250" t="s">
        <v>1309</v>
      </c>
    </row>
    <row r="933" spans="2:8" s="251" customFormat="1">
      <c r="B933" s="246">
        <f t="shared" si="27"/>
        <v>920</v>
      </c>
      <c r="C933" s="264" t="s">
        <v>2093</v>
      </c>
      <c r="D933" s="247" t="s">
        <v>81</v>
      </c>
      <c r="E933" s="248">
        <v>535120</v>
      </c>
      <c r="F933" s="247"/>
      <c r="G933" s="249">
        <f t="shared" si="28"/>
        <v>535120</v>
      </c>
      <c r="H933" s="250" t="s">
        <v>1309</v>
      </c>
    </row>
    <row r="934" spans="2:8" s="251" customFormat="1">
      <c r="B934" s="246">
        <f t="shared" si="27"/>
        <v>921</v>
      </c>
      <c r="C934" s="264" t="s">
        <v>2094</v>
      </c>
      <c r="D934" s="247" t="s">
        <v>81</v>
      </c>
      <c r="E934" s="248">
        <v>1475964</v>
      </c>
      <c r="F934" s="247"/>
      <c r="G934" s="249">
        <f t="shared" si="28"/>
        <v>1475964</v>
      </c>
      <c r="H934" s="250" t="s">
        <v>1309</v>
      </c>
    </row>
    <row r="935" spans="2:8" s="251" customFormat="1">
      <c r="B935" s="246">
        <f t="shared" si="27"/>
        <v>922</v>
      </c>
      <c r="C935" s="264" t="s">
        <v>2095</v>
      </c>
      <c r="D935" s="247" t="s">
        <v>81</v>
      </c>
      <c r="E935" s="248">
        <v>373859</v>
      </c>
      <c r="F935" s="247"/>
      <c r="G935" s="249">
        <f t="shared" si="28"/>
        <v>373859</v>
      </c>
      <c r="H935" s="250" t="s">
        <v>1309</v>
      </c>
    </row>
    <row r="936" spans="2:8" s="251" customFormat="1">
      <c r="B936" s="246">
        <f t="shared" si="27"/>
        <v>923</v>
      </c>
      <c r="C936" s="264" t="s">
        <v>2096</v>
      </c>
      <c r="D936" s="247" t="s">
        <v>81</v>
      </c>
      <c r="E936" s="248">
        <v>14069</v>
      </c>
      <c r="F936" s="247"/>
      <c r="G936" s="249">
        <f t="shared" si="28"/>
        <v>14069</v>
      </c>
      <c r="H936" s="250" t="s">
        <v>1309</v>
      </c>
    </row>
    <row r="937" spans="2:8" s="251" customFormat="1">
      <c r="B937" s="246">
        <f t="shared" si="27"/>
        <v>924</v>
      </c>
      <c r="C937" s="264" t="s">
        <v>2097</v>
      </c>
      <c r="D937" s="247" t="s">
        <v>81</v>
      </c>
      <c r="E937" s="248">
        <v>6580</v>
      </c>
      <c r="F937" s="247"/>
      <c r="G937" s="249">
        <f t="shared" si="28"/>
        <v>6580</v>
      </c>
      <c r="H937" s="250" t="s">
        <v>1309</v>
      </c>
    </row>
    <row r="938" spans="2:8" s="251" customFormat="1">
      <c r="B938" s="246">
        <f t="shared" si="27"/>
        <v>925</v>
      </c>
      <c r="C938" s="264" t="s">
        <v>2098</v>
      </c>
      <c r="D938" s="247" t="s">
        <v>81</v>
      </c>
      <c r="E938" s="248">
        <v>9562</v>
      </c>
      <c r="F938" s="247"/>
      <c r="G938" s="249">
        <f t="shared" si="28"/>
        <v>9562</v>
      </c>
      <c r="H938" s="250" t="s">
        <v>1309</v>
      </c>
    </row>
    <row r="939" spans="2:8" s="251" customFormat="1">
      <c r="B939" s="246">
        <f t="shared" si="27"/>
        <v>926</v>
      </c>
      <c r="C939" s="264" t="s">
        <v>2099</v>
      </c>
      <c r="D939" s="247" t="s">
        <v>81</v>
      </c>
      <c r="E939" s="248">
        <v>9275</v>
      </c>
      <c r="F939" s="247"/>
      <c r="G939" s="249">
        <f t="shared" si="28"/>
        <v>9275</v>
      </c>
      <c r="H939" s="250" t="s">
        <v>1309</v>
      </c>
    </row>
    <row r="940" spans="2:8" s="251" customFormat="1">
      <c r="B940" s="246">
        <f t="shared" si="27"/>
        <v>927</v>
      </c>
      <c r="C940" s="264" t="s">
        <v>2100</v>
      </c>
      <c r="D940" s="247" t="s">
        <v>81</v>
      </c>
      <c r="E940" s="248">
        <v>15242</v>
      </c>
      <c r="F940" s="247"/>
      <c r="G940" s="249">
        <f t="shared" si="28"/>
        <v>15242</v>
      </c>
      <c r="H940" s="250" t="s">
        <v>1309</v>
      </c>
    </row>
    <row r="941" spans="2:8" s="251" customFormat="1">
      <c r="B941" s="246">
        <f t="shared" si="27"/>
        <v>928</v>
      </c>
      <c r="C941" s="264" t="s">
        <v>2101</v>
      </c>
      <c r="D941" s="247" t="s">
        <v>81</v>
      </c>
      <c r="E941" s="248">
        <v>757678</v>
      </c>
      <c r="F941" s="247"/>
      <c r="G941" s="249">
        <f t="shared" si="28"/>
        <v>757678</v>
      </c>
      <c r="H941" s="250" t="s">
        <v>1309</v>
      </c>
    </row>
    <row r="942" spans="2:8" s="251" customFormat="1">
      <c r="B942" s="246">
        <f t="shared" si="27"/>
        <v>929</v>
      </c>
      <c r="C942" s="264" t="s">
        <v>2102</v>
      </c>
      <c r="D942" s="247" t="s">
        <v>81</v>
      </c>
      <c r="E942" s="248">
        <v>23388</v>
      </c>
      <c r="F942" s="247"/>
      <c r="G942" s="249">
        <f t="shared" si="28"/>
        <v>23388</v>
      </c>
      <c r="H942" s="250" t="s">
        <v>1309</v>
      </c>
    </row>
    <row r="943" spans="2:8" s="251" customFormat="1">
      <c r="B943" s="246">
        <f t="shared" si="27"/>
        <v>930</v>
      </c>
      <c r="C943" s="264" t="s">
        <v>2103</v>
      </c>
      <c r="D943" s="247" t="s">
        <v>81</v>
      </c>
      <c r="E943" s="248">
        <v>45666</v>
      </c>
      <c r="F943" s="247"/>
      <c r="G943" s="249">
        <f t="shared" si="28"/>
        <v>45666</v>
      </c>
      <c r="H943" s="250" t="s">
        <v>1309</v>
      </c>
    </row>
    <row r="944" spans="2:8" s="251" customFormat="1">
      <c r="B944" s="246">
        <f t="shared" si="27"/>
        <v>931</v>
      </c>
      <c r="C944" s="264" t="s">
        <v>2104</v>
      </c>
      <c r="D944" s="247" t="s">
        <v>81</v>
      </c>
      <c r="E944" s="248">
        <v>62403</v>
      </c>
      <c r="F944" s="247"/>
      <c r="G944" s="249">
        <f t="shared" si="28"/>
        <v>62403</v>
      </c>
      <c r="H944" s="250" t="s">
        <v>1309</v>
      </c>
    </row>
    <row r="945" spans="2:8" s="251" customFormat="1">
      <c r="B945" s="246">
        <f t="shared" si="27"/>
        <v>932</v>
      </c>
      <c r="C945" s="264" t="s">
        <v>2105</v>
      </c>
      <c r="D945" s="247" t="s">
        <v>81</v>
      </c>
      <c r="E945" s="248">
        <v>91083</v>
      </c>
      <c r="F945" s="247"/>
      <c r="G945" s="249">
        <f t="shared" si="28"/>
        <v>91083</v>
      </c>
      <c r="H945" s="250" t="s">
        <v>1309</v>
      </c>
    </row>
    <row r="946" spans="2:8" s="251" customFormat="1">
      <c r="B946" s="246">
        <f t="shared" si="27"/>
        <v>933</v>
      </c>
      <c r="C946" s="264" t="s">
        <v>2106</v>
      </c>
      <c r="D946" s="247" t="s">
        <v>81</v>
      </c>
      <c r="E946" s="248">
        <v>134670</v>
      </c>
      <c r="F946" s="247"/>
      <c r="G946" s="249">
        <f t="shared" si="28"/>
        <v>134670</v>
      </c>
      <c r="H946" s="250" t="s">
        <v>1309</v>
      </c>
    </row>
    <row r="947" spans="2:8" s="251" customFormat="1">
      <c r="B947" s="246">
        <f t="shared" si="27"/>
        <v>934</v>
      </c>
      <c r="C947" s="264" t="s">
        <v>2107</v>
      </c>
      <c r="D947" s="247" t="s">
        <v>81</v>
      </c>
      <c r="E947" s="248">
        <v>6580</v>
      </c>
      <c r="F947" s="247"/>
      <c r="G947" s="249">
        <f t="shared" si="28"/>
        <v>6580</v>
      </c>
      <c r="H947" s="250" t="s">
        <v>1309</v>
      </c>
    </row>
    <row r="948" spans="2:8" s="251" customFormat="1">
      <c r="B948" s="246">
        <f t="shared" ref="B948:B1011" si="29">B947+1</f>
        <v>935</v>
      </c>
      <c r="C948" s="264" t="s">
        <v>2108</v>
      </c>
      <c r="D948" s="247" t="s">
        <v>81</v>
      </c>
      <c r="E948" s="248">
        <v>37481</v>
      </c>
      <c r="F948" s="247"/>
      <c r="G948" s="249">
        <f t="shared" si="28"/>
        <v>37481</v>
      </c>
      <c r="H948" s="250" t="s">
        <v>1309</v>
      </c>
    </row>
    <row r="949" spans="2:8" s="251" customFormat="1">
      <c r="B949" s="246">
        <f t="shared" si="29"/>
        <v>936</v>
      </c>
      <c r="C949" s="264" t="s">
        <v>2109</v>
      </c>
      <c r="D949" s="247" t="s">
        <v>81</v>
      </c>
      <c r="E949" s="248">
        <v>18768</v>
      </c>
      <c r="F949" s="247"/>
      <c r="G949" s="249">
        <f t="shared" si="28"/>
        <v>18768</v>
      </c>
      <c r="H949" s="250" t="s">
        <v>1309</v>
      </c>
    </row>
    <row r="950" spans="2:8" s="251" customFormat="1">
      <c r="B950" s="246">
        <f t="shared" si="29"/>
        <v>937</v>
      </c>
      <c r="C950" s="264" t="s">
        <v>2110</v>
      </c>
      <c r="D950" s="247" t="s">
        <v>81</v>
      </c>
      <c r="E950" s="248">
        <v>14030</v>
      </c>
      <c r="F950" s="247"/>
      <c r="G950" s="249">
        <f t="shared" si="28"/>
        <v>14030</v>
      </c>
      <c r="H950" s="250" t="s">
        <v>1309</v>
      </c>
    </row>
    <row r="951" spans="2:8" s="251" customFormat="1">
      <c r="B951" s="246">
        <f t="shared" si="29"/>
        <v>938</v>
      </c>
      <c r="C951" s="264" t="s">
        <v>2111</v>
      </c>
      <c r="D951" s="247" t="s">
        <v>81</v>
      </c>
      <c r="E951" s="248">
        <v>39023</v>
      </c>
      <c r="F951" s="247"/>
      <c r="G951" s="249">
        <f t="shared" si="28"/>
        <v>39023</v>
      </c>
      <c r="H951" s="250" t="s">
        <v>1309</v>
      </c>
    </row>
    <row r="952" spans="2:8" s="251" customFormat="1">
      <c r="B952" s="246">
        <f t="shared" si="29"/>
        <v>939</v>
      </c>
      <c r="C952" s="264" t="s">
        <v>2112</v>
      </c>
      <c r="D952" s="247" t="s">
        <v>81</v>
      </c>
      <c r="E952" s="248">
        <v>50730</v>
      </c>
      <c r="F952" s="247"/>
      <c r="G952" s="249">
        <f t="shared" si="28"/>
        <v>50730</v>
      </c>
      <c r="H952" s="250" t="s">
        <v>1309</v>
      </c>
    </row>
    <row r="953" spans="2:8" s="251" customFormat="1" ht="26.4">
      <c r="B953" s="246">
        <f t="shared" si="29"/>
        <v>940</v>
      </c>
      <c r="C953" s="264" t="s">
        <v>2113</v>
      </c>
      <c r="D953" s="247" t="s">
        <v>187</v>
      </c>
      <c r="E953" s="248">
        <v>12100</v>
      </c>
      <c r="F953" s="247"/>
      <c r="G953" s="249">
        <f t="shared" si="28"/>
        <v>12100</v>
      </c>
      <c r="H953" s="250" t="s">
        <v>1309</v>
      </c>
    </row>
    <row r="954" spans="2:8" s="251" customFormat="1">
      <c r="B954" s="246">
        <f t="shared" si="29"/>
        <v>941</v>
      </c>
      <c r="C954" s="264" t="s">
        <v>2114</v>
      </c>
      <c r="D954" s="247" t="s">
        <v>81</v>
      </c>
      <c r="E954" s="248">
        <v>2565</v>
      </c>
      <c r="F954" s="247"/>
      <c r="G954" s="249">
        <f t="shared" si="28"/>
        <v>2565</v>
      </c>
      <c r="H954" s="250" t="s">
        <v>1309</v>
      </c>
    </row>
    <row r="955" spans="2:8" s="251" customFormat="1">
      <c r="B955" s="246">
        <f t="shared" si="29"/>
        <v>942</v>
      </c>
      <c r="C955" s="264" t="s">
        <v>2115</v>
      </c>
      <c r="D955" s="247" t="s">
        <v>81</v>
      </c>
      <c r="E955" s="248">
        <v>1421</v>
      </c>
      <c r="F955" s="247"/>
      <c r="G955" s="249">
        <f t="shared" si="28"/>
        <v>1421</v>
      </c>
      <c r="H955" s="250" t="s">
        <v>1309</v>
      </c>
    </row>
    <row r="956" spans="2:8" s="251" customFormat="1">
      <c r="B956" s="246">
        <f t="shared" si="29"/>
        <v>943</v>
      </c>
      <c r="C956" s="264" t="s">
        <v>2116</v>
      </c>
      <c r="D956" s="247" t="s">
        <v>81</v>
      </c>
      <c r="E956" s="248">
        <v>11133</v>
      </c>
      <c r="F956" s="247"/>
      <c r="G956" s="249">
        <f t="shared" si="28"/>
        <v>11133</v>
      </c>
      <c r="H956" s="250" t="s">
        <v>1309</v>
      </c>
    </row>
    <row r="957" spans="2:8" s="251" customFormat="1">
      <c r="B957" s="246">
        <f t="shared" si="29"/>
        <v>944</v>
      </c>
      <c r="C957" s="264" t="s">
        <v>2117</v>
      </c>
      <c r="D957" s="247" t="s">
        <v>81</v>
      </c>
      <c r="E957" s="248">
        <v>5059</v>
      </c>
      <c r="F957" s="247"/>
      <c r="G957" s="249">
        <f t="shared" si="28"/>
        <v>5059</v>
      </c>
      <c r="H957" s="250" t="s">
        <v>1309</v>
      </c>
    </row>
    <row r="958" spans="2:8" s="251" customFormat="1">
      <c r="B958" s="246">
        <f t="shared" si="29"/>
        <v>945</v>
      </c>
      <c r="C958" s="264" t="s">
        <v>2118</v>
      </c>
      <c r="D958" s="247" t="s">
        <v>81</v>
      </c>
      <c r="E958" s="248">
        <v>1877</v>
      </c>
      <c r="F958" s="247"/>
      <c r="G958" s="249">
        <f t="shared" si="28"/>
        <v>1877</v>
      </c>
      <c r="H958" s="250" t="s">
        <v>1309</v>
      </c>
    </row>
    <row r="959" spans="2:8" s="251" customFormat="1">
      <c r="B959" s="246">
        <f t="shared" si="29"/>
        <v>946</v>
      </c>
      <c r="C959" s="264" t="s">
        <v>2119</v>
      </c>
      <c r="D959" s="247" t="s">
        <v>81</v>
      </c>
      <c r="E959" s="248">
        <v>14857</v>
      </c>
      <c r="F959" s="247"/>
      <c r="G959" s="249">
        <f t="shared" si="28"/>
        <v>14857</v>
      </c>
      <c r="H959" s="250" t="s">
        <v>1309</v>
      </c>
    </row>
    <row r="960" spans="2:8" s="251" customFormat="1">
      <c r="B960" s="246">
        <f t="shared" si="29"/>
        <v>947</v>
      </c>
      <c r="C960" s="264" t="s">
        <v>2120</v>
      </c>
      <c r="D960" s="247" t="s">
        <v>81</v>
      </c>
      <c r="E960" s="248">
        <v>25620</v>
      </c>
      <c r="F960" s="247"/>
      <c r="G960" s="249">
        <f t="shared" si="28"/>
        <v>25620</v>
      </c>
      <c r="H960" s="250" t="s">
        <v>1309</v>
      </c>
    </row>
    <row r="961" spans="2:8" s="251" customFormat="1">
      <c r="B961" s="246">
        <f t="shared" si="29"/>
        <v>948</v>
      </c>
      <c r="C961" s="264" t="s">
        <v>2121</v>
      </c>
      <c r="D961" s="247" t="s">
        <v>81</v>
      </c>
      <c r="E961" s="248">
        <v>17317</v>
      </c>
      <c r="F961" s="247"/>
      <c r="G961" s="249">
        <f t="shared" si="28"/>
        <v>17317</v>
      </c>
      <c r="H961" s="250" t="s">
        <v>1309</v>
      </c>
    </row>
    <row r="962" spans="2:8" s="251" customFormat="1">
      <c r="B962" s="246">
        <f t="shared" si="29"/>
        <v>949</v>
      </c>
      <c r="C962" s="264" t="s">
        <v>2122</v>
      </c>
      <c r="D962" s="247" t="s">
        <v>81</v>
      </c>
      <c r="E962" s="248">
        <v>25865</v>
      </c>
      <c r="F962" s="247"/>
      <c r="G962" s="249">
        <f t="shared" si="28"/>
        <v>25865</v>
      </c>
      <c r="H962" s="250" t="s">
        <v>1309</v>
      </c>
    </row>
    <row r="963" spans="2:8" s="251" customFormat="1">
      <c r="B963" s="246">
        <f t="shared" si="29"/>
        <v>950</v>
      </c>
      <c r="C963" s="264" t="s">
        <v>2123</v>
      </c>
      <c r="D963" s="247" t="s">
        <v>81</v>
      </c>
      <c r="E963" s="248">
        <v>36044</v>
      </c>
      <c r="F963" s="247"/>
      <c r="G963" s="249">
        <f t="shared" si="28"/>
        <v>36044</v>
      </c>
      <c r="H963" s="250" t="s">
        <v>1309</v>
      </c>
    </row>
    <row r="964" spans="2:8" s="251" customFormat="1">
      <c r="B964" s="246">
        <f t="shared" si="29"/>
        <v>951</v>
      </c>
      <c r="C964" s="264" t="s">
        <v>2124</v>
      </c>
      <c r="D964" s="247" t="s">
        <v>81</v>
      </c>
      <c r="E964" s="248">
        <v>76333</v>
      </c>
      <c r="F964" s="247"/>
      <c r="G964" s="249">
        <f t="shared" si="28"/>
        <v>76333</v>
      </c>
      <c r="H964" s="250" t="s">
        <v>1309</v>
      </c>
    </row>
    <row r="965" spans="2:8" s="251" customFormat="1">
      <c r="B965" s="246">
        <f t="shared" si="29"/>
        <v>952</v>
      </c>
      <c r="C965" s="264" t="s">
        <v>2125</v>
      </c>
      <c r="D965" s="247" t="s">
        <v>81</v>
      </c>
      <c r="E965" s="248">
        <v>15940</v>
      </c>
      <c r="F965" s="247"/>
      <c r="G965" s="249">
        <f t="shared" si="28"/>
        <v>15940</v>
      </c>
      <c r="H965" s="250" t="s">
        <v>1309</v>
      </c>
    </row>
    <row r="966" spans="2:8" s="251" customFormat="1">
      <c r="B966" s="246">
        <f t="shared" si="29"/>
        <v>953</v>
      </c>
      <c r="C966" s="264" t="s">
        <v>2126</v>
      </c>
      <c r="D966" s="247" t="s">
        <v>81</v>
      </c>
      <c r="E966" s="248">
        <v>12209</v>
      </c>
      <c r="F966" s="247"/>
      <c r="G966" s="249">
        <f t="shared" si="28"/>
        <v>12209</v>
      </c>
      <c r="H966" s="250" t="s">
        <v>1309</v>
      </c>
    </row>
    <row r="967" spans="2:8" s="251" customFormat="1">
      <c r="B967" s="246">
        <f t="shared" si="29"/>
        <v>954</v>
      </c>
      <c r="C967" s="264" t="s">
        <v>2127</v>
      </c>
      <c r="D967" s="247" t="s">
        <v>81</v>
      </c>
      <c r="E967" s="248">
        <v>9813</v>
      </c>
      <c r="F967" s="247"/>
      <c r="G967" s="249">
        <f t="shared" si="28"/>
        <v>9813</v>
      </c>
      <c r="H967" s="250" t="s">
        <v>1309</v>
      </c>
    </row>
    <row r="968" spans="2:8" s="251" customFormat="1">
      <c r="B968" s="246">
        <f t="shared" si="29"/>
        <v>955</v>
      </c>
      <c r="C968" s="264" t="s">
        <v>2128</v>
      </c>
      <c r="D968" s="247" t="s">
        <v>81</v>
      </c>
      <c r="E968" s="248">
        <v>5462</v>
      </c>
      <c r="F968" s="247"/>
      <c r="G968" s="249">
        <f t="shared" si="28"/>
        <v>5462</v>
      </c>
      <c r="H968" s="250" t="s">
        <v>1309</v>
      </c>
    </row>
    <row r="969" spans="2:8" s="251" customFormat="1">
      <c r="B969" s="246">
        <f t="shared" si="29"/>
        <v>956</v>
      </c>
      <c r="C969" s="264" t="s">
        <v>2129</v>
      </c>
      <c r="D969" s="247" t="s">
        <v>81</v>
      </c>
      <c r="E969" s="248">
        <v>39613</v>
      </c>
      <c r="F969" s="247"/>
      <c r="G969" s="249">
        <f t="shared" si="28"/>
        <v>39613</v>
      </c>
      <c r="H969" s="250" t="s">
        <v>1309</v>
      </c>
    </row>
    <row r="970" spans="2:8" s="251" customFormat="1">
      <c r="B970" s="246">
        <f t="shared" si="29"/>
        <v>957</v>
      </c>
      <c r="C970" s="264" t="s">
        <v>2130</v>
      </c>
      <c r="D970" s="247" t="s">
        <v>81</v>
      </c>
      <c r="E970" s="248">
        <v>24444</v>
      </c>
      <c r="F970" s="247"/>
      <c r="G970" s="249">
        <f t="shared" si="28"/>
        <v>24444</v>
      </c>
      <c r="H970" s="250" t="s">
        <v>1309</v>
      </c>
    </row>
    <row r="971" spans="2:8" s="251" customFormat="1">
      <c r="B971" s="246">
        <f t="shared" si="29"/>
        <v>958</v>
      </c>
      <c r="C971" s="264" t="s">
        <v>2131</v>
      </c>
      <c r="D971" s="247" t="s">
        <v>81</v>
      </c>
      <c r="E971" s="248">
        <v>7275</v>
      </c>
      <c r="F971" s="247"/>
      <c r="G971" s="249">
        <f t="shared" si="28"/>
        <v>7275</v>
      </c>
      <c r="H971" s="250" t="s">
        <v>1309</v>
      </c>
    </row>
    <row r="972" spans="2:8" s="251" customFormat="1">
      <c r="B972" s="246">
        <f t="shared" si="29"/>
        <v>959</v>
      </c>
      <c r="C972" s="264" t="s">
        <v>2132</v>
      </c>
      <c r="D972" s="247" t="s">
        <v>81</v>
      </c>
      <c r="E972" s="248">
        <v>86222</v>
      </c>
      <c r="F972" s="247"/>
      <c r="G972" s="249">
        <f t="shared" si="28"/>
        <v>86222</v>
      </c>
      <c r="H972" s="250" t="s">
        <v>1309</v>
      </c>
    </row>
    <row r="973" spans="2:8" s="251" customFormat="1">
      <c r="B973" s="246">
        <f t="shared" si="29"/>
        <v>960</v>
      </c>
      <c r="C973" s="264" t="s">
        <v>2133</v>
      </c>
      <c r="D973" s="247" t="s">
        <v>78</v>
      </c>
      <c r="E973" s="248">
        <v>11707</v>
      </c>
      <c r="F973" s="247"/>
      <c r="G973" s="249">
        <f t="shared" si="28"/>
        <v>11707</v>
      </c>
      <c r="H973" s="250" t="s">
        <v>1309</v>
      </c>
    </row>
    <row r="974" spans="2:8" s="251" customFormat="1">
      <c r="B974" s="246">
        <f t="shared" si="29"/>
        <v>961</v>
      </c>
      <c r="C974" s="264" t="s">
        <v>2134</v>
      </c>
      <c r="D974" s="247" t="s">
        <v>78</v>
      </c>
      <c r="E974" s="248">
        <v>25458</v>
      </c>
      <c r="F974" s="247"/>
      <c r="G974" s="249">
        <f t="shared" si="28"/>
        <v>25458</v>
      </c>
      <c r="H974" s="250" t="s">
        <v>1309</v>
      </c>
    </row>
    <row r="975" spans="2:8" s="251" customFormat="1">
      <c r="B975" s="246">
        <f t="shared" si="29"/>
        <v>962</v>
      </c>
      <c r="C975" s="264" t="s">
        <v>2135</v>
      </c>
      <c r="D975" s="247" t="s">
        <v>78</v>
      </c>
      <c r="E975" s="248">
        <v>9291</v>
      </c>
      <c r="F975" s="247"/>
      <c r="G975" s="249">
        <f t="shared" si="28"/>
        <v>9291</v>
      </c>
      <c r="H975" s="250" t="s">
        <v>1309</v>
      </c>
    </row>
    <row r="976" spans="2:8" s="251" customFormat="1">
      <c r="B976" s="246">
        <f t="shared" si="29"/>
        <v>963</v>
      </c>
      <c r="C976" s="264" t="s">
        <v>2136</v>
      </c>
      <c r="D976" s="247" t="s">
        <v>78</v>
      </c>
      <c r="E976" s="248">
        <v>4096</v>
      </c>
      <c r="F976" s="247"/>
      <c r="G976" s="249">
        <f t="shared" si="28"/>
        <v>4096</v>
      </c>
      <c r="H976" s="250" t="s">
        <v>1309</v>
      </c>
    </row>
    <row r="977" spans="2:8" s="251" customFormat="1">
      <c r="B977" s="246">
        <f t="shared" si="29"/>
        <v>964</v>
      </c>
      <c r="C977" s="264" t="s">
        <v>2137</v>
      </c>
      <c r="D977" s="247" t="s">
        <v>78</v>
      </c>
      <c r="E977" s="248">
        <v>37938</v>
      </c>
      <c r="F977" s="247"/>
      <c r="G977" s="249">
        <f t="shared" si="28"/>
        <v>37938</v>
      </c>
      <c r="H977" s="250" t="s">
        <v>1309</v>
      </c>
    </row>
    <row r="978" spans="2:8" s="251" customFormat="1">
      <c r="B978" s="246">
        <f t="shared" si="29"/>
        <v>965</v>
      </c>
      <c r="C978" s="264" t="s">
        <v>2138</v>
      </c>
      <c r="D978" s="247" t="s">
        <v>78</v>
      </c>
      <c r="E978" s="248">
        <v>8407</v>
      </c>
      <c r="F978" s="247"/>
      <c r="G978" s="249">
        <f t="shared" si="28"/>
        <v>8407</v>
      </c>
      <c r="H978" s="250" t="s">
        <v>1309</v>
      </c>
    </row>
    <row r="979" spans="2:8" s="251" customFormat="1" ht="26.4">
      <c r="B979" s="246">
        <f t="shared" si="29"/>
        <v>966</v>
      </c>
      <c r="C979" s="264" t="s">
        <v>2139</v>
      </c>
      <c r="D979" s="247" t="s">
        <v>78</v>
      </c>
      <c r="E979" s="248">
        <v>7208</v>
      </c>
      <c r="F979" s="247"/>
      <c r="G979" s="249">
        <f t="shared" si="28"/>
        <v>7208</v>
      </c>
      <c r="H979" s="250" t="s">
        <v>1309</v>
      </c>
    </row>
    <row r="980" spans="2:8" s="251" customFormat="1">
      <c r="B980" s="246">
        <f t="shared" si="29"/>
        <v>967</v>
      </c>
      <c r="C980" s="264" t="s">
        <v>2140</v>
      </c>
      <c r="D980" s="247" t="s">
        <v>78</v>
      </c>
      <c r="E980" s="248">
        <v>4675</v>
      </c>
      <c r="F980" s="247"/>
      <c r="G980" s="249">
        <f t="shared" si="28"/>
        <v>4675</v>
      </c>
      <c r="H980" s="250" t="s">
        <v>1309</v>
      </c>
    </row>
    <row r="981" spans="2:8" s="251" customFormat="1">
      <c r="B981" s="246">
        <f t="shared" si="29"/>
        <v>968</v>
      </c>
      <c r="C981" s="264" t="s">
        <v>2141</v>
      </c>
      <c r="D981" s="247" t="s">
        <v>78</v>
      </c>
      <c r="E981" s="248">
        <v>9726</v>
      </c>
      <c r="F981" s="247"/>
      <c r="G981" s="249">
        <f t="shared" si="28"/>
        <v>9726</v>
      </c>
      <c r="H981" s="250" t="s">
        <v>1309</v>
      </c>
    </row>
    <row r="982" spans="2:8" s="251" customFormat="1">
      <c r="B982" s="246">
        <f t="shared" si="29"/>
        <v>969</v>
      </c>
      <c r="C982" s="264" t="s">
        <v>2142</v>
      </c>
      <c r="D982" s="247" t="s">
        <v>78</v>
      </c>
      <c r="E982" s="248">
        <v>4599</v>
      </c>
      <c r="F982" s="247"/>
      <c r="G982" s="249">
        <f t="shared" si="28"/>
        <v>4599</v>
      </c>
      <c r="H982" s="250" t="s">
        <v>1309</v>
      </c>
    </row>
    <row r="983" spans="2:8" s="251" customFormat="1">
      <c r="B983" s="246">
        <f t="shared" si="29"/>
        <v>970</v>
      </c>
      <c r="C983" s="264" t="s">
        <v>2143</v>
      </c>
      <c r="D983" s="247" t="s">
        <v>78</v>
      </c>
      <c r="E983" s="248">
        <v>1059</v>
      </c>
      <c r="F983" s="247"/>
      <c r="G983" s="249">
        <f t="shared" ref="G983:G1046" si="30">E983*(1+F983)</f>
        <v>1059</v>
      </c>
      <c r="H983" s="250" t="s">
        <v>1309</v>
      </c>
    </row>
    <row r="984" spans="2:8" s="251" customFormat="1">
      <c r="B984" s="246">
        <f t="shared" si="29"/>
        <v>971</v>
      </c>
      <c r="C984" s="264" t="s">
        <v>2144</v>
      </c>
      <c r="D984" s="247" t="s">
        <v>78</v>
      </c>
      <c r="E984" s="248">
        <v>2230</v>
      </c>
      <c r="F984" s="247"/>
      <c r="G984" s="249">
        <f t="shared" si="30"/>
        <v>2230</v>
      </c>
      <c r="H984" s="250" t="s">
        <v>1309</v>
      </c>
    </row>
    <row r="985" spans="2:8" s="251" customFormat="1">
      <c r="B985" s="246">
        <f t="shared" si="29"/>
        <v>972</v>
      </c>
      <c r="C985" s="264" t="s">
        <v>2145</v>
      </c>
      <c r="D985" s="247" t="s">
        <v>78</v>
      </c>
      <c r="E985" s="248">
        <v>10417</v>
      </c>
      <c r="F985" s="247"/>
      <c r="G985" s="249">
        <f t="shared" si="30"/>
        <v>10417</v>
      </c>
      <c r="H985" s="250" t="s">
        <v>1309</v>
      </c>
    </row>
    <row r="986" spans="2:8" s="251" customFormat="1">
      <c r="B986" s="246">
        <f t="shared" si="29"/>
        <v>973</v>
      </c>
      <c r="C986" s="264" t="s">
        <v>2146</v>
      </c>
      <c r="D986" s="247" t="s">
        <v>78</v>
      </c>
      <c r="E986" s="248">
        <v>28602</v>
      </c>
      <c r="F986" s="247"/>
      <c r="G986" s="249">
        <f t="shared" si="30"/>
        <v>28602</v>
      </c>
      <c r="H986" s="250" t="s">
        <v>1309</v>
      </c>
    </row>
    <row r="987" spans="2:8" s="251" customFormat="1">
      <c r="B987" s="246">
        <f t="shared" si="29"/>
        <v>974</v>
      </c>
      <c r="C987" s="264" t="s">
        <v>2147</v>
      </c>
      <c r="D987" s="247" t="s">
        <v>78</v>
      </c>
      <c r="E987" s="248">
        <v>13054</v>
      </c>
      <c r="F987" s="247"/>
      <c r="G987" s="249">
        <f t="shared" si="30"/>
        <v>13054</v>
      </c>
      <c r="H987" s="250" t="s">
        <v>1309</v>
      </c>
    </row>
    <row r="988" spans="2:8" s="251" customFormat="1">
      <c r="B988" s="246">
        <f t="shared" si="29"/>
        <v>975</v>
      </c>
      <c r="C988" s="264" t="s">
        <v>2148</v>
      </c>
      <c r="D988" s="247" t="s">
        <v>78</v>
      </c>
      <c r="E988" s="248">
        <v>662239</v>
      </c>
      <c r="F988" s="247"/>
      <c r="G988" s="249">
        <f t="shared" si="30"/>
        <v>662239</v>
      </c>
      <c r="H988" s="250" t="s">
        <v>1309</v>
      </c>
    </row>
    <row r="989" spans="2:8" s="251" customFormat="1">
      <c r="B989" s="246">
        <f t="shared" si="29"/>
        <v>976</v>
      </c>
      <c r="C989" s="264" t="s">
        <v>2149</v>
      </c>
      <c r="D989" s="247" t="s">
        <v>78</v>
      </c>
      <c r="E989" s="248">
        <v>210910</v>
      </c>
      <c r="F989" s="247"/>
      <c r="G989" s="249">
        <f t="shared" si="30"/>
        <v>210910</v>
      </c>
      <c r="H989" s="250" t="s">
        <v>1309</v>
      </c>
    </row>
    <row r="990" spans="2:8" s="251" customFormat="1">
      <c r="B990" s="246">
        <f t="shared" si="29"/>
        <v>977</v>
      </c>
      <c r="C990" s="264" t="s">
        <v>2150</v>
      </c>
      <c r="D990" s="247" t="s">
        <v>78</v>
      </c>
      <c r="E990" s="248">
        <v>3531</v>
      </c>
      <c r="F990" s="247"/>
      <c r="G990" s="249">
        <f t="shared" si="30"/>
        <v>3531</v>
      </c>
      <c r="H990" s="250" t="s">
        <v>1309</v>
      </c>
    </row>
    <row r="991" spans="2:8" s="251" customFormat="1">
      <c r="B991" s="246">
        <f t="shared" si="29"/>
        <v>978</v>
      </c>
      <c r="C991" s="264" t="s">
        <v>2151</v>
      </c>
      <c r="D991" s="247" t="s">
        <v>78</v>
      </c>
      <c r="E991" s="248">
        <v>1700</v>
      </c>
      <c r="F991" s="247"/>
      <c r="G991" s="249">
        <f t="shared" si="30"/>
        <v>1700</v>
      </c>
      <c r="H991" s="250" t="s">
        <v>1309</v>
      </c>
    </row>
    <row r="992" spans="2:8" s="251" customFormat="1">
      <c r="B992" s="246">
        <f t="shared" si="29"/>
        <v>979</v>
      </c>
      <c r="C992" s="264" t="s">
        <v>2152</v>
      </c>
      <c r="D992" s="247" t="s">
        <v>78</v>
      </c>
      <c r="E992" s="248">
        <v>3531</v>
      </c>
      <c r="F992" s="247"/>
      <c r="G992" s="249">
        <f t="shared" si="30"/>
        <v>3531</v>
      </c>
      <c r="H992" s="250" t="s">
        <v>1309</v>
      </c>
    </row>
    <row r="993" spans="2:8" s="251" customFormat="1">
      <c r="B993" s="246">
        <f t="shared" si="29"/>
        <v>980</v>
      </c>
      <c r="C993" s="264" t="s">
        <v>2153</v>
      </c>
      <c r="D993" s="247" t="s">
        <v>78</v>
      </c>
      <c r="E993" s="248">
        <v>2587</v>
      </c>
      <c r="F993" s="247"/>
      <c r="G993" s="249">
        <f t="shared" si="30"/>
        <v>2587</v>
      </c>
      <c r="H993" s="250" t="s">
        <v>1309</v>
      </c>
    </row>
    <row r="994" spans="2:8" s="251" customFormat="1">
      <c r="B994" s="246">
        <f t="shared" si="29"/>
        <v>981</v>
      </c>
      <c r="C994" s="264" t="s">
        <v>2154</v>
      </c>
      <c r="D994" s="247" t="s">
        <v>78</v>
      </c>
      <c r="E994" s="248">
        <v>1078</v>
      </c>
      <c r="F994" s="247"/>
      <c r="G994" s="249">
        <f t="shared" si="30"/>
        <v>1078</v>
      </c>
      <c r="H994" s="250" t="s">
        <v>1309</v>
      </c>
    </row>
    <row r="995" spans="2:8" s="251" customFormat="1">
      <c r="B995" s="246">
        <f t="shared" si="29"/>
        <v>982</v>
      </c>
      <c r="C995" s="264" t="s">
        <v>2155</v>
      </c>
      <c r="D995" s="247" t="s">
        <v>78</v>
      </c>
      <c r="E995" s="248">
        <v>1509</v>
      </c>
      <c r="F995" s="247"/>
      <c r="G995" s="249">
        <f t="shared" si="30"/>
        <v>1509</v>
      </c>
      <c r="H995" s="250" t="s">
        <v>1309</v>
      </c>
    </row>
    <row r="996" spans="2:8" s="251" customFormat="1" ht="26.4">
      <c r="B996" s="246">
        <f t="shared" si="29"/>
        <v>983</v>
      </c>
      <c r="C996" s="264" t="s">
        <v>2156</v>
      </c>
      <c r="D996" s="247" t="s">
        <v>78</v>
      </c>
      <c r="E996" s="248">
        <v>91054</v>
      </c>
      <c r="F996" s="247"/>
      <c r="G996" s="249">
        <f t="shared" si="30"/>
        <v>91054</v>
      </c>
      <c r="H996" s="250" t="s">
        <v>1309</v>
      </c>
    </row>
    <row r="997" spans="2:8" s="251" customFormat="1" ht="26.4">
      <c r="B997" s="246">
        <f t="shared" si="29"/>
        <v>984</v>
      </c>
      <c r="C997" s="264" t="s">
        <v>2157</v>
      </c>
      <c r="D997" s="247" t="s">
        <v>78</v>
      </c>
      <c r="E997" s="248">
        <v>387721</v>
      </c>
      <c r="F997" s="247"/>
      <c r="G997" s="249">
        <f t="shared" si="30"/>
        <v>387721</v>
      </c>
      <c r="H997" s="250" t="s">
        <v>1309</v>
      </c>
    </row>
    <row r="998" spans="2:8" s="251" customFormat="1">
      <c r="B998" s="246">
        <f t="shared" si="29"/>
        <v>985</v>
      </c>
      <c r="C998" s="264" t="s">
        <v>2158</v>
      </c>
      <c r="D998" s="247" t="s">
        <v>78</v>
      </c>
      <c r="E998" s="248">
        <v>36050</v>
      </c>
      <c r="F998" s="247"/>
      <c r="G998" s="249">
        <f t="shared" si="30"/>
        <v>36050</v>
      </c>
      <c r="H998" s="250" t="s">
        <v>1309</v>
      </c>
    </row>
    <row r="999" spans="2:8" s="251" customFormat="1">
      <c r="B999" s="246">
        <f t="shared" si="29"/>
        <v>986</v>
      </c>
      <c r="C999" s="264" t="s">
        <v>2159</v>
      </c>
      <c r="D999" s="247" t="s">
        <v>78</v>
      </c>
      <c r="E999" s="248">
        <v>77117</v>
      </c>
      <c r="F999" s="247"/>
      <c r="G999" s="249">
        <f t="shared" si="30"/>
        <v>77117</v>
      </c>
      <c r="H999" s="250" t="s">
        <v>1309</v>
      </c>
    </row>
    <row r="1000" spans="2:8" s="251" customFormat="1">
      <c r="B1000" s="246">
        <f t="shared" si="29"/>
        <v>987</v>
      </c>
      <c r="C1000" s="264" t="s">
        <v>2160</v>
      </c>
      <c r="D1000" s="247" t="s">
        <v>78</v>
      </c>
      <c r="E1000" s="248">
        <v>330766</v>
      </c>
      <c r="F1000" s="247"/>
      <c r="G1000" s="249">
        <f t="shared" si="30"/>
        <v>330766</v>
      </c>
      <c r="H1000" s="250" t="s">
        <v>1309</v>
      </c>
    </row>
    <row r="1001" spans="2:8" s="251" customFormat="1">
      <c r="B1001" s="246">
        <f t="shared" si="29"/>
        <v>988</v>
      </c>
      <c r="C1001" s="264" t="s">
        <v>2161</v>
      </c>
      <c r="D1001" s="247" t="s">
        <v>78</v>
      </c>
      <c r="E1001" s="248">
        <v>12972</v>
      </c>
      <c r="F1001" s="247"/>
      <c r="G1001" s="249">
        <f t="shared" si="30"/>
        <v>12972</v>
      </c>
      <c r="H1001" s="250" t="s">
        <v>1309</v>
      </c>
    </row>
    <row r="1002" spans="2:8" s="251" customFormat="1">
      <c r="B1002" s="246">
        <f t="shared" si="29"/>
        <v>989</v>
      </c>
      <c r="C1002" s="264" t="s">
        <v>2162</v>
      </c>
      <c r="D1002" s="247" t="s">
        <v>78</v>
      </c>
      <c r="E1002" s="248">
        <v>5985</v>
      </c>
      <c r="F1002" s="247"/>
      <c r="G1002" s="249">
        <f t="shared" si="30"/>
        <v>5985</v>
      </c>
      <c r="H1002" s="250" t="s">
        <v>1309</v>
      </c>
    </row>
    <row r="1003" spans="2:8" s="251" customFormat="1">
      <c r="B1003" s="246">
        <f t="shared" si="29"/>
        <v>990</v>
      </c>
      <c r="C1003" s="264" t="s">
        <v>2163</v>
      </c>
      <c r="D1003" s="247" t="s">
        <v>78</v>
      </c>
      <c r="E1003" s="248">
        <v>5573</v>
      </c>
      <c r="F1003" s="247"/>
      <c r="G1003" s="249">
        <f t="shared" si="30"/>
        <v>5573</v>
      </c>
      <c r="H1003" s="250" t="s">
        <v>1309</v>
      </c>
    </row>
    <row r="1004" spans="2:8" s="251" customFormat="1">
      <c r="B1004" s="246">
        <f t="shared" si="29"/>
        <v>991</v>
      </c>
      <c r="C1004" s="264" t="s">
        <v>2164</v>
      </c>
      <c r="D1004" s="247" t="s">
        <v>78</v>
      </c>
      <c r="E1004" s="248">
        <v>6705620</v>
      </c>
      <c r="F1004" s="247"/>
      <c r="G1004" s="249">
        <f t="shared" si="30"/>
        <v>6705620</v>
      </c>
      <c r="H1004" s="250" t="s">
        <v>1309</v>
      </c>
    </row>
    <row r="1005" spans="2:8" s="251" customFormat="1">
      <c r="B1005" s="246">
        <f t="shared" si="29"/>
        <v>992</v>
      </c>
      <c r="C1005" s="264" t="s">
        <v>2165</v>
      </c>
      <c r="D1005" s="247" t="s">
        <v>78</v>
      </c>
      <c r="E1005" s="248">
        <v>17426500</v>
      </c>
      <c r="F1005" s="247"/>
      <c r="G1005" s="249">
        <f t="shared" si="30"/>
        <v>17426500</v>
      </c>
      <c r="H1005" s="250" t="s">
        <v>1309</v>
      </c>
    </row>
    <row r="1006" spans="2:8" s="251" customFormat="1">
      <c r="B1006" s="246">
        <f t="shared" si="29"/>
        <v>993</v>
      </c>
      <c r="C1006" s="264" t="s">
        <v>2166</v>
      </c>
      <c r="D1006" s="247" t="s">
        <v>81</v>
      </c>
      <c r="E1006" s="248">
        <v>2973</v>
      </c>
      <c r="F1006" s="247"/>
      <c r="G1006" s="249">
        <f t="shared" si="30"/>
        <v>2973</v>
      </c>
      <c r="H1006" s="250" t="s">
        <v>1309</v>
      </c>
    </row>
    <row r="1007" spans="2:8" s="251" customFormat="1">
      <c r="B1007" s="246">
        <f t="shared" si="29"/>
        <v>994</v>
      </c>
      <c r="C1007" s="264" t="s">
        <v>2167</v>
      </c>
      <c r="D1007" s="247" t="s">
        <v>81</v>
      </c>
      <c r="E1007" s="248">
        <v>8325</v>
      </c>
      <c r="F1007" s="247"/>
      <c r="G1007" s="249">
        <f t="shared" si="30"/>
        <v>8325</v>
      </c>
      <c r="H1007" s="250" t="s">
        <v>1309</v>
      </c>
    </row>
    <row r="1008" spans="2:8" s="251" customFormat="1">
      <c r="B1008" s="246">
        <f t="shared" si="29"/>
        <v>995</v>
      </c>
      <c r="C1008" s="264" t="s">
        <v>2168</v>
      </c>
      <c r="D1008" s="247" t="s">
        <v>187</v>
      </c>
      <c r="E1008" s="248">
        <v>6849</v>
      </c>
      <c r="F1008" s="247"/>
      <c r="G1008" s="249">
        <f t="shared" si="30"/>
        <v>6849</v>
      </c>
      <c r="H1008" s="250" t="s">
        <v>1309</v>
      </c>
    </row>
    <row r="1009" spans="2:8" s="251" customFormat="1">
      <c r="B1009" s="246">
        <f t="shared" si="29"/>
        <v>996</v>
      </c>
      <c r="C1009" s="264" t="s">
        <v>2169</v>
      </c>
      <c r="D1009" s="247" t="s">
        <v>81</v>
      </c>
      <c r="E1009" s="248">
        <v>4705</v>
      </c>
      <c r="F1009" s="247"/>
      <c r="G1009" s="249">
        <f t="shared" si="30"/>
        <v>4705</v>
      </c>
      <c r="H1009" s="250" t="s">
        <v>1309</v>
      </c>
    </row>
    <row r="1010" spans="2:8" s="251" customFormat="1" ht="26.4">
      <c r="B1010" s="246">
        <f t="shared" si="29"/>
        <v>997</v>
      </c>
      <c r="C1010" s="264" t="s">
        <v>2170</v>
      </c>
      <c r="D1010" s="247" t="s">
        <v>78</v>
      </c>
      <c r="E1010" s="248">
        <v>256423</v>
      </c>
      <c r="F1010" s="247"/>
      <c r="G1010" s="249">
        <f t="shared" si="30"/>
        <v>256423</v>
      </c>
      <c r="H1010" s="250" t="s">
        <v>1309</v>
      </c>
    </row>
    <row r="1011" spans="2:8" s="251" customFormat="1">
      <c r="B1011" s="246">
        <f t="shared" si="29"/>
        <v>998</v>
      </c>
      <c r="C1011" s="264" t="s">
        <v>2171</v>
      </c>
      <c r="D1011" s="247" t="s">
        <v>88</v>
      </c>
      <c r="E1011" s="248">
        <v>341358</v>
      </c>
      <c r="F1011" s="247"/>
      <c r="G1011" s="249">
        <f t="shared" si="30"/>
        <v>341358</v>
      </c>
      <c r="H1011" s="250" t="s">
        <v>1309</v>
      </c>
    </row>
    <row r="1012" spans="2:8" s="251" customFormat="1">
      <c r="B1012" s="246">
        <f t="shared" ref="B1012:B1245" si="31">B1011+1</f>
        <v>999</v>
      </c>
      <c r="C1012" s="264" t="s">
        <v>369</v>
      </c>
      <c r="D1012" s="247" t="s">
        <v>88</v>
      </c>
      <c r="E1012" s="248">
        <v>70613</v>
      </c>
      <c r="F1012" s="247"/>
      <c r="G1012" s="249">
        <f t="shared" si="30"/>
        <v>70613</v>
      </c>
      <c r="H1012" s="250" t="s">
        <v>1309</v>
      </c>
    </row>
    <row r="1013" spans="2:8" s="251" customFormat="1">
      <c r="B1013" s="246">
        <f t="shared" si="31"/>
        <v>1000</v>
      </c>
      <c r="C1013" s="264" t="s">
        <v>370</v>
      </c>
      <c r="D1013" s="247" t="s">
        <v>88</v>
      </c>
      <c r="E1013" s="248">
        <v>88266</v>
      </c>
      <c r="F1013" s="247"/>
      <c r="G1013" s="249">
        <f t="shared" si="30"/>
        <v>88266</v>
      </c>
      <c r="H1013" s="250" t="s">
        <v>1309</v>
      </c>
    </row>
    <row r="1014" spans="2:8" s="251" customFormat="1" ht="26.4">
      <c r="B1014" s="246">
        <f t="shared" si="31"/>
        <v>1001</v>
      </c>
      <c r="C1014" s="264" t="s">
        <v>2172</v>
      </c>
      <c r="D1014" s="247" t="s">
        <v>78</v>
      </c>
      <c r="E1014" s="248">
        <v>29732</v>
      </c>
      <c r="F1014" s="247"/>
      <c r="G1014" s="249">
        <f t="shared" si="30"/>
        <v>29732</v>
      </c>
      <c r="H1014" s="250" t="s">
        <v>1309</v>
      </c>
    </row>
    <row r="1015" spans="2:8" s="251" customFormat="1">
      <c r="B1015" s="246">
        <f t="shared" si="31"/>
        <v>1002</v>
      </c>
      <c r="C1015" s="264" t="s">
        <v>377</v>
      </c>
      <c r="D1015" s="247" t="s">
        <v>88</v>
      </c>
      <c r="E1015" s="248">
        <v>146383</v>
      </c>
      <c r="F1015" s="247"/>
      <c r="G1015" s="249">
        <f t="shared" si="30"/>
        <v>146383</v>
      </c>
      <c r="H1015" s="250" t="s">
        <v>1309</v>
      </c>
    </row>
    <row r="1016" spans="2:8" s="251" customFormat="1">
      <c r="B1016" s="246">
        <f t="shared" si="31"/>
        <v>1003</v>
      </c>
      <c r="C1016" s="264" t="s">
        <v>371</v>
      </c>
      <c r="D1016" s="247" t="s">
        <v>88</v>
      </c>
      <c r="E1016" s="248">
        <v>464559</v>
      </c>
      <c r="F1016" s="247"/>
      <c r="G1016" s="249">
        <f t="shared" si="30"/>
        <v>464559</v>
      </c>
      <c r="H1016" s="250" t="s">
        <v>1309</v>
      </c>
    </row>
    <row r="1017" spans="2:8" s="251" customFormat="1">
      <c r="B1017" s="246">
        <f t="shared" si="31"/>
        <v>1004</v>
      </c>
      <c r="C1017" s="264" t="s">
        <v>372</v>
      </c>
      <c r="D1017" s="247" t="s">
        <v>88</v>
      </c>
      <c r="E1017" s="248">
        <v>315900</v>
      </c>
      <c r="F1017" s="247"/>
      <c r="G1017" s="249">
        <f t="shared" si="30"/>
        <v>315900</v>
      </c>
      <c r="H1017" s="250" t="s">
        <v>1309</v>
      </c>
    </row>
    <row r="1018" spans="2:8" s="251" customFormat="1">
      <c r="B1018" s="246">
        <f t="shared" si="31"/>
        <v>1005</v>
      </c>
      <c r="C1018" s="264" t="s">
        <v>2173</v>
      </c>
      <c r="D1018" s="247" t="s">
        <v>88</v>
      </c>
      <c r="E1018" s="248">
        <v>29732</v>
      </c>
      <c r="F1018" s="247"/>
      <c r="G1018" s="249">
        <f t="shared" si="30"/>
        <v>29732</v>
      </c>
      <c r="H1018" s="250" t="s">
        <v>1309</v>
      </c>
    </row>
    <row r="1019" spans="2:8" s="251" customFormat="1">
      <c r="B1019" s="246">
        <f t="shared" si="31"/>
        <v>1006</v>
      </c>
      <c r="C1019" s="264" t="s">
        <v>2174</v>
      </c>
      <c r="D1019" s="247" t="s">
        <v>88</v>
      </c>
      <c r="E1019" s="248">
        <v>42739</v>
      </c>
      <c r="F1019" s="247"/>
      <c r="G1019" s="249">
        <f t="shared" si="30"/>
        <v>42739</v>
      </c>
      <c r="H1019" s="250" t="s">
        <v>1309</v>
      </c>
    </row>
    <row r="1020" spans="2:8" s="251" customFormat="1">
      <c r="B1020" s="246">
        <f t="shared" si="31"/>
        <v>1007</v>
      </c>
      <c r="C1020" s="264" t="s">
        <v>2175</v>
      </c>
      <c r="D1020" s="247" t="s">
        <v>88</v>
      </c>
      <c r="E1020" s="248">
        <v>55747</v>
      </c>
      <c r="F1020" s="247"/>
      <c r="G1020" s="249">
        <f t="shared" si="30"/>
        <v>55747</v>
      </c>
      <c r="H1020" s="250" t="s">
        <v>1309</v>
      </c>
    </row>
    <row r="1021" spans="2:8" s="251" customFormat="1">
      <c r="B1021" s="246">
        <f t="shared" si="31"/>
        <v>1008</v>
      </c>
      <c r="C1021" s="264" t="s">
        <v>2176</v>
      </c>
      <c r="D1021" s="247" t="s">
        <v>88</v>
      </c>
      <c r="E1021" s="248">
        <v>74329</v>
      </c>
      <c r="F1021" s="247"/>
      <c r="G1021" s="249">
        <f t="shared" si="30"/>
        <v>74329</v>
      </c>
      <c r="H1021" s="250" t="s">
        <v>1309</v>
      </c>
    </row>
    <row r="1022" spans="2:8" s="251" customFormat="1">
      <c r="B1022" s="246">
        <f t="shared" si="31"/>
        <v>1009</v>
      </c>
      <c r="C1022" s="264" t="s">
        <v>2177</v>
      </c>
      <c r="D1022" s="247" t="s">
        <v>81</v>
      </c>
      <c r="E1022" s="248">
        <v>13379</v>
      </c>
      <c r="F1022" s="247"/>
      <c r="G1022" s="249">
        <f t="shared" si="30"/>
        <v>13379</v>
      </c>
      <c r="H1022" s="250" t="s">
        <v>1309</v>
      </c>
    </row>
    <row r="1023" spans="2:8" s="251" customFormat="1">
      <c r="B1023" s="246">
        <f t="shared" si="31"/>
        <v>1010</v>
      </c>
      <c r="C1023" s="264" t="s">
        <v>2178</v>
      </c>
      <c r="D1023" s="247" t="s">
        <v>81</v>
      </c>
      <c r="E1023" s="248">
        <v>42498</v>
      </c>
      <c r="F1023" s="247"/>
      <c r="G1023" s="249">
        <f t="shared" si="30"/>
        <v>42498</v>
      </c>
      <c r="H1023" s="250" t="s">
        <v>1309</v>
      </c>
    </row>
    <row r="1024" spans="2:8" s="251" customFormat="1">
      <c r="B1024" s="246">
        <f t="shared" si="31"/>
        <v>1011</v>
      </c>
      <c r="C1024" s="264" t="s">
        <v>2179</v>
      </c>
      <c r="D1024" s="247" t="s">
        <v>1348</v>
      </c>
      <c r="E1024" s="248">
        <v>99137</v>
      </c>
      <c r="F1024" s="247"/>
      <c r="G1024" s="249">
        <f t="shared" si="30"/>
        <v>99137</v>
      </c>
      <c r="H1024" s="250" t="s">
        <v>1309</v>
      </c>
    </row>
    <row r="1025" spans="2:8" s="251" customFormat="1">
      <c r="B1025" s="246">
        <f t="shared" si="31"/>
        <v>1012</v>
      </c>
      <c r="C1025" s="264" t="s">
        <v>2180</v>
      </c>
      <c r="D1025" s="247" t="s">
        <v>88</v>
      </c>
      <c r="E1025" s="248">
        <v>50172</v>
      </c>
      <c r="F1025" s="247"/>
      <c r="G1025" s="249">
        <f t="shared" si="30"/>
        <v>50172</v>
      </c>
      <c r="H1025" s="250" t="s">
        <v>1309</v>
      </c>
    </row>
    <row r="1026" spans="2:8" s="251" customFormat="1">
      <c r="B1026" s="246">
        <f t="shared" si="31"/>
        <v>1013</v>
      </c>
      <c r="C1026" s="264" t="s">
        <v>2181</v>
      </c>
      <c r="D1026" s="247" t="s">
        <v>88</v>
      </c>
      <c r="E1026" s="248">
        <v>61322</v>
      </c>
      <c r="F1026" s="247"/>
      <c r="G1026" s="249">
        <f t="shared" si="30"/>
        <v>61322</v>
      </c>
      <c r="H1026" s="250" t="s">
        <v>1309</v>
      </c>
    </row>
    <row r="1027" spans="2:8" s="251" customFormat="1" ht="26.4">
      <c r="B1027" s="246">
        <f t="shared" si="31"/>
        <v>1014</v>
      </c>
      <c r="C1027" s="264" t="s">
        <v>2182</v>
      </c>
      <c r="D1027" s="247" t="s">
        <v>78</v>
      </c>
      <c r="E1027" s="248">
        <v>118556</v>
      </c>
      <c r="F1027" s="247"/>
      <c r="G1027" s="249">
        <f t="shared" si="30"/>
        <v>118556</v>
      </c>
      <c r="H1027" s="250" t="s">
        <v>1309</v>
      </c>
    </row>
    <row r="1028" spans="2:8" s="251" customFormat="1" ht="26.4">
      <c r="B1028" s="246">
        <f t="shared" si="31"/>
        <v>1015</v>
      </c>
      <c r="C1028" s="264" t="s">
        <v>2183</v>
      </c>
      <c r="D1028" s="247" t="s">
        <v>78</v>
      </c>
      <c r="E1028" s="248">
        <v>334111</v>
      </c>
      <c r="F1028" s="247"/>
      <c r="G1028" s="249">
        <f t="shared" si="30"/>
        <v>334111</v>
      </c>
      <c r="H1028" s="250" t="s">
        <v>1309</v>
      </c>
    </row>
    <row r="1029" spans="2:8" s="251" customFormat="1">
      <c r="B1029" s="246">
        <f t="shared" si="31"/>
        <v>1016</v>
      </c>
      <c r="C1029" s="264" t="s">
        <v>797</v>
      </c>
      <c r="D1029" s="247" t="s">
        <v>78</v>
      </c>
      <c r="E1029" s="248">
        <v>41810</v>
      </c>
      <c r="F1029" s="247"/>
      <c r="G1029" s="249">
        <f t="shared" si="30"/>
        <v>41810</v>
      </c>
      <c r="H1029" s="250" t="s">
        <v>1309</v>
      </c>
    </row>
    <row r="1030" spans="2:8" s="251" customFormat="1">
      <c r="B1030" s="246">
        <f t="shared" si="31"/>
        <v>1017</v>
      </c>
      <c r="C1030" s="264" t="s">
        <v>795</v>
      </c>
      <c r="D1030" s="247" t="s">
        <v>78</v>
      </c>
      <c r="E1030" s="248">
        <v>17653</v>
      </c>
      <c r="F1030" s="247"/>
      <c r="G1030" s="249">
        <f t="shared" si="30"/>
        <v>17653</v>
      </c>
      <c r="H1030" s="250" t="s">
        <v>1309</v>
      </c>
    </row>
    <row r="1031" spans="2:8" s="251" customFormat="1">
      <c r="B1031" s="246">
        <f t="shared" si="31"/>
        <v>1018</v>
      </c>
      <c r="C1031" s="264" t="s">
        <v>796</v>
      </c>
      <c r="D1031" s="247" t="s">
        <v>78</v>
      </c>
      <c r="E1031" s="248">
        <v>24900</v>
      </c>
      <c r="F1031" s="247"/>
      <c r="G1031" s="249">
        <f t="shared" si="30"/>
        <v>24900</v>
      </c>
      <c r="H1031" s="250" t="s">
        <v>1309</v>
      </c>
    </row>
    <row r="1032" spans="2:8" s="251" customFormat="1" ht="26.4">
      <c r="B1032" s="246">
        <f t="shared" si="31"/>
        <v>1019</v>
      </c>
      <c r="C1032" s="264" t="s">
        <v>2184</v>
      </c>
      <c r="D1032" s="247" t="s">
        <v>78</v>
      </c>
      <c r="E1032" s="248">
        <v>1851622</v>
      </c>
      <c r="F1032" s="247"/>
      <c r="G1032" s="249">
        <f t="shared" si="30"/>
        <v>1851622</v>
      </c>
      <c r="H1032" s="250" t="s">
        <v>1309</v>
      </c>
    </row>
    <row r="1033" spans="2:8" s="251" customFormat="1" ht="26.4">
      <c r="B1033" s="246">
        <f t="shared" si="31"/>
        <v>1020</v>
      </c>
      <c r="C1033" s="264" t="s">
        <v>2185</v>
      </c>
      <c r="D1033" s="247" t="s">
        <v>78</v>
      </c>
      <c r="E1033" s="248">
        <v>2739451</v>
      </c>
      <c r="F1033" s="247"/>
      <c r="G1033" s="249">
        <f t="shared" si="30"/>
        <v>2739451</v>
      </c>
      <c r="H1033" s="250" t="s">
        <v>1309</v>
      </c>
    </row>
    <row r="1034" spans="2:8" s="251" customFormat="1" ht="26.4">
      <c r="B1034" s="246">
        <f t="shared" si="31"/>
        <v>1021</v>
      </c>
      <c r="C1034" s="264" t="s">
        <v>2186</v>
      </c>
      <c r="D1034" s="247" t="s">
        <v>78</v>
      </c>
      <c r="E1034" s="248">
        <v>850367</v>
      </c>
      <c r="F1034" s="247"/>
      <c r="G1034" s="249">
        <f t="shared" si="30"/>
        <v>850367</v>
      </c>
      <c r="H1034" s="250" t="s">
        <v>1309</v>
      </c>
    </row>
    <row r="1035" spans="2:8" s="251" customFormat="1" ht="26.4">
      <c r="B1035" s="246">
        <f t="shared" si="31"/>
        <v>1022</v>
      </c>
      <c r="C1035" s="264" t="s">
        <v>2187</v>
      </c>
      <c r="D1035" s="247" t="s">
        <v>78</v>
      </c>
      <c r="E1035" s="248">
        <v>1454784</v>
      </c>
      <c r="F1035" s="247"/>
      <c r="G1035" s="249">
        <f t="shared" si="30"/>
        <v>1454784</v>
      </c>
      <c r="H1035" s="250" t="s">
        <v>1309</v>
      </c>
    </row>
    <row r="1036" spans="2:8" s="251" customFormat="1" ht="26.4">
      <c r="B1036" s="246">
        <f t="shared" si="31"/>
        <v>1023</v>
      </c>
      <c r="C1036" s="264" t="s">
        <v>474</v>
      </c>
      <c r="D1036" s="247" t="s">
        <v>78</v>
      </c>
      <c r="E1036" s="248">
        <v>422489</v>
      </c>
      <c r="F1036" s="247"/>
      <c r="G1036" s="249">
        <f t="shared" si="30"/>
        <v>422489</v>
      </c>
      <c r="H1036" s="250" t="s">
        <v>1309</v>
      </c>
    </row>
    <row r="1037" spans="2:8" s="251" customFormat="1">
      <c r="B1037" s="246">
        <f t="shared" si="31"/>
        <v>1024</v>
      </c>
      <c r="C1037" s="264" t="s">
        <v>2188</v>
      </c>
      <c r="D1037" s="247" t="s">
        <v>78</v>
      </c>
      <c r="E1037" s="248">
        <v>689778</v>
      </c>
      <c r="F1037" s="247"/>
      <c r="G1037" s="249">
        <f t="shared" si="30"/>
        <v>689778</v>
      </c>
      <c r="H1037" s="250" t="s">
        <v>1309</v>
      </c>
    </row>
    <row r="1038" spans="2:8" s="251" customFormat="1">
      <c r="B1038" s="246">
        <f t="shared" si="31"/>
        <v>1025</v>
      </c>
      <c r="C1038" s="264" t="s">
        <v>2189</v>
      </c>
      <c r="D1038" s="247" t="s">
        <v>78</v>
      </c>
      <c r="E1038" s="248">
        <v>948444</v>
      </c>
      <c r="F1038" s="247"/>
      <c r="G1038" s="249">
        <f t="shared" si="30"/>
        <v>948444</v>
      </c>
      <c r="H1038" s="250" t="s">
        <v>1309</v>
      </c>
    </row>
    <row r="1039" spans="2:8" s="251" customFormat="1">
      <c r="B1039" s="246">
        <f t="shared" si="31"/>
        <v>1026</v>
      </c>
      <c r="C1039" s="264" t="s">
        <v>800</v>
      </c>
      <c r="D1039" s="247" t="s">
        <v>78</v>
      </c>
      <c r="E1039" s="248">
        <v>97557</v>
      </c>
      <c r="F1039" s="247"/>
      <c r="G1039" s="249">
        <f t="shared" si="30"/>
        <v>97557</v>
      </c>
      <c r="H1039" s="250" t="s">
        <v>1309</v>
      </c>
    </row>
    <row r="1040" spans="2:8" s="251" customFormat="1">
      <c r="B1040" s="246">
        <f t="shared" si="31"/>
        <v>1027</v>
      </c>
      <c r="C1040" s="264" t="s">
        <v>798</v>
      </c>
      <c r="D1040" s="247" t="s">
        <v>78</v>
      </c>
      <c r="E1040" s="248">
        <v>30243</v>
      </c>
      <c r="F1040" s="247"/>
      <c r="G1040" s="249">
        <f t="shared" si="30"/>
        <v>30243</v>
      </c>
      <c r="H1040" s="250" t="s">
        <v>1309</v>
      </c>
    </row>
    <row r="1041" spans="2:8" s="251" customFormat="1">
      <c r="B1041" s="246">
        <f t="shared" si="31"/>
        <v>1028</v>
      </c>
      <c r="C1041" s="264" t="s">
        <v>799</v>
      </c>
      <c r="D1041" s="247" t="s">
        <v>78</v>
      </c>
      <c r="E1041" s="248">
        <v>62437</v>
      </c>
      <c r="F1041" s="247"/>
      <c r="G1041" s="249">
        <f t="shared" si="30"/>
        <v>62437</v>
      </c>
      <c r="H1041" s="250" t="s">
        <v>1309</v>
      </c>
    </row>
    <row r="1042" spans="2:8" s="251" customFormat="1">
      <c r="B1042" s="246">
        <f t="shared" si="31"/>
        <v>1029</v>
      </c>
      <c r="C1042" s="264" t="s">
        <v>2190</v>
      </c>
      <c r="D1042" s="247" t="s">
        <v>1348</v>
      </c>
      <c r="E1042" s="248">
        <v>164510</v>
      </c>
      <c r="F1042" s="247"/>
      <c r="G1042" s="249">
        <f t="shared" si="30"/>
        <v>164510</v>
      </c>
      <c r="H1042" s="250" t="s">
        <v>1309</v>
      </c>
    </row>
    <row r="1043" spans="2:8" s="251" customFormat="1">
      <c r="B1043" s="246">
        <f t="shared" si="31"/>
        <v>1030</v>
      </c>
      <c r="C1043" s="264" t="s">
        <v>2191</v>
      </c>
      <c r="D1043" s="247" t="s">
        <v>1348</v>
      </c>
      <c r="E1043" s="248">
        <v>100345</v>
      </c>
      <c r="F1043" s="247"/>
      <c r="G1043" s="249">
        <f t="shared" si="30"/>
        <v>100345</v>
      </c>
      <c r="H1043" s="250" t="s">
        <v>1309</v>
      </c>
    </row>
    <row r="1044" spans="2:8" s="251" customFormat="1">
      <c r="B1044" s="246">
        <f t="shared" si="31"/>
        <v>1031</v>
      </c>
      <c r="C1044" s="264" t="s">
        <v>2192</v>
      </c>
      <c r="D1044" s="247" t="s">
        <v>81</v>
      </c>
      <c r="E1044" s="248">
        <v>19260</v>
      </c>
      <c r="F1044" s="247"/>
      <c r="G1044" s="249">
        <f t="shared" si="30"/>
        <v>19260</v>
      </c>
      <c r="H1044" s="250" t="s">
        <v>1309</v>
      </c>
    </row>
    <row r="1045" spans="2:8" s="251" customFormat="1">
      <c r="B1045" s="246">
        <f t="shared" si="31"/>
        <v>1032</v>
      </c>
      <c r="C1045" s="264" t="s">
        <v>2193</v>
      </c>
      <c r="D1045" s="247" t="s">
        <v>81</v>
      </c>
      <c r="E1045" s="248">
        <v>2245</v>
      </c>
      <c r="F1045" s="247"/>
      <c r="G1045" s="249">
        <f t="shared" si="30"/>
        <v>2245</v>
      </c>
      <c r="H1045" s="250" t="s">
        <v>1309</v>
      </c>
    </row>
    <row r="1046" spans="2:8" s="251" customFormat="1">
      <c r="B1046" s="246">
        <f t="shared" si="31"/>
        <v>1033</v>
      </c>
      <c r="C1046" s="264" t="s">
        <v>2194</v>
      </c>
      <c r="D1046" s="247" t="s">
        <v>187</v>
      </c>
      <c r="E1046" s="248">
        <v>57416</v>
      </c>
      <c r="F1046" s="247"/>
      <c r="G1046" s="249">
        <f t="shared" si="30"/>
        <v>57416</v>
      </c>
      <c r="H1046" s="250" t="s">
        <v>1309</v>
      </c>
    </row>
    <row r="1047" spans="2:8" s="251" customFormat="1">
      <c r="B1047" s="246">
        <f t="shared" si="31"/>
        <v>1034</v>
      </c>
      <c r="C1047" s="264" t="s">
        <v>2195</v>
      </c>
      <c r="D1047" s="247" t="s">
        <v>1464</v>
      </c>
      <c r="E1047" s="248">
        <v>42554</v>
      </c>
      <c r="F1047" s="247"/>
      <c r="G1047" s="249">
        <f t="shared" ref="G1047:G2171" si="32">E1047*(1+F1047)</f>
        <v>42554</v>
      </c>
      <c r="H1047" s="250" t="s">
        <v>1309</v>
      </c>
    </row>
    <row r="1048" spans="2:8" s="251" customFormat="1">
      <c r="B1048" s="246">
        <f t="shared" si="31"/>
        <v>1035</v>
      </c>
      <c r="C1048" s="264" t="s">
        <v>2196</v>
      </c>
      <c r="D1048" s="247" t="s">
        <v>1332</v>
      </c>
      <c r="E1048" s="248">
        <v>9609</v>
      </c>
      <c r="F1048" s="247"/>
      <c r="G1048" s="249">
        <f t="shared" si="32"/>
        <v>9609</v>
      </c>
      <c r="H1048" s="250" t="s">
        <v>1309</v>
      </c>
    </row>
    <row r="1049" spans="2:8" s="251" customFormat="1">
      <c r="B1049" s="246">
        <f t="shared" si="31"/>
        <v>1036</v>
      </c>
      <c r="C1049" s="264" t="s">
        <v>2197</v>
      </c>
      <c r="D1049" s="247" t="s">
        <v>81</v>
      </c>
      <c r="E1049" s="248">
        <v>11509</v>
      </c>
      <c r="F1049" s="247"/>
      <c r="G1049" s="249">
        <f t="shared" si="32"/>
        <v>11509</v>
      </c>
      <c r="H1049" s="250" t="s">
        <v>1309</v>
      </c>
    </row>
    <row r="1050" spans="2:8" s="251" customFormat="1">
      <c r="B1050" s="246">
        <f t="shared" si="31"/>
        <v>1037</v>
      </c>
      <c r="C1050" s="264" t="s">
        <v>2198</v>
      </c>
      <c r="D1050" s="247" t="s">
        <v>81</v>
      </c>
      <c r="E1050" s="248">
        <v>11017</v>
      </c>
      <c r="F1050" s="247"/>
      <c r="G1050" s="249">
        <f t="shared" si="32"/>
        <v>11017</v>
      </c>
      <c r="H1050" s="250" t="s">
        <v>1309</v>
      </c>
    </row>
    <row r="1051" spans="2:8" s="251" customFormat="1">
      <c r="B1051" s="246">
        <f t="shared" si="31"/>
        <v>1038</v>
      </c>
      <c r="C1051" s="264" t="s">
        <v>2199</v>
      </c>
      <c r="D1051" s="247" t="s">
        <v>78</v>
      </c>
      <c r="E1051" s="248">
        <v>6430</v>
      </c>
      <c r="F1051" s="247"/>
      <c r="G1051" s="249">
        <f t="shared" si="32"/>
        <v>6430</v>
      </c>
      <c r="H1051" s="250" t="s">
        <v>1309</v>
      </c>
    </row>
    <row r="1052" spans="2:8" s="251" customFormat="1">
      <c r="B1052" s="246">
        <f t="shared" si="31"/>
        <v>1039</v>
      </c>
      <c r="C1052" s="264" t="s">
        <v>2200</v>
      </c>
      <c r="D1052" s="247" t="s">
        <v>81</v>
      </c>
      <c r="E1052" s="248">
        <v>8430</v>
      </c>
      <c r="F1052" s="247"/>
      <c r="G1052" s="249">
        <f t="shared" si="32"/>
        <v>8430</v>
      </c>
      <c r="H1052" s="250" t="s">
        <v>1309</v>
      </c>
    </row>
    <row r="1053" spans="2:8" s="251" customFormat="1">
      <c r="B1053" s="246">
        <f t="shared" si="31"/>
        <v>1040</v>
      </c>
      <c r="C1053" s="264" t="s">
        <v>2201</v>
      </c>
      <c r="D1053" s="247" t="s">
        <v>81</v>
      </c>
      <c r="E1053" s="248">
        <v>29145</v>
      </c>
      <c r="F1053" s="247"/>
      <c r="G1053" s="249">
        <f t="shared" si="32"/>
        <v>29145</v>
      </c>
      <c r="H1053" s="250" t="s">
        <v>1309</v>
      </c>
    </row>
    <row r="1054" spans="2:8" s="251" customFormat="1">
      <c r="B1054" s="246">
        <f t="shared" si="31"/>
        <v>1041</v>
      </c>
      <c r="C1054" s="264" t="s">
        <v>2202</v>
      </c>
      <c r="D1054" s="247" t="s">
        <v>81</v>
      </c>
      <c r="E1054" s="248">
        <v>4404</v>
      </c>
      <c r="F1054" s="247"/>
      <c r="G1054" s="249">
        <f t="shared" si="32"/>
        <v>4404</v>
      </c>
      <c r="H1054" s="250" t="s">
        <v>1309</v>
      </c>
    </row>
    <row r="1055" spans="2:8" s="251" customFormat="1" ht="26.4">
      <c r="B1055" s="246">
        <f t="shared" si="31"/>
        <v>1042</v>
      </c>
      <c r="C1055" s="266" t="s">
        <v>77</v>
      </c>
      <c r="D1055" s="247" t="str">
        <f>IFERROR(VLOOKUP(C1055,'LISTA ICCU 2026'!D9:F1065,2,FALSE),"NO ")</f>
        <v>UN</v>
      </c>
      <c r="E1055" s="248">
        <f>IFERROR(VLOOKUP(C1055,'LISTA ICCU 2026'!D9:F1065,3,FALSE),"NO ")</f>
        <v>3221690</v>
      </c>
      <c r="F1055" s="247"/>
      <c r="G1055" s="249">
        <f t="shared" si="32"/>
        <v>3221690</v>
      </c>
      <c r="H1055" s="267" t="s">
        <v>1309</v>
      </c>
    </row>
    <row r="1056" spans="2:8" s="251" customFormat="1" ht="39.6">
      <c r="B1056" s="246">
        <f t="shared" si="31"/>
        <v>1043</v>
      </c>
      <c r="C1056" s="264" t="s">
        <v>79</v>
      </c>
      <c r="D1056" s="247" t="str">
        <f>IFERROR(VLOOKUP(C1056,'LISTA ICCU 2026'!D10:F1066,2,FALSE),"NO ")</f>
        <v>UN</v>
      </c>
      <c r="E1056" s="248">
        <f>IFERROR(VLOOKUP(C1056,'LISTA ICCU 2026'!D10:F1066,3,FALSE),"NO ")</f>
        <v>1791322</v>
      </c>
      <c r="F1056" s="247"/>
      <c r="G1056" s="249">
        <f t="shared" ref="G1056:G1057" si="33">E1056*(1+F1056)</f>
        <v>1791322</v>
      </c>
      <c r="H1056" s="250" t="s">
        <v>1309</v>
      </c>
    </row>
    <row r="1057" spans="2:8" s="251" customFormat="1" ht="26.4">
      <c r="B1057" s="246">
        <f t="shared" si="31"/>
        <v>1044</v>
      </c>
      <c r="C1057" s="264" t="s">
        <v>80</v>
      </c>
      <c r="D1057" s="247" t="str">
        <f>IFERROR(VLOOKUP(C1057,'LISTA ICCU 2026'!D11:F1067,2,FALSE),"NO ")</f>
        <v>ML</v>
      </c>
      <c r="E1057" s="248">
        <f>IFERROR(VLOOKUP(C1057,'LISTA ICCU 2026'!D11:F1067,3,FALSE),"NO ")</f>
        <v>19160</v>
      </c>
      <c r="F1057" s="247"/>
      <c r="G1057" s="249">
        <f t="shared" si="33"/>
        <v>19160</v>
      </c>
      <c r="H1057" s="250" t="s">
        <v>1309</v>
      </c>
    </row>
    <row r="1058" spans="2:8" s="251" customFormat="1" ht="26.4">
      <c r="B1058" s="246">
        <f t="shared" si="31"/>
        <v>1045</v>
      </c>
      <c r="C1058" s="264" t="s">
        <v>82</v>
      </c>
      <c r="D1058" s="247" t="str">
        <f>IFERROR(VLOOKUP(C1058,'LISTA ICCU 2026'!D12:F1068,2,FALSE),"NO ")</f>
        <v>ML</v>
      </c>
      <c r="E1058" s="248">
        <f>IFERROR(VLOOKUP(C1058,'LISTA ICCU 2026'!D12:F1068,3,FALSE),"NO ")</f>
        <v>22090</v>
      </c>
      <c r="F1058" s="247"/>
      <c r="G1058" s="249">
        <f t="shared" ref="G1058:G1065" si="34">E1058*(1+F1058)</f>
        <v>22090</v>
      </c>
      <c r="H1058" s="267" t="s">
        <v>1309</v>
      </c>
    </row>
    <row r="1059" spans="2:8" s="251" customFormat="1" ht="26.4">
      <c r="B1059" s="246">
        <f t="shared" si="31"/>
        <v>1046</v>
      </c>
      <c r="C1059" s="264" t="s">
        <v>83</v>
      </c>
      <c r="D1059" s="247" t="str">
        <f>IFERROR(VLOOKUP(C1059,'LISTA ICCU 2026'!D13:F1069,2,FALSE),"NO ")</f>
        <v>ML</v>
      </c>
      <c r="E1059" s="248">
        <f>IFERROR(VLOOKUP(C1059,'LISTA ICCU 2026'!D13:F1069,3,FALSE),"NO ")</f>
        <v>25532</v>
      </c>
      <c r="F1059" s="247"/>
      <c r="G1059" s="249">
        <f t="shared" si="34"/>
        <v>25532</v>
      </c>
      <c r="H1059" s="250" t="s">
        <v>1309</v>
      </c>
    </row>
    <row r="1060" spans="2:8" s="251" customFormat="1">
      <c r="B1060" s="246">
        <f t="shared" si="31"/>
        <v>1047</v>
      </c>
      <c r="C1060" s="264" t="s">
        <v>84</v>
      </c>
      <c r="D1060" s="247" t="str">
        <f>IFERROR(VLOOKUP(C1060,'LISTA ICCU 2026'!D14:F1070,2,FALSE),"NO ")</f>
        <v>ML</v>
      </c>
      <c r="E1060" s="248">
        <f>IFERROR(VLOOKUP(C1060,'LISTA ICCU 2026'!D14:F1070,3,FALSE),"NO ")</f>
        <v>100808</v>
      </c>
      <c r="F1060" s="247"/>
      <c r="G1060" s="249">
        <f t="shared" si="34"/>
        <v>100808</v>
      </c>
      <c r="H1060" s="250" t="s">
        <v>1309</v>
      </c>
    </row>
    <row r="1061" spans="2:8" s="251" customFormat="1">
      <c r="B1061" s="246">
        <f t="shared" si="31"/>
        <v>1048</v>
      </c>
      <c r="C1061" s="264" t="s">
        <v>85</v>
      </c>
      <c r="D1061" s="247" t="str">
        <f>IFERROR(VLOOKUP(C1061,'LISTA ICCU 2026'!D15:F1071,2,FALSE),"NO ")</f>
        <v>ML</v>
      </c>
      <c r="E1061" s="248">
        <f>IFERROR(VLOOKUP(C1061,'LISTA ICCU 2026'!D15:F1071,3,FALSE),"NO ")</f>
        <v>71324</v>
      </c>
      <c r="F1061" s="247"/>
      <c r="G1061" s="249">
        <f t="shared" si="34"/>
        <v>71324</v>
      </c>
      <c r="H1061" s="267" t="s">
        <v>1309</v>
      </c>
    </row>
    <row r="1062" spans="2:8" s="251" customFormat="1">
      <c r="B1062" s="246">
        <f t="shared" si="31"/>
        <v>1049</v>
      </c>
      <c r="C1062" s="264" t="s">
        <v>86</v>
      </c>
      <c r="D1062" s="247" t="str">
        <f>IFERROR(VLOOKUP(C1062,'LISTA ICCU 2026'!D16:F1072,2,FALSE),"NO ")</f>
        <v>ML</v>
      </c>
      <c r="E1062" s="248">
        <f>IFERROR(VLOOKUP(C1062,'LISTA ICCU 2026'!D16:F1072,3,FALSE),"NO ")</f>
        <v>34513</v>
      </c>
      <c r="F1062" s="247"/>
      <c r="G1062" s="249">
        <f t="shared" si="34"/>
        <v>34513</v>
      </c>
      <c r="H1062" s="250" t="s">
        <v>1309</v>
      </c>
    </row>
    <row r="1063" spans="2:8" s="251" customFormat="1" ht="26.4">
      <c r="B1063" s="246">
        <f t="shared" si="31"/>
        <v>1050</v>
      </c>
      <c r="C1063" s="264" t="s">
        <v>87</v>
      </c>
      <c r="D1063" s="247" t="str">
        <f>IFERROR(VLOOKUP(C1063,'LISTA ICCU 2026'!D17:F1073,2,FALSE),"NO ")</f>
        <v>M2</v>
      </c>
      <c r="E1063" s="248">
        <f>IFERROR(VLOOKUP(C1063,'LISTA ICCU 2026'!D17:F1073,3,FALSE),"NO ")</f>
        <v>101530</v>
      </c>
      <c r="F1063" s="247"/>
      <c r="G1063" s="249">
        <f t="shared" si="34"/>
        <v>101530</v>
      </c>
      <c r="H1063" s="250" t="s">
        <v>1309</v>
      </c>
    </row>
    <row r="1064" spans="2:8" s="251" customFormat="1" ht="26.4">
      <c r="B1064" s="246">
        <f t="shared" si="31"/>
        <v>1051</v>
      </c>
      <c r="C1064" s="264" t="s">
        <v>89</v>
      </c>
      <c r="D1064" s="247" t="str">
        <f>IFERROR(VLOOKUP(C1064,'LISTA ICCU 2026'!D18:F1074,2,FALSE),"NO ")</f>
        <v>M2</v>
      </c>
      <c r="E1064" s="248">
        <f>IFERROR(VLOOKUP(C1064,'LISTA ICCU 2026'!D18:F1074,3,FALSE),"NO ")</f>
        <v>13166</v>
      </c>
      <c r="F1064" s="247"/>
      <c r="G1064" s="249">
        <f t="shared" si="34"/>
        <v>13166</v>
      </c>
      <c r="H1064" s="267" t="s">
        <v>1309</v>
      </c>
    </row>
    <row r="1065" spans="2:8" s="251" customFormat="1" ht="26.4">
      <c r="B1065" s="246">
        <f t="shared" si="31"/>
        <v>1052</v>
      </c>
      <c r="C1065" s="264" t="s">
        <v>90</v>
      </c>
      <c r="D1065" s="247" t="str">
        <f>IFERROR(VLOOKUP(C1065,'LISTA ICCU 2026'!D19:F1075,2,FALSE),"NO ")</f>
        <v>M2</v>
      </c>
      <c r="E1065" s="248">
        <f>IFERROR(VLOOKUP(C1065,'LISTA ICCU 2026'!D19:F1075,3,FALSE),"NO ")</f>
        <v>18542</v>
      </c>
      <c r="F1065" s="247"/>
      <c r="G1065" s="249">
        <f t="shared" si="34"/>
        <v>18542</v>
      </c>
      <c r="H1065" s="250" t="s">
        <v>1309</v>
      </c>
    </row>
    <row r="1066" spans="2:8" s="251" customFormat="1">
      <c r="B1066" s="246">
        <f t="shared" si="31"/>
        <v>1053</v>
      </c>
      <c r="C1066" s="264" t="s">
        <v>91</v>
      </c>
      <c r="D1066" s="247" t="str">
        <f>IFERROR(VLOOKUP(C1066,'LISTA ICCU 2026'!D20:F1076,2,FALSE),"NO ")</f>
        <v>M2</v>
      </c>
      <c r="E1066" s="248">
        <f>IFERROR(VLOOKUP(C1066,'LISTA ICCU 2026'!D20:F1076,3,FALSE),"NO ")</f>
        <v>14116</v>
      </c>
      <c r="F1066" s="247"/>
      <c r="G1066" s="249">
        <f t="shared" ref="G1066:G1077" si="35">E1066*(1+F1066)</f>
        <v>14116</v>
      </c>
      <c r="H1066" s="250" t="s">
        <v>1309</v>
      </c>
    </row>
    <row r="1067" spans="2:8" s="251" customFormat="1">
      <c r="B1067" s="246">
        <f t="shared" si="31"/>
        <v>1054</v>
      </c>
      <c r="C1067" s="264" t="s">
        <v>92</v>
      </c>
      <c r="D1067" s="247" t="str">
        <f>IFERROR(VLOOKUP(C1067,'LISTA ICCU 2026'!D21:F1077,2,FALSE),"NO ")</f>
        <v>M2</v>
      </c>
      <c r="E1067" s="248">
        <f>IFERROR(VLOOKUP(C1067,'LISTA ICCU 2026'!D21:F1077,3,FALSE),"NO ")</f>
        <v>14955</v>
      </c>
      <c r="F1067" s="247"/>
      <c r="G1067" s="249">
        <f t="shared" si="35"/>
        <v>14955</v>
      </c>
      <c r="H1067" s="267" t="s">
        <v>1309</v>
      </c>
    </row>
    <row r="1068" spans="2:8" s="251" customFormat="1" ht="26.4">
      <c r="B1068" s="246">
        <f t="shared" si="31"/>
        <v>1055</v>
      </c>
      <c r="C1068" s="264" t="s">
        <v>93</v>
      </c>
      <c r="D1068" s="247" t="str">
        <f>IFERROR(VLOOKUP(C1068,'LISTA ICCU 2026'!D22:F1078,2,FALSE),"NO ")</f>
        <v>M2</v>
      </c>
      <c r="E1068" s="248">
        <f>IFERROR(VLOOKUP(C1068,'LISTA ICCU 2026'!D22:F1078,3,FALSE),"NO ")</f>
        <v>19555</v>
      </c>
      <c r="F1068" s="247"/>
      <c r="G1068" s="249">
        <f t="shared" si="35"/>
        <v>19555</v>
      </c>
      <c r="H1068" s="250" t="s">
        <v>1309</v>
      </c>
    </row>
    <row r="1069" spans="2:8" s="251" customFormat="1" ht="26.4">
      <c r="B1069" s="246">
        <f t="shared" si="31"/>
        <v>1056</v>
      </c>
      <c r="C1069" s="264" t="s">
        <v>94</v>
      </c>
      <c r="D1069" s="247" t="str">
        <f>IFERROR(VLOOKUP(C1069,'LISTA ICCU 2026'!D23:F1079,2,FALSE),"NO ")</f>
        <v>M2</v>
      </c>
      <c r="E1069" s="248">
        <f>IFERROR(VLOOKUP(C1069,'LISTA ICCU 2026'!D23:F1079,3,FALSE),"NO ")</f>
        <v>16736</v>
      </c>
      <c r="F1069" s="247"/>
      <c r="G1069" s="249">
        <f t="shared" si="35"/>
        <v>16736</v>
      </c>
      <c r="H1069" s="250" t="s">
        <v>1309</v>
      </c>
    </row>
    <row r="1070" spans="2:8" s="251" customFormat="1" ht="26.4">
      <c r="B1070" s="246">
        <f t="shared" si="31"/>
        <v>1057</v>
      </c>
      <c r="C1070" s="264" t="s">
        <v>95</v>
      </c>
      <c r="D1070" s="247" t="str">
        <f>IFERROR(VLOOKUP(C1070,'LISTA ICCU 2026'!D24:F1080,2,FALSE),"NO ")</f>
        <v>M2</v>
      </c>
      <c r="E1070" s="248">
        <f>IFERROR(VLOOKUP(C1070,'LISTA ICCU 2026'!D24:F1080,3,FALSE),"NO ")</f>
        <v>26178</v>
      </c>
      <c r="F1070" s="247"/>
      <c r="G1070" s="249">
        <f t="shared" si="35"/>
        <v>26178</v>
      </c>
      <c r="H1070" s="267" t="s">
        <v>1309</v>
      </c>
    </row>
    <row r="1071" spans="2:8" s="251" customFormat="1" ht="26.4">
      <c r="B1071" s="246">
        <f t="shared" si="31"/>
        <v>1058</v>
      </c>
      <c r="C1071" s="264" t="s">
        <v>96</v>
      </c>
      <c r="D1071" s="247" t="str">
        <f>IFERROR(VLOOKUP(C1071,'LISTA ICCU 2026'!D25:F1081,2,FALSE),"NO ")</f>
        <v>M2</v>
      </c>
      <c r="E1071" s="248">
        <f>IFERROR(VLOOKUP(C1071,'LISTA ICCU 2026'!D25:F1081,3,FALSE),"NO ")</f>
        <v>34942</v>
      </c>
      <c r="F1071" s="247"/>
      <c r="G1071" s="249">
        <f t="shared" si="35"/>
        <v>34942</v>
      </c>
      <c r="H1071" s="250" t="s">
        <v>1309</v>
      </c>
    </row>
    <row r="1072" spans="2:8" s="251" customFormat="1" ht="26.4">
      <c r="B1072" s="246">
        <f t="shared" si="31"/>
        <v>1059</v>
      </c>
      <c r="C1072" s="264" t="s">
        <v>97</v>
      </c>
      <c r="D1072" s="247" t="str">
        <f>IFERROR(VLOOKUP(C1072,'LISTA ICCU 2026'!D26:F1082,2,FALSE),"NO ")</f>
        <v>M2</v>
      </c>
      <c r="E1072" s="248">
        <f>IFERROR(VLOOKUP(C1072,'LISTA ICCU 2026'!D26:F1082,3,FALSE),"NO ")</f>
        <v>52972</v>
      </c>
      <c r="F1072" s="247"/>
      <c r="G1072" s="249">
        <f t="shared" si="35"/>
        <v>52972</v>
      </c>
      <c r="H1072" s="250" t="s">
        <v>1309</v>
      </c>
    </row>
    <row r="1073" spans="2:8" s="251" customFormat="1" ht="26.4">
      <c r="B1073" s="246">
        <f t="shared" si="31"/>
        <v>1060</v>
      </c>
      <c r="C1073" s="264" t="s">
        <v>98</v>
      </c>
      <c r="D1073" s="247" t="str">
        <f>IFERROR(VLOOKUP(C1073,'LISTA ICCU 2026'!D27:F1083,2,FALSE),"NO ")</f>
        <v>M2</v>
      </c>
      <c r="E1073" s="248">
        <f>IFERROR(VLOOKUP(C1073,'LISTA ICCU 2026'!D27:F1083,3,FALSE),"NO ")</f>
        <v>71917</v>
      </c>
      <c r="F1073" s="247"/>
      <c r="G1073" s="249">
        <f t="shared" si="35"/>
        <v>71917</v>
      </c>
      <c r="H1073" s="267" t="s">
        <v>1309</v>
      </c>
    </row>
    <row r="1074" spans="2:8" s="251" customFormat="1" ht="26.4">
      <c r="B1074" s="246">
        <f t="shared" si="31"/>
        <v>1061</v>
      </c>
      <c r="C1074" s="264" t="s">
        <v>99</v>
      </c>
      <c r="D1074" s="247" t="str">
        <f>IFERROR(VLOOKUP(C1074,'LISTA ICCU 2026'!D28:F1084,2,FALSE),"NO ")</f>
        <v>M2</v>
      </c>
      <c r="E1074" s="248">
        <f>IFERROR(VLOOKUP(C1074,'LISTA ICCU 2026'!D28:F1084,3,FALSE),"NO ")</f>
        <v>87588</v>
      </c>
      <c r="F1074" s="247"/>
      <c r="G1074" s="249">
        <f t="shared" si="35"/>
        <v>87588</v>
      </c>
      <c r="H1074" s="250" t="s">
        <v>1309</v>
      </c>
    </row>
    <row r="1075" spans="2:8" s="251" customFormat="1" ht="26.4">
      <c r="B1075" s="246">
        <f t="shared" si="31"/>
        <v>1062</v>
      </c>
      <c r="C1075" s="264" t="s">
        <v>100</v>
      </c>
      <c r="D1075" s="247" t="str">
        <f>IFERROR(VLOOKUP(C1075,'LISTA ICCU 2026'!D29:F1085,2,FALSE),"NO ")</f>
        <v>M2</v>
      </c>
      <c r="E1075" s="248">
        <f>IFERROR(VLOOKUP(C1075,'LISTA ICCU 2026'!D29:F1085,3,FALSE),"NO ")</f>
        <v>47422</v>
      </c>
      <c r="F1075" s="247"/>
      <c r="G1075" s="249">
        <f t="shared" si="35"/>
        <v>47422</v>
      </c>
      <c r="H1075" s="250" t="s">
        <v>1309</v>
      </c>
    </row>
    <row r="1076" spans="2:8" s="251" customFormat="1" ht="26.4">
      <c r="B1076" s="246">
        <f t="shared" si="31"/>
        <v>1063</v>
      </c>
      <c r="C1076" s="264" t="s">
        <v>101</v>
      </c>
      <c r="D1076" s="247" t="str">
        <f>IFERROR(VLOOKUP(C1076,'LISTA ICCU 2026'!D30:F1086,2,FALSE),"NO ")</f>
        <v>M2</v>
      </c>
      <c r="E1076" s="248">
        <f>IFERROR(VLOOKUP(C1076,'LISTA ICCU 2026'!D30:F1086,3,FALSE),"NO ")</f>
        <v>64928</v>
      </c>
      <c r="F1076" s="247"/>
      <c r="G1076" s="249">
        <f t="shared" si="35"/>
        <v>64928</v>
      </c>
      <c r="H1076" s="267" t="s">
        <v>1309</v>
      </c>
    </row>
    <row r="1077" spans="2:8" s="251" customFormat="1" ht="26.4">
      <c r="B1077" s="246">
        <f t="shared" si="31"/>
        <v>1064</v>
      </c>
      <c r="C1077" s="264" t="s">
        <v>102</v>
      </c>
      <c r="D1077" s="247" t="str">
        <f>IFERROR(VLOOKUP(C1077,'LISTA ICCU 2026'!D31:F1087,2,FALSE),"NO ")</f>
        <v>M2</v>
      </c>
      <c r="E1077" s="248">
        <f>IFERROR(VLOOKUP(C1077,'LISTA ICCU 2026'!D31:F1087,3,FALSE),"NO ")</f>
        <v>88053</v>
      </c>
      <c r="F1077" s="247"/>
      <c r="G1077" s="249">
        <f t="shared" si="35"/>
        <v>88053</v>
      </c>
      <c r="H1077" s="250" t="s">
        <v>1309</v>
      </c>
    </row>
    <row r="1078" spans="2:8" s="251" customFormat="1" ht="26.4">
      <c r="B1078" s="246">
        <f t="shared" si="31"/>
        <v>1065</v>
      </c>
      <c r="C1078" s="264" t="s">
        <v>103</v>
      </c>
      <c r="D1078" s="247" t="str">
        <f>IFERROR(VLOOKUP(C1078,'LISTA ICCU 2026'!D32:F1088,2,FALSE),"NO ")</f>
        <v>M2</v>
      </c>
      <c r="E1078" s="248">
        <f>IFERROR(VLOOKUP(C1078,'LISTA ICCU 2026'!D32:F1088,3,FALSE),"NO ")</f>
        <v>101530</v>
      </c>
      <c r="F1078" s="247"/>
      <c r="G1078" s="249">
        <f t="shared" ref="G1078:G1140" si="36">E1078*(1+F1078)</f>
        <v>101530</v>
      </c>
      <c r="H1078" s="250" t="s">
        <v>1309</v>
      </c>
    </row>
    <row r="1079" spans="2:8" s="251" customFormat="1" ht="26.4">
      <c r="B1079" s="246">
        <f t="shared" si="31"/>
        <v>1066</v>
      </c>
      <c r="C1079" s="264" t="s">
        <v>104</v>
      </c>
      <c r="D1079" s="247" t="str">
        <f>IFERROR(VLOOKUP(C1079,'LISTA ICCU 2026'!D33:F1089,2,FALSE),"NO ")</f>
        <v>M2</v>
      </c>
      <c r="E1079" s="248">
        <f>IFERROR(VLOOKUP(C1079,'LISTA ICCU 2026'!D33:F1089,3,FALSE),"NO ")</f>
        <v>17681</v>
      </c>
      <c r="F1079" s="247"/>
      <c r="G1079" s="249">
        <f t="shared" si="36"/>
        <v>17681</v>
      </c>
      <c r="H1079" s="267" t="s">
        <v>1309</v>
      </c>
    </row>
    <row r="1080" spans="2:8" s="251" customFormat="1" ht="26.4">
      <c r="B1080" s="246">
        <f t="shared" si="31"/>
        <v>1067</v>
      </c>
      <c r="C1080" s="264" t="s">
        <v>105</v>
      </c>
      <c r="D1080" s="247" t="str">
        <f>IFERROR(VLOOKUP(C1080,'LISTA ICCU 2026'!D34:F1090,2,FALSE),"NO ")</f>
        <v>M2</v>
      </c>
      <c r="E1080" s="248">
        <f>IFERROR(VLOOKUP(C1080,'LISTA ICCU 2026'!D34:F1090,3,FALSE),"NO ")</f>
        <v>29615</v>
      </c>
      <c r="F1080" s="247"/>
      <c r="G1080" s="249">
        <f t="shared" si="36"/>
        <v>29615</v>
      </c>
      <c r="H1080" s="250" t="s">
        <v>1309</v>
      </c>
    </row>
    <row r="1081" spans="2:8" s="251" customFormat="1" ht="26.4">
      <c r="B1081" s="246">
        <f t="shared" si="31"/>
        <v>1068</v>
      </c>
      <c r="C1081" s="264" t="s">
        <v>106</v>
      </c>
      <c r="D1081" s="247" t="str">
        <f>IFERROR(VLOOKUP(C1081,'LISTA ICCU 2026'!D35:F1091,2,FALSE),"NO ")</f>
        <v>M2</v>
      </c>
      <c r="E1081" s="248">
        <f>IFERROR(VLOOKUP(C1081,'LISTA ICCU 2026'!D35:F1091,3,FALSE),"NO ")</f>
        <v>42423</v>
      </c>
      <c r="F1081" s="247"/>
      <c r="G1081" s="249">
        <f t="shared" si="36"/>
        <v>42423</v>
      </c>
      <c r="H1081" s="250" t="s">
        <v>1309</v>
      </c>
    </row>
    <row r="1082" spans="2:8" s="251" customFormat="1" ht="26.4">
      <c r="B1082" s="246">
        <f t="shared" si="31"/>
        <v>1069</v>
      </c>
      <c r="C1082" s="264" t="s">
        <v>107</v>
      </c>
      <c r="D1082" s="247" t="str">
        <f>IFERROR(VLOOKUP(C1082,'LISTA ICCU 2026'!D36:F1092,2,FALSE),"NO ")</f>
        <v>M2</v>
      </c>
      <c r="E1082" s="248">
        <f>IFERROR(VLOOKUP(C1082,'LISTA ICCU 2026'!D36:F1092,3,FALSE),"NO ")</f>
        <v>60100</v>
      </c>
      <c r="F1082" s="247"/>
      <c r="G1082" s="249">
        <f t="shared" si="36"/>
        <v>60100</v>
      </c>
      <c r="H1082" s="267" t="s">
        <v>1309</v>
      </c>
    </row>
    <row r="1083" spans="2:8" s="251" customFormat="1" ht="26.4">
      <c r="B1083" s="246">
        <f t="shared" si="31"/>
        <v>1070</v>
      </c>
      <c r="C1083" s="264" t="s">
        <v>108</v>
      </c>
      <c r="D1083" s="247" t="str">
        <f>IFERROR(VLOOKUP(C1083,'LISTA ICCU 2026'!D37:F1093,2,FALSE),"NO ")</f>
        <v>M3</v>
      </c>
      <c r="E1083" s="248">
        <f>IFERROR(VLOOKUP(C1083,'LISTA ICCU 2026'!D37:F1093,3,FALSE),"NO ")</f>
        <v>324368</v>
      </c>
      <c r="F1083" s="247"/>
      <c r="G1083" s="249">
        <f t="shared" si="36"/>
        <v>324368</v>
      </c>
      <c r="H1083" s="250" t="s">
        <v>1309</v>
      </c>
    </row>
    <row r="1084" spans="2:8" s="251" customFormat="1" ht="26.4">
      <c r="B1084" s="246">
        <f t="shared" si="31"/>
        <v>1071</v>
      </c>
      <c r="C1084" s="264" t="s">
        <v>110</v>
      </c>
      <c r="D1084" s="247" t="str">
        <f>IFERROR(VLOOKUP(C1084,'LISTA ICCU 2026'!D38:F1094,2,FALSE),"NO ")</f>
        <v>M2</v>
      </c>
      <c r="E1084" s="248">
        <f>IFERROR(VLOOKUP(C1084,'LISTA ICCU 2026'!D38:F1094,3,FALSE),"NO ")</f>
        <v>2142</v>
      </c>
      <c r="F1084" s="247"/>
      <c r="G1084" s="249">
        <f t="shared" si="36"/>
        <v>2142</v>
      </c>
      <c r="H1084" s="250" t="s">
        <v>1309</v>
      </c>
    </row>
    <row r="1085" spans="2:8" s="251" customFormat="1" ht="26.4">
      <c r="B1085" s="246">
        <f t="shared" si="31"/>
        <v>1072</v>
      </c>
      <c r="C1085" s="264" t="s">
        <v>111</v>
      </c>
      <c r="D1085" s="247" t="str">
        <f>IFERROR(VLOOKUP(C1085,'LISTA ICCU 2026'!D39:F1095,2,FALSE),"NO ")</f>
        <v>M2</v>
      </c>
      <c r="E1085" s="248">
        <f>IFERROR(VLOOKUP(C1085,'LISTA ICCU 2026'!D39:F1095,3,FALSE),"NO ")</f>
        <v>11851</v>
      </c>
      <c r="F1085" s="247"/>
      <c r="G1085" s="249">
        <f t="shared" si="36"/>
        <v>11851</v>
      </c>
      <c r="H1085" s="267" t="s">
        <v>1309</v>
      </c>
    </row>
    <row r="1086" spans="2:8" s="251" customFormat="1" ht="26.4">
      <c r="B1086" s="246">
        <f t="shared" si="31"/>
        <v>1073</v>
      </c>
      <c r="C1086" s="264" t="s">
        <v>112</v>
      </c>
      <c r="D1086" s="247" t="str">
        <f>IFERROR(VLOOKUP(C1086,'LISTA ICCU 2026'!D40:F1096,2,FALSE),"NO ")</f>
        <v>UN</v>
      </c>
      <c r="E1086" s="248">
        <f>IFERROR(VLOOKUP(C1086,'LISTA ICCU 2026'!D40:F1096,3,FALSE),"NO ")</f>
        <v>40253</v>
      </c>
      <c r="F1086" s="247"/>
      <c r="G1086" s="249">
        <f t="shared" si="36"/>
        <v>40253</v>
      </c>
      <c r="H1086" s="250" t="s">
        <v>1309</v>
      </c>
    </row>
    <row r="1087" spans="2:8" s="251" customFormat="1" ht="26.4">
      <c r="B1087" s="246">
        <f t="shared" si="31"/>
        <v>1074</v>
      </c>
      <c r="C1087" s="264" t="s">
        <v>113</v>
      </c>
      <c r="D1087" s="247" t="str">
        <f>IFERROR(VLOOKUP(C1087,'LISTA ICCU 2026'!D41:F1097,2,FALSE),"NO ")</f>
        <v>M2</v>
      </c>
      <c r="E1087" s="248">
        <f>IFERROR(VLOOKUP(C1087,'LISTA ICCU 2026'!D41:F1097,3,FALSE),"NO ")</f>
        <v>23049</v>
      </c>
      <c r="F1087" s="247"/>
      <c r="G1087" s="249">
        <f t="shared" si="36"/>
        <v>23049</v>
      </c>
      <c r="H1087" s="250" t="s">
        <v>1309</v>
      </c>
    </row>
    <row r="1088" spans="2:8" s="251" customFormat="1" ht="26.4">
      <c r="B1088" s="246">
        <f t="shared" si="31"/>
        <v>1075</v>
      </c>
      <c r="C1088" s="264" t="s">
        <v>114</v>
      </c>
      <c r="D1088" s="247" t="str">
        <f>IFERROR(VLOOKUP(C1088,'LISTA ICCU 2026'!D42:F1098,2,FALSE),"NO ")</f>
        <v>M2</v>
      </c>
      <c r="E1088" s="248">
        <f>IFERROR(VLOOKUP(C1088,'LISTA ICCU 2026'!D42:F1098,3,FALSE),"NO ")</f>
        <v>21651</v>
      </c>
      <c r="F1088" s="247"/>
      <c r="G1088" s="249">
        <f t="shared" si="36"/>
        <v>21651</v>
      </c>
      <c r="H1088" s="267" t="s">
        <v>1309</v>
      </c>
    </row>
    <row r="1089" spans="2:8" s="251" customFormat="1" ht="26.4">
      <c r="B1089" s="246">
        <f t="shared" si="31"/>
        <v>1076</v>
      </c>
      <c r="C1089" s="264" t="s">
        <v>115</v>
      </c>
      <c r="D1089" s="247" t="str">
        <f>IFERROR(VLOOKUP(C1089,'LISTA ICCU 2026'!D43:F1099,2,FALSE),"NO ")</f>
        <v>M2</v>
      </c>
      <c r="E1089" s="248">
        <f>IFERROR(VLOOKUP(C1089,'LISTA ICCU 2026'!D43:F1099,3,FALSE),"NO ")</f>
        <v>20064</v>
      </c>
      <c r="F1089" s="247"/>
      <c r="G1089" s="249">
        <f t="shared" si="36"/>
        <v>20064</v>
      </c>
      <c r="H1089" s="250" t="s">
        <v>1309</v>
      </c>
    </row>
    <row r="1090" spans="2:8" s="251" customFormat="1" ht="26.4">
      <c r="B1090" s="246">
        <f t="shared" si="31"/>
        <v>1077</v>
      </c>
      <c r="C1090" s="264" t="s">
        <v>116</v>
      </c>
      <c r="D1090" s="247" t="str">
        <f>IFERROR(VLOOKUP(C1090,'LISTA ICCU 2026'!D44:F1100,2,FALSE),"NO ")</f>
        <v>M2</v>
      </c>
      <c r="E1090" s="248">
        <f>IFERROR(VLOOKUP(C1090,'LISTA ICCU 2026'!D44:F1100,3,FALSE),"NO ")</f>
        <v>19374</v>
      </c>
      <c r="F1090" s="247"/>
      <c r="G1090" s="249">
        <f t="shared" si="36"/>
        <v>19374</v>
      </c>
      <c r="H1090" s="250" t="s">
        <v>1309</v>
      </c>
    </row>
    <row r="1091" spans="2:8" s="251" customFormat="1">
      <c r="B1091" s="246">
        <f t="shared" si="31"/>
        <v>1078</v>
      </c>
      <c r="C1091" s="264" t="s">
        <v>117</v>
      </c>
      <c r="D1091" s="247" t="str">
        <f>IFERROR(VLOOKUP(C1091,'LISTA ICCU 2026'!D45:F1101,2,FALSE),"NO ")</f>
        <v>M2</v>
      </c>
      <c r="E1091" s="248">
        <f>IFERROR(VLOOKUP(C1091,'LISTA ICCU 2026'!D45:F1101,3,FALSE),"NO ")</f>
        <v>29910</v>
      </c>
      <c r="F1091" s="247"/>
      <c r="G1091" s="249">
        <f t="shared" si="36"/>
        <v>29910</v>
      </c>
      <c r="H1091" s="267" t="s">
        <v>1309</v>
      </c>
    </row>
    <row r="1092" spans="2:8" s="251" customFormat="1" ht="26.4">
      <c r="B1092" s="246">
        <f t="shared" si="31"/>
        <v>1079</v>
      </c>
      <c r="C1092" s="264" t="s">
        <v>118</v>
      </c>
      <c r="D1092" s="247" t="str">
        <f>IFERROR(VLOOKUP(C1092,'LISTA ICCU 2026'!D46:F1102,2,FALSE),"NO ")</f>
        <v>UN</v>
      </c>
      <c r="E1092" s="248">
        <f>IFERROR(VLOOKUP(C1092,'LISTA ICCU 2026'!D46:F1102,3,FALSE),"NO ")</f>
        <v>26090</v>
      </c>
      <c r="F1092" s="247"/>
      <c r="G1092" s="249">
        <f t="shared" si="36"/>
        <v>26090</v>
      </c>
      <c r="H1092" s="250" t="s">
        <v>1309</v>
      </c>
    </row>
    <row r="1093" spans="2:8" s="251" customFormat="1">
      <c r="B1093" s="246">
        <f t="shared" si="31"/>
        <v>1080</v>
      </c>
      <c r="C1093" s="264" t="s">
        <v>119</v>
      </c>
      <c r="D1093" s="247" t="str">
        <f>IFERROR(VLOOKUP(C1093,'LISTA ICCU 2026'!D47:F1103,2,FALSE),"NO ")</f>
        <v>M2</v>
      </c>
      <c r="E1093" s="248">
        <f>IFERROR(VLOOKUP(C1093,'LISTA ICCU 2026'!D47:F1103,3,FALSE),"NO ")</f>
        <v>18338</v>
      </c>
      <c r="F1093" s="247"/>
      <c r="G1093" s="249">
        <f t="shared" si="36"/>
        <v>18338</v>
      </c>
      <c r="H1093" s="250" t="s">
        <v>1309</v>
      </c>
    </row>
    <row r="1094" spans="2:8" s="251" customFormat="1">
      <c r="B1094" s="246">
        <f t="shared" si="31"/>
        <v>1081</v>
      </c>
      <c r="C1094" s="264" t="s">
        <v>120</v>
      </c>
      <c r="D1094" s="247" t="str">
        <f>IFERROR(VLOOKUP(C1094,'LISTA ICCU 2026'!D48:F1104,2,FALSE),"NO ")</f>
        <v>UN</v>
      </c>
      <c r="E1094" s="248">
        <f>IFERROR(VLOOKUP(C1094,'LISTA ICCU 2026'!D48:F1104,3,FALSE),"NO ")</f>
        <v>1349042</v>
      </c>
      <c r="F1094" s="247"/>
      <c r="G1094" s="249">
        <f t="shared" si="36"/>
        <v>1349042</v>
      </c>
      <c r="H1094" s="267" t="s">
        <v>1309</v>
      </c>
    </row>
    <row r="1095" spans="2:8" s="251" customFormat="1" ht="39.6">
      <c r="B1095" s="246">
        <f t="shared" si="31"/>
        <v>1082</v>
      </c>
      <c r="C1095" s="264" t="s">
        <v>121</v>
      </c>
      <c r="D1095" s="247" t="str">
        <f>IFERROR(VLOOKUP(C1095,'LISTA ICCU 2026'!D49:F1105,2,FALSE),"NO ")</f>
        <v>M2</v>
      </c>
      <c r="E1095" s="248">
        <f>IFERROR(VLOOKUP(C1095,'LISTA ICCU 2026'!D49:F1105,3,FALSE),"NO ")</f>
        <v>6661</v>
      </c>
      <c r="F1095" s="247"/>
      <c r="G1095" s="249">
        <f t="shared" si="36"/>
        <v>6661</v>
      </c>
      <c r="H1095" s="250" t="s">
        <v>1309</v>
      </c>
    </row>
    <row r="1096" spans="2:8" s="251" customFormat="1">
      <c r="B1096" s="246">
        <f t="shared" si="31"/>
        <v>1083</v>
      </c>
      <c r="C1096" s="264" t="s">
        <v>122</v>
      </c>
      <c r="D1096" s="247" t="str">
        <f>IFERROR(VLOOKUP(C1096,'LISTA ICCU 2026'!D50:F1106,2,FALSE),"NO ")</f>
        <v>M2</v>
      </c>
      <c r="E1096" s="248">
        <f>IFERROR(VLOOKUP(C1096,'LISTA ICCU 2026'!D50:F1106,3,FALSE),"NO ")</f>
        <v>4926</v>
      </c>
      <c r="F1096" s="247"/>
      <c r="G1096" s="249">
        <f t="shared" si="36"/>
        <v>4926</v>
      </c>
      <c r="H1096" s="250" t="s">
        <v>1309</v>
      </c>
    </row>
    <row r="1097" spans="2:8" s="251" customFormat="1">
      <c r="B1097" s="246">
        <f t="shared" si="31"/>
        <v>1084</v>
      </c>
      <c r="C1097" s="264" t="s">
        <v>123</v>
      </c>
      <c r="D1097" s="247" t="str">
        <f>IFERROR(VLOOKUP(C1097,'LISTA ICCU 2026'!D51:F1107,2,FALSE),"NO ")</f>
        <v>UN</v>
      </c>
      <c r="E1097" s="248">
        <f>IFERROR(VLOOKUP(C1097,'LISTA ICCU 2026'!D51:F1107,3,FALSE),"NO ")</f>
        <v>4273110</v>
      </c>
      <c r="F1097" s="247"/>
      <c r="G1097" s="249">
        <f t="shared" si="36"/>
        <v>4273110</v>
      </c>
      <c r="H1097" s="267" t="s">
        <v>1309</v>
      </c>
    </row>
    <row r="1098" spans="2:8" s="251" customFormat="1">
      <c r="B1098" s="246">
        <f t="shared" si="31"/>
        <v>1085</v>
      </c>
      <c r="C1098" s="264" t="s">
        <v>124</v>
      </c>
      <c r="D1098" s="247" t="str">
        <f>IFERROR(VLOOKUP(C1098,'LISTA ICCU 2026'!D52:F1108,2,FALSE),"NO ")</f>
        <v>UN</v>
      </c>
      <c r="E1098" s="248">
        <f>IFERROR(VLOOKUP(C1098,'LISTA ICCU 2026'!D52:F1108,3,FALSE),"NO ")</f>
        <v>388226</v>
      </c>
      <c r="F1098" s="247"/>
      <c r="G1098" s="249">
        <f t="shared" si="36"/>
        <v>388226</v>
      </c>
      <c r="H1098" s="250" t="s">
        <v>1309</v>
      </c>
    </row>
    <row r="1099" spans="2:8" s="251" customFormat="1" ht="26.4">
      <c r="B1099" s="246">
        <f t="shared" si="31"/>
        <v>1086</v>
      </c>
      <c r="C1099" s="264" t="s">
        <v>125</v>
      </c>
      <c r="D1099" s="247" t="str">
        <f>IFERROR(VLOOKUP(C1099,'LISTA ICCU 2026'!D53:F1109,2,FALSE),"NO ")</f>
        <v>M3</v>
      </c>
      <c r="E1099" s="248">
        <f>IFERROR(VLOOKUP(C1099,'LISTA ICCU 2026'!D53:F1109,3,FALSE),"NO ")</f>
        <v>12762</v>
      </c>
      <c r="F1099" s="247"/>
      <c r="G1099" s="249">
        <f t="shared" si="36"/>
        <v>12762</v>
      </c>
      <c r="H1099" s="250" t="s">
        <v>1309</v>
      </c>
    </row>
    <row r="1100" spans="2:8" s="251" customFormat="1" ht="39.6">
      <c r="B1100" s="246">
        <f t="shared" si="31"/>
        <v>1087</v>
      </c>
      <c r="C1100" s="264" t="s">
        <v>126</v>
      </c>
      <c r="D1100" s="247" t="str">
        <f>IFERROR(VLOOKUP(C1100,'LISTA ICCU 2026'!D54:F1110,2,FALSE),"NO ")</f>
        <v>M3</v>
      </c>
      <c r="E1100" s="248">
        <f>IFERROR(VLOOKUP(C1100,'LISTA ICCU 2026'!D54:F1110,3,FALSE),"NO ")</f>
        <v>17962</v>
      </c>
      <c r="F1100" s="247"/>
      <c r="G1100" s="249">
        <f t="shared" si="36"/>
        <v>17962</v>
      </c>
      <c r="H1100" s="267" t="s">
        <v>1309</v>
      </c>
    </row>
    <row r="1101" spans="2:8" s="251" customFormat="1">
      <c r="B1101" s="246">
        <f t="shared" si="31"/>
        <v>1088</v>
      </c>
      <c r="C1101" s="264" t="s">
        <v>127</v>
      </c>
      <c r="D1101" s="247">
        <f>IFERROR(VLOOKUP(C1101,'LISTA ICCU 2026'!D55:F1111,2,FALSE),"NO ")</f>
        <v>0</v>
      </c>
      <c r="E1101" s="248">
        <f>IFERROR(VLOOKUP(C1101,'LISTA ICCU 2026'!D55:F1111,3,FALSE),"NO ")</f>
        <v>0</v>
      </c>
      <c r="F1101" s="247"/>
      <c r="G1101" s="249">
        <f t="shared" si="36"/>
        <v>0</v>
      </c>
      <c r="H1101" s="250" t="s">
        <v>1309</v>
      </c>
    </row>
    <row r="1102" spans="2:8" s="251" customFormat="1" ht="26.4">
      <c r="B1102" s="246">
        <f t="shared" si="31"/>
        <v>1089</v>
      </c>
      <c r="C1102" s="264" t="s">
        <v>128</v>
      </c>
      <c r="D1102" s="247" t="str">
        <f>IFERROR(VLOOKUP(C1102,'LISTA ICCU 2026'!D56:F1112,2,FALSE),"NO ")</f>
        <v>M3</v>
      </c>
      <c r="E1102" s="248">
        <f>IFERROR(VLOOKUP(C1102,'LISTA ICCU 2026'!D56:F1112,3,FALSE),"NO ")</f>
        <v>109894</v>
      </c>
      <c r="F1102" s="247"/>
      <c r="G1102" s="249">
        <f t="shared" si="36"/>
        <v>109894</v>
      </c>
      <c r="H1102" s="250" t="s">
        <v>1309</v>
      </c>
    </row>
    <row r="1103" spans="2:8" s="251" customFormat="1">
      <c r="B1103" s="246">
        <f t="shared" si="31"/>
        <v>1090</v>
      </c>
      <c r="C1103" s="264" t="s">
        <v>129</v>
      </c>
      <c r="D1103" s="247" t="str">
        <f>IFERROR(VLOOKUP(C1103,'LISTA ICCU 2026'!D57:F1113,2,FALSE),"NO ")</f>
        <v>M3</v>
      </c>
      <c r="E1103" s="248">
        <f>IFERROR(VLOOKUP(C1103,'LISTA ICCU 2026'!D57:F1113,3,FALSE),"NO ")</f>
        <v>303340</v>
      </c>
      <c r="F1103" s="247"/>
      <c r="G1103" s="249">
        <f t="shared" si="36"/>
        <v>303340</v>
      </c>
      <c r="H1103" s="267" t="s">
        <v>1309</v>
      </c>
    </row>
    <row r="1104" spans="2:8" s="251" customFormat="1" ht="26.4">
      <c r="B1104" s="246">
        <f t="shared" si="31"/>
        <v>1091</v>
      </c>
      <c r="C1104" s="264" t="s">
        <v>130</v>
      </c>
      <c r="D1104" s="247" t="str">
        <f>IFERROR(VLOOKUP(C1104,'LISTA ICCU 2026'!D58:F1114,2,FALSE),"NO ")</f>
        <v>M3</v>
      </c>
      <c r="E1104" s="248">
        <f>IFERROR(VLOOKUP(C1104,'LISTA ICCU 2026'!D58:F1114,3,FALSE),"NO ")</f>
        <v>383747</v>
      </c>
      <c r="F1104" s="247"/>
      <c r="G1104" s="249">
        <f t="shared" si="36"/>
        <v>383747</v>
      </c>
      <c r="H1104" s="250" t="s">
        <v>1309</v>
      </c>
    </row>
    <row r="1105" spans="2:8" s="251" customFormat="1" ht="26.4">
      <c r="B1105" s="246">
        <f t="shared" si="31"/>
        <v>1092</v>
      </c>
      <c r="C1105" s="264" t="s">
        <v>131</v>
      </c>
      <c r="D1105" s="247" t="str">
        <f>IFERROR(VLOOKUP(C1105,'LISTA ICCU 2026'!D59:F1115,2,FALSE),"NO ")</f>
        <v>M3</v>
      </c>
      <c r="E1105" s="248">
        <f>IFERROR(VLOOKUP(C1105,'LISTA ICCU 2026'!D59:F1115,3,FALSE),"NO ")</f>
        <v>315727</v>
      </c>
      <c r="F1105" s="247"/>
      <c r="G1105" s="249">
        <f t="shared" si="36"/>
        <v>315727</v>
      </c>
      <c r="H1105" s="250" t="s">
        <v>1309</v>
      </c>
    </row>
    <row r="1106" spans="2:8" s="251" customFormat="1" ht="26.4">
      <c r="B1106" s="246">
        <f t="shared" si="31"/>
        <v>1093</v>
      </c>
      <c r="C1106" s="264" t="s">
        <v>132</v>
      </c>
      <c r="D1106" s="247" t="str">
        <f>IFERROR(VLOOKUP(C1106,'LISTA ICCU 2026'!D60:F1116,2,FALSE),"NO ")</f>
        <v>M2</v>
      </c>
      <c r="E1106" s="248">
        <f>IFERROR(VLOOKUP(C1106,'LISTA ICCU 2026'!D60:F1116,3,FALSE),"NO ")</f>
        <v>55037</v>
      </c>
      <c r="F1106" s="247"/>
      <c r="G1106" s="249">
        <f t="shared" si="36"/>
        <v>55037</v>
      </c>
      <c r="H1106" s="267" t="s">
        <v>1309</v>
      </c>
    </row>
    <row r="1107" spans="2:8" s="251" customFormat="1" ht="26.4">
      <c r="B1107" s="246">
        <f t="shared" si="31"/>
        <v>1094</v>
      </c>
      <c r="C1107" s="264" t="s">
        <v>133</v>
      </c>
      <c r="D1107" s="247" t="str">
        <f>IFERROR(VLOOKUP(C1107,'LISTA ICCU 2026'!D61:F1117,2,FALSE),"NO ")</f>
        <v>M3</v>
      </c>
      <c r="E1107" s="248">
        <f>IFERROR(VLOOKUP(C1107,'LISTA ICCU 2026'!D61:F1117,3,FALSE),"NO ")</f>
        <v>930207</v>
      </c>
      <c r="F1107" s="247"/>
      <c r="G1107" s="249">
        <f t="shared" si="36"/>
        <v>930207</v>
      </c>
      <c r="H1107" s="250" t="s">
        <v>1309</v>
      </c>
    </row>
    <row r="1108" spans="2:8" s="251" customFormat="1">
      <c r="B1108" s="246">
        <f t="shared" si="31"/>
        <v>1095</v>
      </c>
      <c r="C1108" s="264" t="s">
        <v>134</v>
      </c>
      <c r="D1108" s="247" t="str">
        <f>IFERROR(VLOOKUP(C1108,'LISTA ICCU 2026'!D62:F1118,2,FALSE),"NO ")</f>
        <v>M3</v>
      </c>
      <c r="E1108" s="248">
        <f>IFERROR(VLOOKUP(C1108,'LISTA ICCU 2026'!D62:F1118,3,FALSE),"NO ")</f>
        <v>1042683</v>
      </c>
      <c r="F1108" s="247"/>
      <c r="G1108" s="249">
        <f t="shared" si="36"/>
        <v>1042683</v>
      </c>
      <c r="H1108" s="250" t="s">
        <v>1309</v>
      </c>
    </row>
    <row r="1109" spans="2:8" s="251" customFormat="1">
      <c r="B1109" s="246">
        <f t="shared" si="31"/>
        <v>1096</v>
      </c>
      <c r="C1109" s="264" t="s">
        <v>135</v>
      </c>
      <c r="D1109" s="247" t="str">
        <f>IFERROR(VLOOKUP(C1109,'LISTA ICCU 2026'!D63:F1119,2,FALSE),"NO ")</f>
        <v>M3</v>
      </c>
      <c r="E1109" s="248">
        <f>IFERROR(VLOOKUP(C1109,'LISTA ICCU 2026'!D63:F1119,3,FALSE),"NO ")</f>
        <v>949754</v>
      </c>
      <c r="F1109" s="247"/>
      <c r="G1109" s="249">
        <f t="shared" si="36"/>
        <v>949754</v>
      </c>
      <c r="H1109" s="267" t="s">
        <v>1309</v>
      </c>
    </row>
    <row r="1110" spans="2:8" s="251" customFormat="1">
      <c r="B1110" s="246">
        <f t="shared" si="31"/>
        <v>1097</v>
      </c>
      <c r="C1110" s="264" t="s">
        <v>136</v>
      </c>
      <c r="D1110" s="247" t="str">
        <f>IFERROR(VLOOKUP(C1110,'LISTA ICCU 2026'!D64:F1120,2,FALSE),"NO ")</f>
        <v>ML</v>
      </c>
      <c r="E1110" s="248">
        <f>IFERROR(VLOOKUP(C1110,'LISTA ICCU 2026'!D64:F1120,3,FALSE),"NO ")</f>
        <v>74689</v>
      </c>
      <c r="F1110" s="247"/>
      <c r="G1110" s="249">
        <f t="shared" si="36"/>
        <v>74689</v>
      </c>
      <c r="H1110" s="250" t="s">
        <v>1309</v>
      </c>
    </row>
    <row r="1111" spans="2:8" s="251" customFormat="1" ht="39.6">
      <c r="B1111" s="246">
        <f t="shared" si="31"/>
        <v>1098</v>
      </c>
      <c r="C1111" s="264" t="s">
        <v>137</v>
      </c>
      <c r="D1111" s="247" t="str">
        <f>IFERROR(VLOOKUP(C1111,'LISTA ICCU 2026'!D65:F1121,2,FALSE),"NO ")</f>
        <v>ML</v>
      </c>
      <c r="E1111" s="248">
        <f>IFERROR(VLOOKUP(C1111,'LISTA ICCU 2026'!D65:F1121,3,FALSE),"NO ")</f>
        <v>237124</v>
      </c>
      <c r="F1111" s="247"/>
      <c r="G1111" s="249">
        <f t="shared" si="36"/>
        <v>237124</v>
      </c>
      <c r="H1111" s="250" t="s">
        <v>1309</v>
      </c>
    </row>
    <row r="1112" spans="2:8" s="251" customFormat="1" ht="39.6">
      <c r="B1112" s="246">
        <f t="shared" si="31"/>
        <v>1099</v>
      </c>
      <c r="C1112" s="264" t="s">
        <v>138</v>
      </c>
      <c r="D1112" s="247" t="str">
        <f>IFERROR(VLOOKUP(C1112,'LISTA ICCU 2026'!D66:F1122,2,FALSE),"NO ")</f>
        <v>ML</v>
      </c>
      <c r="E1112" s="248">
        <f>IFERROR(VLOOKUP(C1112,'LISTA ICCU 2026'!D66:F1122,3,FALSE),"NO ")</f>
        <v>294355</v>
      </c>
      <c r="F1112" s="247"/>
      <c r="G1112" s="249">
        <f t="shared" si="36"/>
        <v>294355</v>
      </c>
      <c r="H1112" s="267" t="s">
        <v>1309</v>
      </c>
    </row>
    <row r="1113" spans="2:8" s="251" customFormat="1" ht="39.6">
      <c r="B1113" s="246">
        <f t="shared" si="31"/>
        <v>1100</v>
      </c>
      <c r="C1113" s="264" t="s">
        <v>139</v>
      </c>
      <c r="D1113" s="247" t="str">
        <f>IFERROR(VLOOKUP(C1113,'LISTA ICCU 2026'!D67:F1123,2,FALSE),"NO ")</f>
        <v>ML</v>
      </c>
      <c r="E1113" s="248">
        <f>IFERROR(VLOOKUP(C1113,'LISTA ICCU 2026'!D67:F1123,3,FALSE),"NO ")</f>
        <v>370880</v>
      </c>
      <c r="F1113" s="247"/>
      <c r="G1113" s="249">
        <f t="shared" si="36"/>
        <v>370880</v>
      </c>
      <c r="H1113" s="250" t="s">
        <v>1309</v>
      </c>
    </row>
    <row r="1114" spans="2:8" s="251" customFormat="1" ht="39.6">
      <c r="B1114" s="246">
        <f t="shared" si="31"/>
        <v>1101</v>
      </c>
      <c r="C1114" s="264" t="s">
        <v>140</v>
      </c>
      <c r="D1114" s="247" t="str">
        <f>IFERROR(VLOOKUP(C1114,'LISTA ICCU 2026'!D68:F1124,2,FALSE),"NO ")</f>
        <v>ML</v>
      </c>
      <c r="E1114" s="248">
        <f>IFERROR(VLOOKUP(C1114,'LISTA ICCU 2026'!D68:F1124,3,FALSE),"NO ")</f>
        <v>466332</v>
      </c>
      <c r="F1114" s="247"/>
      <c r="G1114" s="249">
        <f t="shared" si="36"/>
        <v>466332</v>
      </c>
      <c r="H1114" s="250" t="s">
        <v>1309</v>
      </c>
    </row>
    <row r="1115" spans="2:8" s="251" customFormat="1">
      <c r="B1115" s="246">
        <f t="shared" si="31"/>
        <v>1102</v>
      </c>
      <c r="C1115" s="264" t="s">
        <v>141</v>
      </c>
      <c r="D1115" s="247" t="str">
        <f>IFERROR(VLOOKUP(C1115,'LISTA ICCU 2026'!D69:F1125,2,FALSE),"NO ")</f>
        <v>ML</v>
      </c>
      <c r="E1115" s="248">
        <f>IFERROR(VLOOKUP(C1115,'LISTA ICCU 2026'!D69:F1125,3,FALSE),"NO ")</f>
        <v>164808</v>
      </c>
      <c r="F1115" s="247"/>
      <c r="G1115" s="249">
        <f t="shared" si="36"/>
        <v>164808</v>
      </c>
      <c r="H1115" s="267" t="s">
        <v>1309</v>
      </c>
    </row>
    <row r="1116" spans="2:8" s="251" customFormat="1">
      <c r="B1116" s="246">
        <f t="shared" si="31"/>
        <v>1103</v>
      </c>
      <c r="C1116" s="264" t="s">
        <v>142</v>
      </c>
      <c r="D1116" s="247" t="str">
        <f>IFERROR(VLOOKUP(C1116,'LISTA ICCU 2026'!D70:F1126,2,FALSE),"NO ")</f>
        <v>ML</v>
      </c>
      <c r="E1116" s="248">
        <f>IFERROR(VLOOKUP(C1116,'LISTA ICCU 2026'!D70:F1126,3,FALSE),"NO ")</f>
        <v>205621</v>
      </c>
      <c r="F1116" s="247"/>
      <c r="G1116" s="249">
        <f t="shared" si="36"/>
        <v>205621</v>
      </c>
      <c r="H1116" s="250" t="s">
        <v>1309</v>
      </c>
    </row>
    <row r="1117" spans="2:8" s="251" customFormat="1">
      <c r="B1117" s="246">
        <f t="shared" si="31"/>
        <v>1104</v>
      </c>
      <c r="C1117" s="264" t="s">
        <v>143</v>
      </c>
      <c r="D1117" s="247" t="str">
        <f>IFERROR(VLOOKUP(C1117,'LISTA ICCU 2026'!D71:F1127,2,FALSE),"NO ")</f>
        <v>M3</v>
      </c>
      <c r="E1117" s="248">
        <f>IFERROR(VLOOKUP(C1117,'LISTA ICCU 2026'!D71:F1127,3,FALSE),"NO ")</f>
        <v>949754</v>
      </c>
      <c r="F1117" s="247"/>
      <c r="G1117" s="249">
        <f t="shared" si="36"/>
        <v>949754</v>
      </c>
      <c r="H1117" s="250" t="s">
        <v>1309</v>
      </c>
    </row>
    <row r="1118" spans="2:8" s="251" customFormat="1" ht="39.6">
      <c r="B1118" s="246">
        <f t="shared" si="31"/>
        <v>1105</v>
      </c>
      <c r="C1118" s="264" t="s">
        <v>144</v>
      </c>
      <c r="D1118" s="247" t="str">
        <f>IFERROR(VLOOKUP(C1118,'LISTA ICCU 2026'!D72:F1128,2,FALSE),"NO ")</f>
        <v>ML</v>
      </c>
      <c r="E1118" s="248">
        <f>IFERROR(VLOOKUP(C1118,'LISTA ICCU 2026'!D72:F1128,3,FALSE),"NO ")</f>
        <v>135189</v>
      </c>
      <c r="F1118" s="247"/>
      <c r="G1118" s="249">
        <f t="shared" si="36"/>
        <v>135189</v>
      </c>
      <c r="H1118" s="267" t="s">
        <v>1309</v>
      </c>
    </row>
    <row r="1119" spans="2:8" s="251" customFormat="1" ht="26.4">
      <c r="B1119" s="246">
        <f t="shared" si="31"/>
        <v>1106</v>
      </c>
      <c r="C1119" s="264" t="s">
        <v>145</v>
      </c>
      <c r="D1119" s="247">
        <f>IFERROR(VLOOKUP(C1119,'LISTA ICCU 2026'!D73:F1129,2,FALSE),"NO ")</f>
        <v>0</v>
      </c>
      <c r="E1119" s="248">
        <f>IFERROR(VLOOKUP(C1119,'LISTA ICCU 2026'!D73:F1129,3,FALSE),"NO ")</f>
        <v>0</v>
      </c>
      <c r="F1119" s="247"/>
      <c r="G1119" s="249">
        <f t="shared" si="36"/>
        <v>0</v>
      </c>
      <c r="H1119" s="250" t="s">
        <v>1309</v>
      </c>
    </row>
    <row r="1120" spans="2:8" s="251" customFormat="1">
      <c r="B1120" s="246">
        <f t="shared" si="31"/>
        <v>1107</v>
      </c>
      <c r="C1120" s="264" t="s">
        <v>146</v>
      </c>
      <c r="D1120" s="247" t="str">
        <f>IFERROR(VLOOKUP(C1120,'LISTA ICCU 2026'!D74:F1130,2,FALSE),"NO ")</f>
        <v>UN</v>
      </c>
      <c r="E1120" s="248">
        <f>IFERROR(VLOOKUP(C1120,'LISTA ICCU 2026'!D74:F1130,3,FALSE),"NO ")</f>
        <v>62853</v>
      </c>
      <c r="F1120" s="247"/>
      <c r="G1120" s="249">
        <f t="shared" si="36"/>
        <v>62853</v>
      </c>
      <c r="H1120" s="250" t="s">
        <v>1309</v>
      </c>
    </row>
    <row r="1121" spans="2:8" s="251" customFormat="1">
      <c r="B1121" s="246">
        <f t="shared" si="31"/>
        <v>1108</v>
      </c>
      <c r="C1121" s="264" t="s">
        <v>147</v>
      </c>
      <c r="D1121" s="247" t="str">
        <f>IFERROR(VLOOKUP(C1121,'LISTA ICCU 2026'!D75:F1131,2,FALSE),"NO ")</f>
        <v>UN</v>
      </c>
      <c r="E1121" s="248">
        <f>IFERROR(VLOOKUP(C1121,'LISTA ICCU 2026'!D75:F1131,3,FALSE),"NO ")</f>
        <v>300102</v>
      </c>
      <c r="F1121" s="247"/>
      <c r="G1121" s="249">
        <f t="shared" si="36"/>
        <v>300102</v>
      </c>
      <c r="H1121" s="267" t="s">
        <v>1309</v>
      </c>
    </row>
    <row r="1122" spans="2:8" s="251" customFormat="1">
      <c r="B1122" s="246">
        <f t="shared" si="31"/>
        <v>1109</v>
      </c>
      <c r="C1122" s="264" t="s">
        <v>148</v>
      </c>
      <c r="D1122" s="247" t="str">
        <f>IFERROR(VLOOKUP(C1122,'LISTA ICCU 2026'!D76:F1132,2,FALSE),"NO ")</f>
        <v>UN</v>
      </c>
      <c r="E1122" s="248">
        <f>IFERROR(VLOOKUP(C1122,'LISTA ICCU 2026'!D76:F1132,3,FALSE),"NO ")</f>
        <v>649089</v>
      </c>
      <c r="F1122" s="247"/>
      <c r="G1122" s="249">
        <f t="shared" si="36"/>
        <v>649089</v>
      </c>
      <c r="H1122" s="250" t="s">
        <v>1309</v>
      </c>
    </row>
    <row r="1123" spans="2:8" s="251" customFormat="1">
      <c r="B1123" s="246">
        <f t="shared" si="31"/>
        <v>1110</v>
      </c>
      <c r="C1123" s="264" t="s">
        <v>149</v>
      </c>
      <c r="D1123" s="247" t="str">
        <f>IFERROR(VLOOKUP(C1123,'LISTA ICCU 2026'!D77:F1133,2,FALSE),"NO ")</f>
        <v>UN</v>
      </c>
      <c r="E1123" s="248">
        <f>IFERROR(VLOOKUP(C1123,'LISTA ICCU 2026'!D77:F1133,3,FALSE),"NO ")</f>
        <v>285357</v>
      </c>
      <c r="F1123" s="247"/>
      <c r="G1123" s="249">
        <f t="shared" si="36"/>
        <v>285357</v>
      </c>
      <c r="H1123" s="250" t="s">
        <v>1309</v>
      </c>
    </row>
    <row r="1124" spans="2:8" s="251" customFormat="1">
      <c r="B1124" s="246">
        <f t="shared" si="31"/>
        <v>1111</v>
      </c>
      <c r="C1124" s="264" t="s">
        <v>150</v>
      </c>
      <c r="D1124" s="247" t="str">
        <f>IFERROR(VLOOKUP(C1124,'LISTA ICCU 2026'!D78:F1134,2,FALSE),"NO ")</f>
        <v>UN</v>
      </c>
      <c r="E1124" s="248">
        <f>IFERROR(VLOOKUP(C1124,'LISTA ICCU 2026'!D78:F1134,3,FALSE),"NO ")</f>
        <v>364975</v>
      </c>
      <c r="F1124" s="247"/>
      <c r="G1124" s="249">
        <f t="shared" si="36"/>
        <v>364975</v>
      </c>
      <c r="H1124" s="267" t="s">
        <v>1309</v>
      </c>
    </row>
    <row r="1125" spans="2:8" s="251" customFormat="1">
      <c r="B1125" s="246">
        <f t="shared" si="31"/>
        <v>1112</v>
      </c>
      <c r="C1125" s="264" t="s">
        <v>151</v>
      </c>
      <c r="D1125" s="247" t="str">
        <f>IFERROR(VLOOKUP(C1125,'LISTA ICCU 2026'!D79:F1135,2,FALSE),"NO ")</f>
        <v>UN</v>
      </c>
      <c r="E1125" s="248">
        <f>IFERROR(VLOOKUP(C1125,'LISTA ICCU 2026'!D79:F1135,3,FALSE),"NO ")</f>
        <v>495188</v>
      </c>
      <c r="F1125" s="247"/>
      <c r="G1125" s="249">
        <f t="shared" si="36"/>
        <v>495188</v>
      </c>
      <c r="H1125" s="250" t="s">
        <v>1309</v>
      </c>
    </row>
    <row r="1126" spans="2:8" s="251" customFormat="1">
      <c r="B1126" s="246">
        <f t="shared" si="31"/>
        <v>1113</v>
      </c>
      <c r="C1126" s="264" t="s">
        <v>152</v>
      </c>
      <c r="D1126" s="247" t="str">
        <f>IFERROR(VLOOKUP(C1126,'LISTA ICCU 2026'!D80:F1136,2,FALSE),"NO ")</f>
        <v>ML</v>
      </c>
      <c r="E1126" s="248">
        <f>IFERROR(VLOOKUP(C1126,'LISTA ICCU 2026'!D80:F1136,3,FALSE),"NO ")</f>
        <v>51208</v>
      </c>
      <c r="F1126" s="247"/>
      <c r="G1126" s="249">
        <f t="shared" si="36"/>
        <v>51208</v>
      </c>
      <c r="H1126" s="250" t="s">
        <v>1309</v>
      </c>
    </row>
    <row r="1127" spans="2:8" s="251" customFormat="1">
      <c r="B1127" s="246">
        <f t="shared" si="31"/>
        <v>1114</v>
      </c>
      <c r="C1127" s="264" t="s">
        <v>153</v>
      </c>
      <c r="D1127" s="247" t="str">
        <f>IFERROR(VLOOKUP(C1127,'LISTA ICCU 2026'!D81:F1137,2,FALSE),"NO ")</f>
        <v>UN</v>
      </c>
      <c r="E1127" s="248">
        <f>IFERROR(VLOOKUP(C1127,'LISTA ICCU 2026'!D81:F1137,3,FALSE),"NO ")</f>
        <v>1922733</v>
      </c>
      <c r="F1127" s="247"/>
      <c r="G1127" s="249">
        <f t="shared" si="36"/>
        <v>1922733</v>
      </c>
      <c r="H1127" s="267" t="s">
        <v>1309</v>
      </c>
    </row>
    <row r="1128" spans="2:8" s="251" customFormat="1" ht="39.6">
      <c r="B1128" s="246">
        <f t="shared" si="31"/>
        <v>1115</v>
      </c>
      <c r="C1128" s="264" t="s">
        <v>154</v>
      </c>
      <c r="D1128" s="247" t="str">
        <f>IFERROR(VLOOKUP(C1128,'LISTA ICCU 2026'!D82:F1138,2,FALSE),"NO ")</f>
        <v>ML</v>
      </c>
      <c r="E1128" s="248">
        <f>IFERROR(VLOOKUP(C1128,'LISTA ICCU 2026'!D82:F1138,3,FALSE),"NO ")</f>
        <v>138591</v>
      </c>
      <c r="F1128" s="247"/>
      <c r="G1128" s="249">
        <f t="shared" si="36"/>
        <v>138591</v>
      </c>
      <c r="H1128" s="250" t="s">
        <v>1309</v>
      </c>
    </row>
    <row r="1129" spans="2:8" s="251" customFormat="1" ht="39.6">
      <c r="B1129" s="246">
        <f t="shared" si="31"/>
        <v>1116</v>
      </c>
      <c r="C1129" s="264" t="s">
        <v>155</v>
      </c>
      <c r="D1129" s="247" t="str">
        <f>IFERROR(VLOOKUP(C1129,'LISTA ICCU 2026'!D83:F1139,2,FALSE),"NO ")</f>
        <v>ML</v>
      </c>
      <c r="E1129" s="248">
        <f>IFERROR(VLOOKUP(C1129,'LISTA ICCU 2026'!D83:F1139,3,FALSE),"NO ")</f>
        <v>100548</v>
      </c>
      <c r="F1129" s="247"/>
      <c r="G1129" s="249">
        <f t="shared" si="36"/>
        <v>100548</v>
      </c>
      <c r="H1129" s="250" t="s">
        <v>1309</v>
      </c>
    </row>
    <row r="1130" spans="2:8" s="251" customFormat="1" ht="26.4">
      <c r="B1130" s="246">
        <f t="shared" si="31"/>
        <v>1117</v>
      </c>
      <c r="C1130" s="264" t="s">
        <v>156</v>
      </c>
      <c r="D1130" s="247" t="str">
        <f>IFERROR(VLOOKUP(C1130,'LISTA ICCU 2026'!D84:F1140,2,FALSE),"NO ")</f>
        <v>ML</v>
      </c>
      <c r="E1130" s="248">
        <f>IFERROR(VLOOKUP(C1130,'LISTA ICCU 2026'!D84:F1140,3,FALSE),"NO ")</f>
        <v>35041</v>
      </c>
      <c r="F1130" s="247"/>
      <c r="G1130" s="249">
        <f t="shared" si="36"/>
        <v>35041</v>
      </c>
      <c r="H1130" s="267" t="s">
        <v>1309</v>
      </c>
    </row>
    <row r="1131" spans="2:8" s="251" customFormat="1" ht="26.4">
      <c r="B1131" s="246">
        <f t="shared" si="31"/>
        <v>1118</v>
      </c>
      <c r="C1131" s="264" t="s">
        <v>157</v>
      </c>
      <c r="D1131" s="247" t="str">
        <f>IFERROR(VLOOKUP(C1131,'LISTA ICCU 2026'!D85:F1141,2,FALSE),"NO ")</f>
        <v>ML</v>
      </c>
      <c r="E1131" s="248">
        <f>IFERROR(VLOOKUP(C1131,'LISTA ICCU 2026'!D85:F1141,3,FALSE),"NO ")</f>
        <v>59855</v>
      </c>
      <c r="F1131" s="247"/>
      <c r="G1131" s="249">
        <f t="shared" si="36"/>
        <v>59855</v>
      </c>
      <c r="H1131" s="250" t="s">
        <v>1309</v>
      </c>
    </row>
    <row r="1132" spans="2:8" s="251" customFormat="1" ht="26.4">
      <c r="B1132" s="246">
        <f t="shared" si="31"/>
        <v>1119</v>
      </c>
      <c r="C1132" s="264" t="s">
        <v>158</v>
      </c>
      <c r="D1132" s="247" t="str">
        <f>IFERROR(VLOOKUP(C1132,'LISTA ICCU 2026'!D86:F1142,2,FALSE),"NO ")</f>
        <v>ML</v>
      </c>
      <c r="E1132" s="248">
        <f>IFERROR(VLOOKUP(C1132,'LISTA ICCU 2026'!D86:F1142,3,FALSE),"NO ")</f>
        <v>80556</v>
      </c>
      <c r="F1132" s="247"/>
      <c r="G1132" s="249">
        <f t="shared" si="36"/>
        <v>80556</v>
      </c>
      <c r="H1132" s="250" t="s">
        <v>1309</v>
      </c>
    </row>
    <row r="1133" spans="2:8" s="251" customFormat="1" ht="26.4">
      <c r="B1133" s="246">
        <f t="shared" si="31"/>
        <v>1120</v>
      </c>
      <c r="C1133" s="264" t="s">
        <v>159</v>
      </c>
      <c r="D1133" s="247" t="str">
        <f>IFERROR(VLOOKUP(C1133,'LISTA ICCU 2026'!D87:F1143,2,FALSE),"NO ")</f>
        <v>ML</v>
      </c>
      <c r="E1133" s="248">
        <f>IFERROR(VLOOKUP(C1133,'LISTA ICCU 2026'!D87:F1143,3,FALSE),"NO ")</f>
        <v>115499</v>
      </c>
      <c r="F1133" s="247"/>
      <c r="G1133" s="249">
        <f t="shared" si="36"/>
        <v>115499</v>
      </c>
      <c r="H1133" s="267" t="s">
        <v>1309</v>
      </c>
    </row>
    <row r="1134" spans="2:8" s="251" customFormat="1" ht="26.4">
      <c r="B1134" s="246">
        <f t="shared" si="31"/>
        <v>1121</v>
      </c>
      <c r="C1134" s="264" t="s">
        <v>160</v>
      </c>
      <c r="D1134" s="247" t="str">
        <f>IFERROR(VLOOKUP(C1134,'LISTA ICCU 2026'!D88:F1144,2,FALSE),"NO ")</f>
        <v>ML</v>
      </c>
      <c r="E1134" s="248">
        <f>IFERROR(VLOOKUP(C1134,'LISTA ICCU 2026'!D88:F1144,3,FALSE),"NO ")</f>
        <v>165190</v>
      </c>
      <c r="F1134" s="247"/>
      <c r="G1134" s="249">
        <f t="shared" si="36"/>
        <v>165190</v>
      </c>
      <c r="H1134" s="250" t="s">
        <v>1309</v>
      </c>
    </row>
    <row r="1135" spans="2:8" s="251" customFormat="1" ht="26.4">
      <c r="B1135" s="246">
        <f t="shared" si="31"/>
        <v>1122</v>
      </c>
      <c r="C1135" s="264" t="s">
        <v>161</v>
      </c>
      <c r="D1135" s="247" t="str">
        <f>IFERROR(VLOOKUP(C1135,'LISTA ICCU 2026'!D89:F1145,2,FALSE),"NO ")</f>
        <v>UN</v>
      </c>
      <c r="E1135" s="248">
        <f>IFERROR(VLOOKUP(C1135,'LISTA ICCU 2026'!D89:F1145,3,FALSE),"NO ")</f>
        <v>1475863</v>
      </c>
      <c r="F1135" s="247"/>
      <c r="G1135" s="249">
        <f t="shared" si="36"/>
        <v>1475863</v>
      </c>
      <c r="H1135" s="250" t="s">
        <v>1309</v>
      </c>
    </row>
    <row r="1136" spans="2:8" s="251" customFormat="1" ht="26.4">
      <c r="B1136" s="246">
        <f t="shared" si="31"/>
        <v>1123</v>
      </c>
      <c r="C1136" s="264" t="s">
        <v>162</v>
      </c>
      <c r="D1136" s="247" t="str">
        <f>IFERROR(VLOOKUP(C1136,'LISTA ICCU 2026'!D90:F1146,2,FALSE),"NO ")</f>
        <v>UN</v>
      </c>
      <c r="E1136" s="248">
        <f>IFERROR(VLOOKUP(C1136,'LISTA ICCU 2026'!D90:F1146,3,FALSE),"NO ")</f>
        <v>2099081</v>
      </c>
      <c r="F1136" s="247"/>
      <c r="G1136" s="249">
        <f t="shared" si="36"/>
        <v>2099081</v>
      </c>
      <c r="H1136" s="267" t="s">
        <v>1309</v>
      </c>
    </row>
    <row r="1137" spans="2:8" s="251" customFormat="1" ht="26.4">
      <c r="B1137" s="246">
        <f t="shared" si="31"/>
        <v>1124</v>
      </c>
      <c r="C1137" s="264" t="s">
        <v>163</v>
      </c>
      <c r="D1137" s="247" t="str">
        <f>IFERROR(VLOOKUP(C1137,'LISTA ICCU 2026'!D91:F1147,2,FALSE),"NO ")</f>
        <v>UN</v>
      </c>
      <c r="E1137" s="248">
        <f>IFERROR(VLOOKUP(C1137,'LISTA ICCU 2026'!D91:F1147,3,FALSE),"NO ")</f>
        <v>2790022</v>
      </c>
      <c r="F1137" s="247"/>
      <c r="G1137" s="249">
        <f t="shared" si="36"/>
        <v>2790022</v>
      </c>
      <c r="H1137" s="250" t="s">
        <v>1309</v>
      </c>
    </row>
    <row r="1138" spans="2:8" s="251" customFormat="1" ht="52.8">
      <c r="B1138" s="246">
        <f t="shared" si="31"/>
        <v>1125</v>
      </c>
      <c r="C1138" s="264" t="s">
        <v>164</v>
      </c>
      <c r="D1138" s="247" t="str">
        <f>IFERROR(VLOOKUP(C1138,'LISTA ICCU 2026'!D92:F1148,2,FALSE),"NO ")</f>
        <v>ML</v>
      </c>
      <c r="E1138" s="248">
        <f>IFERROR(VLOOKUP(C1138,'LISTA ICCU 2026'!D92:F1148,3,FALSE),"NO ")</f>
        <v>108261</v>
      </c>
      <c r="F1138" s="247"/>
      <c r="G1138" s="249">
        <f t="shared" si="36"/>
        <v>108261</v>
      </c>
      <c r="H1138" s="250" t="s">
        <v>1309</v>
      </c>
    </row>
    <row r="1139" spans="2:8" s="251" customFormat="1">
      <c r="B1139" s="246">
        <f t="shared" si="31"/>
        <v>1126</v>
      </c>
      <c r="C1139" s="264" t="s">
        <v>166</v>
      </c>
      <c r="D1139" s="247" t="str">
        <f>IFERROR(VLOOKUP(C1139,'LISTA ICCU 2026'!D94:F1150,2,FALSE),"NO ")</f>
        <v>M2</v>
      </c>
      <c r="E1139" s="248">
        <f>IFERROR(VLOOKUP(C1139,'LISTA ICCU 2026'!D94:F1150,3,FALSE),"NO ")</f>
        <v>46920</v>
      </c>
      <c r="F1139" s="247"/>
      <c r="G1139" s="249">
        <f t="shared" si="36"/>
        <v>46920</v>
      </c>
      <c r="H1139" s="250" t="s">
        <v>1309</v>
      </c>
    </row>
    <row r="1140" spans="2:8" s="251" customFormat="1">
      <c r="B1140" s="246">
        <f t="shared" si="31"/>
        <v>1127</v>
      </c>
      <c r="C1140" s="264" t="s">
        <v>167</v>
      </c>
      <c r="D1140" s="247" t="str">
        <f>IFERROR(VLOOKUP(C1140,'LISTA ICCU 2026'!D95:F1151,2,FALSE),"NO ")</f>
        <v>M2</v>
      </c>
      <c r="E1140" s="248">
        <f>IFERROR(VLOOKUP(C1140,'LISTA ICCU 2026'!D95:F1151,3,FALSE),"NO ")</f>
        <v>85105</v>
      </c>
      <c r="F1140" s="247"/>
      <c r="G1140" s="249">
        <f t="shared" si="36"/>
        <v>85105</v>
      </c>
      <c r="H1140" s="250" t="s">
        <v>1309</v>
      </c>
    </row>
    <row r="1141" spans="2:8" s="251" customFormat="1">
      <c r="B1141" s="246">
        <f t="shared" si="31"/>
        <v>1128</v>
      </c>
      <c r="C1141" s="264" t="s">
        <v>168</v>
      </c>
      <c r="D1141" s="247" t="str">
        <f>IFERROR(VLOOKUP(C1141,'LISTA ICCU 2026'!D96:F1152,2,FALSE),"NO ")</f>
        <v>M3</v>
      </c>
      <c r="E1141" s="248">
        <f>IFERROR(VLOOKUP(C1141,'LISTA ICCU 2026'!D96:F1152,3,FALSE),"NO ")</f>
        <v>1279454</v>
      </c>
      <c r="F1141" s="247"/>
      <c r="G1141" s="249">
        <f t="shared" ref="G1141:G1204" si="37">E1141*(1+F1141)</f>
        <v>1279454</v>
      </c>
      <c r="H1141" s="267" t="s">
        <v>1309</v>
      </c>
    </row>
    <row r="1142" spans="2:8" s="251" customFormat="1" ht="26.4">
      <c r="B1142" s="246">
        <f t="shared" si="31"/>
        <v>1129</v>
      </c>
      <c r="C1142" s="264" t="s">
        <v>169</v>
      </c>
      <c r="D1142" s="247" t="str">
        <f>IFERROR(VLOOKUP(C1142,'LISTA ICCU 2026'!D97:F1153,2,FALSE),"NO ")</f>
        <v>M3</v>
      </c>
      <c r="E1142" s="248">
        <f>IFERROR(VLOOKUP(C1142,'LISTA ICCU 2026'!D97:F1153,3,FALSE),"NO ")</f>
        <v>402877</v>
      </c>
      <c r="F1142" s="247"/>
      <c r="G1142" s="249">
        <f t="shared" si="37"/>
        <v>402877</v>
      </c>
      <c r="H1142" s="250" t="s">
        <v>1309</v>
      </c>
    </row>
    <row r="1143" spans="2:8" s="251" customFormat="1" ht="39.6">
      <c r="B1143" s="246">
        <f t="shared" si="31"/>
        <v>1130</v>
      </c>
      <c r="C1143" s="264" t="s">
        <v>170</v>
      </c>
      <c r="D1143" s="247" t="str">
        <f>IFERROR(VLOOKUP(C1143,'LISTA ICCU 2026'!D98:F1154,2,FALSE),"NO ")</f>
        <v>M2</v>
      </c>
      <c r="E1143" s="248">
        <f>IFERROR(VLOOKUP(C1143,'LISTA ICCU 2026'!D98:F1154,3,FALSE),"NO ")</f>
        <v>192593</v>
      </c>
      <c r="F1143" s="247"/>
      <c r="G1143" s="249">
        <f t="shared" si="37"/>
        <v>192593</v>
      </c>
      <c r="H1143" s="250" t="s">
        <v>1309</v>
      </c>
    </row>
    <row r="1144" spans="2:8" s="251" customFormat="1" ht="39.6">
      <c r="B1144" s="246">
        <f t="shared" si="31"/>
        <v>1131</v>
      </c>
      <c r="C1144" s="264" t="s">
        <v>171</v>
      </c>
      <c r="D1144" s="247" t="str">
        <f>IFERROR(VLOOKUP(C1144,'LISTA ICCU 2026'!D99:F1155,2,FALSE),"NO ")</f>
        <v>M2</v>
      </c>
      <c r="E1144" s="248">
        <f>IFERROR(VLOOKUP(C1144,'LISTA ICCU 2026'!D99:F1155,3,FALSE),"NO ")</f>
        <v>260603</v>
      </c>
      <c r="F1144" s="247"/>
      <c r="G1144" s="249">
        <f t="shared" si="37"/>
        <v>260603</v>
      </c>
      <c r="H1144" s="267" t="s">
        <v>1309</v>
      </c>
    </row>
    <row r="1145" spans="2:8" s="251" customFormat="1" ht="26.4">
      <c r="B1145" s="246">
        <f t="shared" si="31"/>
        <v>1132</v>
      </c>
      <c r="C1145" s="264" t="s">
        <v>172</v>
      </c>
      <c r="D1145" s="247" t="str">
        <f>IFERROR(VLOOKUP(C1145,'LISTA ICCU 2026'!D100:F1156,2,FALSE),"NO ")</f>
        <v>M2</v>
      </c>
      <c r="E1145" s="248">
        <f>IFERROR(VLOOKUP(C1145,'LISTA ICCU 2026'!D100:F1156,3,FALSE),"NO ")</f>
        <v>209964</v>
      </c>
      <c r="F1145" s="247"/>
      <c r="G1145" s="249">
        <f t="shared" si="37"/>
        <v>209964</v>
      </c>
      <c r="H1145" s="250" t="s">
        <v>1309</v>
      </c>
    </row>
    <row r="1146" spans="2:8" s="251" customFormat="1" ht="26.4">
      <c r="B1146" s="246">
        <f t="shared" si="31"/>
        <v>1133</v>
      </c>
      <c r="C1146" s="264" t="s">
        <v>173</v>
      </c>
      <c r="D1146" s="247" t="str">
        <f>IFERROR(VLOOKUP(C1146,'LISTA ICCU 2026'!D101:F1157,2,FALSE),"NO ")</f>
        <v>M2</v>
      </c>
      <c r="E1146" s="248">
        <f>IFERROR(VLOOKUP(C1146,'LISTA ICCU 2026'!D101:F1157,3,FALSE),"NO ")</f>
        <v>230996</v>
      </c>
      <c r="F1146" s="247"/>
      <c r="G1146" s="249">
        <f t="shared" si="37"/>
        <v>230996</v>
      </c>
      <c r="H1146" s="250" t="s">
        <v>1309</v>
      </c>
    </row>
    <row r="1147" spans="2:8" s="251" customFormat="1" ht="26.4">
      <c r="B1147" s="246">
        <f t="shared" si="31"/>
        <v>1134</v>
      </c>
      <c r="C1147" s="264" t="s">
        <v>174</v>
      </c>
      <c r="D1147" s="247" t="str">
        <f>IFERROR(VLOOKUP(C1147,'LISTA ICCU 2026'!D102:F1158,2,FALSE),"NO ")</f>
        <v>M2</v>
      </c>
      <c r="E1147" s="248">
        <f>IFERROR(VLOOKUP(C1147,'LISTA ICCU 2026'!D102:F1158,3,FALSE),"NO ")</f>
        <v>254717</v>
      </c>
      <c r="F1147" s="247"/>
      <c r="G1147" s="249">
        <f t="shared" si="37"/>
        <v>254717</v>
      </c>
      <c r="H1147" s="267" t="s">
        <v>1309</v>
      </c>
    </row>
    <row r="1148" spans="2:8" s="251" customFormat="1" ht="26.4">
      <c r="B1148" s="246">
        <f t="shared" si="31"/>
        <v>1135</v>
      </c>
      <c r="C1148" s="264" t="s">
        <v>175</v>
      </c>
      <c r="D1148" s="247" t="str">
        <f>IFERROR(VLOOKUP(C1148,'LISTA ICCU 2026'!D103:F1159,2,FALSE),"NO ")</f>
        <v>M2</v>
      </c>
      <c r="E1148" s="248">
        <f>IFERROR(VLOOKUP(C1148,'LISTA ICCU 2026'!D103:F1159,3,FALSE),"NO ")</f>
        <v>286843</v>
      </c>
      <c r="F1148" s="247"/>
      <c r="G1148" s="249">
        <f t="shared" si="37"/>
        <v>286843</v>
      </c>
      <c r="H1148" s="250" t="s">
        <v>1309</v>
      </c>
    </row>
    <row r="1149" spans="2:8" s="251" customFormat="1" ht="26.4">
      <c r="B1149" s="246">
        <f t="shared" si="31"/>
        <v>1136</v>
      </c>
      <c r="C1149" s="264" t="s">
        <v>176</v>
      </c>
      <c r="D1149" s="247" t="str">
        <f>IFERROR(VLOOKUP(C1149,'LISTA ICCU 2026'!D104:F1160,2,FALSE),"NO ")</f>
        <v>M2</v>
      </c>
      <c r="E1149" s="248">
        <f>IFERROR(VLOOKUP(C1149,'LISTA ICCU 2026'!D104:F1160,3,FALSE),"NO ")</f>
        <v>318452</v>
      </c>
      <c r="F1149" s="247"/>
      <c r="G1149" s="249">
        <f t="shared" si="37"/>
        <v>318452</v>
      </c>
      <c r="H1149" s="250" t="s">
        <v>1309</v>
      </c>
    </row>
    <row r="1150" spans="2:8" s="251" customFormat="1">
      <c r="B1150" s="246">
        <f t="shared" si="31"/>
        <v>1137</v>
      </c>
      <c r="C1150" s="264" t="s">
        <v>177</v>
      </c>
      <c r="D1150" s="247" t="str">
        <f>IFERROR(VLOOKUP(C1150,'LISTA ICCU 2026'!D105:F1161,2,FALSE),"NO ")</f>
        <v>M2</v>
      </c>
      <c r="E1150" s="248">
        <f>IFERROR(VLOOKUP(C1150,'LISTA ICCU 2026'!D105:F1161,3,FALSE),"NO ")</f>
        <v>159228</v>
      </c>
      <c r="F1150" s="247"/>
      <c r="G1150" s="249">
        <f t="shared" si="37"/>
        <v>159228</v>
      </c>
      <c r="H1150" s="267" t="s">
        <v>1309</v>
      </c>
    </row>
    <row r="1151" spans="2:8" s="251" customFormat="1">
      <c r="B1151" s="246">
        <f t="shared" si="31"/>
        <v>1138</v>
      </c>
      <c r="C1151" s="264" t="s">
        <v>178</v>
      </c>
      <c r="D1151" s="247" t="str">
        <f>IFERROR(VLOOKUP(C1151,'LISTA ICCU 2026'!D106:F1162,2,FALSE),"NO ")</f>
        <v>M3</v>
      </c>
      <c r="E1151" s="248">
        <f>IFERROR(VLOOKUP(C1151,'LISTA ICCU 2026'!D106:F1162,3,FALSE),"NO ")</f>
        <v>1389968</v>
      </c>
      <c r="F1151" s="247"/>
      <c r="G1151" s="249">
        <f t="shared" si="37"/>
        <v>1389968</v>
      </c>
      <c r="H1151" s="250" t="s">
        <v>1309</v>
      </c>
    </row>
    <row r="1152" spans="2:8" s="251" customFormat="1">
      <c r="B1152" s="246">
        <f t="shared" si="31"/>
        <v>1139</v>
      </c>
      <c r="C1152" s="264" t="s">
        <v>179</v>
      </c>
      <c r="D1152" s="247" t="str">
        <f>IFERROR(VLOOKUP(C1152,'LISTA ICCU 2026'!D107:F1163,2,FALSE),"NO ")</f>
        <v>M2</v>
      </c>
      <c r="E1152" s="248">
        <f>IFERROR(VLOOKUP(C1152,'LISTA ICCU 2026'!D107:F1163,3,FALSE),"NO ")</f>
        <v>144492</v>
      </c>
      <c r="F1152" s="247"/>
      <c r="G1152" s="249">
        <f t="shared" si="37"/>
        <v>144492</v>
      </c>
      <c r="H1152" s="250" t="s">
        <v>1309</v>
      </c>
    </row>
    <row r="1153" spans="2:8" s="251" customFormat="1" ht="26.4">
      <c r="B1153" s="246">
        <f t="shared" si="31"/>
        <v>1140</v>
      </c>
      <c r="C1153" s="264" t="s">
        <v>180</v>
      </c>
      <c r="D1153" s="247" t="str">
        <f>IFERROR(VLOOKUP(C1153,'LISTA ICCU 2026'!D108:F1164,2,FALSE),"NO ")</f>
        <v>M2</v>
      </c>
      <c r="E1153" s="248">
        <f>IFERROR(VLOOKUP(C1153,'LISTA ICCU 2026'!D108:F1164,3,FALSE),"NO ")</f>
        <v>121080</v>
      </c>
      <c r="F1153" s="247"/>
      <c r="G1153" s="249">
        <f t="shared" si="37"/>
        <v>121080</v>
      </c>
      <c r="H1153" s="267" t="s">
        <v>1309</v>
      </c>
    </row>
    <row r="1154" spans="2:8" s="251" customFormat="1" ht="26.4">
      <c r="B1154" s="246">
        <f t="shared" si="31"/>
        <v>1141</v>
      </c>
      <c r="C1154" s="264" t="s">
        <v>181</v>
      </c>
      <c r="D1154" s="247" t="str">
        <f>IFERROR(VLOOKUP(C1154,'LISTA ICCU 2026'!D109:F1165,2,FALSE),"NO ")</f>
        <v>M2</v>
      </c>
      <c r="E1154" s="248">
        <f>IFERROR(VLOOKUP(C1154,'LISTA ICCU 2026'!D109:F1165,3,FALSE),"NO ")</f>
        <v>134271</v>
      </c>
      <c r="F1154" s="247"/>
      <c r="G1154" s="249">
        <f t="shared" si="37"/>
        <v>134271</v>
      </c>
      <c r="H1154" s="250" t="s">
        <v>1309</v>
      </c>
    </row>
    <row r="1155" spans="2:8" s="251" customFormat="1" ht="26.4">
      <c r="B1155" s="246">
        <f t="shared" si="31"/>
        <v>1142</v>
      </c>
      <c r="C1155" s="264" t="s">
        <v>182</v>
      </c>
      <c r="D1155" s="247" t="str">
        <f>IFERROR(VLOOKUP(C1155,'LISTA ICCU 2026'!D110:F1166,2,FALSE),"NO ")</f>
        <v>M2</v>
      </c>
      <c r="E1155" s="248">
        <f>IFERROR(VLOOKUP(C1155,'LISTA ICCU 2026'!D110:F1166,3,FALSE),"NO ")</f>
        <v>154602</v>
      </c>
      <c r="F1155" s="247"/>
      <c r="G1155" s="249">
        <f t="shared" si="37"/>
        <v>154602</v>
      </c>
      <c r="H1155" s="250" t="s">
        <v>1309</v>
      </c>
    </row>
    <row r="1156" spans="2:8" s="251" customFormat="1" ht="26.4">
      <c r="B1156" s="246">
        <f t="shared" si="31"/>
        <v>1143</v>
      </c>
      <c r="C1156" s="264" t="s">
        <v>183</v>
      </c>
      <c r="D1156" s="247" t="str">
        <f>IFERROR(VLOOKUP(C1156,'LISTA ICCU 2026'!D111:F1167,2,FALSE),"NO ")</f>
        <v>M3</v>
      </c>
      <c r="E1156" s="248">
        <f>IFERROR(VLOOKUP(C1156,'LISTA ICCU 2026'!D111:F1167,3,FALSE),"NO ")</f>
        <v>1199788</v>
      </c>
      <c r="F1156" s="247"/>
      <c r="G1156" s="249">
        <f t="shared" si="37"/>
        <v>1199788</v>
      </c>
      <c r="H1156" s="267" t="s">
        <v>1309</v>
      </c>
    </row>
    <row r="1157" spans="2:8" s="251" customFormat="1" ht="26.4">
      <c r="B1157" s="246">
        <f t="shared" si="31"/>
        <v>1144</v>
      </c>
      <c r="C1157" s="264" t="s">
        <v>184</v>
      </c>
      <c r="D1157" s="247" t="str">
        <f>IFERROR(VLOOKUP(C1157,'LISTA ICCU 2026'!D112:F1168,2,FALSE),"NO ")</f>
        <v>UN</v>
      </c>
      <c r="E1157" s="248">
        <f>IFERROR(VLOOKUP(C1157,'LISTA ICCU 2026'!D112:F1168,3,FALSE),"NO ")</f>
        <v>95443</v>
      </c>
      <c r="F1157" s="247"/>
      <c r="G1157" s="249">
        <f t="shared" si="37"/>
        <v>95443</v>
      </c>
      <c r="H1157" s="250" t="s">
        <v>1309</v>
      </c>
    </row>
    <row r="1158" spans="2:8" s="251" customFormat="1" ht="26.4">
      <c r="B1158" s="246">
        <f t="shared" si="31"/>
        <v>1145</v>
      </c>
      <c r="C1158" s="264" t="s">
        <v>185</v>
      </c>
      <c r="D1158" s="247" t="str">
        <f>IFERROR(VLOOKUP(C1158,'LISTA ICCU 2026'!D113:F1169,2,FALSE),"NO ")</f>
        <v>M2</v>
      </c>
      <c r="E1158" s="248">
        <f>IFERROR(VLOOKUP(C1158,'LISTA ICCU 2026'!D113:F1169,3,FALSE),"NO ")</f>
        <v>429181</v>
      </c>
      <c r="F1158" s="247"/>
      <c r="G1158" s="249">
        <f t="shared" si="37"/>
        <v>429181</v>
      </c>
      <c r="H1158" s="250" t="s">
        <v>1309</v>
      </c>
    </row>
    <row r="1159" spans="2:8" s="251" customFormat="1">
      <c r="B1159" s="246">
        <f t="shared" si="31"/>
        <v>1146</v>
      </c>
      <c r="C1159" s="264" t="s">
        <v>186</v>
      </c>
      <c r="D1159" s="247" t="str">
        <f>IFERROR(VLOOKUP(C1159,'LISTA ICCU 2026'!D114:F1170,2,FALSE),"NO ")</f>
        <v>KG</v>
      </c>
      <c r="E1159" s="248">
        <f>IFERROR(VLOOKUP(C1159,'LISTA ICCU 2026'!D114:F1170,3,FALSE),"NO ")</f>
        <v>8236</v>
      </c>
      <c r="F1159" s="247"/>
      <c r="G1159" s="249">
        <f t="shared" si="37"/>
        <v>8236</v>
      </c>
      <c r="H1159" s="267" t="s">
        <v>1309</v>
      </c>
    </row>
    <row r="1160" spans="2:8" s="251" customFormat="1">
      <c r="B1160" s="246">
        <f t="shared" si="31"/>
        <v>1147</v>
      </c>
      <c r="C1160" s="264" t="s">
        <v>188</v>
      </c>
      <c r="D1160" s="247" t="str">
        <f>IFERROR(VLOOKUP(C1160,'LISTA ICCU 2026'!D115:F1171,2,FALSE),"NO ")</f>
        <v>KG</v>
      </c>
      <c r="E1160" s="248">
        <f>IFERROR(VLOOKUP(C1160,'LISTA ICCU 2026'!D115:F1171,3,FALSE),"NO ")</f>
        <v>8453</v>
      </c>
      <c r="F1160" s="247"/>
      <c r="G1160" s="249">
        <f t="shared" si="37"/>
        <v>8453</v>
      </c>
      <c r="H1160" s="250" t="s">
        <v>1309</v>
      </c>
    </row>
    <row r="1161" spans="2:8" s="251" customFormat="1">
      <c r="B1161" s="246">
        <f t="shared" si="31"/>
        <v>1148</v>
      </c>
      <c r="C1161" s="264" t="s">
        <v>189</v>
      </c>
      <c r="D1161" s="247" t="str">
        <f>IFERROR(VLOOKUP(C1161,'LISTA ICCU 2026'!D116:F1172,2,FALSE),"NO ")</f>
        <v>KG</v>
      </c>
      <c r="E1161" s="248">
        <f>IFERROR(VLOOKUP(C1161,'LISTA ICCU 2026'!D116:F1172,3,FALSE),"NO ")</f>
        <v>11086</v>
      </c>
      <c r="F1161" s="247"/>
      <c r="G1161" s="249">
        <f t="shared" si="37"/>
        <v>11086</v>
      </c>
      <c r="H1161" s="250" t="s">
        <v>1309</v>
      </c>
    </row>
    <row r="1162" spans="2:8" s="251" customFormat="1" ht="26.4">
      <c r="B1162" s="246">
        <f t="shared" si="31"/>
        <v>1149</v>
      </c>
      <c r="C1162" s="264" t="s">
        <v>190</v>
      </c>
      <c r="D1162" s="247" t="str">
        <f>IFERROR(VLOOKUP(C1162,'LISTA ICCU 2026'!D117:F1173,2,FALSE),"NO ")</f>
        <v>M3</v>
      </c>
      <c r="E1162" s="248">
        <f>IFERROR(VLOOKUP(C1162,'LISTA ICCU 2026'!D117:F1173,3,FALSE),"NO ")</f>
        <v>1311311</v>
      </c>
      <c r="F1162" s="247"/>
      <c r="G1162" s="249">
        <f t="shared" si="37"/>
        <v>1311311</v>
      </c>
      <c r="H1162" s="267" t="s">
        <v>1309</v>
      </c>
    </row>
    <row r="1163" spans="2:8" s="251" customFormat="1" ht="26.4">
      <c r="B1163" s="246">
        <f t="shared" si="31"/>
        <v>1150</v>
      </c>
      <c r="C1163" s="264" t="s">
        <v>191</v>
      </c>
      <c r="D1163" s="247" t="str">
        <f>IFERROR(VLOOKUP(C1163,'LISTA ICCU 2026'!D118:F1174,2,FALSE),"NO ")</f>
        <v>M3</v>
      </c>
      <c r="E1163" s="248">
        <f>IFERROR(VLOOKUP(C1163,'LISTA ICCU 2026'!D118:F1174,3,FALSE),"NO ")</f>
        <v>1282357</v>
      </c>
      <c r="F1163" s="247"/>
      <c r="G1163" s="249">
        <f t="shared" si="37"/>
        <v>1282357</v>
      </c>
      <c r="H1163" s="250" t="s">
        <v>1309</v>
      </c>
    </row>
    <row r="1164" spans="2:8" s="251" customFormat="1">
      <c r="B1164" s="246">
        <f t="shared" si="31"/>
        <v>1151</v>
      </c>
      <c r="C1164" s="264" t="s">
        <v>192</v>
      </c>
      <c r="D1164" s="247" t="str">
        <f>IFERROR(VLOOKUP(C1164,'LISTA ICCU 2026'!D119:F1175,2,FALSE),"NO ")</f>
        <v>M3</v>
      </c>
      <c r="E1164" s="248">
        <f>IFERROR(VLOOKUP(C1164,'LISTA ICCU 2026'!D119:F1175,3,FALSE),"NO ")</f>
        <v>1269735</v>
      </c>
      <c r="F1164" s="247"/>
      <c r="G1164" s="249">
        <f t="shared" si="37"/>
        <v>1269735</v>
      </c>
      <c r="H1164" s="250" t="s">
        <v>1309</v>
      </c>
    </row>
    <row r="1165" spans="2:8" s="251" customFormat="1">
      <c r="B1165" s="246">
        <f t="shared" si="31"/>
        <v>1152</v>
      </c>
      <c r="C1165" s="264" t="s">
        <v>193</v>
      </c>
      <c r="D1165" s="247" t="str">
        <f>IFERROR(VLOOKUP(C1165,'LISTA ICCU 2026'!D120:F1176,2,FALSE),"NO ")</f>
        <v>M3</v>
      </c>
      <c r="E1165" s="248">
        <f>IFERROR(VLOOKUP(C1165,'LISTA ICCU 2026'!D120:F1176,3,FALSE),"NO ")</f>
        <v>1344715</v>
      </c>
      <c r="F1165" s="247"/>
      <c r="G1165" s="249">
        <f t="shared" si="37"/>
        <v>1344715</v>
      </c>
      <c r="H1165" s="267" t="s">
        <v>1309</v>
      </c>
    </row>
    <row r="1166" spans="2:8" s="251" customFormat="1">
      <c r="B1166" s="246">
        <f t="shared" si="31"/>
        <v>1153</v>
      </c>
      <c r="C1166" s="264" t="s">
        <v>194</v>
      </c>
      <c r="D1166" s="247" t="str">
        <f>IFERROR(VLOOKUP(C1166,'LISTA ICCU 2026'!D121:F1177,2,FALSE),"NO ")</f>
        <v>M3</v>
      </c>
      <c r="E1166" s="248">
        <f>IFERROR(VLOOKUP(C1166,'LISTA ICCU 2026'!D121:F1177,3,FALSE),"NO ")</f>
        <v>1459183</v>
      </c>
      <c r="F1166" s="247"/>
      <c r="G1166" s="249">
        <f t="shared" si="37"/>
        <v>1459183</v>
      </c>
      <c r="H1166" s="250" t="s">
        <v>1309</v>
      </c>
    </row>
    <row r="1167" spans="2:8" s="251" customFormat="1">
      <c r="B1167" s="246">
        <f t="shared" si="31"/>
        <v>1154</v>
      </c>
      <c r="C1167" s="264" t="s">
        <v>195</v>
      </c>
      <c r="D1167" s="247" t="str">
        <f>IFERROR(VLOOKUP(C1167,'LISTA ICCU 2026'!D122:F1178,2,FALSE),"NO ")</f>
        <v>M3</v>
      </c>
      <c r="E1167" s="248">
        <f>IFERROR(VLOOKUP(C1167,'LISTA ICCU 2026'!D122:F1178,3,FALSE),"NO ")</f>
        <v>516879</v>
      </c>
      <c r="F1167" s="247"/>
      <c r="G1167" s="249">
        <f t="shared" si="37"/>
        <v>516879</v>
      </c>
      <c r="H1167" s="250" t="s">
        <v>1309</v>
      </c>
    </row>
    <row r="1168" spans="2:8" s="251" customFormat="1">
      <c r="B1168" s="246">
        <f t="shared" si="31"/>
        <v>1155</v>
      </c>
      <c r="C1168" s="264" t="s">
        <v>196</v>
      </c>
      <c r="D1168" s="247" t="str">
        <f>IFERROR(VLOOKUP(C1168,'LISTA ICCU 2026'!D123:F1179,2,FALSE),"NO ")</f>
        <v>M2</v>
      </c>
      <c r="E1168" s="248">
        <f>IFERROR(VLOOKUP(C1168,'LISTA ICCU 2026'!D123:F1179,3,FALSE),"NO ")</f>
        <v>44949</v>
      </c>
      <c r="F1168" s="247"/>
      <c r="G1168" s="249">
        <f t="shared" si="37"/>
        <v>44949</v>
      </c>
      <c r="H1168" s="267" t="s">
        <v>1309</v>
      </c>
    </row>
    <row r="1169" spans="2:8" s="251" customFormat="1">
      <c r="B1169" s="246">
        <f t="shared" si="31"/>
        <v>1156</v>
      </c>
      <c r="C1169" s="264" t="s">
        <v>197</v>
      </c>
      <c r="D1169" s="247">
        <f>IFERROR(VLOOKUP(C1169,'LISTA ICCU 2026'!D124:F1180,2,FALSE),"NO ")</f>
        <v>0</v>
      </c>
      <c r="E1169" s="248">
        <f>IFERROR(VLOOKUP(C1169,'LISTA ICCU 2026'!D124:F1180,3,FALSE),"NO ")</f>
        <v>0</v>
      </c>
      <c r="F1169" s="247"/>
      <c r="G1169" s="249">
        <f t="shared" si="37"/>
        <v>0</v>
      </c>
      <c r="H1169" s="250" t="s">
        <v>1309</v>
      </c>
    </row>
    <row r="1170" spans="2:8" s="251" customFormat="1" ht="26.4">
      <c r="B1170" s="246">
        <f t="shared" si="31"/>
        <v>1157</v>
      </c>
      <c r="C1170" s="264" t="s">
        <v>198</v>
      </c>
      <c r="D1170" s="247" t="str">
        <f>IFERROR(VLOOKUP(C1170,'LISTA ICCU 2026'!D125:F1181,2,FALSE),"NO ")</f>
        <v>ML</v>
      </c>
      <c r="E1170" s="248">
        <f>IFERROR(VLOOKUP(C1170,'LISTA ICCU 2026'!D125:F1181,3,FALSE),"NO ")</f>
        <v>44505</v>
      </c>
      <c r="F1170" s="247"/>
      <c r="G1170" s="249">
        <f t="shared" si="37"/>
        <v>44505</v>
      </c>
      <c r="H1170" s="250" t="s">
        <v>1309</v>
      </c>
    </row>
    <row r="1171" spans="2:8" s="251" customFormat="1" ht="26.4">
      <c r="B1171" s="246">
        <f t="shared" si="31"/>
        <v>1158</v>
      </c>
      <c r="C1171" s="264" t="s">
        <v>199</v>
      </c>
      <c r="D1171" s="247" t="str">
        <f>IFERROR(VLOOKUP(C1171,'LISTA ICCU 2026'!D126:F1182,2,FALSE),"NO ")</f>
        <v>ML</v>
      </c>
      <c r="E1171" s="248">
        <f>IFERROR(VLOOKUP(C1171,'LISTA ICCU 2026'!D126:F1182,3,FALSE),"NO ")</f>
        <v>53316</v>
      </c>
      <c r="F1171" s="247"/>
      <c r="G1171" s="249">
        <f t="shared" si="37"/>
        <v>53316</v>
      </c>
      <c r="H1171" s="267" t="s">
        <v>1309</v>
      </c>
    </row>
    <row r="1172" spans="2:8" s="251" customFormat="1">
      <c r="B1172" s="246">
        <f t="shared" si="31"/>
        <v>1159</v>
      </c>
      <c r="C1172" s="264" t="s">
        <v>200</v>
      </c>
      <c r="D1172" s="247" t="str">
        <f>IFERROR(VLOOKUP(C1172,'LISTA ICCU 2026'!D127:F1183,2,FALSE),"NO ")</f>
        <v>ML</v>
      </c>
      <c r="E1172" s="248">
        <f>IFERROR(VLOOKUP(C1172,'LISTA ICCU 2026'!D127:F1183,3,FALSE),"NO ")</f>
        <v>51553</v>
      </c>
      <c r="F1172" s="247"/>
      <c r="G1172" s="249">
        <f t="shared" si="37"/>
        <v>51553</v>
      </c>
      <c r="H1172" s="250" t="s">
        <v>1309</v>
      </c>
    </row>
    <row r="1173" spans="2:8" s="251" customFormat="1">
      <c r="B1173" s="246">
        <f t="shared" si="31"/>
        <v>1160</v>
      </c>
      <c r="C1173" s="264" t="s">
        <v>201</v>
      </c>
      <c r="D1173" s="247" t="str">
        <f>IFERROR(VLOOKUP(C1173,'LISTA ICCU 2026'!D128:F1184,2,FALSE),"NO ")</f>
        <v>ML</v>
      </c>
      <c r="E1173" s="248">
        <f>IFERROR(VLOOKUP(C1173,'LISTA ICCU 2026'!D128:F1184,3,FALSE),"NO ")</f>
        <v>236898</v>
      </c>
      <c r="F1173" s="247"/>
      <c r="G1173" s="249">
        <f t="shared" si="37"/>
        <v>236898</v>
      </c>
      <c r="H1173" s="250" t="s">
        <v>1309</v>
      </c>
    </row>
    <row r="1174" spans="2:8" s="251" customFormat="1" ht="26.4">
      <c r="B1174" s="246">
        <f t="shared" si="31"/>
        <v>1161</v>
      </c>
      <c r="C1174" s="264" t="s">
        <v>202</v>
      </c>
      <c r="D1174" s="247" t="str">
        <f>IFERROR(VLOOKUP(C1174,'LISTA ICCU 2026'!D129:F1185,2,FALSE),"NO ")</f>
        <v>ML</v>
      </c>
      <c r="E1174" s="248">
        <f>IFERROR(VLOOKUP(C1174,'LISTA ICCU 2026'!D129:F1185,3,FALSE),"NO ")</f>
        <v>76152</v>
      </c>
      <c r="F1174" s="247"/>
      <c r="G1174" s="249">
        <f t="shared" si="37"/>
        <v>76152</v>
      </c>
      <c r="H1174" s="267" t="s">
        <v>1309</v>
      </c>
    </row>
    <row r="1175" spans="2:8" s="251" customFormat="1">
      <c r="B1175" s="246">
        <f t="shared" si="31"/>
        <v>1162</v>
      </c>
      <c r="C1175" s="264" t="s">
        <v>203</v>
      </c>
      <c r="D1175" s="247" t="str">
        <f>IFERROR(VLOOKUP(C1175,'LISTA ICCU 2026'!D130:F1186,2,FALSE),"NO ")</f>
        <v>ML</v>
      </c>
      <c r="E1175" s="248">
        <f>IFERROR(VLOOKUP(C1175,'LISTA ICCU 2026'!D130:F1186,3,FALSE),"NO ")</f>
        <v>50865</v>
      </c>
      <c r="F1175" s="247"/>
      <c r="G1175" s="249">
        <f t="shared" si="37"/>
        <v>50865</v>
      </c>
      <c r="H1175" s="250" t="s">
        <v>1309</v>
      </c>
    </row>
    <row r="1176" spans="2:8" s="251" customFormat="1">
      <c r="B1176" s="246">
        <f t="shared" si="31"/>
        <v>1163</v>
      </c>
      <c r="C1176" s="264" t="s">
        <v>204</v>
      </c>
      <c r="D1176" s="247" t="str">
        <f>IFERROR(VLOOKUP(C1176,'LISTA ICCU 2026'!D131:F1187,2,FALSE),"NO ")</f>
        <v>M2</v>
      </c>
      <c r="E1176" s="248">
        <f>IFERROR(VLOOKUP(C1176,'LISTA ICCU 2026'!D131:F1187,3,FALSE),"NO ")</f>
        <v>167827</v>
      </c>
      <c r="F1176" s="247"/>
      <c r="G1176" s="249">
        <f t="shared" si="37"/>
        <v>167827</v>
      </c>
      <c r="H1176" s="250" t="s">
        <v>1309</v>
      </c>
    </row>
    <row r="1177" spans="2:8" s="251" customFormat="1" ht="26.4">
      <c r="B1177" s="246">
        <f t="shared" si="31"/>
        <v>1164</v>
      </c>
      <c r="C1177" s="264" t="s">
        <v>205</v>
      </c>
      <c r="D1177" s="247" t="str">
        <f>IFERROR(VLOOKUP(C1177,'LISTA ICCU 2026'!D132:F1188,2,FALSE),"NO ")</f>
        <v>M2</v>
      </c>
      <c r="E1177" s="248">
        <f>IFERROR(VLOOKUP(C1177,'LISTA ICCU 2026'!D132:F1188,3,FALSE),"NO ")</f>
        <v>159303</v>
      </c>
      <c r="F1177" s="247"/>
      <c r="G1177" s="249">
        <f t="shared" si="37"/>
        <v>159303</v>
      </c>
      <c r="H1177" s="267" t="s">
        <v>1309</v>
      </c>
    </row>
    <row r="1178" spans="2:8" s="251" customFormat="1">
      <c r="B1178" s="246">
        <f t="shared" si="31"/>
        <v>1165</v>
      </c>
      <c r="C1178" s="264" t="s">
        <v>206</v>
      </c>
      <c r="D1178" s="247" t="str">
        <f>IFERROR(VLOOKUP(C1178,'LISTA ICCU 2026'!D133:F1189,2,FALSE),"NO ")</f>
        <v>M2</v>
      </c>
      <c r="E1178" s="248">
        <f>IFERROR(VLOOKUP(C1178,'LISTA ICCU 2026'!D133:F1189,3,FALSE),"NO ")</f>
        <v>139718</v>
      </c>
      <c r="F1178" s="247"/>
      <c r="G1178" s="249">
        <f t="shared" si="37"/>
        <v>139718</v>
      </c>
      <c r="H1178" s="250" t="s">
        <v>1309</v>
      </c>
    </row>
    <row r="1179" spans="2:8" s="251" customFormat="1" ht="26.4">
      <c r="B1179" s="246">
        <f t="shared" si="31"/>
        <v>1166</v>
      </c>
      <c r="C1179" s="264" t="s">
        <v>207</v>
      </c>
      <c r="D1179" s="247" t="str">
        <f>IFERROR(VLOOKUP(C1179,'LISTA ICCU 2026'!D134:F1190,2,FALSE),"NO ")</f>
        <v>ML</v>
      </c>
      <c r="E1179" s="248">
        <f>IFERROR(VLOOKUP(C1179,'LISTA ICCU 2026'!D134:F1190,3,FALSE),"NO ")</f>
        <v>89030</v>
      </c>
      <c r="F1179" s="247"/>
      <c r="G1179" s="249">
        <f t="shared" si="37"/>
        <v>89030</v>
      </c>
      <c r="H1179" s="250" t="s">
        <v>1309</v>
      </c>
    </row>
    <row r="1180" spans="2:8" s="251" customFormat="1">
      <c r="B1180" s="246">
        <f t="shared" si="31"/>
        <v>1167</v>
      </c>
      <c r="C1180" s="264" t="s">
        <v>208</v>
      </c>
      <c r="D1180" s="247" t="str">
        <f>IFERROR(VLOOKUP(C1180,'LISTA ICCU 2026'!D135:F1191,2,FALSE),"NO ")</f>
        <v>M2</v>
      </c>
      <c r="E1180" s="248">
        <f>IFERROR(VLOOKUP(C1180,'LISTA ICCU 2026'!D135:F1191,3,FALSE),"NO ")</f>
        <v>131048</v>
      </c>
      <c r="F1180" s="247"/>
      <c r="G1180" s="249">
        <f t="shared" si="37"/>
        <v>131048</v>
      </c>
      <c r="H1180" s="267" t="s">
        <v>1309</v>
      </c>
    </row>
    <row r="1181" spans="2:8" s="251" customFormat="1" ht="26.4">
      <c r="B1181" s="246">
        <f t="shared" si="31"/>
        <v>1168</v>
      </c>
      <c r="C1181" s="264" t="s">
        <v>209</v>
      </c>
      <c r="D1181" s="247" t="str">
        <f>IFERROR(VLOOKUP(C1181,'LISTA ICCU 2026'!D136:F1192,2,FALSE),"NO ")</f>
        <v>ML</v>
      </c>
      <c r="E1181" s="248">
        <f>IFERROR(VLOOKUP(C1181,'LISTA ICCU 2026'!D136:F1192,3,FALSE),"NO ")</f>
        <v>86671</v>
      </c>
      <c r="F1181" s="247"/>
      <c r="G1181" s="249">
        <f t="shared" si="37"/>
        <v>86671</v>
      </c>
      <c r="H1181" s="250" t="s">
        <v>1309</v>
      </c>
    </row>
    <row r="1182" spans="2:8" s="251" customFormat="1" ht="26.4">
      <c r="B1182" s="246">
        <f t="shared" si="31"/>
        <v>1169</v>
      </c>
      <c r="C1182" s="264" t="s">
        <v>210</v>
      </c>
      <c r="D1182" s="247" t="str">
        <f>IFERROR(VLOOKUP(C1182,'LISTA ICCU 2026'!D137:F1193,2,FALSE),"NO ")</f>
        <v>M2</v>
      </c>
      <c r="E1182" s="248">
        <f>IFERROR(VLOOKUP(C1182,'LISTA ICCU 2026'!D137:F1193,3,FALSE),"NO ")</f>
        <v>170209</v>
      </c>
      <c r="F1182" s="247"/>
      <c r="G1182" s="249">
        <f t="shared" si="37"/>
        <v>170209</v>
      </c>
      <c r="H1182" s="250" t="s">
        <v>1309</v>
      </c>
    </row>
    <row r="1183" spans="2:8" s="251" customFormat="1" ht="26.4">
      <c r="B1183" s="246">
        <f t="shared" si="31"/>
        <v>1170</v>
      </c>
      <c r="C1183" s="264" t="s">
        <v>211</v>
      </c>
      <c r="D1183" s="247" t="str">
        <f>IFERROR(VLOOKUP(C1183,'LISTA ICCU 2026'!D138:F1194,2,FALSE),"NO ")</f>
        <v>ML</v>
      </c>
      <c r="E1183" s="248">
        <f>IFERROR(VLOOKUP(C1183,'LISTA ICCU 2026'!D138:F1194,3,FALSE),"NO ")</f>
        <v>104512</v>
      </c>
      <c r="F1183" s="247"/>
      <c r="G1183" s="249">
        <f t="shared" si="37"/>
        <v>104512</v>
      </c>
      <c r="H1183" s="267" t="s">
        <v>1309</v>
      </c>
    </row>
    <row r="1184" spans="2:8" s="251" customFormat="1" ht="26.4">
      <c r="B1184" s="246">
        <f t="shared" si="31"/>
        <v>1171</v>
      </c>
      <c r="C1184" s="264" t="s">
        <v>212</v>
      </c>
      <c r="D1184" s="247" t="str">
        <f>IFERROR(VLOOKUP(C1184,'LISTA ICCU 2026'!D139:F1195,2,FALSE),"NO ")</f>
        <v>M2</v>
      </c>
      <c r="E1184" s="248">
        <f>IFERROR(VLOOKUP(C1184,'LISTA ICCU 2026'!D139:F1195,3,FALSE),"NO ")</f>
        <v>186223</v>
      </c>
      <c r="F1184" s="247"/>
      <c r="G1184" s="249">
        <f t="shared" si="37"/>
        <v>186223</v>
      </c>
      <c r="H1184" s="250" t="s">
        <v>1309</v>
      </c>
    </row>
    <row r="1185" spans="2:8" s="251" customFormat="1" ht="26.4">
      <c r="B1185" s="246">
        <f t="shared" si="31"/>
        <v>1172</v>
      </c>
      <c r="C1185" s="264" t="s">
        <v>213</v>
      </c>
      <c r="D1185" s="247" t="str">
        <f>IFERROR(VLOOKUP(C1185,'LISTA ICCU 2026'!D140:F1196,2,FALSE),"NO ")</f>
        <v>ML</v>
      </c>
      <c r="E1185" s="248">
        <f>IFERROR(VLOOKUP(C1185,'LISTA ICCU 2026'!D140:F1196,3,FALSE),"NO ")</f>
        <v>112520</v>
      </c>
      <c r="F1185" s="247"/>
      <c r="G1185" s="249">
        <f t="shared" si="37"/>
        <v>112520</v>
      </c>
      <c r="H1185" s="250" t="s">
        <v>1309</v>
      </c>
    </row>
    <row r="1186" spans="2:8" s="251" customFormat="1">
      <c r="B1186" s="246">
        <f t="shared" si="31"/>
        <v>1173</v>
      </c>
      <c r="C1186" s="264" t="s">
        <v>214</v>
      </c>
      <c r="D1186" s="247" t="str">
        <f>IFERROR(VLOOKUP(C1186,'LISTA ICCU 2026'!D141:F1197,2,FALSE),"NO ")</f>
        <v>M2</v>
      </c>
      <c r="E1186" s="248">
        <f>IFERROR(VLOOKUP(C1186,'LISTA ICCU 2026'!D141:F1197,3,FALSE),"NO ")</f>
        <v>64738</v>
      </c>
      <c r="F1186" s="247"/>
      <c r="G1186" s="249">
        <f t="shared" si="37"/>
        <v>64738</v>
      </c>
      <c r="H1186" s="267" t="s">
        <v>1309</v>
      </c>
    </row>
    <row r="1187" spans="2:8" s="251" customFormat="1">
      <c r="B1187" s="246">
        <f t="shared" si="31"/>
        <v>1174</v>
      </c>
      <c r="C1187" s="264" t="s">
        <v>215</v>
      </c>
      <c r="D1187" s="247" t="str">
        <f>IFERROR(VLOOKUP(C1187,'LISTA ICCU 2026'!D142:F1198,2,FALSE),"NO ")</f>
        <v>ML</v>
      </c>
      <c r="E1187" s="248">
        <f>IFERROR(VLOOKUP(C1187,'LISTA ICCU 2026'!D142:F1198,3,FALSE),"NO ")</f>
        <v>41110</v>
      </c>
      <c r="F1187" s="247"/>
      <c r="G1187" s="249">
        <f t="shared" si="37"/>
        <v>41110</v>
      </c>
      <c r="H1187" s="250" t="s">
        <v>1309</v>
      </c>
    </row>
    <row r="1188" spans="2:8" s="251" customFormat="1">
      <c r="B1188" s="246">
        <f t="shared" si="31"/>
        <v>1175</v>
      </c>
      <c r="C1188" s="264" t="s">
        <v>216</v>
      </c>
      <c r="D1188" s="247" t="str">
        <f>IFERROR(VLOOKUP(C1188,'LISTA ICCU 2026'!D143:F1199,2,FALSE),"NO ")</f>
        <v>M2</v>
      </c>
      <c r="E1188" s="248">
        <f>IFERROR(VLOOKUP(C1188,'LISTA ICCU 2026'!D143:F1199,3,FALSE),"NO ")</f>
        <v>84367</v>
      </c>
      <c r="F1188" s="247"/>
      <c r="G1188" s="249">
        <f t="shared" si="37"/>
        <v>84367</v>
      </c>
      <c r="H1188" s="250" t="s">
        <v>1309</v>
      </c>
    </row>
    <row r="1189" spans="2:8" s="251" customFormat="1" ht="26.4">
      <c r="B1189" s="246">
        <f t="shared" si="31"/>
        <v>1176</v>
      </c>
      <c r="C1189" s="264" t="s">
        <v>217</v>
      </c>
      <c r="D1189" s="247" t="str">
        <f>IFERROR(VLOOKUP(C1189,'LISTA ICCU 2026'!D144:F1200,2,FALSE),"NO ")</f>
        <v>ML</v>
      </c>
      <c r="E1189" s="248">
        <f>IFERROR(VLOOKUP(C1189,'LISTA ICCU 2026'!D144:F1200,3,FALSE),"NO ")</f>
        <v>51769</v>
      </c>
      <c r="F1189" s="247"/>
      <c r="G1189" s="249">
        <f t="shared" si="37"/>
        <v>51769</v>
      </c>
      <c r="H1189" s="267" t="s">
        <v>1309</v>
      </c>
    </row>
    <row r="1190" spans="2:8" s="251" customFormat="1">
      <c r="B1190" s="246">
        <f t="shared" si="31"/>
        <v>1177</v>
      </c>
      <c r="C1190" s="264" t="s">
        <v>218</v>
      </c>
      <c r="D1190" s="247" t="str">
        <f>IFERROR(VLOOKUP(C1190,'LISTA ICCU 2026'!D145:F1201,2,FALSE),"NO ")</f>
        <v>M2</v>
      </c>
      <c r="E1190" s="248">
        <f>IFERROR(VLOOKUP(C1190,'LISTA ICCU 2026'!D145:F1201,3,FALSE),"NO ")</f>
        <v>92816</v>
      </c>
      <c r="F1190" s="247"/>
      <c r="G1190" s="249">
        <f t="shared" si="37"/>
        <v>92816</v>
      </c>
      <c r="H1190" s="250" t="s">
        <v>1309</v>
      </c>
    </row>
    <row r="1191" spans="2:8" s="251" customFormat="1" ht="26.4">
      <c r="B1191" s="246">
        <f t="shared" si="31"/>
        <v>1178</v>
      </c>
      <c r="C1191" s="264" t="s">
        <v>219</v>
      </c>
      <c r="D1191" s="247" t="str">
        <f>IFERROR(VLOOKUP(C1191,'LISTA ICCU 2026'!D146:F1202,2,FALSE),"NO ")</f>
        <v>ML</v>
      </c>
      <c r="E1191" s="248">
        <f>IFERROR(VLOOKUP(C1191,'LISTA ICCU 2026'!D146:F1202,3,FALSE),"NO ")</f>
        <v>55594</v>
      </c>
      <c r="F1191" s="247"/>
      <c r="G1191" s="249">
        <f t="shared" si="37"/>
        <v>55594</v>
      </c>
      <c r="H1191" s="250" t="s">
        <v>1309</v>
      </c>
    </row>
    <row r="1192" spans="2:8" s="251" customFormat="1">
      <c r="B1192" s="246">
        <f t="shared" si="31"/>
        <v>1179</v>
      </c>
      <c r="C1192" s="264" t="s">
        <v>220</v>
      </c>
      <c r="D1192" s="247" t="str">
        <f>IFERROR(VLOOKUP(C1192,'LISTA ICCU 2026'!D147:F1203,2,FALSE),"NO ")</f>
        <v>M2</v>
      </c>
      <c r="E1192" s="248">
        <f>IFERROR(VLOOKUP(C1192,'LISTA ICCU 2026'!D147:F1203,3,FALSE),"NO ")</f>
        <v>153714</v>
      </c>
      <c r="F1192" s="247"/>
      <c r="G1192" s="249">
        <f t="shared" si="37"/>
        <v>153714</v>
      </c>
      <c r="H1192" s="267" t="s">
        <v>1309</v>
      </c>
    </row>
    <row r="1193" spans="2:8" s="251" customFormat="1" ht="26.4">
      <c r="B1193" s="246">
        <f t="shared" si="31"/>
        <v>1180</v>
      </c>
      <c r="C1193" s="264" t="s">
        <v>221</v>
      </c>
      <c r="D1193" s="247" t="str">
        <f>IFERROR(VLOOKUP(C1193,'LISTA ICCU 2026'!D148:F1204,2,FALSE),"NO ")</f>
        <v>ML</v>
      </c>
      <c r="E1193" s="248">
        <f>IFERROR(VLOOKUP(C1193,'LISTA ICCU 2026'!D148:F1204,3,FALSE),"NO ")</f>
        <v>88641</v>
      </c>
      <c r="F1193" s="247"/>
      <c r="G1193" s="249">
        <f t="shared" si="37"/>
        <v>88641</v>
      </c>
      <c r="H1193" s="250" t="s">
        <v>1309</v>
      </c>
    </row>
    <row r="1194" spans="2:8" s="251" customFormat="1">
      <c r="B1194" s="246">
        <f t="shared" si="31"/>
        <v>1181</v>
      </c>
      <c r="C1194" s="264" t="s">
        <v>222</v>
      </c>
      <c r="D1194" s="247" t="str">
        <f>IFERROR(VLOOKUP(C1194,'LISTA ICCU 2026'!D149:F1205,2,FALSE),"NO ")</f>
        <v>M2</v>
      </c>
      <c r="E1194" s="248">
        <f>IFERROR(VLOOKUP(C1194,'LISTA ICCU 2026'!D149:F1205,3,FALSE),"NO ")</f>
        <v>59456</v>
      </c>
      <c r="F1194" s="247"/>
      <c r="G1194" s="249">
        <f t="shared" si="37"/>
        <v>59456</v>
      </c>
      <c r="H1194" s="250" t="s">
        <v>1309</v>
      </c>
    </row>
    <row r="1195" spans="2:8" s="251" customFormat="1">
      <c r="B1195" s="246">
        <f t="shared" si="31"/>
        <v>1182</v>
      </c>
      <c r="C1195" s="264" t="s">
        <v>223</v>
      </c>
      <c r="D1195" s="247" t="str">
        <f>IFERROR(VLOOKUP(C1195,'LISTA ICCU 2026'!D150:F1206,2,FALSE),"NO ")</f>
        <v>ML</v>
      </c>
      <c r="E1195" s="248">
        <f>IFERROR(VLOOKUP(C1195,'LISTA ICCU 2026'!D150:F1206,3,FALSE),"NO ")</f>
        <v>38323</v>
      </c>
      <c r="F1195" s="247"/>
      <c r="G1195" s="249">
        <f t="shared" si="37"/>
        <v>38323</v>
      </c>
      <c r="H1195" s="267" t="s">
        <v>1309</v>
      </c>
    </row>
    <row r="1196" spans="2:8" s="251" customFormat="1">
      <c r="B1196" s="246">
        <f t="shared" si="31"/>
        <v>1183</v>
      </c>
      <c r="C1196" s="264" t="s">
        <v>224</v>
      </c>
      <c r="D1196" s="247" t="str">
        <f>IFERROR(VLOOKUP(C1196,'LISTA ICCU 2026'!D151:F1207,2,FALSE),"NO ")</f>
        <v>M2</v>
      </c>
      <c r="E1196" s="248">
        <f>IFERROR(VLOOKUP(C1196,'LISTA ICCU 2026'!D151:F1207,3,FALSE),"NO ")</f>
        <v>121440</v>
      </c>
      <c r="F1196" s="247"/>
      <c r="G1196" s="249">
        <f t="shared" si="37"/>
        <v>121440</v>
      </c>
      <c r="H1196" s="250" t="s">
        <v>1309</v>
      </c>
    </row>
    <row r="1197" spans="2:8" s="251" customFormat="1">
      <c r="B1197" s="246">
        <f t="shared" si="31"/>
        <v>1184</v>
      </c>
      <c r="C1197" s="264" t="s">
        <v>225</v>
      </c>
      <c r="D1197" s="247" t="str">
        <f>IFERROR(VLOOKUP(C1197,'LISTA ICCU 2026'!D152:F1208,2,FALSE),"NO ")</f>
        <v>ML</v>
      </c>
      <c r="E1197" s="248">
        <f>IFERROR(VLOOKUP(C1197,'LISTA ICCU 2026'!D152:F1208,3,FALSE),"NO ")</f>
        <v>72504</v>
      </c>
      <c r="F1197" s="247"/>
      <c r="G1197" s="249">
        <f t="shared" si="37"/>
        <v>72504</v>
      </c>
      <c r="H1197" s="250" t="s">
        <v>1309</v>
      </c>
    </row>
    <row r="1198" spans="2:8" s="251" customFormat="1">
      <c r="B1198" s="246">
        <f t="shared" si="31"/>
        <v>1185</v>
      </c>
      <c r="C1198" s="264" t="s">
        <v>226</v>
      </c>
      <c r="D1198" s="247" t="str">
        <f>IFERROR(VLOOKUP(C1198,'LISTA ICCU 2026'!D153:F1209,2,FALSE),"NO ")</f>
        <v>M2</v>
      </c>
      <c r="E1198" s="248">
        <f>IFERROR(VLOOKUP(C1198,'LISTA ICCU 2026'!D153:F1209,3,FALSE),"NO ")</f>
        <v>137260</v>
      </c>
      <c r="F1198" s="247"/>
      <c r="G1198" s="249">
        <f t="shared" si="37"/>
        <v>137260</v>
      </c>
      <c r="H1198" s="267" t="s">
        <v>1309</v>
      </c>
    </row>
    <row r="1199" spans="2:8" s="251" customFormat="1" ht="26.4">
      <c r="B1199" s="246">
        <f t="shared" si="31"/>
        <v>1186</v>
      </c>
      <c r="C1199" s="264" t="s">
        <v>227</v>
      </c>
      <c r="D1199" s="247" t="str">
        <f>IFERROR(VLOOKUP(C1199,'LISTA ICCU 2026'!D154:F1210,2,FALSE),"NO ")</f>
        <v>ML</v>
      </c>
      <c r="E1199" s="248">
        <f>IFERROR(VLOOKUP(C1199,'LISTA ICCU 2026'!D154:F1210,3,FALSE),"NO ")</f>
        <v>78616</v>
      </c>
      <c r="F1199" s="247"/>
      <c r="G1199" s="249">
        <f t="shared" si="37"/>
        <v>78616</v>
      </c>
      <c r="H1199" s="250" t="s">
        <v>1309</v>
      </c>
    </row>
    <row r="1200" spans="2:8" s="251" customFormat="1" ht="26.4">
      <c r="B1200" s="246">
        <f t="shared" si="31"/>
        <v>1187</v>
      </c>
      <c r="C1200" s="264" t="s">
        <v>228</v>
      </c>
      <c r="D1200" s="247" t="str">
        <f>IFERROR(VLOOKUP(C1200,'LISTA ICCU 2026'!D155:F1211,2,FALSE),"NO ")</f>
        <v>M2</v>
      </c>
      <c r="E1200" s="248">
        <f>IFERROR(VLOOKUP(C1200,'LISTA ICCU 2026'!D155:F1211,3,FALSE),"NO ")</f>
        <v>274400</v>
      </c>
      <c r="F1200" s="247"/>
      <c r="G1200" s="249">
        <f t="shared" si="37"/>
        <v>274400</v>
      </c>
      <c r="H1200" s="250" t="s">
        <v>1309</v>
      </c>
    </row>
    <row r="1201" spans="2:8" s="251" customFormat="1" ht="26.4">
      <c r="B1201" s="246">
        <f t="shared" si="31"/>
        <v>1188</v>
      </c>
      <c r="C1201" s="264" t="s">
        <v>229</v>
      </c>
      <c r="D1201" s="247" t="str">
        <f>IFERROR(VLOOKUP(C1201,'LISTA ICCU 2026'!D156:F1212,2,FALSE),"NO ")</f>
        <v>ML</v>
      </c>
      <c r="E1201" s="248">
        <f>IFERROR(VLOOKUP(C1201,'LISTA ICCU 2026'!D156:F1212,3,FALSE),"NO ")</f>
        <v>151433</v>
      </c>
      <c r="F1201" s="247"/>
      <c r="G1201" s="249">
        <f t="shared" si="37"/>
        <v>151433</v>
      </c>
      <c r="H1201" s="267" t="s">
        <v>1309</v>
      </c>
    </row>
    <row r="1202" spans="2:8" s="251" customFormat="1" ht="26.4">
      <c r="B1202" s="246">
        <f t="shared" si="31"/>
        <v>1189</v>
      </c>
      <c r="C1202" s="264" t="s">
        <v>230</v>
      </c>
      <c r="D1202" s="247" t="str">
        <f>IFERROR(VLOOKUP(C1202,'LISTA ICCU 2026'!D157:F1213,2,FALSE),"NO ")</f>
        <v>M2</v>
      </c>
      <c r="E1202" s="248">
        <f>IFERROR(VLOOKUP(C1202,'LISTA ICCU 2026'!D157:F1213,3,FALSE),"NO ")</f>
        <v>138339</v>
      </c>
      <c r="F1202" s="247"/>
      <c r="G1202" s="249">
        <f t="shared" si="37"/>
        <v>138339</v>
      </c>
      <c r="H1202" s="250" t="s">
        <v>1309</v>
      </c>
    </row>
    <row r="1203" spans="2:8" s="251" customFormat="1" ht="26.4">
      <c r="B1203" s="246">
        <f t="shared" si="31"/>
        <v>1190</v>
      </c>
      <c r="C1203" s="264" t="s">
        <v>231</v>
      </c>
      <c r="D1203" s="247" t="str">
        <f>IFERROR(VLOOKUP(C1203,'LISTA ICCU 2026'!D158:F1214,2,FALSE),"NO ")</f>
        <v>ML</v>
      </c>
      <c r="E1203" s="248">
        <f>IFERROR(VLOOKUP(C1203,'LISTA ICCU 2026'!D158:F1214,3,FALSE),"NO ")</f>
        <v>78058</v>
      </c>
      <c r="F1203" s="247"/>
      <c r="G1203" s="249">
        <f t="shared" si="37"/>
        <v>78058</v>
      </c>
      <c r="H1203" s="250" t="s">
        <v>1309</v>
      </c>
    </row>
    <row r="1204" spans="2:8" s="251" customFormat="1" ht="26.4">
      <c r="B1204" s="246">
        <f t="shared" si="31"/>
        <v>1191</v>
      </c>
      <c r="C1204" s="264" t="s">
        <v>232</v>
      </c>
      <c r="D1204" s="247" t="str">
        <f>IFERROR(VLOOKUP(C1204,'LISTA ICCU 2026'!D159:F1215,2,FALSE),"NO ")</f>
        <v>M2</v>
      </c>
      <c r="E1204" s="248">
        <f>IFERROR(VLOOKUP(C1204,'LISTA ICCU 2026'!D159:F1215,3,FALSE),"NO ")</f>
        <v>77947</v>
      </c>
      <c r="F1204" s="247"/>
      <c r="G1204" s="249">
        <f t="shared" si="37"/>
        <v>77947</v>
      </c>
      <c r="H1204" s="267" t="s">
        <v>1309</v>
      </c>
    </row>
    <row r="1205" spans="2:8" s="251" customFormat="1" ht="26.4">
      <c r="B1205" s="246">
        <f t="shared" si="31"/>
        <v>1192</v>
      </c>
      <c r="C1205" s="264" t="s">
        <v>233</v>
      </c>
      <c r="D1205" s="247" t="str">
        <f>IFERROR(VLOOKUP(C1205,'LISTA ICCU 2026'!D160:F1216,2,FALSE),"NO ")</f>
        <v>ML</v>
      </c>
      <c r="E1205" s="248">
        <f>IFERROR(VLOOKUP(C1205,'LISTA ICCU 2026'!D160:F1216,3,FALSE),"NO ")</f>
        <v>48451</v>
      </c>
      <c r="F1205" s="247"/>
      <c r="G1205" s="249">
        <f t="shared" ref="G1205:G1264" si="38">E1205*(1+F1205)</f>
        <v>48451</v>
      </c>
      <c r="H1205" s="250" t="s">
        <v>1309</v>
      </c>
    </row>
    <row r="1206" spans="2:8" s="251" customFormat="1">
      <c r="B1206" s="246">
        <f t="shared" si="31"/>
        <v>1193</v>
      </c>
      <c r="C1206" s="264" t="s">
        <v>234</v>
      </c>
      <c r="D1206" s="247" t="str">
        <f>IFERROR(VLOOKUP(C1206,'LISTA ICCU 2026'!D161:F1217,2,FALSE),"NO ")</f>
        <v>M2</v>
      </c>
      <c r="E1206" s="248">
        <f>IFERROR(VLOOKUP(C1206,'LISTA ICCU 2026'!D161:F1217,3,FALSE),"NO ")</f>
        <v>57455</v>
      </c>
      <c r="F1206" s="247"/>
      <c r="G1206" s="249">
        <f t="shared" si="38"/>
        <v>57455</v>
      </c>
      <c r="H1206" s="250" t="s">
        <v>1309</v>
      </c>
    </row>
    <row r="1207" spans="2:8" s="251" customFormat="1">
      <c r="B1207" s="246">
        <f t="shared" si="31"/>
        <v>1194</v>
      </c>
      <c r="C1207" s="264" t="s">
        <v>235</v>
      </c>
      <c r="D1207" s="247" t="str">
        <f>IFERROR(VLOOKUP(C1207,'LISTA ICCU 2026'!D162:F1218,2,FALSE),"NO ")</f>
        <v>ML</v>
      </c>
      <c r="E1207" s="248">
        <f>IFERROR(VLOOKUP(C1207,'LISTA ICCU 2026'!D162:F1218,3,FALSE),"NO ")</f>
        <v>36958</v>
      </c>
      <c r="F1207" s="247"/>
      <c r="G1207" s="249">
        <f t="shared" si="38"/>
        <v>36958</v>
      </c>
      <c r="H1207" s="267" t="s">
        <v>1309</v>
      </c>
    </row>
    <row r="1208" spans="2:8" s="251" customFormat="1">
      <c r="B1208" s="246">
        <f t="shared" si="31"/>
        <v>1195</v>
      </c>
      <c r="C1208" s="264" t="s">
        <v>236</v>
      </c>
      <c r="D1208" s="247" t="str">
        <f>IFERROR(VLOOKUP(C1208,'LISTA ICCU 2026'!D163:F1219,2,FALSE),"NO ")</f>
        <v>M2</v>
      </c>
      <c r="E1208" s="248">
        <f>IFERROR(VLOOKUP(C1208,'LISTA ICCU 2026'!D163:F1219,3,FALSE),"NO ")</f>
        <v>80742</v>
      </c>
      <c r="F1208" s="247"/>
      <c r="G1208" s="249">
        <f t="shared" si="38"/>
        <v>80742</v>
      </c>
      <c r="H1208" s="250" t="s">
        <v>1309</v>
      </c>
    </row>
    <row r="1209" spans="2:8" s="251" customFormat="1">
      <c r="B1209" s="246">
        <f t="shared" si="31"/>
        <v>1196</v>
      </c>
      <c r="C1209" s="264" t="s">
        <v>237</v>
      </c>
      <c r="D1209" s="247" t="str">
        <f>IFERROR(VLOOKUP(C1209,'LISTA ICCU 2026'!D164:F1220,2,FALSE),"NO ")</f>
        <v>ML</v>
      </c>
      <c r="E1209" s="248">
        <f>IFERROR(VLOOKUP(C1209,'LISTA ICCU 2026'!D164:F1220,3,FALSE),"NO ")</f>
        <v>48601</v>
      </c>
      <c r="F1209" s="247"/>
      <c r="G1209" s="249">
        <f t="shared" si="38"/>
        <v>48601</v>
      </c>
      <c r="H1209" s="250" t="s">
        <v>1309</v>
      </c>
    </row>
    <row r="1210" spans="2:8" s="251" customFormat="1">
      <c r="B1210" s="246">
        <f t="shared" si="31"/>
        <v>1197</v>
      </c>
      <c r="C1210" s="264" t="s">
        <v>238</v>
      </c>
      <c r="D1210" s="247" t="str">
        <f>IFERROR(VLOOKUP(C1210,'LISTA ICCU 2026'!D165:F1221,2,FALSE),"NO ")</f>
        <v>M2</v>
      </c>
      <c r="E1210" s="248">
        <f>IFERROR(VLOOKUP(C1210,'LISTA ICCU 2026'!D165:F1221,3,FALSE),"NO ")</f>
        <v>154506</v>
      </c>
      <c r="F1210" s="247"/>
      <c r="G1210" s="249">
        <f t="shared" si="38"/>
        <v>154506</v>
      </c>
      <c r="H1210" s="267" t="s">
        <v>1309</v>
      </c>
    </row>
    <row r="1211" spans="2:8" s="251" customFormat="1">
      <c r="B1211" s="246">
        <f t="shared" si="31"/>
        <v>1198</v>
      </c>
      <c r="C1211" s="264" t="s">
        <v>239</v>
      </c>
      <c r="D1211" s="247" t="str">
        <f>IFERROR(VLOOKUP(C1211,'LISTA ICCU 2026'!D166:F1222,2,FALSE),"NO ")</f>
        <v>ML</v>
      </c>
      <c r="E1211" s="248">
        <f>IFERROR(VLOOKUP(C1211,'LISTA ICCU 2026'!D166:F1222,3,FALSE),"NO ")</f>
        <v>89037</v>
      </c>
      <c r="F1211" s="247"/>
      <c r="G1211" s="249">
        <f t="shared" si="38"/>
        <v>89037</v>
      </c>
      <c r="H1211" s="250" t="s">
        <v>1309</v>
      </c>
    </row>
    <row r="1212" spans="2:8" s="251" customFormat="1" ht="26.4">
      <c r="B1212" s="246">
        <f t="shared" si="31"/>
        <v>1199</v>
      </c>
      <c r="C1212" s="264" t="s">
        <v>240</v>
      </c>
      <c r="D1212" s="247" t="str">
        <f>IFERROR(VLOOKUP(C1212,'LISTA ICCU 2026'!D167:F1223,2,FALSE),"NO ")</f>
        <v>M2</v>
      </c>
      <c r="E1212" s="248">
        <f>IFERROR(VLOOKUP(C1212,'LISTA ICCU 2026'!D167:F1223,3,FALSE),"NO ")</f>
        <v>114322</v>
      </c>
      <c r="F1212" s="247"/>
      <c r="G1212" s="249">
        <f t="shared" si="38"/>
        <v>114322</v>
      </c>
      <c r="H1212" s="250" t="s">
        <v>1309</v>
      </c>
    </row>
    <row r="1213" spans="2:8" s="251" customFormat="1" ht="26.4">
      <c r="B1213" s="246">
        <f t="shared" si="31"/>
        <v>1200</v>
      </c>
      <c r="C1213" s="264" t="s">
        <v>241</v>
      </c>
      <c r="D1213" s="247" t="str">
        <f>IFERROR(VLOOKUP(C1213,'LISTA ICCU 2026'!D168:F1224,2,FALSE),"NO ")</f>
        <v>ML</v>
      </c>
      <c r="E1213" s="248">
        <f>IFERROR(VLOOKUP(C1213,'LISTA ICCU 2026'!D168:F1224,3,FALSE),"NO ")</f>
        <v>69142</v>
      </c>
      <c r="F1213" s="247"/>
      <c r="G1213" s="249">
        <f t="shared" si="38"/>
        <v>69142</v>
      </c>
      <c r="H1213" s="267" t="s">
        <v>1309</v>
      </c>
    </row>
    <row r="1214" spans="2:8" s="251" customFormat="1" ht="26.4">
      <c r="B1214" s="246">
        <f t="shared" si="31"/>
        <v>1201</v>
      </c>
      <c r="C1214" s="264" t="s">
        <v>242</v>
      </c>
      <c r="D1214" s="247" t="str">
        <f>IFERROR(VLOOKUP(C1214,'LISTA ICCU 2026'!D169:F1225,2,FALSE),"NO ")</f>
        <v>M2</v>
      </c>
      <c r="E1214" s="248">
        <f>IFERROR(VLOOKUP(C1214,'LISTA ICCU 2026'!D169:F1225,3,FALSE),"NO ")</f>
        <v>231228</v>
      </c>
      <c r="F1214" s="247"/>
      <c r="G1214" s="249">
        <f t="shared" si="38"/>
        <v>231228</v>
      </c>
      <c r="H1214" s="250" t="s">
        <v>1309</v>
      </c>
    </row>
    <row r="1215" spans="2:8" s="251" customFormat="1" ht="26.4">
      <c r="B1215" s="246">
        <f t="shared" si="31"/>
        <v>1202</v>
      </c>
      <c r="C1215" s="264" t="s">
        <v>243</v>
      </c>
      <c r="D1215" s="247" t="str">
        <f>IFERROR(VLOOKUP(C1215,'LISTA ICCU 2026'!D170:F1226,2,FALSE),"NO ")</f>
        <v>ML</v>
      </c>
      <c r="E1215" s="248">
        <f>IFERROR(VLOOKUP(C1215,'LISTA ICCU 2026'!D170:F1226,3,FALSE),"NO ")</f>
        <v>134059</v>
      </c>
      <c r="F1215" s="247"/>
      <c r="G1215" s="249">
        <f t="shared" si="38"/>
        <v>134059</v>
      </c>
      <c r="H1215" s="250" t="s">
        <v>1309</v>
      </c>
    </row>
    <row r="1216" spans="2:8" s="251" customFormat="1">
      <c r="B1216" s="246">
        <f t="shared" si="31"/>
        <v>1203</v>
      </c>
      <c r="C1216" s="264" t="s">
        <v>244</v>
      </c>
      <c r="D1216" s="247" t="str">
        <f>IFERROR(VLOOKUP(C1216,'LISTA ICCU 2026'!D171:F1227,2,FALSE),"NO ")</f>
        <v>ML</v>
      </c>
      <c r="E1216" s="248">
        <f>IFERROR(VLOOKUP(C1216,'LISTA ICCU 2026'!D171:F1227,3,FALSE),"NO ")</f>
        <v>55242</v>
      </c>
      <c r="F1216" s="247"/>
      <c r="G1216" s="249">
        <f t="shared" si="38"/>
        <v>55242</v>
      </c>
      <c r="H1216" s="267" t="s">
        <v>1309</v>
      </c>
    </row>
    <row r="1217" spans="2:8" s="251" customFormat="1" ht="26.4">
      <c r="B1217" s="246">
        <f t="shared" si="31"/>
        <v>1204</v>
      </c>
      <c r="C1217" s="264" t="s">
        <v>245</v>
      </c>
      <c r="D1217" s="247" t="str">
        <f>IFERROR(VLOOKUP(C1217,'LISTA ICCU 2026'!D172:F1228,2,FALSE),"NO ")</f>
        <v>ML</v>
      </c>
      <c r="E1217" s="248">
        <f>IFERROR(VLOOKUP(C1217,'LISTA ICCU 2026'!D172:F1228,3,FALSE),"NO ")</f>
        <v>59319</v>
      </c>
      <c r="F1217" s="247"/>
      <c r="G1217" s="249">
        <f t="shared" si="38"/>
        <v>59319</v>
      </c>
      <c r="H1217" s="250" t="s">
        <v>1309</v>
      </c>
    </row>
    <row r="1218" spans="2:8" s="251" customFormat="1" ht="26.4">
      <c r="B1218" s="246">
        <f t="shared" si="31"/>
        <v>1205</v>
      </c>
      <c r="C1218" s="264" t="s">
        <v>246</v>
      </c>
      <c r="D1218" s="247" t="str">
        <f>IFERROR(VLOOKUP(C1218,'LISTA ICCU 2026'!D173:F1229,2,FALSE),"NO ")</f>
        <v>ML</v>
      </c>
      <c r="E1218" s="248">
        <f>IFERROR(VLOOKUP(C1218,'LISTA ICCU 2026'!D173:F1229,3,FALSE),"NO ")</f>
        <v>101019</v>
      </c>
      <c r="F1218" s="247"/>
      <c r="G1218" s="249">
        <f t="shared" si="38"/>
        <v>101019</v>
      </c>
      <c r="H1218" s="250" t="s">
        <v>1309</v>
      </c>
    </row>
    <row r="1219" spans="2:8" s="251" customFormat="1">
      <c r="B1219" s="246">
        <f t="shared" si="31"/>
        <v>1206</v>
      </c>
      <c r="C1219" s="264" t="s">
        <v>247</v>
      </c>
      <c r="D1219" s="247" t="str">
        <f>IFERROR(VLOOKUP(C1219,'LISTA ICCU 2026'!D174:F1230,2,FALSE),"NO ")</f>
        <v>M2</v>
      </c>
      <c r="E1219" s="248">
        <f>IFERROR(VLOOKUP(C1219,'LISTA ICCU 2026'!D174:F1230,3,FALSE),"NO ")</f>
        <v>12743</v>
      </c>
      <c r="F1219" s="247"/>
      <c r="G1219" s="249">
        <f t="shared" si="38"/>
        <v>12743</v>
      </c>
      <c r="H1219" s="267" t="s">
        <v>1309</v>
      </c>
    </row>
    <row r="1220" spans="2:8" s="251" customFormat="1" ht="26.4">
      <c r="B1220" s="246">
        <f t="shared" si="31"/>
        <v>1207</v>
      </c>
      <c r="C1220" s="264" t="s">
        <v>248</v>
      </c>
      <c r="D1220" s="247" t="str">
        <f>IFERROR(VLOOKUP(C1220,'LISTA ICCU 2026'!D175:F1231,2,FALSE),"NO ")</f>
        <v>ML</v>
      </c>
      <c r="E1220" s="248">
        <f>IFERROR(VLOOKUP(C1220,'LISTA ICCU 2026'!D175:F1231,3,FALSE),"NO ")</f>
        <v>60169</v>
      </c>
      <c r="F1220" s="247"/>
      <c r="G1220" s="249">
        <f t="shared" si="38"/>
        <v>60169</v>
      </c>
      <c r="H1220" s="250" t="s">
        <v>1309</v>
      </c>
    </row>
    <row r="1221" spans="2:8" s="251" customFormat="1">
      <c r="B1221" s="246">
        <f t="shared" si="31"/>
        <v>1208</v>
      </c>
      <c r="C1221" s="264" t="s">
        <v>249</v>
      </c>
      <c r="D1221" s="247" t="str">
        <f>IFERROR(VLOOKUP(C1221,'LISTA ICCU 2026'!D176:F1232,2,FALSE),"NO ")</f>
        <v>ML</v>
      </c>
      <c r="E1221" s="248">
        <f>IFERROR(VLOOKUP(C1221,'LISTA ICCU 2026'!D176:F1232,3,FALSE),"NO ")</f>
        <v>9530</v>
      </c>
      <c r="F1221" s="247"/>
      <c r="G1221" s="249">
        <f t="shared" si="38"/>
        <v>9530</v>
      </c>
      <c r="H1221" s="250" t="s">
        <v>1309</v>
      </c>
    </row>
    <row r="1222" spans="2:8" s="251" customFormat="1">
      <c r="B1222" s="246">
        <f t="shared" si="31"/>
        <v>1209</v>
      </c>
      <c r="C1222" s="264" t="s">
        <v>250</v>
      </c>
      <c r="D1222" s="247" t="str">
        <f>IFERROR(VLOOKUP(C1222,'LISTA ICCU 2026'!D177:F1233,2,FALSE),"NO ")</f>
        <v>UN</v>
      </c>
      <c r="E1222" s="248">
        <f>IFERROR(VLOOKUP(C1222,'LISTA ICCU 2026'!D177:F1233,3,FALSE),"NO ")</f>
        <v>16158</v>
      </c>
      <c r="F1222" s="247"/>
      <c r="G1222" s="249">
        <f t="shared" si="38"/>
        <v>16158</v>
      </c>
      <c r="H1222" s="267" t="s">
        <v>1309</v>
      </c>
    </row>
    <row r="1223" spans="2:8" s="251" customFormat="1">
      <c r="B1223" s="246">
        <f t="shared" si="31"/>
        <v>1210</v>
      </c>
      <c r="C1223" s="264" t="s">
        <v>251</v>
      </c>
      <c r="D1223" s="247" t="str">
        <f>IFERROR(VLOOKUP(C1223,'LISTA ICCU 2026'!D178:F1234,2,FALSE),"NO ")</f>
        <v>UN</v>
      </c>
      <c r="E1223" s="248">
        <f>IFERROR(VLOOKUP(C1223,'LISTA ICCU 2026'!D178:F1234,3,FALSE),"NO ")</f>
        <v>20555</v>
      </c>
      <c r="F1223" s="247"/>
      <c r="G1223" s="249">
        <f t="shared" si="38"/>
        <v>20555</v>
      </c>
      <c r="H1223" s="250" t="s">
        <v>1309</v>
      </c>
    </row>
    <row r="1224" spans="2:8" s="251" customFormat="1">
      <c r="B1224" s="246">
        <f t="shared" si="31"/>
        <v>1211</v>
      </c>
      <c r="C1224" s="264" t="s">
        <v>252</v>
      </c>
      <c r="D1224" s="247" t="str">
        <f>IFERROR(VLOOKUP(C1224,'LISTA ICCU 2026'!D179:F1235,2,FALSE),"NO ")</f>
        <v>UN</v>
      </c>
      <c r="E1224" s="248">
        <f>IFERROR(VLOOKUP(C1224,'LISTA ICCU 2026'!D179:F1235,3,FALSE),"NO ")</f>
        <v>24380</v>
      </c>
      <c r="F1224" s="247"/>
      <c r="G1224" s="249">
        <f t="shared" si="38"/>
        <v>24380</v>
      </c>
      <c r="H1224" s="250" t="s">
        <v>1309</v>
      </c>
    </row>
    <row r="1225" spans="2:8" s="251" customFormat="1">
      <c r="B1225" s="246">
        <f t="shared" si="31"/>
        <v>1212</v>
      </c>
      <c r="C1225" s="264" t="s">
        <v>253</v>
      </c>
      <c r="D1225" s="247" t="str">
        <f>IFERROR(VLOOKUP(C1225,'LISTA ICCU 2026'!D180:F1236,2,FALSE),"NO ")</f>
        <v>UN</v>
      </c>
      <c r="E1225" s="248">
        <f>IFERROR(VLOOKUP(C1225,'LISTA ICCU 2026'!D180:F1236,3,FALSE),"NO ")</f>
        <v>33374</v>
      </c>
      <c r="F1225" s="247"/>
      <c r="G1225" s="249">
        <f t="shared" si="38"/>
        <v>33374</v>
      </c>
      <c r="H1225" s="267" t="s">
        <v>1309</v>
      </c>
    </row>
    <row r="1226" spans="2:8" s="251" customFormat="1">
      <c r="B1226" s="246">
        <f t="shared" si="31"/>
        <v>1213</v>
      </c>
      <c r="C1226" s="264" t="s">
        <v>254</v>
      </c>
      <c r="D1226" s="247" t="str">
        <f>IFERROR(VLOOKUP(C1226,'LISTA ICCU 2026'!D181:F1237,2,FALSE),"NO ")</f>
        <v>UN</v>
      </c>
      <c r="E1226" s="248">
        <f>IFERROR(VLOOKUP(C1226,'LISTA ICCU 2026'!D181:F1237,3,FALSE),"NO ")</f>
        <v>44356</v>
      </c>
      <c r="F1226" s="247"/>
      <c r="G1226" s="249">
        <f t="shared" si="38"/>
        <v>44356</v>
      </c>
      <c r="H1226" s="250" t="s">
        <v>1309</v>
      </c>
    </row>
    <row r="1227" spans="2:8" s="251" customFormat="1">
      <c r="B1227" s="246">
        <f t="shared" si="31"/>
        <v>1214</v>
      </c>
      <c r="C1227" s="264" t="s">
        <v>256</v>
      </c>
      <c r="D1227" s="247" t="str">
        <f>IFERROR(VLOOKUP(C1227,'LISTA ICCU 2026'!D184:F1240,2,FALSE),"NO ")</f>
        <v>M2</v>
      </c>
      <c r="E1227" s="248">
        <f>IFERROR(VLOOKUP(C1227,'LISTA ICCU 2026'!D184:F1240,3,FALSE),"NO ")</f>
        <v>34201</v>
      </c>
      <c r="F1227" s="247"/>
      <c r="G1227" s="249">
        <f t="shared" si="38"/>
        <v>34201</v>
      </c>
      <c r="H1227" s="250" t="s">
        <v>1309</v>
      </c>
    </row>
    <row r="1228" spans="2:8" s="251" customFormat="1">
      <c r="B1228" s="246">
        <f t="shared" si="31"/>
        <v>1215</v>
      </c>
      <c r="C1228" s="264" t="s">
        <v>257</v>
      </c>
      <c r="D1228" s="247" t="str">
        <f>IFERROR(VLOOKUP(C1228,'LISTA ICCU 2026'!D185:F1241,2,FALSE),"NO ")</f>
        <v>ML</v>
      </c>
      <c r="E1228" s="248">
        <f>IFERROR(VLOOKUP(C1228,'LISTA ICCU 2026'!D185:F1241,3,FALSE),"NO ")</f>
        <v>8368</v>
      </c>
      <c r="F1228" s="247"/>
      <c r="G1228" s="249">
        <f t="shared" si="38"/>
        <v>8368</v>
      </c>
      <c r="H1228" s="250" t="s">
        <v>1309</v>
      </c>
    </row>
    <row r="1229" spans="2:8" s="251" customFormat="1">
      <c r="B1229" s="246">
        <f t="shared" si="31"/>
        <v>1216</v>
      </c>
      <c r="C1229" s="264" t="s">
        <v>258</v>
      </c>
      <c r="D1229" s="247" t="str">
        <f>IFERROR(VLOOKUP(C1229,'LISTA ICCU 2026'!D186:F1242,2,FALSE),"NO ")</f>
        <v>ML</v>
      </c>
      <c r="E1229" s="248">
        <f>IFERROR(VLOOKUP(C1229,'LISTA ICCU 2026'!D186:F1242,3,FALSE),"NO ")</f>
        <v>7959</v>
      </c>
      <c r="F1229" s="247"/>
      <c r="G1229" s="249">
        <f t="shared" si="38"/>
        <v>7959</v>
      </c>
      <c r="H1229" s="267" t="s">
        <v>1309</v>
      </c>
    </row>
    <row r="1230" spans="2:8" s="251" customFormat="1">
      <c r="B1230" s="246">
        <f t="shared" si="31"/>
        <v>1217</v>
      </c>
      <c r="C1230" s="264" t="s">
        <v>259</v>
      </c>
      <c r="D1230" s="247" t="str">
        <f>IFERROR(VLOOKUP(C1230,'LISTA ICCU 2026'!D187:F1243,2,FALSE),"NO ")</f>
        <v>ML</v>
      </c>
      <c r="E1230" s="248">
        <f>IFERROR(VLOOKUP(C1230,'LISTA ICCU 2026'!D187:F1243,3,FALSE),"NO ")</f>
        <v>14082</v>
      </c>
      <c r="F1230" s="247"/>
      <c r="G1230" s="249">
        <f t="shared" si="38"/>
        <v>14082</v>
      </c>
      <c r="H1230" s="250" t="s">
        <v>1309</v>
      </c>
    </row>
    <row r="1231" spans="2:8" s="251" customFormat="1" ht="26.4">
      <c r="B1231" s="246">
        <f t="shared" si="31"/>
        <v>1218</v>
      </c>
      <c r="C1231" s="264" t="s">
        <v>260</v>
      </c>
      <c r="D1231" s="247" t="str">
        <f>IFERROR(VLOOKUP(C1231,'LISTA ICCU 2026'!D188:F1244,2,FALSE),"NO ")</f>
        <v>M2</v>
      </c>
      <c r="E1231" s="248">
        <f>IFERROR(VLOOKUP(C1231,'LISTA ICCU 2026'!D188:F1244,3,FALSE),"NO ")</f>
        <v>25883</v>
      </c>
      <c r="F1231" s="247"/>
      <c r="G1231" s="249">
        <f t="shared" si="38"/>
        <v>25883</v>
      </c>
      <c r="H1231" s="250" t="s">
        <v>1309</v>
      </c>
    </row>
    <row r="1232" spans="2:8" s="251" customFormat="1">
      <c r="B1232" s="246">
        <f t="shared" si="31"/>
        <v>1219</v>
      </c>
      <c r="C1232" s="264" t="s">
        <v>261</v>
      </c>
      <c r="D1232" s="247" t="str">
        <f>IFERROR(VLOOKUP(C1232,'LISTA ICCU 2026'!D189:F1245,2,FALSE),"NO ")</f>
        <v>M2</v>
      </c>
      <c r="E1232" s="248">
        <f>IFERROR(VLOOKUP(C1232,'LISTA ICCU 2026'!D189:F1245,3,FALSE),"NO ")</f>
        <v>18387</v>
      </c>
      <c r="F1232" s="247"/>
      <c r="G1232" s="249">
        <f t="shared" si="38"/>
        <v>18387</v>
      </c>
      <c r="H1232" s="267" t="s">
        <v>1309</v>
      </c>
    </row>
    <row r="1233" spans="2:8" s="251" customFormat="1">
      <c r="B1233" s="246">
        <f t="shared" si="31"/>
        <v>1220</v>
      </c>
      <c r="C1233" s="264" t="s">
        <v>262</v>
      </c>
      <c r="D1233" s="247" t="str">
        <f>IFERROR(VLOOKUP(C1233,'LISTA ICCU 2026'!D190:F1246,2,FALSE),"NO ")</f>
        <v>M2</v>
      </c>
      <c r="E1233" s="248">
        <f>IFERROR(VLOOKUP(C1233,'LISTA ICCU 2026'!D190:F1246,3,FALSE),"NO ")</f>
        <v>35526</v>
      </c>
      <c r="F1233" s="247"/>
      <c r="G1233" s="249">
        <f t="shared" si="38"/>
        <v>35526</v>
      </c>
      <c r="H1233" s="250" t="s">
        <v>1309</v>
      </c>
    </row>
    <row r="1234" spans="2:8" s="251" customFormat="1" ht="26.4">
      <c r="B1234" s="246">
        <f t="shared" si="31"/>
        <v>1221</v>
      </c>
      <c r="C1234" s="264" t="s">
        <v>263</v>
      </c>
      <c r="D1234" s="247" t="str">
        <f>IFERROR(VLOOKUP(C1234,'LISTA ICCU 2026'!D191:F1247,2,FALSE),"NO ")</f>
        <v>ML</v>
      </c>
      <c r="E1234" s="248">
        <f>IFERROR(VLOOKUP(C1234,'LISTA ICCU 2026'!D191:F1247,3,FALSE),"NO ")</f>
        <v>22316</v>
      </c>
      <c r="F1234" s="247"/>
      <c r="G1234" s="249">
        <f t="shared" si="38"/>
        <v>22316</v>
      </c>
      <c r="H1234" s="250" t="s">
        <v>1309</v>
      </c>
    </row>
    <row r="1235" spans="2:8" s="251" customFormat="1">
      <c r="B1235" s="246">
        <f t="shared" si="31"/>
        <v>1222</v>
      </c>
      <c r="C1235" s="264" t="s">
        <v>264</v>
      </c>
      <c r="D1235" s="247" t="str">
        <f>IFERROR(VLOOKUP(C1235,'LISTA ICCU 2026'!D192:F1248,2,FALSE),"NO ")</f>
        <v>M2</v>
      </c>
      <c r="E1235" s="248">
        <f>IFERROR(VLOOKUP(C1235,'LISTA ICCU 2026'!D192:F1248,3,FALSE),"NO ")</f>
        <v>35287</v>
      </c>
      <c r="F1235" s="247"/>
      <c r="G1235" s="249">
        <f t="shared" si="38"/>
        <v>35287</v>
      </c>
      <c r="H1235" s="267" t="s">
        <v>1309</v>
      </c>
    </row>
    <row r="1236" spans="2:8" s="251" customFormat="1">
      <c r="B1236" s="246">
        <f t="shared" si="31"/>
        <v>1223</v>
      </c>
      <c r="C1236" s="264" t="s">
        <v>265</v>
      </c>
      <c r="D1236" s="247" t="str">
        <f>IFERROR(VLOOKUP(C1236,'LISTA ICCU 2026'!D193:F1249,2,FALSE),"NO ")</f>
        <v>ML</v>
      </c>
      <c r="E1236" s="248">
        <f>IFERROR(VLOOKUP(C1236,'LISTA ICCU 2026'!D193:F1249,3,FALSE),"NO ")</f>
        <v>22900</v>
      </c>
      <c r="F1236" s="247"/>
      <c r="G1236" s="249">
        <f t="shared" si="38"/>
        <v>22900</v>
      </c>
      <c r="H1236" s="250" t="s">
        <v>1309</v>
      </c>
    </row>
    <row r="1237" spans="2:8" s="251" customFormat="1">
      <c r="B1237" s="246">
        <f t="shared" si="31"/>
        <v>1224</v>
      </c>
      <c r="C1237" s="264" t="s">
        <v>266</v>
      </c>
      <c r="D1237" s="247" t="str">
        <f>IFERROR(VLOOKUP(C1237,'LISTA ICCU 2026'!D194:F1250,2,FALSE),"NO ")</f>
        <v>M2</v>
      </c>
      <c r="E1237" s="248">
        <f>IFERROR(VLOOKUP(C1237,'LISTA ICCU 2026'!D194:F1250,3,FALSE),"NO ")</f>
        <v>34120</v>
      </c>
      <c r="F1237" s="247"/>
      <c r="G1237" s="249">
        <f t="shared" si="38"/>
        <v>34120</v>
      </c>
      <c r="H1237" s="250" t="s">
        <v>1309</v>
      </c>
    </row>
    <row r="1238" spans="2:8" s="251" customFormat="1">
      <c r="B1238" s="246">
        <f t="shared" si="31"/>
        <v>1225</v>
      </c>
      <c r="C1238" s="264" t="s">
        <v>267</v>
      </c>
      <c r="D1238" s="247" t="str">
        <f>IFERROR(VLOOKUP(C1238,'LISTA ICCU 2026'!D195:F1251,2,FALSE),"NO ")</f>
        <v>ML</v>
      </c>
      <c r="E1238" s="248">
        <f>IFERROR(VLOOKUP(C1238,'LISTA ICCU 2026'!D195:F1251,3,FALSE),"NO ")</f>
        <v>22316</v>
      </c>
      <c r="F1238" s="247"/>
      <c r="G1238" s="249">
        <f t="shared" si="38"/>
        <v>22316</v>
      </c>
      <c r="H1238" s="267" t="s">
        <v>1309</v>
      </c>
    </row>
    <row r="1239" spans="2:8" s="251" customFormat="1">
      <c r="B1239" s="246">
        <f t="shared" si="31"/>
        <v>1226</v>
      </c>
      <c r="C1239" s="264" t="s">
        <v>268</v>
      </c>
      <c r="D1239" s="247" t="str">
        <f>IFERROR(VLOOKUP(C1239,'LISTA ICCU 2026'!D196:F1252,2,FALSE),"NO ")</f>
        <v>M2</v>
      </c>
      <c r="E1239" s="248">
        <f>IFERROR(VLOOKUP(C1239,'LISTA ICCU 2026'!D196:F1252,3,FALSE),"NO ")</f>
        <v>35287</v>
      </c>
      <c r="F1239" s="247"/>
      <c r="G1239" s="249">
        <f t="shared" si="38"/>
        <v>35287</v>
      </c>
      <c r="H1239" s="250" t="s">
        <v>1309</v>
      </c>
    </row>
    <row r="1240" spans="2:8" s="251" customFormat="1">
      <c r="B1240" s="246">
        <f t="shared" si="31"/>
        <v>1227</v>
      </c>
      <c r="C1240" s="264" t="s">
        <v>269</v>
      </c>
      <c r="D1240" s="247" t="str">
        <f>IFERROR(VLOOKUP(C1240,'LISTA ICCU 2026'!D197:F1253,2,FALSE),"NO ")</f>
        <v>ML</v>
      </c>
      <c r="E1240" s="248">
        <f>IFERROR(VLOOKUP(C1240,'LISTA ICCU 2026'!D197:F1253,3,FALSE),"NO ")</f>
        <v>23617</v>
      </c>
      <c r="F1240" s="247"/>
      <c r="G1240" s="249">
        <f t="shared" si="38"/>
        <v>23617</v>
      </c>
      <c r="H1240" s="250" t="s">
        <v>1309</v>
      </c>
    </row>
    <row r="1241" spans="2:8" s="251" customFormat="1" ht="26.4">
      <c r="B1241" s="246">
        <f t="shared" si="31"/>
        <v>1228</v>
      </c>
      <c r="C1241" s="264" t="s">
        <v>270</v>
      </c>
      <c r="D1241" s="247" t="str">
        <f>IFERROR(VLOOKUP(C1241,'LISTA ICCU 2026'!D198:F1254,2,FALSE),"NO ")</f>
        <v>M2</v>
      </c>
      <c r="E1241" s="248">
        <f>IFERROR(VLOOKUP(C1241,'LISTA ICCU 2026'!D198:F1254,3,FALSE),"NO ")</f>
        <v>34666</v>
      </c>
      <c r="F1241" s="247"/>
      <c r="G1241" s="249">
        <f t="shared" si="38"/>
        <v>34666</v>
      </c>
      <c r="H1241" s="267" t="s">
        <v>1309</v>
      </c>
    </row>
    <row r="1242" spans="2:8" s="251" customFormat="1" ht="26.4">
      <c r="B1242" s="246">
        <f t="shared" si="31"/>
        <v>1229</v>
      </c>
      <c r="C1242" s="264" t="s">
        <v>271</v>
      </c>
      <c r="D1242" s="247" t="str">
        <f>IFERROR(VLOOKUP(C1242,'LISTA ICCU 2026'!D199:F1255,2,FALSE),"NO ")</f>
        <v>ML</v>
      </c>
      <c r="E1242" s="248">
        <f>IFERROR(VLOOKUP(C1242,'LISTA ICCU 2026'!D199:F1255,3,FALSE),"NO ")</f>
        <v>23555</v>
      </c>
      <c r="F1242" s="247"/>
      <c r="G1242" s="249">
        <f t="shared" si="38"/>
        <v>23555</v>
      </c>
      <c r="H1242" s="250" t="s">
        <v>1309</v>
      </c>
    </row>
    <row r="1243" spans="2:8" s="251" customFormat="1">
      <c r="B1243" s="246">
        <f t="shared" si="31"/>
        <v>1230</v>
      </c>
      <c r="C1243" s="264" t="s">
        <v>272</v>
      </c>
      <c r="D1243" s="247" t="str">
        <f>IFERROR(VLOOKUP(C1243,'LISTA ICCU 2026'!D200:F1256,2,FALSE),"NO ")</f>
        <v>M2</v>
      </c>
      <c r="E1243" s="248">
        <f>IFERROR(VLOOKUP(C1243,'LISTA ICCU 2026'!D200:F1256,3,FALSE),"NO ")</f>
        <v>29423</v>
      </c>
      <c r="F1243" s="247"/>
      <c r="G1243" s="249">
        <f t="shared" si="38"/>
        <v>29423</v>
      </c>
      <c r="H1243" s="250" t="s">
        <v>1309</v>
      </c>
    </row>
    <row r="1244" spans="2:8" s="251" customFormat="1" ht="26.4">
      <c r="B1244" s="246">
        <f t="shared" si="31"/>
        <v>1231</v>
      </c>
      <c r="C1244" s="264" t="s">
        <v>273</v>
      </c>
      <c r="D1244" s="247" t="str">
        <f>IFERROR(VLOOKUP(C1244,'LISTA ICCU 2026'!D201:F1257,2,FALSE),"NO ")</f>
        <v>ML</v>
      </c>
      <c r="E1244" s="248">
        <f>IFERROR(VLOOKUP(C1244,'LISTA ICCU 2026'!D201:F1257,3,FALSE),"NO ")</f>
        <v>19156</v>
      </c>
      <c r="F1244" s="247"/>
      <c r="G1244" s="249">
        <f t="shared" si="38"/>
        <v>19156</v>
      </c>
      <c r="H1244" s="267" t="s">
        <v>1309</v>
      </c>
    </row>
    <row r="1245" spans="2:8" s="251" customFormat="1">
      <c r="B1245" s="246">
        <f t="shared" si="31"/>
        <v>1232</v>
      </c>
      <c r="C1245" s="264" t="s">
        <v>274</v>
      </c>
      <c r="D1245" s="247" t="str">
        <f>IFERROR(VLOOKUP(C1245,'LISTA ICCU 2026'!D202:F1258,2,FALSE),"NO ")</f>
        <v>M2</v>
      </c>
      <c r="E1245" s="248">
        <f>IFERROR(VLOOKUP(C1245,'LISTA ICCU 2026'!D202:F1258,3,FALSE),"NO ")</f>
        <v>28533</v>
      </c>
      <c r="F1245" s="247"/>
      <c r="G1245" s="249">
        <f t="shared" si="38"/>
        <v>28533</v>
      </c>
      <c r="H1245" s="250" t="s">
        <v>1309</v>
      </c>
    </row>
    <row r="1246" spans="2:8" s="251" customFormat="1" ht="26.4">
      <c r="B1246" s="246">
        <f t="shared" ref="B1246:B1307" si="39">B1245+1</f>
        <v>1233</v>
      </c>
      <c r="C1246" s="264" t="s">
        <v>275</v>
      </c>
      <c r="D1246" s="247" t="str">
        <f>IFERROR(VLOOKUP(C1246,'LISTA ICCU 2026'!D203:F1259,2,FALSE),"NO ")</f>
        <v>ML</v>
      </c>
      <c r="E1246" s="248">
        <f>IFERROR(VLOOKUP(C1246,'LISTA ICCU 2026'!D203:F1259,3,FALSE),"NO ")</f>
        <v>18711</v>
      </c>
      <c r="F1246" s="247"/>
      <c r="G1246" s="249">
        <f t="shared" si="38"/>
        <v>18711</v>
      </c>
      <c r="H1246" s="250" t="s">
        <v>1309</v>
      </c>
    </row>
    <row r="1247" spans="2:8" s="251" customFormat="1">
      <c r="B1247" s="246">
        <f t="shared" si="39"/>
        <v>1234</v>
      </c>
      <c r="C1247" s="264" t="s">
        <v>276</v>
      </c>
      <c r="D1247" s="247" t="str">
        <f>IFERROR(VLOOKUP(C1247,'LISTA ICCU 2026'!D204:F1260,2,FALSE),"NO ")</f>
        <v>M2</v>
      </c>
      <c r="E1247" s="248">
        <f>IFERROR(VLOOKUP(C1247,'LISTA ICCU 2026'!D204:F1260,3,FALSE),"NO ")</f>
        <v>32898</v>
      </c>
      <c r="F1247" s="247"/>
      <c r="G1247" s="249">
        <f t="shared" si="38"/>
        <v>32898</v>
      </c>
      <c r="H1247" s="267" t="s">
        <v>1309</v>
      </c>
    </row>
    <row r="1248" spans="2:8" s="251" customFormat="1">
      <c r="B1248" s="246">
        <f t="shared" si="39"/>
        <v>1235</v>
      </c>
      <c r="C1248" s="264" t="s">
        <v>277</v>
      </c>
      <c r="D1248" s="247" t="str">
        <f>IFERROR(VLOOKUP(C1248,'LISTA ICCU 2026'!D205:F1261,2,FALSE),"NO ")</f>
        <v>ML</v>
      </c>
      <c r="E1248" s="248">
        <f>IFERROR(VLOOKUP(C1248,'LISTA ICCU 2026'!D205:F1261,3,FALSE),"NO ")</f>
        <v>22238</v>
      </c>
      <c r="F1248" s="247"/>
      <c r="G1248" s="249">
        <f t="shared" si="38"/>
        <v>22238</v>
      </c>
      <c r="H1248" s="250" t="s">
        <v>1309</v>
      </c>
    </row>
    <row r="1249" spans="2:8" s="251" customFormat="1">
      <c r="B1249" s="246">
        <f t="shared" si="39"/>
        <v>1236</v>
      </c>
      <c r="C1249" s="264" t="s">
        <v>278</v>
      </c>
      <c r="D1249" s="247" t="str">
        <f>IFERROR(VLOOKUP(C1249,'LISTA ICCU 2026'!D206:F1262,2,FALSE),"NO ")</f>
        <v>M2</v>
      </c>
      <c r="E1249" s="248">
        <f>IFERROR(VLOOKUP(C1249,'LISTA ICCU 2026'!D206:F1262,3,FALSE),"NO ")</f>
        <v>31731</v>
      </c>
      <c r="F1249" s="247"/>
      <c r="G1249" s="249">
        <f t="shared" si="38"/>
        <v>31731</v>
      </c>
      <c r="H1249" s="250" t="s">
        <v>1309</v>
      </c>
    </row>
    <row r="1250" spans="2:8" s="251" customFormat="1">
      <c r="B1250" s="246">
        <f t="shared" si="39"/>
        <v>1237</v>
      </c>
      <c r="C1250" s="264" t="s">
        <v>279</v>
      </c>
      <c r="D1250" s="247" t="str">
        <f>IFERROR(VLOOKUP(C1250,'LISTA ICCU 2026'!D207:F1263,2,FALSE),"NO ")</f>
        <v>ML</v>
      </c>
      <c r="E1250" s="248">
        <f>IFERROR(VLOOKUP(C1250,'LISTA ICCU 2026'!D207:F1263,3,FALSE),"NO ")</f>
        <v>21655</v>
      </c>
      <c r="F1250" s="247"/>
      <c r="G1250" s="249">
        <f t="shared" si="38"/>
        <v>21655</v>
      </c>
      <c r="H1250" s="267" t="s">
        <v>1309</v>
      </c>
    </row>
    <row r="1251" spans="2:8" s="251" customFormat="1">
      <c r="B1251" s="246">
        <f t="shared" si="39"/>
        <v>1238</v>
      </c>
      <c r="C1251" s="264" t="s">
        <v>280</v>
      </c>
      <c r="D1251" s="247" t="str">
        <f>IFERROR(VLOOKUP(C1251,'LISTA ICCU 2026'!D208:F1264,2,FALSE),"NO ")</f>
        <v>M2</v>
      </c>
      <c r="E1251" s="248">
        <f>IFERROR(VLOOKUP(C1251,'LISTA ICCU 2026'!D208:F1264,3,FALSE),"NO ")</f>
        <v>27546</v>
      </c>
      <c r="F1251" s="247"/>
      <c r="G1251" s="249">
        <f t="shared" si="38"/>
        <v>27546</v>
      </c>
      <c r="H1251" s="250" t="s">
        <v>1309</v>
      </c>
    </row>
    <row r="1252" spans="2:8" s="251" customFormat="1" ht="26.4">
      <c r="B1252" s="246">
        <f t="shared" si="39"/>
        <v>1239</v>
      </c>
      <c r="C1252" s="264" t="s">
        <v>281</v>
      </c>
      <c r="D1252" s="247" t="str">
        <f>IFERROR(VLOOKUP(C1252,'LISTA ICCU 2026'!D209:F1265,2,FALSE),"NO ")</f>
        <v>ML</v>
      </c>
      <c r="E1252" s="248">
        <f>IFERROR(VLOOKUP(C1252,'LISTA ICCU 2026'!D209:F1265,3,FALSE),"NO ")</f>
        <v>20489</v>
      </c>
      <c r="F1252" s="247"/>
      <c r="G1252" s="249">
        <f t="shared" si="38"/>
        <v>20489</v>
      </c>
      <c r="H1252" s="250" t="s">
        <v>1309</v>
      </c>
    </row>
    <row r="1253" spans="2:8" s="251" customFormat="1">
      <c r="B1253" s="246">
        <f t="shared" si="39"/>
        <v>1240</v>
      </c>
      <c r="C1253" s="264" t="s">
        <v>282</v>
      </c>
      <c r="D1253" s="247" t="str">
        <f>IFERROR(VLOOKUP(C1253,'LISTA ICCU 2026'!D210:F1266,2,FALSE),"NO ")</f>
        <v>M2</v>
      </c>
      <c r="E1253" s="248">
        <f>IFERROR(VLOOKUP(C1253,'LISTA ICCU 2026'!D210:F1266,3,FALSE),"NO ")</f>
        <v>31731</v>
      </c>
      <c r="F1253" s="247"/>
      <c r="G1253" s="249">
        <f t="shared" si="38"/>
        <v>31731</v>
      </c>
      <c r="H1253" s="267" t="s">
        <v>1309</v>
      </c>
    </row>
    <row r="1254" spans="2:8" s="251" customFormat="1" ht="26.4">
      <c r="B1254" s="246">
        <f t="shared" si="39"/>
        <v>1241</v>
      </c>
      <c r="C1254" s="264" t="s">
        <v>283</v>
      </c>
      <c r="D1254" s="247" t="str">
        <f>IFERROR(VLOOKUP(C1254,'LISTA ICCU 2026'!D211:F1267,2,FALSE),"NO ")</f>
        <v>ML</v>
      </c>
      <c r="E1254" s="248">
        <f>IFERROR(VLOOKUP(C1254,'LISTA ICCU 2026'!D211:F1267,3,FALSE),"NO ")</f>
        <v>22316</v>
      </c>
      <c r="F1254" s="247"/>
      <c r="G1254" s="249">
        <f t="shared" si="38"/>
        <v>22316</v>
      </c>
      <c r="H1254" s="250" t="s">
        <v>1309</v>
      </c>
    </row>
    <row r="1255" spans="2:8" s="251" customFormat="1" ht="26.4">
      <c r="B1255" s="246">
        <f t="shared" si="39"/>
        <v>1242</v>
      </c>
      <c r="C1255" s="264" t="s">
        <v>285</v>
      </c>
      <c r="D1255" s="247" t="str">
        <f>IFERROR(VLOOKUP(C1255,'LISTA ICCU 2026'!D214:F1270,2,FALSE),"NO ")</f>
        <v>M2</v>
      </c>
      <c r="E1255" s="248">
        <f>IFERROR(VLOOKUP(C1255,'LISTA ICCU 2026'!D214:F1270,3,FALSE),"NO ")</f>
        <v>39324</v>
      </c>
      <c r="F1255" s="247"/>
      <c r="G1255" s="249">
        <f t="shared" si="38"/>
        <v>39324</v>
      </c>
      <c r="H1255" s="250" t="s">
        <v>1309</v>
      </c>
    </row>
    <row r="1256" spans="2:8" s="251" customFormat="1" ht="39.6">
      <c r="B1256" s="246">
        <f t="shared" si="39"/>
        <v>1243</v>
      </c>
      <c r="C1256" s="264" t="s">
        <v>286</v>
      </c>
      <c r="D1256" s="247" t="str">
        <f>IFERROR(VLOOKUP(C1256,'LISTA ICCU 2026'!D215:F1271,2,FALSE),"NO ")</f>
        <v>M2</v>
      </c>
      <c r="E1256" s="248">
        <f>IFERROR(VLOOKUP(C1256,'LISTA ICCU 2026'!D215:F1271,3,FALSE),"NO ")</f>
        <v>62654</v>
      </c>
      <c r="F1256" s="247"/>
      <c r="G1256" s="249">
        <f t="shared" si="38"/>
        <v>62654</v>
      </c>
      <c r="H1256" s="250" t="s">
        <v>1309</v>
      </c>
    </row>
    <row r="1257" spans="2:8" s="251" customFormat="1">
      <c r="B1257" s="246">
        <f t="shared" si="39"/>
        <v>1244</v>
      </c>
      <c r="C1257" s="264" t="s">
        <v>287</v>
      </c>
      <c r="D1257" s="247" t="str">
        <f>IFERROR(VLOOKUP(C1257,'LISTA ICCU 2026'!D216:F1272,2,FALSE),"NO ")</f>
        <v>ML</v>
      </c>
      <c r="E1257" s="248">
        <f>IFERROR(VLOOKUP(C1257,'LISTA ICCU 2026'!D216:F1272,3,FALSE),"NO ")</f>
        <v>84363</v>
      </c>
      <c r="F1257" s="247"/>
      <c r="G1257" s="249">
        <f t="shared" si="38"/>
        <v>84363</v>
      </c>
      <c r="H1257" s="267" t="s">
        <v>1309</v>
      </c>
    </row>
    <row r="1258" spans="2:8" s="251" customFormat="1">
      <c r="B1258" s="246">
        <f t="shared" si="39"/>
        <v>1245</v>
      </c>
      <c r="C1258" s="264" t="s">
        <v>288</v>
      </c>
      <c r="D1258" s="247" t="str">
        <f>IFERROR(VLOOKUP(C1258,'LISTA ICCU 2026'!D217:F1273,2,FALSE),"NO ")</f>
        <v>ML</v>
      </c>
      <c r="E1258" s="248">
        <f>IFERROR(VLOOKUP(C1258,'LISTA ICCU 2026'!D217:F1273,3,FALSE),"NO ")</f>
        <v>38478</v>
      </c>
      <c r="F1258" s="247"/>
      <c r="G1258" s="249">
        <f t="shared" si="38"/>
        <v>38478</v>
      </c>
      <c r="H1258" s="250" t="s">
        <v>1309</v>
      </c>
    </row>
    <row r="1259" spans="2:8" s="251" customFormat="1">
      <c r="B1259" s="246">
        <f t="shared" si="39"/>
        <v>1246</v>
      </c>
      <c r="C1259" s="264" t="s">
        <v>2203</v>
      </c>
      <c r="D1259" s="247" t="str">
        <f>IFERROR(VLOOKUP(C1259,'LISTA ICCU 2026'!D218:F1274,2,FALSE),"NO ")</f>
        <v>ML</v>
      </c>
      <c r="E1259" s="248">
        <f>IFERROR(VLOOKUP(C1259,'LISTA ICCU 2026'!D218:F1274,3,FALSE),"NO ")</f>
        <v>58929</v>
      </c>
      <c r="F1259" s="247"/>
      <c r="G1259" s="249">
        <f t="shared" si="38"/>
        <v>58929</v>
      </c>
      <c r="H1259" s="250" t="s">
        <v>1309</v>
      </c>
    </row>
    <row r="1260" spans="2:8" s="251" customFormat="1" ht="26.4">
      <c r="B1260" s="246">
        <f t="shared" si="39"/>
        <v>1247</v>
      </c>
      <c r="C1260" s="264" t="s">
        <v>290</v>
      </c>
      <c r="D1260" s="247" t="str">
        <f>IFERROR(VLOOKUP(C1260,'LISTA ICCU 2026'!D219:F1275,2,FALSE),"NO ")</f>
        <v>ML</v>
      </c>
      <c r="E1260" s="248">
        <f>IFERROR(VLOOKUP(C1260,'LISTA ICCU 2026'!D219:F1275,3,FALSE),"NO ")</f>
        <v>122554</v>
      </c>
      <c r="F1260" s="247"/>
      <c r="G1260" s="249">
        <f t="shared" si="38"/>
        <v>122554</v>
      </c>
      <c r="H1260" s="267" t="s">
        <v>1309</v>
      </c>
    </row>
    <row r="1261" spans="2:8" s="251" customFormat="1">
      <c r="B1261" s="246">
        <f t="shared" si="39"/>
        <v>1248</v>
      </c>
      <c r="C1261" s="264" t="s">
        <v>291</v>
      </c>
      <c r="D1261" s="247" t="str">
        <f>IFERROR(VLOOKUP(C1261,'LISTA ICCU 2026'!D220:F1276,2,FALSE),"NO ")</f>
        <v>ML</v>
      </c>
      <c r="E1261" s="248">
        <f>IFERROR(VLOOKUP(C1261,'LISTA ICCU 2026'!D220:F1276,3,FALSE),"NO ")</f>
        <v>98125</v>
      </c>
      <c r="F1261" s="247"/>
      <c r="G1261" s="249">
        <f t="shared" si="38"/>
        <v>98125</v>
      </c>
      <c r="H1261" s="250" t="s">
        <v>1309</v>
      </c>
    </row>
    <row r="1262" spans="2:8" s="251" customFormat="1" ht="26.4">
      <c r="B1262" s="246">
        <f t="shared" si="39"/>
        <v>1249</v>
      </c>
      <c r="C1262" s="264" t="s">
        <v>292</v>
      </c>
      <c r="D1262" s="247" t="str">
        <f>IFERROR(VLOOKUP(C1262,'LISTA ICCU 2026'!D221:F1277,2,FALSE),"NO ")</f>
        <v>ML</v>
      </c>
      <c r="E1262" s="248">
        <f>IFERROR(VLOOKUP(C1262,'LISTA ICCU 2026'!D221:F1277,3,FALSE),"NO ")</f>
        <v>56050</v>
      </c>
      <c r="F1262" s="247"/>
      <c r="G1262" s="249">
        <f t="shared" si="38"/>
        <v>56050</v>
      </c>
      <c r="H1262" s="250" t="s">
        <v>1309</v>
      </c>
    </row>
    <row r="1263" spans="2:8" s="251" customFormat="1" ht="26.4">
      <c r="B1263" s="246">
        <f t="shared" si="39"/>
        <v>1250</v>
      </c>
      <c r="C1263" s="264" t="s">
        <v>293</v>
      </c>
      <c r="D1263" s="247" t="str">
        <f>IFERROR(VLOOKUP(C1263,'LISTA ICCU 2026'!D222:F1278,2,FALSE),"NO ")</f>
        <v>ML</v>
      </c>
      <c r="E1263" s="248">
        <f>IFERROR(VLOOKUP(C1263,'LISTA ICCU 2026'!D222:F1278,3,FALSE),"NO ")</f>
        <v>131665</v>
      </c>
      <c r="F1263" s="247"/>
      <c r="G1263" s="249">
        <f t="shared" si="38"/>
        <v>131665</v>
      </c>
      <c r="H1263" s="267" t="s">
        <v>1309</v>
      </c>
    </row>
    <row r="1264" spans="2:8" s="251" customFormat="1" ht="26.4">
      <c r="B1264" s="246">
        <f t="shared" si="39"/>
        <v>1251</v>
      </c>
      <c r="C1264" s="264" t="s">
        <v>294</v>
      </c>
      <c r="D1264" s="247" t="str">
        <f>IFERROR(VLOOKUP(C1264,'LISTA ICCU 2026'!D223:F1279,2,FALSE),"NO ")</f>
        <v>ML</v>
      </c>
      <c r="E1264" s="248">
        <f>IFERROR(VLOOKUP(C1264,'LISTA ICCU 2026'!D223:F1279,3,FALSE),"NO ")</f>
        <v>159507</v>
      </c>
      <c r="F1264" s="247"/>
      <c r="G1264" s="249">
        <f t="shared" si="38"/>
        <v>159507</v>
      </c>
      <c r="H1264" s="250" t="s">
        <v>1309</v>
      </c>
    </row>
    <row r="1265" spans="2:8" s="251" customFormat="1" ht="26.4">
      <c r="B1265" s="246">
        <f t="shared" si="39"/>
        <v>1252</v>
      </c>
      <c r="C1265" s="264" t="s">
        <v>295</v>
      </c>
      <c r="D1265" s="247" t="str">
        <f>IFERROR(VLOOKUP(C1265,'LISTA ICCU 2026'!D224:F1280,2,FALSE),"NO ")</f>
        <v>ML</v>
      </c>
      <c r="E1265" s="248">
        <f>IFERROR(VLOOKUP(C1265,'LISTA ICCU 2026'!D224:F1280,3,FALSE),"NO ")</f>
        <v>232596</v>
      </c>
      <c r="F1265" s="247"/>
      <c r="G1265" s="249">
        <f t="shared" ref="G1265:G1326" si="40">E1265*(1+F1265)</f>
        <v>232596</v>
      </c>
      <c r="H1265" s="250" t="s">
        <v>1309</v>
      </c>
    </row>
    <row r="1266" spans="2:8" s="251" customFormat="1">
      <c r="B1266" s="246">
        <f t="shared" si="39"/>
        <v>1253</v>
      </c>
      <c r="C1266" s="264" t="s">
        <v>296</v>
      </c>
      <c r="D1266" s="247" t="str">
        <f>IFERROR(VLOOKUP(C1266,'LISTA ICCU 2026'!D225:F1281,2,FALSE),"NO ")</f>
        <v>ML</v>
      </c>
      <c r="E1266" s="248">
        <f>IFERROR(VLOOKUP(C1266,'LISTA ICCU 2026'!D225:F1281,3,FALSE),"NO ")</f>
        <v>89478</v>
      </c>
      <c r="F1266" s="247"/>
      <c r="G1266" s="249">
        <f t="shared" si="40"/>
        <v>89478</v>
      </c>
      <c r="H1266" s="267" t="s">
        <v>1309</v>
      </c>
    </row>
    <row r="1267" spans="2:8" s="251" customFormat="1">
      <c r="B1267" s="246">
        <f t="shared" si="39"/>
        <v>1254</v>
      </c>
      <c r="C1267" s="264" t="s">
        <v>297</v>
      </c>
      <c r="D1267" s="247" t="str">
        <f>IFERROR(VLOOKUP(C1267,'LISTA ICCU 2026'!D226:F1282,2,FALSE),"NO ")</f>
        <v>ML</v>
      </c>
      <c r="E1267" s="248">
        <f>IFERROR(VLOOKUP(C1267,'LISTA ICCU 2026'!D226:F1282,3,FALSE),"NO ")</f>
        <v>117559</v>
      </c>
      <c r="F1267" s="247"/>
      <c r="G1267" s="249">
        <f t="shared" si="40"/>
        <v>117559</v>
      </c>
      <c r="H1267" s="250" t="s">
        <v>1309</v>
      </c>
    </row>
    <row r="1268" spans="2:8" s="251" customFormat="1">
      <c r="B1268" s="246">
        <f t="shared" si="39"/>
        <v>1255</v>
      </c>
      <c r="C1268" s="264" t="s">
        <v>298</v>
      </c>
      <c r="D1268" s="247" t="str">
        <f>IFERROR(VLOOKUP(C1268,'LISTA ICCU 2026'!D227:F1283,2,FALSE),"NO ")</f>
        <v>ML</v>
      </c>
      <c r="E1268" s="248">
        <f>IFERROR(VLOOKUP(C1268,'LISTA ICCU 2026'!D227:F1283,3,FALSE),"NO ")</f>
        <v>100062</v>
      </c>
      <c r="F1268" s="247"/>
      <c r="G1268" s="249">
        <f t="shared" si="40"/>
        <v>100062</v>
      </c>
      <c r="H1268" s="250" t="s">
        <v>1309</v>
      </c>
    </row>
    <row r="1269" spans="2:8" s="251" customFormat="1">
      <c r="B1269" s="246">
        <f t="shared" si="39"/>
        <v>1256</v>
      </c>
      <c r="C1269" s="264" t="s">
        <v>299</v>
      </c>
      <c r="D1269" s="247" t="str">
        <f>IFERROR(VLOOKUP(C1269,'LISTA ICCU 2026'!D228:F1284,2,FALSE),"NO ")</f>
        <v>M2</v>
      </c>
      <c r="E1269" s="248">
        <f>IFERROR(VLOOKUP(C1269,'LISTA ICCU 2026'!D228:F1284,3,FALSE),"NO ")</f>
        <v>189593</v>
      </c>
      <c r="F1269" s="247"/>
      <c r="G1269" s="249">
        <f t="shared" si="40"/>
        <v>189593</v>
      </c>
      <c r="H1269" s="267" t="s">
        <v>1309</v>
      </c>
    </row>
    <row r="1270" spans="2:8" s="251" customFormat="1">
      <c r="B1270" s="246">
        <f t="shared" si="39"/>
        <v>1257</v>
      </c>
      <c r="C1270" s="264" t="s">
        <v>300</v>
      </c>
      <c r="D1270" s="247" t="str">
        <f>IFERROR(VLOOKUP(C1270,'LISTA ICCU 2026'!D229:F1285,2,FALSE),"NO ")</f>
        <v>M2</v>
      </c>
      <c r="E1270" s="248">
        <f>IFERROR(VLOOKUP(C1270,'LISTA ICCU 2026'!D229:F1285,3,FALSE),"NO ")</f>
        <v>128913</v>
      </c>
      <c r="F1270" s="247"/>
      <c r="G1270" s="249">
        <f t="shared" si="40"/>
        <v>128913</v>
      </c>
      <c r="H1270" s="250" t="s">
        <v>1309</v>
      </c>
    </row>
    <row r="1271" spans="2:8" s="251" customFormat="1" ht="26.4">
      <c r="B1271" s="246">
        <f t="shared" si="39"/>
        <v>1258</v>
      </c>
      <c r="C1271" s="264" t="s">
        <v>301</v>
      </c>
      <c r="D1271" s="247" t="str">
        <f>IFERROR(VLOOKUP(C1271,'LISTA ICCU 2026'!D230:F1286,2,FALSE),"NO ")</f>
        <v>M2</v>
      </c>
      <c r="E1271" s="248">
        <f>IFERROR(VLOOKUP(C1271,'LISTA ICCU 2026'!D230:F1286,3,FALSE),"NO ")</f>
        <v>93569</v>
      </c>
      <c r="F1271" s="247"/>
      <c r="G1271" s="249">
        <f t="shared" si="40"/>
        <v>93569</v>
      </c>
      <c r="H1271" s="250" t="s">
        <v>1309</v>
      </c>
    </row>
    <row r="1272" spans="2:8" s="251" customFormat="1" ht="26.4">
      <c r="B1272" s="246">
        <f t="shared" si="39"/>
        <v>1259</v>
      </c>
      <c r="C1272" s="264" t="s">
        <v>302</v>
      </c>
      <c r="D1272" s="247" t="str">
        <f>IFERROR(VLOOKUP(C1272,'LISTA ICCU 2026'!D231:F1287,2,FALSE),"NO ")</f>
        <v>ML</v>
      </c>
      <c r="E1272" s="248">
        <f>IFERROR(VLOOKUP(C1272,'LISTA ICCU 2026'!D231:F1287,3,FALSE),"NO ")</f>
        <v>49882</v>
      </c>
      <c r="F1272" s="247"/>
      <c r="G1272" s="249">
        <f t="shared" si="40"/>
        <v>49882</v>
      </c>
      <c r="H1272" s="267" t="s">
        <v>1309</v>
      </c>
    </row>
    <row r="1273" spans="2:8" s="251" customFormat="1">
      <c r="B1273" s="246">
        <f t="shared" si="39"/>
        <v>1260</v>
      </c>
      <c r="C1273" s="264" t="s">
        <v>303</v>
      </c>
      <c r="D1273" s="247" t="str">
        <f>IFERROR(VLOOKUP(C1273,'LISTA ICCU 2026'!D232:F1288,2,FALSE),"NO ")</f>
        <v>M2</v>
      </c>
      <c r="E1273" s="248">
        <f>IFERROR(VLOOKUP(C1273,'LISTA ICCU 2026'!D232:F1288,3,FALSE),"NO ")</f>
        <v>86802</v>
      </c>
      <c r="F1273" s="247"/>
      <c r="G1273" s="249">
        <f t="shared" si="40"/>
        <v>86802</v>
      </c>
      <c r="H1273" s="250" t="s">
        <v>1309</v>
      </c>
    </row>
    <row r="1274" spans="2:8" s="251" customFormat="1" ht="26.4">
      <c r="B1274" s="246">
        <f t="shared" si="39"/>
        <v>1261</v>
      </c>
      <c r="C1274" s="264" t="s">
        <v>304</v>
      </c>
      <c r="D1274" s="247" t="str">
        <f>IFERROR(VLOOKUP(C1274,'LISTA ICCU 2026'!D233:F1289,2,FALSE),"NO ")</f>
        <v>M2</v>
      </c>
      <c r="E1274" s="248">
        <f>IFERROR(VLOOKUP(C1274,'LISTA ICCU 2026'!D233:F1289,3,FALSE),"NO ")</f>
        <v>78423</v>
      </c>
      <c r="F1274" s="247"/>
      <c r="G1274" s="249">
        <f t="shared" si="40"/>
        <v>78423</v>
      </c>
      <c r="H1274" s="250" t="s">
        <v>1309</v>
      </c>
    </row>
    <row r="1275" spans="2:8" s="251" customFormat="1">
      <c r="B1275" s="246">
        <f t="shared" si="39"/>
        <v>1262</v>
      </c>
      <c r="C1275" s="264" t="s">
        <v>305</v>
      </c>
      <c r="D1275" s="247" t="str">
        <f>IFERROR(VLOOKUP(C1275,'LISTA ICCU 2026'!D234:F1290,2,FALSE),"NO ")</f>
        <v>M2</v>
      </c>
      <c r="E1275" s="248">
        <f>IFERROR(VLOOKUP(C1275,'LISTA ICCU 2026'!D234:F1290,3,FALSE),"NO ")</f>
        <v>70658</v>
      </c>
      <c r="F1275" s="247"/>
      <c r="G1275" s="249">
        <f t="shared" si="40"/>
        <v>70658</v>
      </c>
      <c r="H1275" s="267" t="s">
        <v>1309</v>
      </c>
    </row>
    <row r="1276" spans="2:8" s="251" customFormat="1">
      <c r="B1276" s="246">
        <f t="shared" si="39"/>
        <v>1263</v>
      </c>
      <c r="C1276" s="264" t="s">
        <v>306</v>
      </c>
      <c r="D1276" s="247" t="str">
        <f>IFERROR(VLOOKUP(C1276,'LISTA ICCU 2026'!D235:F1291,2,FALSE),"NO ")</f>
        <v>M2</v>
      </c>
      <c r="E1276" s="248">
        <f>IFERROR(VLOOKUP(C1276,'LISTA ICCU 2026'!D235:F1291,3,FALSE),"NO ")</f>
        <v>53225</v>
      </c>
      <c r="F1276" s="247"/>
      <c r="G1276" s="249">
        <f t="shared" si="40"/>
        <v>53225</v>
      </c>
      <c r="H1276" s="250" t="s">
        <v>1309</v>
      </c>
    </row>
    <row r="1277" spans="2:8" s="251" customFormat="1">
      <c r="B1277" s="246">
        <f t="shared" si="39"/>
        <v>1264</v>
      </c>
      <c r="C1277" s="264" t="s">
        <v>307</v>
      </c>
      <c r="D1277" s="247" t="str">
        <f>IFERROR(VLOOKUP(C1277,'LISTA ICCU 2026'!D236:F1292,2,FALSE),"NO ")</f>
        <v>M2</v>
      </c>
      <c r="E1277" s="248">
        <f>IFERROR(VLOOKUP(C1277,'LISTA ICCU 2026'!D236:F1292,3,FALSE),"NO ")</f>
        <v>53384</v>
      </c>
      <c r="F1277" s="247"/>
      <c r="G1277" s="249">
        <f t="shared" si="40"/>
        <v>53384</v>
      </c>
      <c r="H1277" s="250" t="s">
        <v>1309</v>
      </c>
    </row>
    <row r="1278" spans="2:8" s="251" customFormat="1">
      <c r="B1278" s="246">
        <f t="shared" si="39"/>
        <v>1265</v>
      </c>
      <c r="C1278" s="264" t="s">
        <v>308</v>
      </c>
      <c r="D1278" s="247" t="str">
        <f>IFERROR(VLOOKUP(C1278,'LISTA ICCU 2026'!D237:F1293,2,FALSE),"NO ")</f>
        <v>M2</v>
      </c>
      <c r="E1278" s="248">
        <f>IFERROR(VLOOKUP(C1278,'LISTA ICCU 2026'!D237:F1293,3,FALSE),"NO ")</f>
        <v>53758</v>
      </c>
      <c r="F1278" s="247"/>
      <c r="G1278" s="249">
        <f t="shared" si="40"/>
        <v>53758</v>
      </c>
      <c r="H1278" s="267" t="s">
        <v>1309</v>
      </c>
    </row>
    <row r="1279" spans="2:8" s="251" customFormat="1">
      <c r="B1279" s="246">
        <f t="shared" si="39"/>
        <v>1266</v>
      </c>
      <c r="C1279" s="264" t="s">
        <v>309</v>
      </c>
      <c r="D1279" s="247" t="str">
        <f>IFERROR(VLOOKUP(C1279,'LISTA ICCU 2026'!D238:F1294,2,FALSE),"NO ")</f>
        <v>M2</v>
      </c>
      <c r="E1279" s="248">
        <f>IFERROR(VLOOKUP(C1279,'LISTA ICCU 2026'!D238:F1294,3,FALSE),"NO ")</f>
        <v>77517</v>
      </c>
      <c r="F1279" s="247"/>
      <c r="G1279" s="249">
        <f t="shared" si="40"/>
        <v>77517</v>
      </c>
      <c r="H1279" s="250" t="s">
        <v>1309</v>
      </c>
    </row>
    <row r="1280" spans="2:8" s="251" customFormat="1">
      <c r="B1280" s="246">
        <f t="shared" si="39"/>
        <v>1267</v>
      </c>
      <c r="C1280" s="264" t="s">
        <v>310</v>
      </c>
      <c r="D1280" s="247" t="str">
        <f>IFERROR(VLOOKUP(C1280,'LISTA ICCU 2026'!D239:F1295,2,FALSE),"NO ")</f>
        <v>M2</v>
      </c>
      <c r="E1280" s="248">
        <f>IFERROR(VLOOKUP(C1280,'LISTA ICCU 2026'!D239:F1295,3,FALSE),"NO ")</f>
        <v>69008</v>
      </c>
      <c r="F1280" s="247"/>
      <c r="G1280" s="249">
        <f t="shared" si="40"/>
        <v>69008</v>
      </c>
      <c r="H1280" s="250" t="s">
        <v>1309</v>
      </c>
    </row>
    <row r="1281" spans="2:8" s="251" customFormat="1">
      <c r="B1281" s="246">
        <f t="shared" si="39"/>
        <v>1268</v>
      </c>
      <c r="C1281" s="264" t="s">
        <v>311</v>
      </c>
      <c r="D1281" s="247" t="str">
        <f>IFERROR(VLOOKUP(C1281,'LISTA ICCU 2026'!D240:F1296,2,FALSE),"NO ")</f>
        <v>M2</v>
      </c>
      <c r="E1281" s="248">
        <f>IFERROR(VLOOKUP(C1281,'LISTA ICCU 2026'!D240:F1296,3,FALSE),"NO ")</f>
        <v>121009</v>
      </c>
      <c r="F1281" s="247"/>
      <c r="G1281" s="249">
        <f t="shared" si="40"/>
        <v>121009</v>
      </c>
      <c r="H1281" s="267" t="s">
        <v>1309</v>
      </c>
    </row>
    <row r="1282" spans="2:8" s="251" customFormat="1" ht="26.4">
      <c r="B1282" s="246">
        <f t="shared" si="39"/>
        <v>1269</v>
      </c>
      <c r="C1282" s="264" t="s">
        <v>312</v>
      </c>
      <c r="D1282" s="247" t="str">
        <f>IFERROR(VLOOKUP(C1282,'LISTA ICCU 2026'!D241:F1297,2,FALSE),"NO ")</f>
        <v>M2</v>
      </c>
      <c r="E1282" s="248">
        <f>IFERROR(VLOOKUP(C1282,'LISTA ICCU 2026'!D241:F1297,3,FALSE),"NO ")</f>
        <v>220111</v>
      </c>
      <c r="F1282" s="247"/>
      <c r="G1282" s="249">
        <f t="shared" si="40"/>
        <v>220111</v>
      </c>
      <c r="H1282" s="250" t="s">
        <v>1309</v>
      </c>
    </row>
    <row r="1283" spans="2:8" s="251" customFormat="1">
      <c r="B1283" s="246">
        <f t="shared" si="39"/>
        <v>1270</v>
      </c>
      <c r="C1283" s="264" t="s">
        <v>313</v>
      </c>
      <c r="D1283" s="247" t="str">
        <f>IFERROR(VLOOKUP(C1283,'LISTA ICCU 2026'!D242:F1298,2,FALSE),"NO ")</f>
        <v>M2</v>
      </c>
      <c r="E1283" s="248">
        <f>IFERROR(VLOOKUP(C1283,'LISTA ICCU 2026'!D242:F1298,3,FALSE),"NO ")</f>
        <v>101788</v>
      </c>
      <c r="F1283" s="247"/>
      <c r="G1283" s="249">
        <f t="shared" si="40"/>
        <v>101788</v>
      </c>
      <c r="H1283" s="250" t="s">
        <v>1309</v>
      </c>
    </row>
    <row r="1284" spans="2:8" s="251" customFormat="1" ht="26.4">
      <c r="B1284" s="246">
        <f t="shared" si="39"/>
        <v>1271</v>
      </c>
      <c r="C1284" s="264" t="s">
        <v>314</v>
      </c>
      <c r="D1284" s="247" t="str">
        <f>IFERROR(VLOOKUP(C1284,'LISTA ICCU 2026'!D243:F1299,2,FALSE),"NO ")</f>
        <v>M2</v>
      </c>
      <c r="E1284" s="248">
        <f>IFERROR(VLOOKUP(C1284,'LISTA ICCU 2026'!D243:F1299,3,FALSE),"NO ")</f>
        <v>70055</v>
      </c>
      <c r="F1284" s="247"/>
      <c r="G1284" s="249">
        <f t="shared" si="40"/>
        <v>70055</v>
      </c>
      <c r="H1284" s="267" t="s">
        <v>1309</v>
      </c>
    </row>
    <row r="1285" spans="2:8" s="251" customFormat="1" ht="26.4">
      <c r="B1285" s="246">
        <f t="shared" si="39"/>
        <v>1272</v>
      </c>
      <c r="C1285" s="264" t="s">
        <v>315</v>
      </c>
      <c r="D1285" s="247" t="str">
        <f>IFERROR(VLOOKUP(C1285,'LISTA ICCU 2026'!D244:F1300,2,FALSE),"NO ")</f>
        <v>M2</v>
      </c>
      <c r="E1285" s="248">
        <f>IFERROR(VLOOKUP(C1285,'LISTA ICCU 2026'!D244:F1300,3,FALSE),"NO ")</f>
        <v>64022</v>
      </c>
      <c r="F1285" s="247"/>
      <c r="G1285" s="249">
        <f t="shared" si="40"/>
        <v>64022</v>
      </c>
      <c r="H1285" s="250" t="s">
        <v>1309</v>
      </c>
    </row>
    <row r="1286" spans="2:8" s="251" customFormat="1" ht="39.6">
      <c r="B1286" s="246">
        <f t="shared" si="39"/>
        <v>1273</v>
      </c>
      <c r="C1286" s="264" t="s">
        <v>316</v>
      </c>
      <c r="D1286" s="247" t="str">
        <f>IFERROR(VLOOKUP(C1286,'LISTA ICCU 2026'!D245:F1301,2,FALSE),"NO ")</f>
        <v>M2</v>
      </c>
      <c r="E1286" s="248">
        <f>IFERROR(VLOOKUP(C1286,'LISTA ICCU 2026'!D245:F1301,3,FALSE),"NO ")</f>
        <v>93577</v>
      </c>
      <c r="F1286" s="247"/>
      <c r="G1286" s="249">
        <f t="shared" si="40"/>
        <v>93577</v>
      </c>
      <c r="H1286" s="250" t="s">
        <v>1309</v>
      </c>
    </row>
    <row r="1287" spans="2:8" s="251" customFormat="1" ht="26.4">
      <c r="B1287" s="246">
        <f t="shared" si="39"/>
        <v>1274</v>
      </c>
      <c r="C1287" s="264" t="s">
        <v>317</v>
      </c>
      <c r="D1287" s="247" t="str">
        <f>IFERROR(VLOOKUP(C1287,'LISTA ICCU 2026'!D246:F1302,2,FALSE),"NO ")</f>
        <v>ML</v>
      </c>
      <c r="E1287" s="248">
        <f>IFERROR(VLOOKUP(C1287,'LISTA ICCU 2026'!D246:F1302,3,FALSE),"NO ")</f>
        <v>31384</v>
      </c>
      <c r="F1287" s="247"/>
      <c r="G1287" s="249">
        <f t="shared" si="40"/>
        <v>31384</v>
      </c>
      <c r="H1287" s="267" t="s">
        <v>1309</v>
      </c>
    </row>
    <row r="1288" spans="2:8" s="251" customFormat="1" ht="26.4">
      <c r="B1288" s="246">
        <f t="shared" si="39"/>
        <v>1275</v>
      </c>
      <c r="C1288" s="264" t="s">
        <v>318</v>
      </c>
      <c r="D1288" s="247" t="str">
        <f>IFERROR(VLOOKUP(C1288,'LISTA ICCU 2026'!D247:F1303,2,FALSE),"NO ")</f>
        <v>ML</v>
      </c>
      <c r="E1288" s="248">
        <f>IFERROR(VLOOKUP(C1288,'LISTA ICCU 2026'!D247:F1303,3,FALSE),"NO ")</f>
        <v>36254</v>
      </c>
      <c r="F1288" s="247"/>
      <c r="G1288" s="249">
        <f t="shared" si="40"/>
        <v>36254</v>
      </c>
      <c r="H1288" s="250" t="s">
        <v>1309</v>
      </c>
    </row>
    <row r="1289" spans="2:8" s="251" customFormat="1" ht="26.4">
      <c r="B1289" s="246">
        <f t="shared" si="39"/>
        <v>1276</v>
      </c>
      <c r="C1289" s="264" t="s">
        <v>319</v>
      </c>
      <c r="D1289" s="247" t="str">
        <f>IFERROR(VLOOKUP(C1289,'LISTA ICCU 2026'!D248:F1304,2,FALSE),"NO ")</f>
        <v>M2</v>
      </c>
      <c r="E1289" s="248">
        <f>IFERROR(VLOOKUP(C1289,'LISTA ICCU 2026'!D248:F1304,3,FALSE),"NO ")</f>
        <v>51938</v>
      </c>
      <c r="F1289" s="247"/>
      <c r="G1289" s="249">
        <f t="shared" si="40"/>
        <v>51938</v>
      </c>
      <c r="H1289" s="250" t="s">
        <v>1309</v>
      </c>
    </row>
    <row r="1290" spans="2:8" s="251" customFormat="1" ht="26.4">
      <c r="B1290" s="246">
        <f t="shared" si="39"/>
        <v>1277</v>
      </c>
      <c r="C1290" s="264" t="s">
        <v>320</v>
      </c>
      <c r="D1290" s="247" t="str">
        <f>IFERROR(VLOOKUP(C1290,'LISTA ICCU 2026'!D249:F1305,2,FALSE),"NO ")</f>
        <v>M2</v>
      </c>
      <c r="E1290" s="248">
        <f>IFERROR(VLOOKUP(C1290,'LISTA ICCU 2026'!D249:F1305,3,FALSE),"NO ")</f>
        <v>67075</v>
      </c>
      <c r="F1290" s="247"/>
      <c r="G1290" s="249">
        <f t="shared" si="40"/>
        <v>67075</v>
      </c>
      <c r="H1290" s="267" t="s">
        <v>1309</v>
      </c>
    </row>
    <row r="1291" spans="2:8" s="251" customFormat="1" ht="26.4">
      <c r="B1291" s="246">
        <f t="shared" si="39"/>
        <v>1278</v>
      </c>
      <c r="C1291" s="264" t="s">
        <v>321</v>
      </c>
      <c r="D1291" s="247" t="str">
        <f>IFERROR(VLOOKUP(C1291,'LISTA ICCU 2026'!D250:F1306,2,FALSE),"NO ")</f>
        <v>ML</v>
      </c>
      <c r="E1291" s="248">
        <f>IFERROR(VLOOKUP(C1291,'LISTA ICCU 2026'!D250:F1306,3,FALSE),"NO ")</f>
        <v>33282</v>
      </c>
      <c r="F1291" s="247"/>
      <c r="G1291" s="249">
        <f t="shared" si="40"/>
        <v>33282</v>
      </c>
      <c r="H1291" s="250" t="s">
        <v>1309</v>
      </c>
    </row>
    <row r="1292" spans="2:8" s="251" customFormat="1" ht="26.4">
      <c r="B1292" s="246">
        <f t="shared" si="39"/>
        <v>1279</v>
      </c>
      <c r="C1292" s="264" t="s">
        <v>322</v>
      </c>
      <c r="D1292" s="247" t="str">
        <f>IFERROR(VLOOKUP(C1292,'LISTA ICCU 2026'!D251:F1307,2,FALSE),"NO ")</f>
        <v>ML</v>
      </c>
      <c r="E1292" s="248">
        <f>IFERROR(VLOOKUP(C1292,'LISTA ICCU 2026'!D251:F1307,3,FALSE),"NO ")</f>
        <v>84179</v>
      </c>
      <c r="F1292" s="247"/>
      <c r="G1292" s="249">
        <f t="shared" si="40"/>
        <v>84179</v>
      </c>
      <c r="H1292" s="250" t="s">
        <v>1309</v>
      </c>
    </row>
    <row r="1293" spans="2:8" s="251" customFormat="1" ht="26.4">
      <c r="B1293" s="246">
        <f t="shared" si="39"/>
        <v>1280</v>
      </c>
      <c r="C1293" s="264" t="s">
        <v>323</v>
      </c>
      <c r="D1293" s="247" t="str">
        <f>IFERROR(VLOOKUP(C1293,'LISTA ICCU 2026'!D252:F1308,2,FALSE),"NO ")</f>
        <v>M2</v>
      </c>
      <c r="E1293" s="248">
        <f>IFERROR(VLOOKUP(C1293,'LISTA ICCU 2026'!D252:F1308,3,FALSE),"NO ")</f>
        <v>513604</v>
      </c>
      <c r="F1293" s="247"/>
      <c r="G1293" s="249">
        <f t="shared" si="40"/>
        <v>513604</v>
      </c>
      <c r="H1293" s="267" t="s">
        <v>1309</v>
      </c>
    </row>
    <row r="1294" spans="2:8" s="251" customFormat="1" ht="26.4">
      <c r="B1294" s="246">
        <f t="shared" si="39"/>
        <v>1281</v>
      </c>
      <c r="C1294" s="264" t="s">
        <v>324</v>
      </c>
      <c r="D1294" s="247" t="str">
        <f>IFERROR(VLOOKUP(C1294,'LISTA ICCU 2026'!D253:F1309,2,FALSE),"NO ")</f>
        <v>M2</v>
      </c>
      <c r="E1294" s="248">
        <f>IFERROR(VLOOKUP(C1294,'LISTA ICCU 2026'!D253:F1309,3,FALSE),"NO ")</f>
        <v>207423</v>
      </c>
      <c r="F1294" s="247"/>
      <c r="G1294" s="249">
        <f t="shared" si="40"/>
        <v>207423</v>
      </c>
      <c r="H1294" s="250" t="s">
        <v>1309</v>
      </c>
    </row>
    <row r="1295" spans="2:8" s="251" customFormat="1" ht="26.4">
      <c r="B1295" s="246">
        <f t="shared" si="39"/>
        <v>1282</v>
      </c>
      <c r="C1295" s="264" t="s">
        <v>325</v>
      </c>
      <c r="D1295" s="247" t="str">
        <f>IFERROR(VLOOKUP(C1295,'LISTA ICCU 2026'!D254:F1310,2,FALSE),"NO ")</f>
        <v>M2</v>
      </c>
      <c r="E1295" s="248">
        <f>IFERROR(VLOOKUP(C1295,'LISTA ICCU 2026'!D254:F1310,3,FALSE),"NO ")</f>
        <v>407154</v>
      </c>
      <c r="F1295" s="247"/>
      <c r="G1295" s="249">
        <f t="shared" si="40"/>
        <v>407154</v>
      </c>
      <c r="H1295" s="250" t="s">
        <v>1309</v>
      </c>
    </row>
    <row r="1296" spans="2:8" s="251" customFormat="1">
      <c r="B1296" s="246">
        <f t="shared" si="39"/>
        <v>1283</v>
      </c>
      <c r="C1296" s="264" t="s">
        <v>326</v>
      </c>
      <c r="D1296" s="247" t="str">
        <f>IFERROR(VLOOKUP(C1296,'LISTA ICCU 2026'!D255:F1311,2,FALSE),"NO ")</f>
        <v>M2</v>
      </c>
      <c r="E1296" s="248">
        <f>IFERROR(VLOOKUP(C1296,'LISTA ICCU 2026'!D255:F1311,3,FALSE),"NO ")</f>
        <v>450400</v>
      </c>
      <c r="F1296" s="247"/>
      <c r="G1296" s="249">
        <f t="shared" si="40"/>
        <v>450400</v>
      </c>
      <c r="H1296" s="267" t="s">
        <v>1309</v>
      </c>
    </row>
    <row r="1297" spans="2:8" s="251" customFormat="1">
      <c r="B1297" s="246">
        <f t="shared" si="39"/>
        <v>1284</v>
      </c>
      <c r="C1297" s="264" t="s">
        <v>327</v>
      </c>
      <c r="D1297" s="247" t="str">
        <f>IFERROR(VLOOKUP(C1297,'LISTA ICCU 2026'!D256:F1312,2,FALSE),"NO ")</f>
        <v>M2</v>
      </c>
      <c r="E1297" s="248">
        <f>IFERROR(VLOOKUP(C1297,'LISTA ICCU 2026'!D256:F1312,3,FALSE),"NO ")</f>
        <v>93013</v>
      </c>
      <c r="F1297" s="247"/>
      <c r="G1297" s="249">
        <f t="shared" si="40"/>
        <v>93013</v>
      </c>
      <c r="H1297" s="250" t="s">
        <v>1309</v>
      </c>
    </row>
    <row r="1298" spans="2:8" s="251" customFormat="1">
      <c r="B1298" s="246">
        <f t="shared" si="39"/>
        <v>1285</v>
      </c>
      <c r="C1298" s="264" t="s">
        <v>328</v>
      </c>
      <c r="D1298" s="247" t="str">
        <f>IFERROR(VLOOKUP(C1298,'LISTA ICCU 2026'!D257:F1313,2,FALSE),"NO ")</f>
        <v>M2</v>
      </c>
      <c r="E1298" s="248">
        <f>IFERROR(VLOOKUP(C1298,'LISTA ICCU 2026'!D257:F1313,3,FALSE),"NO ")</f>
        <v>90139</v>
      </c>
      <c r="F1298" s="247"/>
      <c r="G1298" s="249">
        <f t="shared" si="40"/>
        <v>90139</v>
      </c>
      <c r="H1298" s="250" t="s">
        <v>1309</v>
      </c>
    </row>
    <row r="1299" spans="2:8" s="251" customFormat="1">
      <c r="B1299" s="246">
        <f t="shared" si="39"/>
        <v>1286</v>
      </c>
      <c r="C1299" s="264" t="s">
        <v>329</v>
      </c>
      <c r="D1299" s="247" t="str">
        <f>IFERROR(VLOOKUP(C1299,'LISTA ICCU 2026'!D258:F1314,2,FALSE),"NO ")</f>
        <v>M2</v>
      </c>
      <c r="E1299" s="248">
        <f>IFERROR(VLOOKUP(C1299,'LISTA ICCU 2026'!D258:F1314,3,FALSE),"NO ")</f>
        <v>130100</v>
      </c>
      <c r="F1299" s="247"/>
      <c r="G1299" s="249">
        <f t="shared" si="40"/>
        <v>130100</v>
      </c>
      <c r="H1299" s="267" t="s">
        <v>1309</v>
      </c>
    </row>
    <row r="1300" spans="2:8" s="251" customFormat="1">
      <c r="B1300" s="246">
        <f t="shared" si="39"/>
        <v>1287</v>
      </c>
      <c r="C1300" s="264" t="s">
        <v>330</v>
      </c>
      <c r="D1300" s="247" t="str">
        <f>IFERROR(VLOOKUP(C1300,'LISTA ICCU 2026'!D259:F1315,2,FALSE),"NO ")</f>
        <v>M2</v>
      </c>
      <c r="E1300" s="248">
        <f>IFERROR(VLOOKUP(C1300,'LISTA ICCU 2026'!D259:F1315,3,FALSE),"NO ")</f>
        <v>83411</v>
      </c>
      <c r="F1300" s="247"/>
      <c r="G1300" s="249">
        <f t="shared" si="40"/>
        <v>83411</v>
      </c>
      <c r="H1300" s="250" t="s">
        <v>1309</v>
      </c>
    </row>
    <row r="1301" spans="2:8" s="251" customFormat="1" ht="39.6">
      <c r="B1301" s="246">
        <f t="shared" si="39"/>
        <v>1288</v>
      </c>
      <c r="C1301" s="264" t="s">
        <v>331</v>
      </c>
      <c r="D1301" s="247" t="str">
        <f>IFERROR(VLOOKUP(C1301,'LISTA ICCU 2026'!D260:F1316,2,FALSE),"NO ")</f>
        <v>M2</v>
      </c>
      <c r="E1301" s="248">
        <f>IFERROR(VLOOKUP(C1301,'LISTA ICCU 2026'!D260:F1316,3,FALSE),"NO ")</f>
        <v>627971</v>
      </c>
      <c r="F1301" s="247"/>
      <c r="G1301" s="249">
        <f t="shared" si="40"/>
        <v>627971</v>
      </c>
      <c r="H1301" s="250" t="s">
        <v>1309</v>
      </c>
    </row>
    <row r="1302" spans="2:8" s="251" customFormat="1">
      <c r="B1302" s="246">
        <f t="shared" si="39"/>
        <v>1289</v>
      </c>
      <c r="C1302" s="264" t="s">
        <v>332</v>
      </c>
      <c r="D1302" s="247">
        <f>IFERROR(VLOOKUP(C1302,'LISTA ICCU 2026'!D261:F1317,2,FALSE),"NO ")</f>
        <v>0</v>
      </c>
      <c r="E1302" s="248">
        <f>IFERROR(VLOOKUP(C1302,'LISTA ICCU 2026'!D261:F1317,3,FALSE),"NO ")</f>
        <v>0</v>
      </c>
      <c r="F1302" s="247"/>
      <c r="G1302" s="249">
        <f t="shared" si="40"/>
        <v>0</v>
      </c>
      <c r="H1302" s="267" t="s">
        <v>1309</v>
      </c>
    </row>
    <row r="1303" spans="2:8" s="251" customFormat="1">
      <c r="B1303" s="246">
        <f t="shared" si="39"/>
        <v>1290</v>
      </c>
      <c r="C1303" s="264" t="s">
        <v>333</v>
      </c>
      <c r="D1303" s="247" t="str">
        <f>IFERROR(VLOOKUP(C1303,'LISTA ICCU 2026'!D262:F1318,2,FALSE),"NO ")</f>
        <v>M3</v>
      </c>
      <c r="E1303" s="248">
        <f>IFERROR(VLOOKUP(C1303,'LISTA ICCU 2026'!D262:F1318,3,FALSE),"NO ")</f>
        <v>595148</v>
      </c>
      <c r="F1303" s="247"/>
      <c r="G1303" s="249">
        <f t="shared" si="40"/>
        <v>595148</v>
      </c>
      <c r="H1303" s="250" t="s">
        <v>1309</v>
      </c>
    </row>
    <row r="1304" spans="2:8" s="251" customFormat="1">
      <c r="B1304" s="246">
        <f t="shared" si="39"/>
        <v>1291</v>
      </c>
      <c r="C1304" s="264" t="s">
        <v>334</v>
      </c>
      <c r="D1304" s="247" t="str">
        <f>IFERROR(VLOOKUP(C1304,'LISTA ICCU 2026'!D263:F1319,2,FALSE),"NO ")</f>
        <v>M3</v>
      </c>
      <c r="E1304" s="248">
        <f>IFERROR(VLOOKUP(C1304,'LISTA ICCU 2026'!D263:F1319,3,FALSE),"NO ")</f>
        <v>568493</v>
      </c>
      <c r="F1304" s="247"/>
      <c r="G1304" s="249">
        <f t="shared" si="40"/>
        <v>568493</v>
      </c>
      <c r="H1304" s="250" t="s">
        <v>1309</v>
      </c>
    </row>
    <row r="1305" spans="2:8" s="251" customFormat="1">
      <c r="B1305" s="246">
        <f t="shared" si="39"/>
        <v>1292</v>
      </c>
      <c r="C1305" s="264" t="s">
        <v>335</v>
      </c>
      <c r="D1305" s="247" t="str">
        <f>IFERROR(VLOOKUP(C1305,'LISTA ICCU 2026'!D264:F1320,2,FALSE),"NO ")</f>
        <v>M3</v>
      </c>
      <c r="E1305" s="248">
        <f>IFERROR(VLOOKUP(C1305,'LISTA ICCU 2026'!D264:F1320,3,FALSE),"NO ")</f>
        <v>535598</v>
      </c>
      <c r="F1305" s="247"/>
      <c r="G1305" s="249">
        <f t="shared" si="40"/>
        <v>535598</v>
      </c>
      <c r="H1305" s="267" t="s">
        <v>1309</v>
      </c>
    </row>
    <row r="1306" spans="2:8" s="251" customFormat="1">
      <c r="B1306" s="246">
        <f t="shared" si="39"/>
        <v>1293</v>
      </c>
      <c r="C1306" s="264" t="s">
        <v>336</v>
      </c>
      <c r="D1306" s="247" t="str">
        <f>IFERROR(VLOOKUP(C1306,'LISTA ICCU 2026'!D265:F1321,2,FALSE),"NO ")</f>
        <v>M3</v>
      </c>
      <c r="E1306" s="248">
        <f>IFERROR(VLOOKUP(C1306,'LISTA ICCU 2026'!D265:F1321,3,FALSE),"NO ")</f>
        <v>490131</v>
      </c>
      <c r="F1306" s="247"/>
      <c r="G1306" s="249">
        <f t="shared" si="40"/>
        <v>490131</v>
      </c>
      <c r="H1306" s="250" t="s">
        <v>1309</v>
      </c>
    </row>
    <row r="1307" spans="2:8" s="251" customFormat="1">
      <c r="B1307" s="246">
        <f t="shared" si="39"/>
        <v>1294</v>
      </c>
      <c r="C1307" s="264" t="s">
        <v>337</v>
      </c>
      <c r="D1307" s="247" t="str">
        <f>IFERROR(VLOOKUP(C1307,'LISTA ICCU 2026'!D266:F1322,2,FALSE),"NO ")</f>
        <v>M3</v>
      </c>
      <c r="E1307" s="248">
        <f>IFERROR(VLOOKUP(C1307,'LISTA ICCU 2026'!D266:F1322,3,FALSE),"NO ")</f>
        <v>457027</v>
      </c>
      <c r="F1307" s="247"/>
      <c r="G1307" s="249">
        <f t="shared" si="40"/>
        <v>457027</v>
      </c>
      <c r="H1307" s="250" t="s">
        <v>1309</v>
      </c>
    </row>
    <row r="1308" spans="2:8" s="251" customFormat="1">
      <c r="B1308" s="246">
        <f t="shared" ref="B1308:B1369" si="41">B1307+1</f>
        <v>1295</v>
      </c>
      <c r="C1308" s="264" t="s">
        <v>338</v>
      </c>
      <c r="D1308" s="247" t="str">
        <f>IFERROR(VLOOKUP(C1308,'LISTA ICCU 2026'!D267:F1323,2,FALSE),"NO ")</f>
        <v>M3</v>
      </c>
      <c r="E1308" s="248">
        <f>IFERROR(VLOOKUP(C1308,'LISTA ICCU 2026'!D267:F1323,3,FALSE),"NO ")</f>
        <v>424240</v>
      </c>
      <c r="F1308" s="247"/>
      <c r="G1308" s="249">
        <f t="shared" si="40"/>
        <v>424240</v>
      </c>
      <c r="H1308" s="267" t="s">
        <v>1309</v>
      </c>
    </row>
    <row r="1309" spans="2:8" s="251" customFormat="1">
      <c r="B1309" s="246">
        <f t="shared" si="41"/>
        <v>1296</v>
      </c>
      <c r="C1309" s="264" t="s">
        <v>339</v>
      </c>
      <c r="D1309" s="247" t="str">
        <f>IFERROR(VLOOKUP(C1309,'LISTA ICCU 2026'!D268:F1324,2,FALSE),"NO ")</f>
        <v>M3</v>
      </c>
      <c r="E1309" s="248">
        <f>IFERROR(VLOOKUP(C1309,'LISTA ICCU 2026'!D268:F1324,3,FALSE),"NO ")</f>
        <v>380268</v>
      </c>
      <c r="F1309" s="247"/>
      <c r="G1309" s="249">
        <f t="shared" si="40"/>
        <v>380268</v>
      </c>
      <c r="H1309" s="250" t="s">
        <v>1309</v>
      </c>
    </row>
    <row r="1310" spans="2:8" s="251" customFormat="1">
      <c r="B1310" s="246">
        <f t="shared" si="41"/>
        <v>1297</v>
      </c>
      <c r="C1310" s="264" t="s">
        <v>340</v>
      </c>
      <c r="D1310" s="247" t="str">
        <f>IFERROR(VLOOKUP(C1310,'LISTA ICCU 2026'!D269:F1325,2,FALSE),"NO ")</f>
        <v>M3</v>
      </c>
      <c r="E1310" s="248">
        <f>IFERROR(VLOOKUP(C1310,'LISTA ICCU 2026'!D269:F1325,3,FALSE),"NO ")</f>
        <v>542652</v>
      </c>
      <c r="F1310" s="247"/>
      <c r="G1310" s="249">
        <f t="shared" si="40"/>
        <v>542652</v>
      </c>
      <c r="H1310" s="250" t="s">
        <v>1309</v>
      </c>
    </row>
    <row r="1311" spans="2:8" s="251" customFormat="1">
      <c r="B1311" s="246">
        <f t="shared" si="41"/>
        <v>1298</v>
      </c>
      <c r="C1311" s="264" t="s">
        <v>341</v>
      </c>
      <c r="D1311" s="247" t="str">
        <f>IFERROR(VLOOKUP(C1311,'LISTA ICCU 2026'!D270:F1326,2,FALSE),"NO ")</f>
        <v>M3</v>
      </c>
      <c r="E1311" s="248">
        <f>IFERROR(VLOOKUP(C1311,'LISTA ICCU 2026'!D270:F1326,3,FALSE),"NO ")</f>
        <v>487072</v>
      </c>
      <c r="F1311" s="247"/>
      <c r="G1311" s="249">
        <f t="shared" si="40"/>
        <v>487072</v>
      </c>
      <c r="H1311" s="267" t="s">
        <v>1309</v>
      </c>
    </row>
    <row r="1312" spans="2:8" s="251" customFormat="1">
      <c r="B1312" s="246">
        <f t="shared" si="41"/>
        <v>1299</v>
      </c>
      <c r="C1312" s="264" t="s">
        <v>342</v>
      </c>
      <c r="D1312" s="247" t="str">
        <f>IFERROR(VLOOKUP(C1312,'LISTA ICCU 2026'!D271:F1327,2,FALSE),"NO ")</f>
        <v>M3</v>
      </c>
      <c r="E1312" s="248">
        <f>IFERROR(VLOOKUP(C1312,'LISTA ICCU 2026'!D271:F1327,3,FALSE),"NO ")</f>
        <v>555616</v>
      </c>
      <c r="F1312" s="247"/>
      <c r="G1312" s="249">
        <f t="shared" si="40"/>
        <v>555616</v>
      </c>
      <c r="H1312" s="250" t="s">
        <v>1309</v>
      </c>
    </row>
    <row r="1313" spans="2:8" s="251" customFormat="1" ht="26.4">
      <c r="B1313" s="246">
        <f t="shared" si="41"/>
        <v>1300</v>
      </c>
      <c r="C1313" s="264" t="s">
        <v>343</v>
      </c>
      <c r="D1313" s="247" t="str">
        <f>IFERROR(VLOOKUP(C1313,'LISTA ICCU 2026'!D272:F1328,2,FALSE),"NO ")</f>
        <v>M3</v>
      </c>
      <c r="E1313" s="248">
        <f>IFERROR(VLOOKUP(C1313,'LISTA ICCU 2026'!D272:F1328,3,FALSE),"NO ")</f>
        <v>870336</v>
      </c>
      <c r="F1313" s="247"/>
      <c r="G1313" s="249">
        <f t="shared" si="40"/>
        <v>870336</v>
      </c>
      <c r="H1313" s="250" t="s">
        <v>1309</v>
      </c>
    </row>
    <row r="1314" spans="2:8" s="251" customFormat="1">
      <c r="B1314" s="246">
        <f t="shared" si="41"/>
        <v>1301</v>
      </c>
      <c r="C1314" s="264" t="s">
        <v>345</v>
      </c>
      <c r="D1314" s="247" t="str">
        <f>IFERROR(VLOOKUP(C1314,'LISTA ICCU 2026'!D275:F1331,2,FALSE),"NO ")</f>
        <v>ML</v>
      </c>
      <c r="E1314" s="248">
        <f>IFERROR(VLOOKUP(C1314,'LISTA ICCU 2026'!D275:F1331,3,FALSE),"NO ")</f>
        <v>195999</v>
      </c>
      <c r="F1314" s="247"/>
      <c r="G1314" s="249">
        <f t="shared" si="40"/>
        <v>195999</v>
      </c>
      <c r="H1314" s="250" t="s">
        <v>1309</v>
      </c>
    </row>
    <row r="1315" spans="2:8" s="251" customFormat="1">
      <c r="B1315" s="246">
        <f t="shared" si="41"/>
        <v>1302</v>
      </c>
      <c r="C1315" s="264" t="s">
        <v>346</v>
      </c>
      <c r="D1315" s="247" t="str">
        <f>IFERROR(VLOOKUP(C1315,'LISTA ICCU 2026'!D276:F1332,2,FALSE),"NO ")</f>
        <v>UN</v>
      </c>
      <c r="E1315" s="248">
        <f>IFERROR(VLOOKUP(C1315,'LISTA ICCU 2026'!D276:F1332,3,FALSE),"NO ")</f>
        <v>6862</v>
      </c>
      <c r="F1315" s="247"/>
      <c r="G1315" s="249">
        <f t="shared" si="40"/>
        <v>6862</v>
      </c>
      <c r="H1315" s="267" t="s">
        <v>1309</v>
      </c>
    </row>
    <row r="1316" spans="2:8" s="251" customFormat="1">
      <c r="B1316" s="246">
        <f t="shared" si="41"/>
        <v>1303</v>
      </c>
      <c r="C1316" s="264" t="s">
        <v>347</v>
      </c>
      <c r="D1316" s="247" t="str">
        <f>IFERROR(VLOOKUP(C1316,'LISTA ICCU 2026'!D277:F1333,2,FALSE),"NO ")</f>
        <v>M2</v>
      </c>
      <c r="E1316" s="248">
        <f>IFERROR(VLOOKUP(C1316,'LISTA ICCU 2026'!D277:F1333,3,FALSE),"NO ")</f>
        <v>210257</v>
      </c>
      <c r="F1316" s="247"/>
      <c r="G1316" s="249">
        <f t="shared" si="40"/>
        <v>210257</v>
      </c>
      <c r="H1316" s="250" t="s">
        <v>1309</v>
      </c>
    </row>
    <row r="1317" spans="2:8" s="251" customFormat="1">
      <c r="B1317" s="246">
        <f t="shared" si="41"/>
        <v>1304</v>
      </c>
      <c r="C1317" s="264" t="s">
        <v>348</v>
      </c>
      <c r="D1317" s="247" t="str">
        <f>IFERROR(VLOOKUP(C1317,'LISTA ICCU 2026'!D278:F1334,2,FALSE),"NO ")</f>
        <v>M2</v>
      </c>
      <c r="E1317" s="248">
        <f>IFERROR(VLOOKUP(C1317,'LISTA ICCU 2026'!D278:F1334,3,FALSE),"NO ")</f>
        <v>269321</v>
      </c>
      <c r="F1317" s="247"/>
      <c r="G1317" s="249">
        <f t="shared" si="40"/>
        <v>269321</v>
      </c>
      <c r="H1317" s="250" t="s">
        <v>1309</v>
      </c>
    </row>
    <row r="1318" spans="2:8" s="251" customFormat="1" ht="26.4">
      <c r="B1318" s="246">
        <f t="shared" si="41"/>
        <v>1305</v>
      </c>
      <c r="C1318" s="264" t="s">
        <v>349</v>
      </c>
      <c r="D1318" s="247" t="str">
        <f>IFERROR(VLOOKUP(C1318,'LISTA ICCU 2026'!D279:F1335,2,FALSE),"NO ")</f>
        <v>UN</v>
      </c>
      <c r="E1318" s="248">
        <f>IFERROR(VLOOKUP(C1318,'LISTA ICCU 2026'!D279:F1335,3,FALSE),"NO ")</f>
        <v>243951</v>
      </c>
      <c r="F1318" s="247"/>
      <c r="G1318" s="249">
        <f t="shared" si="40"/>
        <v>243951</v>
      </c>
      <c r="H1318" s="267" t="s">
        <v>1309</v>
      </c>
    </row>
    <row r="1319" spans="2:8" s="251" customFormat="1" ht="26.4">
      <c r="B1319" s="246">
        <f t="shared" si="41"/>
        <v>1306</v>
      </c>
      <c r="C1319" s="264" t="s">
        <v>350</v>
      </c>
      <c r="D1319" s="247" t="str">
        <f>IFERROR(VLOOKUP(C1319,'LISTA ICCU 2026'!D280:F1336,2,FALSE),"NO ")</f>
        <v>UN</v>
      </c>
      <c r="E1319" s="248">
        <f>IFERROR(VLOOKUP(C1319,'LISTA ICCU 2026'!D280:F1336,3,FALSE),"NO ")</f>
        <v>279852</v>
      </c>
      <c r="F1319" s="247"/>
      <c r="G1319" s="249">
        <f t="shared" si="40"/>
        <v>279852</v>
      </c>
      <c r="H1319" s="250" t="s">
        <v>1309</v>
      </c>
    </row>
    <row r="1320" spans="2:8" s="251" customFormat="1" ht="26.4">
      <c r="B1320" s="246">
        <f t="shared" si="41"/>
        <v>1307</v>
      </c>
      <c r="C1320" s="264" t="s">
        <v>351</v>
      </c>
      <c r="D1320" s="247" t="str">
        <f>IFERROR(VLOOKUP(C1320,'LISTA ICCU 2026'!D281:F1337,2,FALSE),"NO ")</f>
        <v>UN</v>
      </c>
      <c r="E1320" s="248">
        <f>IFERROR(VLOOKUP(C1320,'LISTA ICCU 2026'!D281:F1337,3,FALSE),"NO ")</f>
        <v>306778</v>
      </c>
      <c r="F1320" s="247"/>
      <c r="G1320" s="249">
        <f t="shared" si="40"/>
        <v>306778</v>
      </c>
      <c r="H1320" s="250" t="s">
        <v>1309</v>
      </c>
    </row>
    <row r="1321" spans="2:8" s="251" customFormat="1">
      <c r="B1321" s="246">
        <f t="shared" si="41"/>
        <v>1308</v>
      </c>
      <c r="C1321" s="264" t="s">
        <v>352</v>
      </c>
      <c r="D1321" s="247" t="str">
        <f>IFERROR(VLOOKUP(C1321,'LISTA ICCU 2026'!D282:F1338,2,FALSE),"NO ")</f>
        <v>UN</v>
      </c>
      <c r="E1321" s="248">
        <f>IFERROR(VLOOKUP(C1321,'LISTA ICCU 2026'!D282:F1338,3,FALSE),"NO ")</f>
        <v>288033</v>
      </c>
      <c r="F1321" s="247"/>
      <c r="G1321" s="249">
        <f t="shared" si="40"/>
        <v>288033</v>
      </c>
      <c r="H1321" s="267" t="s">
        <v>1309</v>
      </c>
    </row>
    <row r="1322" spans="2:8" s="251" customFormat="1">
      <c r="B1322" s="246">
        <f t="shared" si="41"/>
        <v>1309</v>
      </c>
      <c r="C1322" s="264" t="s">
        <v>353</v>
      </c>
      <c r="D1322" s="247" t="str">
        <f>IFERROR(VLOOKUP(C1322,'LISTA ICCU 2026'!D283:F1339,2,FALSE),"NO ")</f>
        <v>UN</v>
      </c>
      <c r="E1322" s="248">
        <f>IFERROR(VLOOKUP(C1322,'LISTA ICCU 2026'!D283:F1339,3,FALSE),"NO ")</f>
        <v>325198</v>
      </c>
      <c r="F1322" s="247"/>
      <c r="G1322" s="249">
        <f t="shared" si="40"/>
        <v>325198</v>
      </c>
      <c r="H1322" s="250" t="s">
        <v>1309</v>
      </c>
    </row>
    <row r="1323" spans="2:8" s="251" customFormat="1">
      <c r="B1323" s="246">
        <f t="shared" si="41"/>
        <v>1310</v>
      </c>
      <c r="C1323" s="264" t="s">
        <v>354</v>
      </c>
      <c r="D1323" s="247" t="str">
        <f>IFERROR(VLOOKUP(C1323,'LISTA ICCU 2026'!D284:F1340,2,FALSE),"NO ")</f>
        <v>UN</v>
      </c>
      <c r="E1323" s="248">
        <f>IFERROR(VLOOKUP(C1323,'LISTA ICCU 2026'!D284:F1340,3,FALSE),"NO ")</f>
        <v>473856</v>
      </c>
      <c r="F1323" s="247"/>
      <c r="G1323" s="249">
        <f t="shared" si="40"/>
        <v>473856</v>
      </c>
      <c r="H1323" s="250" t="s">
        <v>1309</v>
      </c>
    </row>
    <row r="1324" spans="2:8" s="251" customFormat="1" ht="26.4">
      <c r="B1324" s="246">
        <f t="shared" si="41"/>
        <v>1311</v>
      </c>
      <c r="C1324" s="264" t="s">
        <v>355</v>
      </c>
      <c r="D1324" s="247" t="str">
        <f>IFERROR(VLOOKUP(C1324,'LISTA ICCU 2026'!D285:F1341,2,FALSE),"NO ")</f>
        <v>UN</v>
      </c>
      <c r="E1324" s="248">
        <f>IFERROR(VLOOKUP(C1324,'LISTA ICCU 2026'!D285:F1341,3,FALSE),"NO ")</f>
        <v>189816</v>
      </c>
      <c r="F1324" s="247"/>
      <c r="G1324" s="249">
        <f t="shared" si="40"/>
        <v>189816</v>
      </c>
      <c r="H1324" s="267" t="s">
        <v>1309</v>
      </c>
    </row>
    <row r="1325" spans="2:8" s="251" customFormat="1" ht="26.4">
      <c r="B1325" s="246">
        <f t="shared" si="41"/>
        <v>1312</v>
      </c>
      <c r="C1325" s="264" t="s">
        <v>356</v>
      </c>
      <c r="D1325" s="247" t="str">
        <f>IFERROR(VLOOKUP(C1325,'LISTA ICCU 2026'!D286:F1342,2,FALSE),"NO ")</f>
        <v>UN</v>
      </c>
      <c r="E1325" s="248">
        <f>IFERROR(VLOOKUP(C1325,'LISTA ICCU 2026'!D286:F1342,3,FALSE),"NO ")</f>
        <v>247422</v>
      </c>
      <c r="F1325" s="247"/>
      <c r="G1325" s="249">
        <f t="shared" si="40"/>
        <v>247422</v>
      </c>
      <c r="H1325" s="250" t="s">
        <v>1309</v>
      </c>
    </row>
    <row r="1326" spans="2:8" s="251" customFormat="1" ht="26.4">
      <c r="B1326" s="246">
        <f t="shared" si="41"/>
        <v>1313</v>
      </c>
      <c r="C1326" s="264" t="s">
        <v>357</v>
      </c>
      <c r="D1326" s="247" t="str">
        <f>IFERROR(VLOOKUP(C1326,'LISTA ICCU 2026'!D287:F1343,2,FALSE),"NO ")</f>
        <v>UN</v>
      </c>
      <c r="E1326" s="248">
        <f>IFERROR(VLOOKUP(C1326,'LISTA ICCU 2026'!D287:F1343,3,FALSE),"NO ")</f>
        <v>273437</v>
      </c>
      <c r="F1326" s="247"/>
      <c r="G1326" s="249">
        <f t="shared" si="40"/>
        <v>273437</v>
      </c>
      <c r="H1326" s="250" t="s">
        <v>1309</v>
      </c>
    </row>
    <row r="1327" spans="2:8" s="251" customFormat="1" ht="26.4">
      <c r="B1327" s="246">
        <f t="shared" si="41"/>
        <v>1314</v>
      </c>
      <c r="C1327" s="264" t="s">
        <v>358</v>
      </c>
      <c r="D1327" s="247" t="str">
        <f>IFERROR(VLOOKUP(C1327,'LISTA ICCU 2026'!D288:F1344,2,FALSE),"NO ")</f>
        <v>UN</v>
      </c>
      <c r="E1327" s="248">
        <f>IFERROR(VLOOKUP(C1327,'LISTA ICCU 2026'!D288:F1344,3,FALSE),"NO ")</f>
        <v>674816</v>
      </c>
      <c r="F1327" s="247"/>
      <c r="G1327" s="249">
        <f t="shared" ref="G1327:G1390" si="42">E1327*(1+F1327)</f>
        <v>674816</v>
      </c>
      <c r="H1327" s="267" t="s">
        <v>1309</v>
      </c>
    </row>
    <row r="1328" spans="2:8" s="251" customFormat="1" ht="26.4">
      <c r="B1328" s="246">
        <f t="shared" si="41"/>
        <v>1315</v>
      </c>
      <c r="C1328" s="264" t="s">
        <v>359</v>
      </c>
      <c r="D1328" s="247" t="str">
        <f>IFERROR(VLOOKUP(C1328,'LISTA ICCU 2026'!D289:F1345,2,FALSE),"NO ")</f>
        <v>ML</v>
      </c>
      <c r="E1328" s="248">
        <f>IFERROR(VLOOKUP(C1328,'LISTA ICCU 2026'!D289:F1345,3,FALSE),"NO ")</f>
        <v>69329</v>
      </c>
      <c r="F1328" s="247"/>
      <c r="G1328" s="249">
        <f t="shared" si="42"/>
        <v>69329</v>
      </c>
      <c r="H1328" s="250" t="s">
        <v>1309</v>
      </c>
    </row>
    <row r="1329" spans="2:8" s="251" customFormat="1" ht="26.4">
      <c r="B1329" s="246">
        <f t="shared" si="41"/>
        <v>1316</v>
      </c>
      <c r="C1329" s="264" t="s">
        <v>360</v>
      </c>
      <c r="D1329" s="247" t="str">
        <f>IFERROR(VLOOKUP(C1329,'LISTA ICCU 2026'!D290:F1346,2,FALSE),"NO ")</f>
        <v>ML</v>
      </c>
      <c r="E1329" s="248">
        <f>IFERROR(VLOOKUP(C1329,'LISTA ICCU 2026'!D290:F1346,3,FALSE),"NO ")</f>
        <v>49035</v>
      </c>
      <c r="F1329" s="247"/>
      <c r="G1329" s="249">
        <f t="shared" si="42"/>
        <v>49035</v>
      </c>
      <c r="H1329" s="250" t="s">
        <v>1309</v>
      </c>
    </row>
    <row r="1330" spans="2:8" s="251" customFormat="1">
      <c r="B1330" s="246">
        <f t="shared" si="41"/>
        <v>1317</v>
      </c>
      <c r="C1330" s="264" t="s">
        <v>361</v>
      </c>
      <c r="D1330" s="247" t="str">
        <f>IFERROR(VLOOKUP(C1330,'LISTA ICCU 2026'!D291:F1347,2,FALSE),"NO ")</f>
        <v>M2</v>
      </c>
      <c r="E1330" s="248">
        <f>IFERROR(VLOOKUP(C1330,'LISTA ICCU 2026'!D291:F1347,3,FALSE),"NO ")</f>
        <v>171730</v>
      </c>
      <c r="F1330" s="247"/>
      <c r="G1330" s="249">
        <f t="shared" si="42"/>
        <v>171730</v>
      </c>
      <c r="H1330" s="267" t="s">
        <v>1309</v>
      </c>
    </row>
    <row r="1331" spans="2:8" s="251" customFormat="1">
      <c r="B1331" s="246">
        <f t="shared" si="41"/>
        <v>1318</v>
      </c>
      <c r="C1331" s="264" t="s">
        <v>362</v>
      </c>
      <c r="D1331" s="247" t="str">
        <f>IFERROR(VLOOKUP(C1331,'LISTA ICCU 2026'!D292:F1348,2,FALSE),"NO ")</f>
        <v>UN</v>
      </c>
      <c r="E1331" s="248">
        <f>IFERROR(VLOOKUP(C1331,'LISTA ICCU 2026'!D292:F1348,3,FALSE),"NO ")</f>
        <v>178913</v>
      </c>
      <c r="F1331" s="247"/>
      <c r="G1331" s="249">
        <f t="shared" si="42"/>
        <v>178913</v>
      </c>
      <c r="H1331" s="250" t="s">
        <v>1309</v>
      </c>
    </row>
    <row r="1332" spans="2:8" s="251" customFormat="1" ht="26.4">
      <c r="B1332" s="246">
        <f t="shared" si="41"/>
        <v>1319</v>
      </c>
      <c r="C1332" s="264" t="s">
        <v>363</v>
      </c>
      <c r="D1332" s="247" t="str">
        <f>IFERROR(VLOOKUP(C1332,'LISTA ICCU 2026'!D293:F1349,2,FALSE),"NO ")</f>
        <v>UN</v>
      </c>
      <c r="E1332" s="248">
        <f>IFERROR(VLOOKUP(C1332,'LISTA ICCU 2026'!D293:F1349,3,FALSE),"NO ")</f>
        <v>141191</v>
      </c>
      <c r="F1332" s="247"/>
      <c r="G1332" s="249">
        <f t="shared" si="42"/>
        <v>141191</v>
      </c>
      <c r="H1332" s="250" t="s">
        <v>1309</v>
      </c>
    </row>
    <row r="1333" spans="2:8" s="251" customFormat="1" ht="26.4">
      <c r="B1333" s="246">
        <f t="shared" si="41"/>
        <v>1320</v>
      </c>
      <c r="C1333" s="264" t="s">
        <v>364</v>
      </c>
      <c r="D1333" s="247" t="str">
        <f>IFERROR(VLOOKUP(C1333,'LISTA ICCU 2026'!D294:F1350,2,FALSE),"NO ")</f>
        <v>UN</v>
      </c>
      <c r="E1333" s="248">
        <f>IFERROR(VLOOKUP(C1333,'LISTA ICCU 2026'!D294:F1350,3,FALSE),"NO ")</f>
        <v>50583</v>
      </c>
      <c r="F1333" s="247"/>
      <c r="G1333" s="249">
        <f t="shared" si="42"/>
        <v>50583</v>
      </c>
      <c r="H1333" s="267" t="s">
        <v>1309</v>
      </c>
    </row>
    <row r="1334" spans="2:8" s="251" customFormat="1" ht="26.4">
      <c r="B1334" s="246">
        <f t="shared" si="41"/>
        <v>1321</v>
      </c>
      <c r="C1334" s="264" t="s">
        <v>365</v>
      </c>
      <c r="D1334" s="247" t="str">
        <f>IFERROR(VLOOKUP(C1334,'LISTA ICCU 2026'!D295:F1351,2,FALSE),"NO ")</f>
        <v>UN</v>
      </c>
      <c r="E1334" s="248">
        <f>IFERROR(VLOOKUP(C1334,'LISTA ICCU 2026'!D295:F1351,3,FALSE),"NO ")</f>
        <v>50583</v>
      </c>
      <c r="F1334" s="247"/>
      <c r="G1334" s="249">
        <f t="shared" si="42"/>
        <v>50583</v>
      </c>
      <c r="H1334" s="250" t="s">
        <v>1309</v>
      </c>
    </row>
    <row r="1335" spans="2:8" s="251" customFormat="1" ht="26.4">
      <c r="B1335" s="246">
        <f t="shared" si="41"/>
        <v>1322</v>
      </c>
      <c r="C1335" s="264" t="s">
        <v>366</v>
      </c>
      <c r="D1335" s="247" t="str">
        <f>IFERROR(VLOOKUP(C1335,'LISTA ICCU 2026'!D296:F1352,2,FALSE),"NO ")</f>
        <v>UN</v>
      </c>
      <c r="E1335" s="248">
        <f>IFERROR(VLOOKUP(C1335,'LISTA ICCU 2026'!D296:F1352,3,FALSE),"NO ")</f>
        <v>48465</v>
      </c>
      <c r="F1335" s="247"/>
      <c r="G1335" s="249">
        <f t="shared" si="42"/>
        <v>48465</v>
      </c>
      <c r="H1335" s="250" t="s">
        <v>1309</v>
      </c>
    </row>
    <row r="1336" spans="2:8" s="251" customFormat="1">
      <c r="B1336" s="246">
        <f t="shared" si="41"/>
        <v>1323</v>
      </c>
      <c r="C1336" s="264" t="s">
        <v>367</v>
      </c>
      <c r="D1336" s="247" t="str">
        <f>IFERROR(VLOOKUP(C1336,'LISTA ICCU 2026'!D297:F1353,2,FALSE),"NO ")</f>
        <v>M2</v>
      </c>
      <c r="E1336" s="248">
        <f>IFERROR(VLOOKUP(C1336,'LISTA ICCU 2026'!D297:F1353,3,FALSE),"NO ")</f>
        <v>90884</v>
      </c>
      <c r="F1336" s="247"/>
      <c r="G1336" s="249">
        <f t="shared" si="42"/>
        <v>90884</v>
      </c>
      <c r="H1336" s="267" t="s">
        <v>1309</v>
      </c>
    </row>
    <row r="1337" spans="2:8" s="251" customFormat="1">
      <c r="B1337" s="246">
        <f t="shared" si="41"/>
        <v>1324</v>
      </c>
      <c r="C1337" s="264" t="s">
        <v>368</v>
      </c>
      <c r="D1337" s="247" t="str">
        <f>IFERROR(VLOOKUP(C1337,'LISTA ICCU 2026'!D298:F1354,2,FALSE),"NO ")</f>
        <v>M2</v>
      </c>
      <c r="E1337" s="248">
        <f>IFERROR(VLOOKUP(C1337,'LISTA ICCU 2026'!D298:F1354,3,FALSE),"NO ")</f>
        <v>112853</v>
      </c>
      <c r="F1337" s="247"/>
      <c r="G1337" s="249">
        <f t="shared" si="42"/>
        <v>112853</v>
      </c>
      <c r="H1337" s="250" t="s">
        <v>1309</v>
      </c>
    </row>
    <row r="1338" spans="2:8" s="251" customFormat="1">
      <c r="B1338" s="246">
        <f t="shared" si="41"/>
        <v>1325</v>
      </c>
      <c r="C1338" s="264" t="s">
        <v>369</v>
      </c>
      <c r="D1338" s="247" t="str">
        <f>IFERROR(VLOOKUP(C1338,'LISTA ICCU 2026'!D299:F1355,2,FALSE),"NO ")</f>
        <v>M2</v>
      </c>
      <c r="E1338" s="248">
        <f>IFERROR(VLOOKUP(C1338,'LISTA ICCU 2026'!D299:F1355,3,FALSE),"NO ")</f>
        <v>99116</v>
      </c>
      <c r="F1338" s="247"/>
      <c r="G1338" s="249">
        <f t="shared" si="42"/>
        <v>99116</v>
      </c>
      <c r="H1338" s="250" t="s">
        <v>1309</v>
      </c>
    </row>
    <row r="1339" spans="2:8" s="251" customFormat="1">
      <c r="B1339" s="246">
        <f t="shared" si="41"/>
        <v>1326</v>
      </c>
      <c r="C1339" s="264" t="s">
        <v>370</v>
      </c>
      <c r="D1339" s="247" t="str">
        <f>IFERROR(VLOOKUP(C1339,'LISTA ICCU 2026'!D300:F1356,2,FALSE),"NO ")</f>
        <v>M2</v>
      </c>
      <c r="E1339" s="248">
        <f>IFERROR(VLOOKUP(C1339,'LISTA ICCU 2026'!D300:F1356,3,FALSE),"NO ")</f>
        <v>117652</v>
      </c>
      <c r="F1339" s="247"/>
      <c r="G1339" s="249">
        <f t="shared" si="42"/>
        <v>117652</v>
      </c>
      <c r="H1339" s="267" t="s">
        <v>1309</v>
      </c>
    </row>
    <row r="1340" spans="2:8" s="251" customFormat="1">
      <c r="B1340" s="246">
        <f t="shared" si="41"/>
        <v>1327</v>
      </c>
      <c r="C1340" s="264" t="s">
        <v>371</v>
      </c>
      <c r="D1340" s="247" t="str">
        <f>IFERROR(VLOOKUP(C1340,'LISTA ICCU 2026'!D301:F1357,2,FALSE),"NO ")</f>
        <v>M2</v>
      </c>
      <c r="E1340" s="248">
        <f>IFERROR(VLOOKUP(C1340,'LISTA ICCU 2026'!D301:F1357,3,FALSE),"NO ")</f>
        <v>513600</v>
      </c>
      <c r="F1340" s="247"/>
      <c r="G1340" s="249">
        <f t="shared" si="42"/>
        <v>513600</v>
      </c>
      <c r="H1340" s="250" t="s">
        <v>1309</v>
      </c>
    </row>
    <row r="1341" spans="2:8" s="251" customFormat="1">
      <c r="B1341" s="246">
        <f t="shared" si="41"/>
        <v>1328</v>
      </c>
      <c r="C1341" s="264" t="s">
        <v>372</v>
      </c>
      <c r="D1341" s="247" t="str">
        <f>IFERROR(VLOOKUP(C1341,'LISTA ICCU 2026'!D302:F1358,2,FALSE),"NO ")</f>
        <v>M2</v>
      </c>
      <c r="E1341" s="248">
        <f>IFERROR(VLOOKUP(C1341,'LISTA ICCU 2026'!D302:F1358,3,FALSE),"NO ")</f>
        <v>363454</v>
      </c>
      <c r="F1341" s="247"/>
      <c r="G1341" s="249">
        <f t="shared" si="42"/>
        <v>363454</v>
      </c>
      <c r="H1341" s="250" t="s">
        <v>1309</v>
      </c>
    </row>
    <row r="1342" spans="2:8" s="251" customFormat="1">
      <c r="B1342" s="246">
        <f t="shared" si="41"/>
        <v>1329</v>
      </c>
      <c r="C1342" s="264" t="s">
        <v>373</v>
      </c>
      <c r="D1342" s="247" t="str">
        <f>IFERROR(VLOOKUP(C1342,'LISTA ICCU 2026'!D303:F1359,2,FALSE),"NO ")</f>
        <v>M2</v>
      </c>
      <c r="E1342" s="248">
        <f>IFERROR(VLOOKUP(C1342,'LISTA ICCU 2026'!D303:F1359,3,FALSE),"NO ")</f>
        <v>56191</v>
      </c>
      <c r="F1342" s="247"/>
      <c r="G1342" s="249">
        <f t="shared" si="42"/>
        <v>56191</v>
      </c>
      <c r="H1342" s="267" t="s">
        <v>1309</v>
      </c>
    </row>
    <row r="1343" spans="2:8" s="251" customFormat="1">
      <c r="B1343" s="246">
        <f t="shared" si="41"/>
        <v>1330</v>
      </c>
      <c r="C1343" s="264" t="s">
        <v>374</v>
      </c>
      <c r="D1343" s="247" t="str">
        <f>IFERROR(VLOOKUP(C1343,'LISTA ICCU 2026'!D304:F1360,2,FALSE),"NO ")</f>
        <v>M2</v>
      </c>
      <c r="E1343" s="248">
        <f>IFERROR(VLOOKUP(C1343,'LISTA ICCU 2026'!D304:F1360,3,FALSE),"NO ")</f>
        <v>69848</v>
      </c>
      <c r="F1343" s="247"/>
      <c r="G1343" s="249">
        <f t="shared" si="42"/>
        <v>69848</v>
      </c>
      <c r="H1343" s="250" t="s">
        <v>1309</v>
      </c>
    </row>
    <row r="1344" spans="2:8" s="251" customFormat="1">
      <c r="B1344" s="246">
        <f t="shared" si="41"/>
        <v>1331</v>
      </c>
      <c r="C1344" s="264" t="s">
        <v>375</v>
      </c>
      <c r="D1344" s="247" t="str">
        <f>IFERROR(VLOOKUP(C1344,'LISTA ICCU 2026'!D305:F1361,2,FALSE),"NO ")</f>
        <v>M2</v>
      </c>
      <c r="E1344" s="248">
        <f>IFERROR(VLOOKUP(C1344,'LISTA ICCU 2026'!D305:F1361,3,FALSE),"NO ")</f>
        <v>81277</v>
      </c>
      <c r="F1344" s="247"/>
      <c r="G1344" s="249">
        <f t="shared" si="42"/>
        <v>81277</v>
      </c>
      <c r="H1344" s="250" t="s">
        <v>1309</v>
      </c>
    </row>
    <row r="1345" spans="2:8" s="251" customFormat="1">
      <c r="B1345" s="246">
        <f t="shared" si="41"/>
        <v>1332</v>
      </c>
      <c r="C1345" s="264" t="s">
        <v>376</v>
      </c>
      <c r="D1345" s="247" t="str">
        <f>IFERROR(VLOOKUP(C1345,'LISTA ICCU 2026'!D306:F1362,2,FALSE),"NO ")</f>
        <v>M2</v>
      </c>
      <c r="E1345" s="248">
        <f>IFERROR(VLOOKUP(C1345,'LISTA ICCU 2026'!D306:F1362,3,FALSE),"NO ")</f>
        <v>103018</v>
      </c>
      <c r="F1345" s="247"/>
      <c r="G1345" s="249">
        <f t="shared" si="42"/>
        <v>103018</v>
      </c>
      <c r="H1345" s="267" t="s">
        <v>1309</v>
      </c>
    </row>
    <row r="1346" spans="2:8" s="251" customFormat="1">
      <c r="B1346" s="246">
        <f t="shared" si="41"/>
        <v>1333</v>
      </c>
      <c r="C1346" s="264" t="s">
        <v>377</v>
      </c>
      <c r="D1346" s="247" t="str">
        <f>IFERROR(VLOOKUP(C1346,'LISTA ICCU 2026'!D307:F1363,2,FALSE),"NO ")</f>
        <v>M2</v>
      </c>
      <c r="E1346" s="248">
        <f>IFERROR(VLOOKUP(C1346,'LISTA ICCU 2026'!D307:F1363,3,FALSE),"NO ")</f>
        <v>167021</v>
      </c>
      <c r="F1346" s="247"/>
      <c r="G1346" s="249">
        <f t="shared" si="42"/>
        <v>167021</v>
      </c>
      <c r="H1346" s="250" t="s">
        <v>1309</v>
      </c>
    </row>
    <row r="1347" spans="2:8" s="251" customFormat="1">
      <c r="B1347" s="246">
        <f t="shared" si="41"/>
        <v>1334</v>
      </c>
      <c r="C1347" s="264" t="s">
        <v>378</v>
      </c>
      <c r="D1347" s="247">
        <f>IFERROR(VLOOKUP(C1347,'LISTA ICCU 2026'!D308:F1364,2,FALSE),"NO ")</f>
        <v>0</v>
      </c>
      <c r="E1347" s="248">
        <f>IFERROR(VLOOKUP(C1347,'LISTA ICCU 2026'!D308:F1364,3,FALSE),"NO ")</f>
        <v>0</v>
      </c>
      <c r="F1347" s="247"/>
      <c r="G1347" s="249">
        <f t="shared" si="42"/>
        <v>0</v>
      </c>
      <c r="H1347" s="250" t="s">
        <v>1309</v>
      </c>
    </row>
    <row r="1348" spans="2:8" s="251" customFormat="1">
      <c r="B1348" s="246">
        <f t="shared" si="41"/>
        <v>1335</v>
      </c>
      <c r="C1348" s="264" t="s">
        <v>379</v>
      </c>
      <c r="D1348" s="247" t="str">
        <f>IFERROR(VLOOKUP(C1348,'LISTA ICCU 2026'!D309:F1365,2,FALSE),"NO ")</f>
        <v>UN</v>
      </c>
      <c r="E1348" s="248">
        <f>IFERROR(VLOOKUP(C1348,'LISTA ICCU 2026'!D309:F1365,3,FALSE),"NO ")</f>
        <v>123085</v>
      </c>
      <c r="F1348" s="247"/>
      <c r="G1348" s="249">
        <f t="shared" si="42"/>
        <v>123085</v>
      </c>
      <c r="H1348" s="267" t="s">
        <v>1309</v>
      </c>
    </row>
    <row r="1349" spans="2:8" s="251" customFormat="1">
      <c r="B1349" s="246">
        <f t="shared" si="41"/>
        <v>1336</v>
      </c>
      <c r="C1349" s="264" t="s">
        <v>380</v>
      </c>
      <c r="D1349" s="247" t="str">
        <f>IFERROR(VLOOKUP(C1349,'LISTA ICCU 2026'!D310:F1366,2,FALSE),"NO ")</f>
        <v>M2</v>
      </c>
      <c r="E1349" s="248">
        <f>IFERROR(VLOOKUP(C1349,'LISTA ICCU 2026'!D310:F1366,3,FALSE),"NO ")</f>
        <v>336997</v>
      </c>
      <c r="F1349" s="247"/>
      <c r="G1349" s="249">
        <f t="shared" si="42"/>
        <v>336997</v>
      </c>
      <c r="H1349" s="250" t="s">
        <v>1309</v>
      </c>
    </row>
    <row r="1350" spans="2:8" s="251" customFormat="1" ht="39.6">
      <c r="B1350" s="246">
        <f t="shared" si="41"/>
        <v>1337</v>
      </c>
      <c r="C1350" s="264" t="s">
        <v>381</v>
      </c>
      <c r="D1350" s="247" t="str">
        <f>IFERROR(VLOOKUP(C1350,'LISTA ICCU 2026'!D311:F1367,2,FALSE),"NO ")</f>
        <v>ML</v>
      </c>
      <c r="E1350" s="248">
        <f>IFERROR(VLOOKUP(C1350,'LISTA ICCU 2026'!D311:F1367,3,FALSE),"NO ")</f>
        <v>135028</v>
      </c>
      <c r="F1350" s="247"/>
      <c r="G1350" s="249">
        <f t="shared" si="42"/>
        <v>135028</v>
      </c>
      <c r="H1350" s="250" t="s">
        <v>1309</v>
      </c>
    </row>
    <row r="1351" spans="2:8" s="251" customFormat="1" ht="26.4">
      <c r="B1351" s="246">
        <f t="shared" si="41"/>
        <v>1338</v>
      </c>
      <c r="C1351" s="264" t="s">
        <v>382</v>
      </c>
      <c r="D1351" s="247" t="str">
        <f>IFERROR(VLOOKUP(C1351,'LISTA ICCU 2026'!D312:F1368,2,FALSE),"NO ")</f>
        <v>UN</v>
      </c>
      <c r="E1351" s="248">
        <f>IFERROR(VLOOKUP(C1351,'LISTA ICCU 2026'!D312:F1368,3,FALSE),"NO ")</f>
        <v>235083</v>
      </c>
      <c r="F1351" s="247"/>
      <c r="G1351" s="249">
        <f t="shared" si="42"/>
        <v>235083</v>
      </c>
      <c r="H1351" s="267" t="s">
        <v>1309</v>
      </c>
    </row>
    <row r="1352" spans="2:8" s="251" customFormat="1">
      <c r="B1352" s="246">
        <f t="shared" si="41"/>
        <v>1339</v>
      </c>
      <c r="C1352" s="264" t="s">
        <v>383</v>
      </c>
      <c r="D1352" s="247" t="str">
        <f>IFERROR(VLOOKUP(C1352,'LISTA ICCU 2026'!D313:F1369,2,FALSE),"NO ")</f>
        <v>UN</v>
      </c>
      <c r="E1352" s="248">
        <f>IFERROR(VLOOKUP(C1352,'LISTA ICCU 2026'!D313:F1369,3,FALSE),"NO ")</f>
        <v>275439</v>
      </c>
      <c r="F1352" s="247"/>
      <c r="G1352" s="249">
        <f t="shared" si="42"/>
        <v>275439</v>
      </c>
      <c r="H1352" s="250" t="s">
        <v>1309</v>
      </c>
    </row>
    <row r="1353" spans="2:8" s="251" customFormat="1" ht="26.4">
      <c r="B1353" s="246">
        <f t="shared" si="41"/>
        <v>1340</v>
      </c>
      <c r="C1353" s="264" t="s">
        <v>384</v>
      </c>
      <c r="D1353" s="247" t="str">
        <f>IFERROR(VLOOKUP(C1353,'LISTA ICCU 2026'!D314:F1370,2,FALSE),"NO ")</f>
        <v>M2</v>
      </c>
      <c r="E1353" s="248">
        <f>IFERROR(VLOOKUP(C1353,'LISTA ICCU 2026'!D314:F1370,3,FALSE),"NO ")</f>
        <v>149729</v>
      </c>
      <c r="F1353" s="247"/>
      <c r="G1353" s="249">
        <f t="shared" si="42"/>
        <v>149729</v>
      </c>
      <c r="H1353" s="250" t="s">
        <v>1309</v>
      </c>
    </row>
    <row r="1354" spans="2:8" s="251" customFormat="1" ht="26.4">
      <c r="B1354" s="246">
        <f t="shared" si="41"/>
        <v>1341</v>
      </c>
      <c r="C1354" s="264" t="s">
        <v>385</v>
      </c>
      <c r="D1354" s="247" t="str">
        <f>IFERROR(VLOOKUP(C1354,'LISTA ICCU 2026'!D315:F1371,2,FALSE),"NO ")</f>
        <v>M2</v>
      </c>
      <c r="E1354" s="248">
        <f>IFERROR(VLOOKUP(C1354,'LISTA ICCU 2026'!D315:F1371,3,FALSE),"NO ")</f>
        <v>339314</v>
      </c>
      <c r="F1354" s="247"/>
      <c r="G1354" s="249">
        <f t="shared" si="42"/>
        <v>339314</v>
      </c>
      <c r="H1354" s="267" t="s">
        <v>1309</v>
      </c>
    </row>
    <row r="1355" spans="2:8" s="251" customFormat="1" ht="26.4">
      <c r="B1355" s="246">
        <f t="shared" si="41"/>
        <v>1342</v>
      </c>
      <c r="C1355" s="264" t="s">
        <v>386</v>
      </c>
      <c r="D1355" s="247" t="str">
        <f>IFERROR(VLOOKUP(C1355,'LISTA ICCU 2026'!D316:F1372,2,FALSE),"NO ")</f>
        <v>M2</v>
      </c>
      <c r="E1355" s="248">
        <f>IFERROR(VLOOKUP(C1355,'LISTA ICCU 2026'!D316:F1372,3,FALSE),"NO ")</f>
        <v>223094</v>
      </c>
      <c r="F1355" s="247"/>
      <c r="G1355" s="249">
        <f t="shared" si="42"/>
        <v>223094</v>
      </c>
      <c r="H1355" s="250" t="s">
        <v>1309</v>
      </c>
    </row>
    <row r="1356" spans="2:8" s="251" customFormat="1" ht="26.4">
      <c r="B1356" s="246">
        <f t="shared" si="41"/>
        <v>1343</v>
      </c>
      <c r="C1356" s="264" t="s">
        <v>387</v>
      </c>
      <c r="D1356" s="247" t="str">
        <f>IFERROR(VLOOKUP(C1356,'LISTA ICCU 2026'!D317:F1373,2,FALSE),"NO ")</f>
        <v>KG</v>
      </c>
      <c r="E1356" s="248">
        <f>IFERROR(VLOOKUP(C1356,'LISTA ICCU 2026'!D317:F1373,3,FALSE),"NO ")</f>
        <v>18194</v>
      </c>
      <c r="F1356" s="247"/>
      <c r="G1356" s="249">
        <f t="shared" si="42"/>
        <v>18194</v>
      </c>
      <c r="H1356" s="250" t="s">
        <v>1309</v>
      </c>
    </row>
    <row r="1357" spans="2:8" s="251" customFormat="1" ht="39.6">
      <c r="B1357" s="246">
        <f t="shared" si="41"/>
        <v>1344</v>
      </c>
      <c r="C1357" s="264" t="s">
        <v>388</v>
      </c>
      <c r="D1357" s="247" t="str">
        <f>IFERROR(VLOOKUP(C1357,'LISTA ICCU 2026'!D318:F1374,2,FALSE),"NO ")</f>
        <v>M2</v>
      </c>
      <c r="E1357" s="248">
        <f>IFERROR(VLOOKUP(C1357,'LISTA ICCU 2026'!D318:F1374,3,FALSE),"NO ")</f>
        <v>162037</v>
      </c>
      <c r="F1357" s="247"/>
      <c r="G1357" s="249">
        <f t="shared" si="42"/>
        <v>162037</v>
      </c>
      <c r="H1357" s="267" t="s">
        <v>1309</v>
      </c>
    </row>
    <row r="1358" spans="2:8" s="251" customFormat="1" ht="26.4">
      <c r="B1358" s="246">
        <f t="shared" si="41"/>
        <v>1345</v>
      </c>
      <c r="C1358" s="264" t="s">
        <v>389</v>
      </c>
      <c r="D1358" s="247" t="str">
        <f>IFERROR(VLOOKUP(C1358,'LISTA ICCU 2026'!D319:F1375,2,FALSE),"NO ")</f>
        <v>ML</v>
      </c>
      <c r="E1358" s="248">
        <f>IFERROR(VLOOKUP(C1358,'LISTA ICCU 2026'!D319:F1375,3,FALSE),"NO ")</f>
        <v>93835</v>
      </c>
      <c r="F1358" s="247"/>
      <c r="G1358" s="249">
        <f t="shared" si="42"/>
        <v>93835</v>
      </c>
      <c r="H1358" s="250" t="s">
        <v>1309</v>
      </c>
    </row>
    <row r="1359" spans="2:8" s="251" customFormat="1" ht="26.4">
      <c r="B1359" s="246">
        <f t="shared" si="41"/>
        <v>1346</v>
      </c>
      <c r="C1359" s="264" t="s">
        <v>390</v>
      </c>
      <c r="D1359" s="247" t="str">
        <f>IFERROR(VLOOKUP(C1359,'LISTA ICCU 2026'!D320:F1376,2,FALSE),"NO ")</f>
        <v>M2</v>
      </c>
      <c r="E1359" s="248">
        <f>IFERROR(VLOOKUP(C1359,'LISTA ICCU 2026'!D320:F1376,3,FALSE),"NO ")</f>
        <v>763847</v>
      </c>
      <c r="F1359" s="247"/>
      <c r="G1359" s="249">
        <f t="shared" si="42"/>
        <v>763847</v>
      </c>
      <c r="H1359" s="250" t="s">
        <v>1309</v>
      </c>
    </row>
    <row r="1360" spans="2:8" s="251" customFormat="1" ht="26.4">
      <c r="B1360" s="246">
        <f t="shared" si="41"/>
        <v>1347</v>
      </c>
      <c r="C1360" s="264" t="s">
        <v>391</v>
      </c>
      <c r="D1360" s="247" t="str">
        <f>IFERROR(VLOOKUP(C1360,'LISTA ICCU 2026'!D321:F1377,2,FALSE),"NO ")</f>
        <v>M2</v>
      </c>
      <c r="E1360" s="248">
        <f>IFERROR(VLOOKUP(C1360,'LISTA ICCU 2026'!D321:F1377,3,FALSE),"NO ")</f>
        <v>291655</v>
      </c>
      <c r="F1360" s="247"/>
      <c r="G1360" s="249">
        <f t="shared" si="42"/>
        <v>291655</v>
      </c>
      <c r="H1360" s="267" t="s">
        <v>1309</v>
      </c>
    </row>
    <row r="1361" spans="2:8" s="251" customFormat="1" ht="26.4">
      <c r="B1361" s="246">
        <f t="shared" si="41"/>
        <v>1348</v>
      </c>
      <c r="C1361" s="264" t="s">
        <v>392</v>
      </c>
      <c r="D1361" s="247" t="str">
        <f>IFERROR(VLOOKUP(C1361,'LISTA ICCU 2026'!D322:F1378,2,FALSE),"NO ")</f>
        <v>M2</v>
      </c>
      <c r="E1361" s="248">
        <f>IFERROR(VLOOKUP(C1361,'LISTA ICCU 2026'!D322:F1378,3,FALSE),"NO ")</f>
        <v>340420</v>
      </c>
      <c r="F1361" s="247"/>
      <c r="G1361" s="249">
        <f t="shared" si="42"/>
        <v>340420</v>
      </c>
      <c r="H1361" s="250" t="s">
        <v>1309</v>
      </c>
    </row>
    <row r="1362" spans="2:8" s="251" customFormat="1" ht="39.6">
      <c r="B1362" s="246">
        <f t="shared" si="41"/>
        <v>1349</v>
      </c>
      <c r="C1362" s="264" t="s">
        <v>393</v>
      </c>
      <c r="D1362" s="247" t="str">
        <f>IFERROR(VLOOKUP(C1362,'LISTA ICCU 2026'!D323:F1379,2,FALSE),"NO ")</f>
        <v>M2</v>
      </c>
      <c r="E1362" s="248">
        <f>IFERROR(VLOOKUP(C1362,'LISTA ICCU 2026'!D323:F1379,3,FALSE),"NO ")</f>
        <v>1120237</v>
      </c>
      <c r="F1362" s="247"/>
      <c r="G1362" s="249">
        <f t="shared" si="42"/>
        <v>1120237</v>
      </c>
      <c r="H1362" s="250" t="s">
        <v>1309</v>
      </c>
    </row>
    <row r="1363" spans="2:8" s="251" customFormat="1" ht="26.4">
      <c r="B1363" s="246">
        <f t="shared" si="41"/>
        <v>1350</v>
      </c>
      <c r="C1363" s="264" t="s">
        <v>394</v>
      </c>
      <c r="D1363" s="247" t="str">
        <f>IFERROR(VLOOKUP(C1363,'LISTA ICCU 2026'!D324:F1380,2,FALSE),"NO ")</f>
        <v>M2</v>
      </c>
      <c r="E1363" s="248">
        <f>IFERROR(VLOOKUP(C1363,'LISTA ICCU 2026'!D324:F1380,3,FALSE),"NO ")</f>
        <v>248301</v>
      </c>
      <c r="F1363" s="247"/>
      <c r="G1363" s="249">
        <f t="shared" si="42"/>
        <v>248301</v>
      </c>
      <c r="H1363" s="267" t="s">
        <v>1309</v>
      </c>
    </row>
    <row r="1364" spans="2:8" s="251" customFormat="1">
      <c r="B1364" s="246">
        <f t="shared" si="41"/>
        <v>1351</v>
      </c>
      <c r="C1364" s="264" t="s">
        <v>395</v>
      </c>
      <c r="D1364" s="247" t="str">
        <f>IFERROR(VLOOKUP(C1364,'LISTA ICCU 2026'!D325:F1381,2,FALSE),"NO ")</f>
        <v>M2</v>
      </c>
      <c r="E1364" s="248">
        <f>IFERROR(VLOOKUP(C1364,'LISTA ICCU 2026'!D325:F1381,3,FALSE),"NO ")</f>
        <v>567816</v>
      </c>
      <c r="F1364" s="247"/>
      <c r="G1364" s="249">
        <f t="shared" si="42"/>
        <v>567816</v>
      </c>
      <c r="H1364" s="250" t="s">
        <v>1309</v>
      </c>
    </row>
    <row r="1365" spans="2:8" s="251" customFormat="1" ht="26.4">
      <c r="B1365" s="246">
        <f t="shared" si="41"/>
        <v>1352</v>
      </c>
      <c r="C1365" s="264" t="s">
        <v>396</v>
      </c>
      <c r="D1365" s="247" t="str">
        <f>IFERROR(VLOOKUP(C1365,'LISTA ICCU 2026'!D326:F1382,2,FALSE),"NO ")</f>
        <v>ML</v>
      </c>
      <c r="E1365" s="248">
        <f>IFERROR(VLOOKUP(C1365,'LISTA ICCU 2026'!D326:F1382,3,FALSE),"NO ")</f>
        <v>10344</v>
      </c>
      <c r="F1365" s="247"/>
      <c r="G1365" s="249">
        <f t="shared" si="42"/>
        <v>10344</v>
      </c>
      <c r="H1365" s="250" t="s">
        <v>1309</v>
      </c>
    </row>
    <row r="1366" spans="2:8" s="251" customFormat="1">
      <c r="B1366" s="246">
        <f t="shared" si="41"/>
        <v>1353</v>
      </c>
      <c r="C1366" s="264" t="s">
        <v>397</v>
      </c>
      <c r="D1366" s="247" t="str">
        <f>IFERROR(VLOOKUP(C1366,'LISTA ICCU 2026'!D327:F1383,2,FALSE),"NO ")</f>
        <v>M2</v>
      </c>
      <c r="E1366" s="248">
        <f>IFERROR(VLOOKUP(C1366,'LISTA ICCU 2026'!D327:F1383,3,FALSE),"NO ")</f>
        <v>409853</v>
      </c>
      <c r="F1366" s="247"/>
      <c r="G1366" s="249">
        <f t="shared" si="42"/>
        <v>409853</v>
      </c>
      <c r="H1366" s="267" t="s">
        <v>1309</v>
      </c>
    </row>
    <row r="1367" spans="2:8" s="251" customFormat="1" ht="26.4">
      <c r="B1367" s="246">
        <f t="shared" si="41"/>
        <v>1354</v>
      </c>
      <c r="C1367" s="264" t="s">
        <v>398</v>
      </c>
      <c r="D1367" s="247" t="str">
        <f>IFERROR(VLOOKUP(C1367,'LISTA ICCU 2026'!D328:F1384,2,FALSE),"NO ")</f>
        <v>M2</v>
      </c>
      <c r="E1367" s="248">
        <f>IFERROR(VLOOKUP(C1367,'LISTA ICCU 2026'!D328:F1384,3,FALSE),"NO ")</f>
        <v>215364</v>
      </c>
      <c r="F1367" s="247"/>
      <c r="G1367" s="249">
        <f t="shared" si="42"/>
        <v>215364</v>
      </c>
      <c r="H1367" s="250" t="s">
        <v>1309</v>
      </c>
    </row>
    <row r="1368" spans="2:8" s="251" customFormat="1" ht="26.4">
      <c r="B1368" s="246">
        <f t="shared" si="41"/>
        <v>1355</v>
      </c>
      <c r="C1368" s="264" t="s">
        <v>399</v>
      </c>
      <c r="D1368" s="247" t="str">
        <f>IFERROR(VLOOKUP(C1368,'LISTA ICCU 2026'!D329:F1385,2,FALSE),"NO ")</f>
        <v>M2</v>
      </c>
      <c r="E1368" s="248">
        <f>IFERROR(VLOOKUP(C1368,'LISTA ICCU 2026'!D329:F1385,3,FALSE),"NO ")</f>
        <v>160194</v>
      </c>
      <c r="F1368" s="247"/>
      <c r="G1368" s="249">
        <f t="shared" si="42"/>
        <v>160194</v>
      </c>
      <c r="H1368" s="250" t="s">
        <v>1309</v>
      </c>
    </row>
    <row r="1369" spans="2:8" s="251" customFormat="1" ht="26.4">
      <c r="B1369" s="246">
        <f t="shared" si="41"/>
        <v>1356</v>
      </c>
      <c r="C1369" s="264" t="s">
        <v>400</v>
      </c>
      <c r="D1369" s="247" t="str">
        <f>IFERROR(VLOOKUP(C1369,'LISTA ICCU 2026'!D330:F1386,2,FALSE),"NO ")</f>
        <v>UN</v>
      </c>
      <c r="E1369" s="248">
        <f>IFERROR(VLOOKUP(C1369,'LISTA ICCU 2026'!D330:F1386,3,FALSE),"NO ")</f>
        <v>145389</v>
      </c>
      <c r="F1369" s="247"/>
      <c r="G1369" s="249">
        <f t="shared" si="42"/>
        <v>145389</v>
      </c>
      <c r="H1369" s="267" t="s">
        <v>1309</v>
      </c>
    </row>
    <row r="1370" spans="2:8" s="251" customFormat="1" ht="92.4">
      <c r="B1370" s="246">
        <f t="shared" ref="B1370:B1433" si="43">B1369+1</f>
        <v>1357</v>
      </c>
      <c r="C1370" s="264" t="s">
        <v>401</v>
      </c>
      <c r="D1370" s="247" t="str">
        <f>IFERROR(VLOOKUP(C1370,'LISTA ICCU 2026'!D331:F1387,2,FALSE),"NO ")</f>
        <v>KG</v>
      </c>
      <c r="E1370" s="248">
        <f>IFERROR(VLOOKUP(C1370,'LISTA ICCU 2026'!D331:F1387,3,FALSE),"NO ")</f>
        <v>21577</v>
      </c>
      <c r="F1370" s="247"/>
      <c r="G1370" s="249">
        <f t="shared" si="42"/>
        <v>21577</v>
      </c>
      <c r="H1370" s="250" t="s">
        <v>1309</v>
      </c>
    </row>
    <row r="1371" spans="2:8" s="251" customFormat="1" ht="105.6">
      <c r="B1371" s="246">
        <f t="shared" si="43"/>
        <v>1358</v>
      </c>
      <c r="C1371" s="264" t="s">
        <v>402</v>
      </c>
      <c r="D1371" s="247" t="str">
        <f>IFERROR(VLOOKUP(C1371,'LISTA ICCU 2026'!D332:F1388,2,FALSE),"NO ")</f>
        <v>KG</v>
      </c>
      <c r="E1371" s="248">
        <f>IFERROR(VLOOKUP(C1371,'LISTA ICCU 2026'!D332:F1388,3,FALSE),"NO ")</f>
        <v>24472</v>
      </c>
      <c r="F1371" s="247"/>
      <c r="G1371" s="249">
        <f t="shared" si="42"/>
        <v>24472</v>
      </c>
      <c r="H1371" s="250" t="s">
        <v>1309</v>
      </c>
    </row>
    <row r="1372" spans="2:8" s="251" customFormat="1" ht="105.6">
      <c r="B1372" s="246">
        <f t="shared" si="43"/>
        <v>1359</v>
      </c>
      <c r="C1372" s="264" t="s">
        <v>403</v>
      </c>
      <c r="D1372" s="247" t="str">
        <f>IFERROR(VLOOKUP(C1372,'LISTA ICCU 2026'!D333:F1389,2,FALSE),"NO ")</f>
        <v xml:space="preserve">NO </v>
      </c>
      <c r="E1372" s="248" t="str">
        <f>IFERROR(VLOOKUP(C1372,'LISTA ICCU 2026'!D333:F1389,3,FALSE),"NO ")</f>
        <v xml:space="preserve">NO </v>
      </c>
      <c r="F1372" s="247"/>
      <c r="G1372" s="249" t="e">
        <f t="shared" si="42"/>
        <v>#VALUE!</v>
      </c>
      <c r="H1372" s="267" t="s">
        <v>1309</v>
      </c>
    </row>
    <row r="1373" spans="2:8" s="251" customFormat="1" ht="39.6">
      <c r="B1373" s="246">
        <f t="shared" si="43"/>
        <v>1360</v>
      </c>
      <c r="C1373" s="264" t="s">
        <v>404</v>
      </c>
      <c r="D1373" s="247" t="str">
        <f>IFERROR(VLOOKUP(C1373,'LISTA ICCU 2026'!D334:F1390,2,FALSE),"NO ")</f>
        <v>M2</v>
      </c>
      <c r="E1373" s="248">
        <f>IFERROR(VLOOKUP(C1373,'LISTA ICCU 2026'!D334:F1390,3,FALSE),"NO ")</f>
        <v>212576</v>
      </c>
      <c r="F1373" s="247"/>
      <c r="G1373" s="249">
        <f t="shared" si="42"/>
        <v>212576</v>
      </c>
      <c r="H1373" s="250" t="s">
        <v>1309</v>
      </c>
    </row>
    <row r="1374" spans="2:8" s="251" customFormat="1" ht="39.6">
      <c r="B1374" s="246">
        <f t="shared" si="43"/>
        <v>1361</v>
      </c>
      <c r="C1374" s="264" t="s">
        <v>405</v>
      </c>
      <c r="D1374" s="247" t="str">
        <f>IFERROR(VLOOKUP(C1374,'LISTA ICCU 2026'!D335:F1391,2,FALSE),"NO ")</f>
        <v>M2</v>
      </c>
      <c r="E1374" s="248">
        <f>IFERROR(VLOOKUP(C1374,'LISTA ICCU 2026'!D335:F1391,3,FALSE),"NO ")</f>
        <v>236929</v>
      </c>
      <c r="F1374" s="247"/>
      <c r="G1374" s="249">
        <f t="shared" si="42"/>
        <v>236929</v>
      </c>
      <c r="H1374" s="250" t="s">
        <v>1309</v>
      </c>
    </row>
    <row r="1375" spans="2:8" s="251" customFormat="1" ht="105.6">
      <c r="B1375" s="246">
        <f t="shared" si="43"/>
        <v>1362</v>
      </c>
      <c r="C1375" s="264" t="s">
        <v>406</v>
      </c>
      <c r="D1375" s="247" t="str">
        <f>IFERROR(VLOOKUP(C1375,'LISTA ICCU 2026'!D336:F1392,2,FALSE),"NO ")</f>
        <v xml:space="preserve">NO </v>
      </c>
      <c r="E1375" s="248" t="str">
        <f>IFERROR(VLOOKUP(C1375,'LISTA ICCU 2026'!D336:F1392,3,FALSE),"NO ")</f>
        <v xml:space="preserve">NO </v>
      </c>
      <c r="F1375" s="247"/>
      <c r="G1375" s="249" t="e">
        <f t="shared" si="42"/>
        <v>#VALUE!</v>
      </c>
      <c r="H1375" s="267" t="s">
        <v>1309</v>
      </c>
    </row>
    <row r="1376" spans="2:8" s="251" customFormat="1" ht="92.4">
      <c r="B1376" s="246">
        <f t="shared" si="43"/>
        <v>1363</v>
      </c>
      <c r="C1376" s="264" t="s">
        <v>407</v>
      </c>
      <c r="D1376" s="247" t="str">
        <f>IFERROR(VLOOKUP(C1376,'LISTA ICCU 2026'!D337:F1393,2,FALSE),"NO ")</f>
        <v>KG</v>
      </c>
      <c r="E1376" s="248">
        <f>IFERROR(VLOOKUP(C1376,'LISTA ICCU 2026'!D337:F1393,3,FALSE),"NO ")</f>
        <v>20203</v>
      </c>
      <c r="F1376" s="247"/>
      <c r="G1376" s="249">
        <f t="shared" si="42"/>
        <v>20203</v>
      </c>
      <c r="H1376" s="250" t="s">
        <v>1309</v>
      </c>
    </row>
    <row r="1377" spans="2:8" s="251" customFormat="1" ht="39.6">
      <c r="B1377" s="246">
        <f t="shared" si="43"/>
        <v>1364</v>
      </c>
      <c r="C1377" s="264" t="s">
        <v>408</v>
      </c>
      <c r="D1377" s="247" t="str">
        <f>IFERROR(VLOOKUP(C1377,'LISTA ICCU 2026'!D338:F1394,2,FALSE),"NO ")</f>
        <v>ML</v>
      </c>
      <c r="E1377" s="248">
        <f>IFERROR(VLOOKUP(C1377,'LISTA ICCU 2026'!D338:F1394,3,FALSE),"NO ")</f>
        <v>257426</v>
      </c>
      <c r="F1377" s="247"/>
      <c r="G1377" s="249">
        <f t="shared" si="42"/>
        <v>257426</v>
      </c>
      <c r="H1377" s="250" t="s">
        <v>1309</v>
      </c>
    </row>
    <row r="1378" spans="2:8" s="251" customFormat="1" ht="26.4">
      <c r="B1378" s="246">
        <f t="shared" si="43"/>
        <v>1365</v>
      </c>
      <c r="C1378" s="264" t="s">
        <v>409</v>
      </c>
      <c r="D1378" s="247">
        <f>IFERROR(VLOOKUP(C1378,'LISTA ICCU 2026'!D339:F1395,2,FALSE),"NO ")</f>
        <v>0</v>
      </c>
      <c r="E1378" s="248">
        <f>IFERROR(VLOOKUP(C1378,'LISTA ICCU 2026'!D339:F1395,3,FALSE),"NO ")</f>
        <v>0</v>
      </c>
      <c r="F1378" s="247"/>
      <c r="G1378" s="249">
        <f t="shared" si="42"/>
        <v>0</v>
      </c>
      <c r="H1378" s="267" t="s">
        <v>1309</v>
      </c>
    </row>
    <row r="1379" spans="2:8" s="251" customFormat="1" ht="26.4">
      <c r="B1379" s="246">
        <f t="shared" si="43"/>
        <v>1366</v>
      </c>
      <c r="C1379" s="264" t="s">
        <v>410</v>
      </c>
      <c r="D1379" s="247" t="str">
        <f>IFERROR(VLOOKUP(C1379,'LISTA ICCU 2026'!D340:F1396,2,FALSE),"NO ")</f>
        <v>UN</v>
      </c>
      <c r="E1379" s="248">
        <f>IFERROR(VLOOKUP(C1379,'LISTA ICCU 2026'!D340:F1396,3,FALSE),"NO ")</f>
        <v>380190</v>
      </c>
      <c r="F1379" s="247"/>
      <c r="G1379" s="249">
        <f t="shared" si="42"/>
        <v>380190</v>
      </c>
      <c r="H1379" s="250" t="s">
        <v>1309</v>
      </c>
    </row>
    <row r="1380" spans="2:8" s="251" customFormat="1" ht="26.4">
      <c r="B1380" s="246">
        <f t="shared" si="43"/>
        <v>1367</v>
      </c>
      <c r="C1380" s="264" t="s">
        <v>411</v>
      </c>
      <c r="D1380" s="247" t="str">
        <f>IFERROR(VLOOKUP(C1380,'LISTA ICCU 2026'!D341:F1397,2,FALSE),"NO ")</f>
        <v>UN</v>
      </c>
      <c r="E1380" s="248">
        <f>IFERROR(VLOOKUP(C1380,'LISTA ICCU 2026'!D341:F1397,3,FALSE),"NO ")</f>
        <v>443604</v>
      </c>
      <c r="F1380" s="247"/>
      <c r="G1380" s="249">
        <f t="shared" si="42"/>
        <v>443604</v>
      </c>
      <c r="H1380" s="250" t="s">
        <v>1309</v>
      </c>
    </row>
    <row r="1381" spans="2:8" s="251" customFormat="1" ht="26.4">
      <c r="B1381" s="246">
        <f t="shared" si="43"/>
        <v>1368</v>
      </c>
      <c r="C1381" s="264" t="s">
        <v>412</v>
      </c>
      <c r="D1381" s="247" t="str">
        <f>IFERROR(VLOOKUP(C1381,'LISTA ICCU 2026'!D342:F1398,2,FALSE),"NO ")</f>
        <v>ML</v>
      </c>
      <c r="E1381" s="248">
        <f>IFERROR(VLOOKUP(C1381,'LISTA ICCU 2026'!D342:F1398,3,FALSE),"NO ")</f>
        <v>38478</v>
      </c>
      <c r="F1381" s="247"/>
      <c r="G1381" s="249">
        <f t="shared" si="42"/>
        <v>38478</v>
      </c>
      <c r="H1381" s="267" t="s">
        <v>1309</v>
      </c>
    </row>
    <row r="1382" spans="2:8" s="251" customFormat="1" ht="26.4">
      <c r="B1382" s="246">
        <f t="shared" si="43"/>
        <v>1369</v>
      </c>
      <c r="C1382" s="264" t="s">
        <v>413</v>
      </c>
      <c r="D1382" s="247" t="str">
        <f>IFERROR(VLOOKUP(C1382,'LISTA ICCU 2026'!D343:F1399,2,FALSE),"NO ")</f>
        <v>ML</v>
      </c>
      <c r="E1382" s="248">
        <f>IFERROR(VLOOKUP(C1382,'LISTA ICCU 2026'!D343:F1399,3,FALSE),"NO ")</f>
        <v>58929</v>
      </c>
      <c r="F1382" s="247"/>
      <c r="G1382" s="249">
        <f t="shared" si="42"/>
        <v>58929</v>
      </c>
      <c r="H1382" s="250" t="s">
        <v>1309</v>
      </c>
    </row>
    <row r="1383" spans="2:8" s="251" customFormat="1" ht="26.4">
      <c r="B1383" s="246">
        <f t="shared" si="43"/>
        <v>1370</v>
      </c>
      <c r="C1383" s="264" t="s">
        <v>414</v>
      </c>
      <c r="D1383" s="247" t="str">
        <f>IFERROR(VLOOKUP(C1383,'LISTA ICCU 2026'!D344:F1400,2,FALSE),"NO ")</f>
        <v>ML</v>
      </c>
      <c r="E1383" s="248">
        <f>IFERROR(VLOOKUP(C1383,'LISTA ICCU 2026'!D344:F1400,3,FALSE),"NO ")</f>
        <v>58704</v>
      </c>
      <c r="F1383" s="247"/>
      <c r="G1383" s="249">
        <f t="shared" si="42"/>
        <v>58704</v>
      </c>
      <c r="H1383" s="250" t="s">
        <v>1309</v>
      </c>
    </row>
    <row r="1384" spans="2:8" s="251" customFormat="1" ht="26.4">
      <c r="B1384" s="246">
        <f t="shared" si="43"/>
        <v>1371</v>
      </c>
      <c r="C1384" s="264" t="s">
        <v>415</v>
      </c>
      <c r="D1384" s="247" t="str">
        <f>IFERROR(VLOOKUP(C1384,'LISTA ICCU 2026'!D345:F1401,2,FALSE),"NO ")</f>
        <v>ML</v>
      </c>
      <c r="E1384" s="248">
        <f>IFERROR(VLOOKUP(C1384,'LISTA ICCU 2026'!D345:F1401,3,FALSE),"NO ")</f>
        <v>72889</v>
      </c>
      <c r="F1384" s="247"/>
      <c r="G1384" s="249">
        <f t="shared" si="42"/>
        <v>72889</v>
      </c>
      <c r="H1384" s="267" t="s">
        <v>1309</v>
      </c>
    </row>
    <row r="1385" spans="2:8" s="251" customFormat="1" ht="26.4">
      <c r="B1385" s="246">
        <f t="shared" si="43"/>
        <v>1372</v>
      </c>
      <c r="C1385" s="264" t="s">
        <v>416</v>
      </c>
      <c r="D1385" s="247" t="str">
        <f>IFERROR(VLOOKUP(C1385,'LISTA ICCU 2026'!D346:F1402,2,FALSE),"NO ")</f>
        <v>ML</v>
      </c>
      <c r="E1385" s="248">
        <f>IFERROR(VLOOKUP(C1385,'LISTA ICCU 2026'!D346:F1402,3,FALSE),"NO ")</f>
        <v>143255</v>
      </c>
      <c r="F1385" s="247"/>
      <c r="G1385" s="249">
        <f t="shared" si="42"/>
        <v>143255</v>
      </c>
      <c r="H1385" s="250" t="s">
        <v>1309</v>
      </c>
    </row>
    <row r="1386" spans="2:8" s="251" customFormat="1" ht="26.4">
      <c r="B1386" s="246">
        <f t="shared" si="43"/>
        <v>1373</v>
      </c>
      <c r="C1386" s="264" t="s">
        <v>417</v>
      </c>
      <c r="D1386" s="247" t="str">
        <f>IFERROR(VLOOKUP(C1386,'LISTA ICCU 2026'!D347:F1403,2,FALSE),"NO ")</f>
        <v>UN</v>
      </c>
      <c r="E1386" s="248">
        <f>IFERROR(VLOOKUP(C1386,'LISTA ICCU 2026'!D347:F1403,3,FALSE),"NO ")</f>
        <v>387169</v>
      </c>
      <c r="F1386" s="247"/>
      <c r="G1386" s="249">
        <f t="shared" si="42"/>
        <v>387169</v>
      </c>
      <c r="H1386" s="250" t="s">
        <v>1309</v>
      </c>
    </row>
    <row r="1387" spans="2:8" s="251" customFormat="1">
      <c r="B1387" s="246">
        <f t="shared" si="43"/>
        <v>1374</v>
      </c>
      <c r="C1387" s="264" t="s">
        <v>418</v>
      </c>
      <c r="D1387" s="247" t="str">
        <f>IFERROR(VLOOKUP(C1387,'LISTA ICCU 2026'!D348:F1404,2,FALSE),"NO ")</f>
        <v>UN</v>
      </c>
      <c r="E1387" s="248">
        <f>IFERROR(VLOOKUP(C1387,'LISTA ICCU 2026'!D348:F1404,3,FALSE),"NO ")</f>
        <v>89497</v>
      </c>
      <c r="F1387" s="247"/>
      <c r="G1387" s="249">
        <f t="shared" si="42"/>
        <v>89497</v>
      </c>
      <c r="H1387" s="267" t="s">
        <v>1309</v>
      </c>
    </row>
    <row r="1388" spans="2:8" s="251" customFormat="1">
      <c r="B1388" s="246">
        <f t="shared" si="43"/>
        <v>1375</v>
      </c>
      <c r="C1388" s="264" t="s">
        <v>419</v>
      </c>
      <c r="D1388" s="247" t="str">
        <f>IFERROR(VLOOKUP(C1388,'LISTA ICCU 2026'!D349:F1405,2,FALSE),"NO ")</f>
        <v>UN</v>
      </c>
      <c r="E1388" s="248">
        <f>IFERROR(VLOOKUP(C1388,'LISTA ICCU 2026'!D349:F1405,3,FALSE),"NO ")</f>
        <v>1255752</v>
      </c>
      <c r="F1388" s="247"/>
      <c r="G1388" s="249">
        <f t="shared" si="42"/>
        <v>1255752</v>
      </c>
      <c r="H1388" s="250" t="s">
        <v>1309</v>
      </c>
    </row>
    <row r="1389" spans="2:8" s="251" customFormat="1">
      <c r="B1389" s="246">
        <f t="shared" si="43"/>
        <v>1376</v>
      </c>
      <c r="C1389" s="264" t="s">
        <v>420</v>
      </c>
      <c r="D1389" s="247" t="str">
        <f>IFERROR(VLOOKUP(C1389,'LISTA ICCU 2026'!D350:F1406,2,FALSE),"NO ")</f>
        <v>UN</v>
      </c>
      <c r="E1389" s="248">
        <f>IFERROR(VLOOKUP(C1389,'LISTA ICCU 2026'!D350:F1406,3,FALSE),"NO ")</f>
        <v>2585372</v>
      </c>
      <c r="F1389" s="247"/>
      <c r="G1389" s="249">
        <f t="shared" si="42"/>
        <v>2585372</v>
      </c>
      <c r="H1389" s="250" t="s">
        <v>1309</v>
      </c>
    </row>
    <row r="1390" spans="2:8" s="251" customFormat="1">
      <c r="B1390" s="246">
        <f t="shared" si="43"/>
        <v>1377</v>
      </c>
      <c r="C1390" s="264" t="s">
        <v>421</v>
      </c>
      <c r="D1390" s="247" t="str">
        <f>IFERROR(VLOOKUP(C1390,'LISTA ICCU 2026'!D351:F1407,2,FALSE),"NO ")</f>
        <v>UN</v>
      </c>
      <c r="E1390" s="248">
        <f>IFERROR(VLOOKUP(C1390,'LISTA ICCU 2026'!D351:F1407,3,FALSE),"NO ")</f>
        <v>60691</v>
      </c>
      <c r="F1390" s="247"/>
      <c r="G1390" s="249">
        <f t="shared" si="42"/>
        <v>60691</v>
      </c>
      <c r="H1390" s="267" t="s">
        <v>1309</v>
      </c>
    </row>
    <row r="1391" spans="2:8" s="251" customFormat="1">
      <c r="B1391" s="246">
        <f t="shared" si="43"/>
        <v>1378</v>
      </c>
      <c r="C1391" s="264" t="s">
        <v>422</v>
      </c>
      <c r="D1391" s="247" t="str">
        <f>IFERROR(VLOOKUP(C1391,'LISTA ICCU 2026'!D352:F1408,2,FALSE),"NO ")</f>
        <v>UN</v>
      </c>
      <c r="E1391" s="248">
        <f>IFERROR(VLOOKUP(C1391,'LISTA ICCU 2026'!D352:F1408,3,FALSE),"NO ")</f>
        <v>121351</v>
      </c>
      <c r="F1391" s="247"/>
      <c r="G1391" s="249">
        <f t="shared" ref="G1391:G1454" si="44">E1391*(1+F1391)</f>
        <v>121351</v>
      </c>
      <c r="H1391" s="250" t="s">
        <v>1309</v>
      </c>
    </row>
    <row r="1392" spans="2:8" s="251" customFormat="1">
      <c r="B1392" s="246">
        <f t="shared" si="43"/>
        <v>1379</v>
      </c>
      <c r="C1392" s="264" t="s">
        <v>423</v>
      </c>
      <c r="D1392" s="247" t="str">
        <f>IFERROR(VLOOKUP(C1392,'LISTA ICCU 2026'!D353:F1409,2,FALSE),"NO ")</f>
        <v>UN</v>
      </c>
      <c r="E1392" s="248">
        <f>IFERROR(VLOOKUP(C1392,'LISTA ICCU 2026'!D353:F1409,3,FALSE),"NO ")</f>
        <v>179464</v>
      </c>
      <c r="F1392" s="247"/>
      <c r="G1392" s="249">
        <f t="shared" si="44"/>
        <v>179464</v>
      </c>
      <c r="H1392" s="250" t="s">
        <v>1309</v>
      </c>
    </row>
    <row r="1393" spans="2:8" s="251" customFormat="1">
      <c r="B1393" s="246">
        <f t="shared" si="43"/>
        <v>1380</v>
      </c>
      <c r="C1393" s="264" t="s">
        <v>424</v>
      </c>
      <c r="D1393" s="247" t="str">
        <f>IFERROR(VLOOKUP(C1393,'LISTA ICCU 2026'!D354:F1410,2,FALSE),"NO ")</f>
        <v>UN</v>
      </c>
      <c r="E1393" s="248">
        <f>IFERROR(VLOOKUP(C1393,'LISTA ICCU 2026'!D354:F1410,3,FALSE),"NO ")</f>
        <v>146032</v>
      </c>
      <c r="F1393" s="247"/>
      <c r="G1393" s="249">
        <f t="shared" si="44"/>
        <v>146032</v>
      </c>
      <c r="H1393" s="267" t="s">
        <v>1309</v>
      </c>
    </row>
    <row r="1394" spans="2:8" s="251" customFormat="1">
      <c r="B1394" s="246">
        <f t="shared" si="43"/>
        <v>1381</v>
      </c>
      <c r="C1394" s="264" t="s">
        <v>425</v>
      </c>
      <c r="D1394" s="247" t="str">
        <f>IFERROR(VLOOKUP(C1394,'LISTA ICCU 2026'!D355:F1411,2,FALSE),"NO ")</f>
        <v>UN</v>
      </c>
      <c r="E1394" s="248">
        <f>IFERROR(VLOOKUP(C1394,'LISTA ICCU 2026'!D355:F1411,3,FALSE),"NO ")</f>
        <v>114586</v>
      </c>
      <c r="F1394" s="247"/>
      <c r="G1394" s="249">
        <f t="shared" si="44"/>
        <v>114586</v>
      </c>
      <c r="H1394" s="250" t="s">
        <v>1309</v>
      </c>
    </row>
    <row r="1395" spans="2:8" s="251" customFormat="1">
      <c r="B1395" s="246">
        <f t="shared" si="43"/>
        <v>1382</v>
      </c>
      <c r="C1395" s="264" t="s">
        <v>426</v>
      </c>
      <c r="D1395" s="247" t="str">
        <f>IFERROR(VLOOKUP(C1395,'LISTA ICCU 2026'!D356:F1412,2,FALSE),"NO ")</f>
        <v>UN</v>
      </c>
      <c r="E1395" s="248">
        <f>IFERROR(VLOOKUP(C1395,'LISTA ICCU 2026'!D356:F1412,3,FALSE),"NO ")</f>
        <v>120025</v>
      </c>
      <c r="F1395" s="247"/>
      <c r="G1395" s="249">
        <f t="shared" si="44"/>
        <v>120025</v>
      </c>
      <c r="H1395" s="250" t="s">
        <v>1309</v>
      </c>
    </row>
    <row r="1396" spans="2:8" s="251" customFormat="1">
      <c r="B1396" s="246">
        <f t="shared" si="43"/>
        <v>1383</v>
      </c>
      <c r="C1396" s="264" t="s">
        <v>427</v>
      </c>
      <c r="D1396" s="247" t="str">
        <f>IFERROR(VLOOKUP(C1396,'LISTA ICCU 2026'!D357:F1413,2,FALSE),"NO ")</f>
        <v>UN</v>
      </c>
      <c r="E1396" s="248">
        <f>IFERROR(VLOOKUP(C1396,'LISTA ICCU 2026'!D357:F1413,3,FALSE),"NO ")</f>
        <v>151326</v>
      </c>
      <c r="F1396" s="247"/>
      <c r="G1396" s="249">
        <f t="shared" si="44"/>
        <v>151326</v>
      </c>
      <c r="H1396" s="267" t="s">
        <v>1309</v>
      </c>
    </row>
    <row r="1397" spans="2:8" s="251" customFormat="1">
      <c r="B1397" s="246">
        <f t="shared" si="43"/>
        <v>1384</v>
      </c>
      <c r="C1397" s="264" t="s">
        <v>428</v>
      </c>
      <c r="D1397" s="247" t="str">
        <f>IFERROR(VLOOKUP(C1397,'LISTA ICCU 2026'!D358:F1414,2,FALSE),"NO ")</f>
        <v>UN</v>
      </c>
      <c r="E1397" s="248">
        <f>IFERROR(VLOOKUP(C1397,'LISTA ICCU 2026'!D358:F1414,3,FALSE),"NO ")</f>
        <v>118475</v>
      </c>
      <c r="F1397" s="247"/>
      <c r="G1397" s="249">
        <f t="shared" si="44"/>
        <v>118475</v>
      </c>
      <c r="H1397" s="250" t="s">
        <v>1309</v>
      </c>
    </row>
    <row r="1398" spans="2:8" s="251" customFormat="1">
      <c r="B1398" s="246">
        <f t="shared" si="43"/>
        <v>1385</v>
      </c>
      <c r="C1398" s="264" t="s">
        <v>429</v>
      </c>
      <c r="D1398" s="247" t="str">
        <f>IFERROR(VLOOKUP(C1398,'LISTA ICCU 2026'!D359:F1415,2,FALSE),"NO ")</f>
        <v>UN</v>
      </c>
      <c r="E1398" s="248">
        <f>IFERROR(VLOOKUP(C1398,'LISTA ICCU 2026'!D359:F1415,3,FALSE),"NO ")</f>
        <v>141911</v>
      </c>
      <c r="F1398" s="247"/>
      <c r="G1398" s="249">
        <f t="shared" si="44"/>
        <v>141911</v>
      </c>
      <c r="H1398" s="250" t="s">
        <v>1309</v>
      </c>
    </row>
    <row r="1399" spans="2:8" s="251" customFormat="1">
      <c r="B1399" s="246">
        <f t="shared" si="43"/>
        <v>1386</v>
      </c>
      <c r="C1399" s="264" t="s">
        <v>430</v>
      </c>
      <c r="D1399" s="247" t="str">
        <f>IFERROR(VLOOKUP(C1399,'LISTA ICCU 2026'!D360:F1416,2,FALSE),"NO ")</f>
        <v>UN</v>
      </c>
      <c r="E1399" s="248">
        <f>IFERROR(VLOOKUP(C1399,'LISTA ICCU 2026'!D360:F1416,3,FALSE),"NO ")</f>
        <v>150174</v>
      </c>
      <c r="F1399" s="247"/>
      <c r="G1399" s="249">
        <f t="shared" si="44"/>
        <v>150174</v>
      </c>
      <c r="H1399" s="267" t="s">
        <v>1309</v>
      </c>
    </row>
    <row r="1400" spans="2:8" s="251" customFormat="1">
      <c r="B1400" s="246">
        <f t="shared" si="43"/>
        <v>1387</v>
      </c>
      <c r="C1400" s="264" t="s">
        <v>431</v>
      </c>
      <c r="D1400" s="247" t="str">
        <f>IFERROR(VLOOKUP(C1400,'LISTA ICCU 2026'!D361:F1417,2,FALSE),"NO ")</f>
        <v>UN</v>
      </c>
      <c r="E1400" s="248">
        <f>IFERROR(VLOOKUP(C1400,'LISTA ICCU 2026'!D361:F1417,3,FALSE),"NO ")</f>
        <v>117942</v>
      </c>
      <c r="F1400" s="247"/>
      <c r="G1400" s="249">
        <f t="shared" si="44"/>
        <v>117942</v>
      </c>
      <c r="H1400" s="250" t="s">
        <v>1309</v>
      </c>
    </row>
    <row r="1401" spans="2:8" s="251" customFormat="1" ht="26.4">
      <c r="B1401" s="246">
        <f t="shared" si="43"/>
        <v>1388</v>
      </c>
      <c r="C1401" s="264" t="s">
        <v>432</v>
      </c>
      <c r="D1401" s="247" t="str">
        <f>IFERROR(VLOOKUP(C1401,'LISTA ICCU 2026'!D362:F1418,2,FALSE),"NO ")</f>
        <v>ML</v>
      </c>
      <c r="E1401" s="248">
        <f>IFERROR(VLOOKUP(C1401,'LISTA ICCU 2026'!D362:F1418,3,FALSE),"NO ")</f>
        <v>20346</v>
      </c>
      <c r="F1401" s="247"/>
      <c r="G1401" s="249">
        <f t="shared" si="44"/>
        <v>20346</v>
      </c>
      <c r="H1401" s="250" t="s">
        <v>1309</v>
      </c>
    </row>
    <row r="1402" spans="2:8" s="251" customFormat="1" ht="26.4">
      <c r="B1402" s="246">
        <f t="shared" si="43"/>
        <v>1389</v>
      </c>
      <c r="C1402" s="264" t="s">
        <v>433</v>
      </c>
      <c r="D1402" s="247" t="str">
        <f>IFERROR(VLOOKUP(C1402,'LISTA ICCU 2026'!D363:F1419,2,FALSE),"NO ")</f>
        <v>ML</v>
      </c>
      <c r="E1402" s="248">
        <f>IFERROR(VLOOKUP(C1402,'LISTA ICCU 2026'!D363:F1419,3,FALSE),"NO ")</f>
        <v>27432</v>
      </c>
      <c r="F1402" s="247"/>
      <c r="G1402" s="249">
        <f t="shared" si="44"/>
        <v>27432</v>
      </c>
      <c r="H1402" s="267" t="s">
        <v>1309</v>
      </c>
    </row>
    <row r="1403" spans="2:8" s="251" customFormat="1" ht="26.4">
      <c r="B1403" s="246">
        <f t="shared" si="43"/>
        <v>1390</v>
      </c>
      <c r="C1403" s="264" t="s">
        <v>434</v>
      </c>
      <c r="D1403" s="247" t="str">
        <f>IFERROR(VLOOKUP(C1403,'LISTA ICCU 2026'!D364:F1420,2,FALSE),"NO ")</f>
        <v>ML</v>
      </c>
      <c r="E1403" s="248">
        <f>IFERROR(VLOOKUP(C1403,'LISTA ICCU 2026'!D364:F1420,3,FALSE),"NO ")</f>
        <v>36240</v>
      </c>
      <c r="F1403" s="247"/>
      <c r="G1403" s="249">
        <f t="shared" si="44"/>
        <v>36240</v>
      </c>
      <c r="H1403" s="250" t="s">
        <v>1309</v>
      </c>
    </row>
    <row r="1404" spans="2:8" s="251" customFormat="1">
      <c r="B1404" s="246">
        <f t="shared" si="43"/>
        <v>1391</v>
      </c>
      <c r="C1404" s="264" t="s">
        <v>435</v>
      </c>
      <c r="D1404" s="247" t="str">
        <f>IFERROR(VLOOKUP(C1404,'LISTA ICCU 2026'!D365:F1421,2,FALSE),"NO ")</f>
        <v>ML</v>
      </c>
      <c r="E1404" s="248">
        <f>IFERROR(VLOOKUP(C1404,'LISTA ICCU 2026'!D365:F1421,3,FALSE),"NO ")</f>
        <v>23150</v>
      </c>
      <c r="F1404" s="247"/>
      <c r="G1404" s="249">
        <f t="shared" si="44"/>
        <v>23150</v>
      </c>
      <c r="H1404" s="250" t="s">
        <v>1309</v>
      </c>
    </row>
    <row r="1405" spans="2:8" s="251" customFormat="1" ht="26.4">
      <c r="B1405" s="246">
        <f t="shared" si="43"/>
        <v>1392</v>
      </c>
      <c r="C1405" s="264" t="s">
        <v>436</v>
      </c>
      <c r="D1405" s="247" t="str">
        <f>IFERROR(VLOOKUP(C1405,'LISTA ICCU 2026'!D366:F1422,2,FALSE),"NO ")</f>
        <v>ML</v>
      </c>
      <c r="E1405" s="248">
        <f>IFERROR(VLOOKUP(C1405,'LISTA ICCU 2026'!D366:F1422,3,FALSE),"NO ")</f>
        <v>14281</v>
      </c>
      <c r="F1405" s="247"/>
      <c r="G1405" s="249">
        <f t="shared" si="44"/>
        <v>14281</v>
      </c>
      <c r="H1405" s="267" t="s">
        <v>1309</v>
      </c>
    </row>
    <row r="1406" spans="2:8" s="251" customFormat="1" ht="26.4">
      <c r="B1406" s="246">
        <f t="shared" si="43"/>
        <v>1393</v>
      </c>
      <c r="C1406" s="264" t="s">
        <v>437</v>
      </c>
      <c r="D1406" s="247" t="str">
        <f>IFERROR(VLOOKUP(C1406,'LISTA ICCU 2026'!D367:F1423,2,FALSE),"NO ")</f>
        <v>ML</v>
      </c>
      <c r="E1406" s="248">
        <f>IFERROR(VLOOKUP(C1406,'LISTA ICCU 2026'!D367:F1423,3,FALSE),"NO ")</f>
        <v>77646</v>
      </c>
      <c r="F1406" s="247"/>
      <c r="G1406" s="249">
        <f t="shared" si="44"/>
        <v>77646</v>
      </c>
      <c r="H1406" s="250" t="s">
        <v>1309</v>
      </c>
    </row>
    <row r="1407" spans="2:8" s="251" customFormat="1">
      <c r="B1407" s="246">
        <f t="shared" si="43"/>
        <v>1394</v>
      </c>
      <c r="C1407" s="264" t="s">
        <v>438</v>
      </c>
      <c r="D1407" s="247" t="str">
        <f>IFERROR(VLOOKUP(C1407,'LISTA ICCU 2026'!D368:F1424,2,FALSE),"NO ")</f>
        <v>ML</v>
      </c>
      <c r="E1407" s="248">
        <f>IFERROR(VLOOKUP(C1407,'LISTA ICCU 2026'!D368:F1424,3,FALSE),"NO ")</f>
        <v>50715</v>
      </c>
      <c r="F1407" s="247"/>
      <c r="G1407" s="249">
        <f t="shared" si="44"/>
        <v>50715</v>
      </c>
      <c r="H1407" s="250" t="s">
        <v>1309</v>
      </c>
    </row>
    <row r="1408" spans="2:8" s="251" customFormat="1" ht="26.4">
      <c r="B1408" s="246">
        <f t="shared" si="43"/>
        <v>1395</v>
      </c>
      <c r="C1408" s="264" t="s">
        <v>439</v>
      </c>
      <c r="D1408" s="247" t="str">
        <f>IFERROR(VLOOKUP(C1408,'LISTA ICCU 2026'!D369:F1425,2,FALSE),"NO ")</f>
        <v>ML</v>
      </c>
      <c r="E1408" s="248">
        <f>IFERROR(VLOOKUP(C1408,'LISTA ICCU 2026'!D369:F1425,3,FALSE),"NO ")</f>
        <v>17563</v>
      </c>
      <c r="F1408" s="247"/>
      <c r="G1408" s="249">
        <f t="shared" si="44"/>
        <v>17563</v>
      </c>
      <c r="H1408" s="267" t="s">
        <v>1309</v>
      </c>
    </row>
    <row r="1409" spans="2:8" s="251" customFormat="1">
      <c r="B1409" s="246">
        <f t="shared" si="43"/>
        <v>1396</v>
      </c>
      <c r="C1409" s="264" t="s">
        <v>440</v>
      </c>
      <c r="D1409" s="247" t="str">
        <f>IFERROR(VLOOKUP(C1409,'LISTA ICCU 2026'!D370:F1426,2,FALSE),"NO ")</f>
        <v>ML</v>
      </c>
      <c r="E1409" s="248">
        <f>IFERROR(VLOOKUP(C1409,'LISTA ICCU 2026'!D370:F1426,3,FALSE),"NO ")</f>
        <v>40799</v>
      </c>
      <c r="F1409" s="247"/>
      <c r="G1409" s="249">
        <f t="shared" si="44"/>
        <v>40799</v>
      </c>
      <c r="H1409" s="250" t="s">
        <v>1309</v>
      </c>
    </row>
    <row r="1410" spans="2:8" s="251" customFormat="1">
      <c r="B1410" s="246">
        <f t="shared" si="43"/>
        <v>1397</v>
      </c>
      <c r="C1410" s="264" t="s">
        <v>441</v>
      </c>
      <c r="D1410" s="247" t="str">
        <f>IFERROR(VLOOKUP(C1410,'LISTA ICCU 2026'!D371:F1427,2,FALSE),"NO ")</f>
        <v>ML</v>
      </c>
      <c r="E1410" s="248">
        <f>IFERROR(VLOOKUP(C1410,'LISTA ICCU 2026'!D371:F1427,3,FALSE),"NO ")</f>
        <v>55589</v>
      </c>
      <c r="F1410" s="247"/>
      <c r="G1410" s="249">
        <f t="shared" si="44"/>
        <v>55589</v>
      </c>
      <c r="H1410" s="250" t="s">
        <v>1309</v>
      </c>
    </row>
    <row r="1411" spans="2:8" s="251" customFormat="1">
      <c r="B1411" s="246">
        <f t="shared" si="43"/>
        <v>1398</v>
      </c>
      <c r="C1411" s="264" t="s">
        <v>442</v>
      </c>
      <c r="D1411" s="247" t="str">
        <f>IFERROR(VLOOKUP(C1411,'LISTA ICCU 2026'!D372:F1428,2,FALSE),"NO ")</f>
        <v>ML</v>
      </c>
      <c r="E1411" s="248">
        <f>IFERROR(VLOOKUP(C1411,'LISTA ICCU 2026'!D372:F1428,3,FALSE),"NO ")</f>
        <v>74978</v>
      </c>
      <c r="F1411" s="247"/>
      <c r="G1411" s="249">
        <f t="shared" si="44"/>
        <v>74978</v>
      </c>
      <c r="H1411" s="267" t="s">
        <v>1309</v>
      </c>
    </row>
    <row r="1412" spans="2:8" s="251" customFormat="1">
      <c r="B1412" s="246">
        <f t="shared" si="43"/>
        <v>1399</v>
      </c>
      <c r="C1412" s="264" t="s">
        <v>443</v>
      </c>
      <c r="D1412" s="247" t="str">
        <f>IFERROR(VLOOKUP(C1412,'LISTA ICCU 2026'!D373:F1429,2,FALSE),"NO ")</f>
        <v>ML</v>
      </c>
      <c r="E1412" s="248">
        <f>IFERROR(VLOOKUP(C1412,'LISTA ICCU 2026'!D373:F1429,3,FALSE),"NO ")</f>
        <v>133049</v>
      </c>
      <c r="F1412" s="247"/>
      <c r="G1412" s="249">
        <f t="shared" si="44"/>
        <v>133049</v>
      </c>
      <c r="H1412" s="250" t="s">
        <v>1309</v>
      </c>
    </row>
    <row r="1413" spans="2:8" s="251" customFormat="1">
      <c r="B1413" s="246">
        <f t="shared" si="43"/>
        <v>1400</v>
      </c>
      <c r="C1413" s="264" t="s">
        <v>444</v>
      </c>
      <c r="D1413" s="247" t="str">
        <f>IFERROR(VLOOKUP(C1413,'LISTA ICCU 2026'!D374:F1430,2,FALSE),"NO ")</f>
        <v>UN</v>
      </c>
      <c r="E1413" s="248">
        <f>IFERROR(VLOOKUP(C1413,'LISTA ICCU 2026'!D374:F1430,3,FALSE),"NO ")</f>
        <v>164550</v>
      </c>
      <c r="F1413" s="247"/>
      <c r="G1413" s="249">
        <f t="shared" si="44"/>
        <v>164550</v>
      </c>
      <c r="H1413" s="250" t="s">
        <v>1309</v>
      </c>
    </row>
    <row r="1414" spans="2:8" s="251" customFormat="1">
      <c r="B1414" s="246">
        <f t="shared" si="43"/>
        <v>1401</v>
      </c>
      <c r="C1414" s="264" t="s">
        <v>445</v>
      </c>
      <c r="D1414" s="247" t="str">
        <f>IFERROR(VLOOKUP(C1414,'LISTA ICCU 2026'!D375:F1431,2,FALSE),"NO ")</f>
        <v>UN</v>
      </c>
      <c r="E1414" s="248">
        <f>IFERROR(VLOOKUP(C1414,'LISTA ICCU 2026'!D375:F1431,3,FALSE),"NO ")</f>
        <v>92702</v>
      </c>
      <c r="F1414" s="247"/>
      <c r="G1414" s="249">
        <f t="shared" si="44"/>
        <v>92702</v>
      </c>
      <c r="H1414" s="267" t="s">
        <v>1309</v>
      </c>
    </row>
    <row r="1415" spans="2:8" s="251" customFormat="1">
      <c r="B1415" s="246">
        <f t="shared" si="43"/>
        <v>1402</v>
      </c>
      <c r="C1415" s="264" t="s">
        <v>446</v>
      </c>
      <c r="D1415" s="247" t="str">
        <f>IFERROR(VLOOKUP(C1415,'LISTA ICCU 2026'!D376:F1432,2,FALSE),"NO ")</f>
        <v>UN</v>
      </c>
      <c r="E1415" s="248">
        <f>IFERROR(VLOOKUP(C1415,'LISTA ICCU 2026'!D376:F1432,3,FALSE),"NO ")</f>
        <v>115595</v>
      </c>
      <c r="F1415" s="247"/>
      <c r="G1415" s="249">
        <f t="shared" si="44"/>
        <v>115595</v>
      </c>
      <c r="H1415" s="250" t="s">
        <v>1309</v>
      </c>
    </row>
    <row r="1416" spans="2:8" s="251" customFormat="1">
      <c r="B1416" s="246">
        <f t="shared" si="43"/>
        <v>1403</v>
      </c>
      <c r="C1416" s="264" t="s">
        <v>447</v>
      </c>
      <c r="D1416" s="247" t="str">
        <f>IFERROR(VLOOKUP(C1416,'LISTA ICCU 2026'!D377:F1433,2,FALSE),"NO ")</f>
        <v>UN</v>
      </c>
      <c r="E1416" s="248">
        <f>IFERROR(VLOOKUP(C1416,'LISTA ICCU 2026'!D377:F1433,3,FALSE),"NO ")</f>
        <v>271957</v>
      </c>
      <c r="F1416" s="247"/>
      <c r="G1416" s="249">
        <f t="shared" si="44"/>
        <v>271957</v>
      </c>
      <c r="H1416" s="250" t="s">
        <v>1309</v>
      </c>
    </row>
    <row r="1417" spans="2:8" s="251" customFormat="1">
      <c r="B1417" s="246">
        <f t="shared" si="43"/>
        <v>1404</v>
      </c>
      <c r="C1417" s="264" t="s">
        <v>448</v>
      </c>
      <c r="D1417" s="247" t="str">
        <f>IFERROR(VLOOKUP(C1417,'LISTA ICCU 2026'!D378:F1434,2,FALSE),"NO ")</f>
        <v>UN</v>
      </c>
      <c r="E1417" s="248">
        <f>IFERROR(VLOOKUP(C1417,'LISTA ICCU 2026'!D378:F1434,3,FALSE),"NO ")</f>
        <v>549230</v>
      </c>
      <c r="F1417" s="247"/>
      <c r="G1417" s="249">
        <f t="shared" si="44"/>
        <v>549230</v>
      </c>
      <c r="H1417" s="267" t="s">
        <v>1309</v>
      </c>
    </row>
    <row r="1418" spans="2:8" s="251" customFormat="1">
      <c r="B1418" s="246">
        <f t="shared" si="43"/>
        <v>1405</v>
      </c>
      <c r="C1418" s="264" t="s">
        <v>449</v>
      </c>
      <c r="D1418" s="247" t="str">
        <f>IFERROR(VLOOKUP(C1418,'LISTA ICCU 2026'!D379:F1435,2,FALSE),"NO ")</f>
        <v>UN</v>
      </c>
      <c r="E1418" s="248">
        <f>IFERROR(VLOOKUP(C1418,'LISTA ICCU 2026'!D379:F1435,3,FALSE),"NO ")</f>
        <v>410450</v>
      </c>
      <c r="F1418" s="247"/>
      <c r="G1418" s="249">
        <f t="shared" si="44"/>
        <v>410450</v>
      </c>
      <c r="H1418" s="250" t="s">
        <v>1309</v>
      </c>
    </row>
    <row r="1419" spans="2:8" s="251" customFormat="1">
      <c r="B1419" s="246">
        <f t="shared" si="43"/>
        <v>1406</v>
      </c>
      <c r="C1419" s="264" t="s">
        <v>450</v>
      </c>
      <c r="D1419" s="247" t="str">
        <f>IFERROR(VLOOKUP(C1419,'LISTA ICCU 2026'!D380:F1436,2,FALSE),"NO ")</f>
        <v>ML</v>
      </c>
      <c r="E1419" s="248">
        <f>IFERROR(VLOOKUP(C1419,'LISTA ICCU 2026'!D380:F1436,3,FALSE),"NO ")</f>
        <v>29141</v>
      </c>
      <c r="F1419" s="247"/>
      <c r="G1419" s="249">
        <f t="shared" si="44"/>
        <v>29141</v>
      </c>
      <c r="H1419" s="250" t="s">
        <v>1309</v>
      </c>
    </row>
    <row r="1420" spans="2:8" s="251" customFormat="1">
      <c r="B1420" s="246">
        <f t="shared" si="43"/>
        <v>1407</v>
      </c>
      <c r="C1420" s="264" t="s">
        <v>451</v>
      </c>
      <c r="D1420" s="247" t="str">
        <f>IFERROR(VLOOKUP(C1420,'LISTA ICCU 2026'!D381:F1437,2,FALSE),"NO ")</f>
        <v>ML</v>
      </c>
      <c r="E1420" s="248">
        <f>IFERROR(VLOOKUP(C1420,'LISTA ICCU 2026'!D381:F1437,3,FALSE),"NO ")</f>
        <v>36468</v>
      </c>
      <c r="F1420" s="247"/>
      <c r="G1420" s="249">
        <f t="shared" si="44"/>
        <v>36468</v>
      </c>
      <c r="H1420" s="267" t="s">
        <v>1309</v>
      </c>
    </row>
    <row r="1421" spans="2:8" s="251" customFormat="1" ht="26.4">
      <c r="B1421" s="246">
        <f t="shared" si="43"/>
        <v>1408</v>
      </c>
      <c r="C1421" s="264" t="s">
        <v>452</v>
      </c>
      <c r="D1421" s="247" t="str">
        <f>IFERROR(VLOOKUP(C1421,'LISTA ICCU 2026'!D382:F1438,2,FALSE),"NO ")</f>
        <v>UN</v>
      </c>
      <c r="E1421" s="248">
        <f>IFERROR(VLOOKUP(C1421,'LISTA ICCU 2026'!D382:F1438,3,FALSE),"NO ")</f>
        <v>406527</v>
      </c>
      <c r="F1421" s="247"/>
      <c r="G1421" s="249">
        <f t="shared" si="44"/>
        <v>406527</v>
      </c>
      <c r="H1421" s="250" t="s">
        <v>1309</v>
      </c>
    </row>
    <row r="1422" spans="2:8" s="251" customFormat="1" ht="26.4">
      <c r="B1422" s="246">
        <f t="shared" si="43"/>
        <v>1409</v>
      </c>
      <c r="C1422" s="264" t="s">
        <v>453</v>
      </c>
      <c r="D1422" s="247" t="str">
        <f>IFERROR(VLOOKUP(C1422,'LISTA ICCU 2026'!D383:F1439,2,FALSE),"NO ")</f>
        <v>UN</v>
      </c>
      <c r="E1422" s="248">
        <f>IFERROR(VLOOKUP(C1422,'LISTA ICCU 2026'!D383:F1439,3,FALSE),"NO ")</f>
        <v>529776</v>
      </c>
      <c r="F1422" s="247"/>
      <c r="G1422" s="249">
        <f t="shared" si="44"/>
        <v>529776</v>
      </c>
      <c r="H1422" s="250" t="s">
        <v>1309</v>
      </c>
    </row>
    <row r="1423" spans="2:8" s="251" customFormat="1" ht="26.4">
      <c r="B1423" s="246">
        <f t="shared" si="43"/>
        <v>1410</v>
      </c>
      <c r="C1423" s="264" t="s">
        <v>454</v>
      </c>
      <c r="D1423" s="247" t="str">
        <f>IFERROR(VLOOKUP(C1423,'LISTA ICCU 2026'!D384:F1440,2,FALSE),"NO ")</f>
        <v>UN</v>
      </c>
      <c r="E1423" s="248">
        <f>IFERROR(VLOOKUP(C1423,'LISTA ICCU 2026'!D384:F1440,3,FALSE),"NO ")</f>
        <v>955402</v>
      </c>
      <c r="F1423" s="247"/>
      <c r="G1423" s="249">
        <f t="shared" si="44"/>
        <v>955402</v>
      </c>
      <c r="H1423" s="267" t="s">
        <v>1309</v>
      </c>
    </row>
    <row r="1424" spans="2:8" s="251" customFormat="1" ht="26.4">
      <c r="B1424" s="246">
        <f t="shared" si="43"/>
        <v>1411</v>
      </c>
      <c r="C1424" s="264" t="s">
        <v>455</v>
      </c>
      <c r="D1424" s="247" t="str">
        <f>IFERROR(VLOOKUP(C1424,'LISTA ICCU 2026'!D385:F1441,2,FALSE),"NO ")</f>
        <v>ML</v>
      </c>
      <c r="E1424" s="248">
        <f>IFERROR(VLOOKUP(C1424,'LISTA ICCU 2026'!D385:F1441,3,FALSE),"NO ")</f>
        <v>59949</v>
      </c>
      <c r="F1424" s="247"/>
      <c r="G1424" s="249">
        <f t="shared" si="44"/>
        <v>59949</v>
      </c>
      <c r="H1424" s="250" t="s">
        <v>1309</v>
      </c>
    </row>
    <row r="1425" spans="2:8" s="251" customFormat="1" ht="39.6">
      <c r="B1425" s="246">
        <f t="shared" si="43"/>
        <v>1412</v>
      </c>
      <c r="C1425" s="264" t="s">
        <v>456</v>
      </c>
      <c r="D1425" s="247" t="str">
        <f>IFERROR(VLOOKUP(C1425,'LISTA ICCU 2026'!D386:F1442,2,FALSE),"NO ")</f>
        <v>ML</v>
      </c>
      <c r="E1425" s="248">
        <f>IFERROR(VLOOKUP(C1425,'LISTA ICCU 2026'!D386:F1442,3,FALSE),"NO ")</f>
        <v>70699</v>
      </c>
      <c r="F1425" s="247"/>
      <c r="G1425" s="249">
        <f t="shared" si="44"/>
        <v>70699</v>
      </c>
      <c r="H1425" s="250" t="s">
        <v>1309</v>
      </c>
    </row>
    <row r="1426" spans="2:8" s="251" customFormat="1" ht="26.4">
      <c r="B1426" s="246">
        <f t="shared" si="43"/>
        <v>1413</v>
      </c>
      <c r="C1426" s="264" t="s">
        <v>457</v>
      </c>
      <c r="D1426" s="247" t="str">
        <f>IFERROR(VLOOKUP(C1426,'LISTA ICCU 2026'!D387:F1443,2,FALSE),"NO ")</f>
        <v>ML</v>
      </c>
      <c r="E1426" s="248">
        <f>IFERROR(VLOOKUP(C1426,'LISTA ICCU 2026'!D387:F1443,3,FALSE),"NO ")</f>
        <v>93626</v>
      </c>
      <c r="F1426" s="247"/>
      <c r="G1426" s="249">
        <f t="shared" si="44"/>
        <v>93626</v>
      </c>
      <c r="H1426" s="267" t="s">
        <v>1309</v>
      </c>
    </row>
    <row r="1427" spans="2:8" s="251" customFormat="1" ht="26.4">
      <c r="B1427" s="246">
        <f t="shared" si="43"/>
        <v>1414</v>
      </c>
      <c r="C1427" s="264" t="s">
        <v>458</v>
      </c>
      <c r="D1427" s="247" t="str">
        <f>IFERROR(VLOOKUP(C1427,'LISTA ICCU 2026'!D388:F1444,2,FALSE),"NO ")</f>
        <v>ML</v>
      </c>
      <c r="E1427" s="248">
        <f>IFERROR(VLOOKUP(C1427,'LISTA ICCU 2026'!D388:F1444,3,FALSE),"NO ")</f>
        <v>104951</v>
      </c>
      <c r="F1427" s="247"/>
      <c r="G1427" s="249">
        <f t="shared" si="44"/>
        <v>104951</v>
      </c>
      <c r="H1427" s="250" t="s">
        <v>1309</v>
      </c>
    </row>
    <row r="1428" spans="2:8" s="251" customFormat="1" ht="39.6">
      <c r="B1428" s="246">
        <f t="shared" si="43"/>
        <v>1415</v>
      </c>
      <c r="C1428" s="264" t="s">
        <v>459</v>
      </c>
      <c r="D1428" s="247" t="str">
        <f>IFERROR(VLOOKUP(C1428,'LISTA ICCU 2026'!D389:F1445,2,FALSE),"NO ")</f>
        <v>ML</v>
      </c>
      <c r="E1428" s="248">
        <f>IFERROR(VLOOKUP(C1428,'LISTA ICCU 2026'!D389:F1445,3,FALSE),"NO ")</f>
        <v>135138</v>
      </c>
      <c r="F1428" s="247"/>
      <c r="G1428" s="249">
        <f t="shared" si="44"/>
        <v>135138</v>
      </c>
      <c r="H1428" s="250" t="s">
        <v>1309</v>
      </c>
    </row>
    <row r="1429" spans="2:8" s="251" customFormat="1" ht="26.4">
      <c r="B1429" s="246">
        <f t="shared" si="43"/>
        <v>1416</v>
      </c>
      <c r="C1429" s="264" t="s">
        <v>460</v>
      </c>
      <c r="D1429" s="247" t="str">
        <f>IFERROR(VLOOKUP(C1429,'LISTA ICCU 2026'!D390:F1446,2,FALSE),"NO ")</f>
        <v>ML</v>
      </c>
      <c r="E1429" s="248">
        <f>IFERROR(VLOOKUP(C1429,'LISTA ICCU 2026'!D390:F1446,3,FALSE),"NO ")</f>
        <v>161521</v>
      </c>
      <c r="F1429" s="247"/>
      <c r="G1429" s="249">
        <f t="shared" si="44"/>
        <v>161521</v>
      </c>
      <c r="H1429" s="267" t="s">
        <v>1309</v>
      </c>
    </row>
    <row r="1430" spans="2:8" s="251" customFormat="1" ht="26.4">
      <c r="B1430" s="246">
        <f t="shared" si="43"/>
        <v>1417</v>
      </c>
      <c r="C1430" s="264" t="s">
        <v>461</v>
      </c>
      <c r="D1430" s="247" t="str">
        <f>IFERROR(VLOOKUP(C1430,'LISTA ICCU 2026'!D391:F1447,2,FALSE),"NO ")</f>
        <v>ML</v>
      </c>
      <c r="E1430" s="248">
        <f>IFERROR(VLOOKUP(C1430,'LISTA ICCU 2026'!D391:F1447,3,FALSE),"NO ")</f>
        <v>238680</v>
      </c>
      <c r="F1430" s="247"/>
      <c r="G1430" s="249">
        <f t="shared" si="44"/>
        <v>238680</v>
      </c>
      <c r="H1430" s="250" t="s">
        <v>1309</v>
      </c>
    </row>
    <row r="1431" spans="2:8" s="251" customFormat="1" ht="26.4">
      <c r="B1431" s="246">
        <f t="shared" si="43"/>
        <v>1418</v>
      </c>
      <c r="C1431" s="264" t="s">
        <v>462</v>
      </c>
      <c r="D1431" s="247" t="str">
        <f>IFERROR(VLOOKUP(C1431,'LISTA ICCU 2026'!D392:F1448,2,FALSE),"NO ")</f>
        <v>UN</v>
      </c>
      <c r="E1431" s="248">
        <f>IFERROR(VLOOKUP(C1431,'LISTA ICCU 2026'!D392:F1448,3,FALSE),"NO ")</f>
        <v>103419</v>
      </c>
      <c r="F1431" s="247"/>
      <c r="G1431" s="249">
        <f t="shared" si="44"/>
        <v>103419</v>
      </c>
      <c r="H1431" s="250" t="s">
        <v>1309</v>
      </c>
    </row>
    <row r="1432" spans="2:8" s="251" customFormat="1" ht="26.4">
      <c r="B1432" s="246">
        <f t="shared" si="43"/>
        <v>1419</v>
      </c>
      <c r="C1432" s="264" t="s">
        <v>463</v>
      </c>
      <c r="D1432" s="247" t="str">
        <f>IFERROR(VLOOKUP(C1432,'LISTA ICCU 2026'!D393:F1449,2,FALSE),"NO ")</f>
        <v>UN</v>
      </c>
      <c r="E1432" s="248">
        <f>IFERROR(VLOOKUP(C1432,'LISTA ICCU 2026'!D393:F1449,3,FALSE),"NO ")</f>
        <v>103770</v>
      </c>
      <c r="F1432" s="247"/>
      <c r="G1432" s="249">
        <f t="shared" si="44"/>
        <v>103770</v>
      </c>
      <c r="H1432" s="267" t="s">
        <v>1309</v>
      </c>
    </row>
    <row r="1433" spans="2:8" s="251" customFormat="1" ht="26.4">
      <c r="B1433" s="246">
        <f t="shared" si="43"/>
        <v>1420</v>
      </c>
      <c r="C1433" s="264" t="s">
        <v>464</v>
      </c>
      <c r="D1433" s="247" t="str">
        <f>IFERROR(VLOOKUP(C1433,'LISTA ICCU 2026'!D394:F1450,2,FALSE),"NO ")</f>
        <v>UN</v>
      </c>
      <c r="E1433" s="248">
        <f>IFERROR(VLOOKUP(C1433,'LISTA ICCU 2026'!D394:F1450,3,FALSE),"NO ")</f>
        <v>62319</v>
      </c>
      <c r="F1433" s="247"/>
      <c r="G1433" s="249">
        <f t="shared" si="44"/>
        <v>62319</v>
      </c>
      <c r="H1433" s="250" t="s">
        <v>1309</v>
      </c>
    </row>
    <row r="1434" spans="2:8" s="251" customFormat="1" ht="26.4">
      <c r="B1434" s="246">
        <f t="shared" ref="B1434:B1497" si="45">B1433+1</f>
        <v>1421</v>
      </c>
      <c r="C1434" s="264" t="s">
        <v>465</v>
      </c>
      <c r="D1434" s="247" t="str">
        <f>IFERROR(VLOOKUP(C1434,'LISTA ICCU 2026'!D395:F1451,2,FALSE),"NO ")</f>
        <v>UN</v>
      </c>
      <c r="E1434" s="248">
        <f>IFERROR(VLOOKUP(C1434,'LISTA ICCU 2026'!D395:F1451,3,FALSE),"NO ")</f>
        <v>75253</v>
      </c>
      <c r="F1434" s="247"/>
      <c r="G1434" s="249">
        <f t="shared" si="44"/>
        <v>75253</v>
      </c>
      <c r="H1434" s="250" t="s">
        <v>1309</v>
      </c>
    </row>
    <row r="1435" spans="2:8" s="251" customFormat="1" ht="26.4">
      <c r="B1435" s="246">
        <f t="shared" si="45"/>
        <v>1422</v>
      </c>
      <c r="C1435" s="264" t="s">
        <v>466</v>
      </c>
      <c r="D1435" s="247" t="str">
        <f>IFERROR(VLOOKUP(C1435,'LISTA ICCU 2026'!D396:F1452,2,FALSE),"NO ")</f>
        <v>ML</v>
      </c>
      <c r="E1435" s="248">
        <f>IFERROR(VLOOKUP(C1435,'LISTA ICCU 2026'!D396:F1452,3,FALSE),"NO ")</f>
        <v>6049</v>
      </c>
      <c r="F1435" s="247"/>
      <c r="G1435" s="249">
        <f t="shared" si="44"/>
        <v>6049</v>
      </c>
      <c r="H1435" s="267" t="s">
        <v>1309</v>
      </c>
    </row>
    <row r="1436" spans="2:8" s="251" customFormat="1" ht="26.4">
      <c r="B1436" s="246">
        <f t="shared" si="45"/>
        <v>1423</v>
      </c>
      <c r="C1436" s="264" t="s">
        <v>467</v>
      </c>
      <c r="D1436" s="247" t="str">
        <f>IFERROR(VLOOKUP(C1436,'LISTA ICCU 2026'!D397:F1453,2,FALSE),"NO ")</f>
        <v>ML</v>
      </c>
      <c r="E1436" s="248">
        <f>IFERROR(VLOOKUP(C1436,'LISTA ICCU 2026'!D397:F1453,3,FALSE),"NO ")</f>
        <v>9393</v>
      </c>
      <c r="F1436" s="247"/>
      <c r="G1436" s="249">
        <f t="shared" si="44"/>
        <v>9393</v>
      </c>
      <c r="H1436" s="250" t="s">
        <v>1309</v>
      </c>
    </row>
    <row r="1437" spans="2:8" s="251" customFormat="1">
      <c r="B1437" s="246">
        <f t="shared" si="45"/>
        <v>1424</v>
      </c>
      <c r="C1437" s="264" t="s">
        <v>468</v>
      </c>
      <c r="D1437" s="247" t="str">
        <f>IFERROR(VLOOKUP(C1437,'LISTA ICCU 2026'!D398:F1454,2,FALSE),"NO ")</f>
        <v>UN</v>
      </c>
      <c r="E1437" s="248">
        <f>IFERROR(VLOOKUP(C1437,'LISTA ICCU 2026'!D398:F1454,3,FALSE),"NO ")</f>
        <v>1474807</v>
      </c>
      <c r="F1437" s="247"/>
      <c r="G1437" s="249">
        <f t="shared" si="44"/>
        <v>1474807</v>
      </c>
      <c r="H1437" s="250" t="s">
        <v>1309</v>
      </c>
    </row>
    <row r="1438" spans="2:8" s="251" customFormat="1">
      <c r="B1438" s="246">
        <f t="shared" si="45"/>
        <v>1425</v>
      </c>
      <c r="C1438" s="264" t="s">
        <v>469</v>
      </c>
      <c r="D1438" s="247" t="str">
        <f>IFERROR(VLOOKUP(C1438,'LISTA ICCU 2026'!D399:F1455,2,FALSE),"NO ")</f>
        <v>UN</v>
      </c>
      <c r="E1438" s="248">
        <f>IFERROR(VLOOKUP(C1438,'LISTA ICCU 2026'!D399:F1455,3,FALSE),"NO ")</f>
        <v>1140696</v>
      </c>
      <c r="F1438" s="247"/>
      <c r="G1438" s="249">
        <f t="shared" si="44"/>
        <v>1140696</v>
      </c>
      <c r="H1438" s="267" t="s">
        <v>1309</v>
      </c>
    </row>
    <row r="1439" spans="2:8" s="251" customFormat="1">
      <c r="B1439" s="246">
        <f t="shared" si="45"/>
        <v>1426</v>
      </c>
      <c r="C1439" s="264" t="s">
        <v>470</v>
      </c>
      <c r="D1439" s="247" t="str">
        <f>IFERROR(VLOOKUP(C1439,'LISTA ICCU 2026'!D400:F1456,2,FALSE),"NO ")</f>
        <v>UN</v>
      </c>
      <c r="E1439" s="248">
        <f>IFERROR(VLOOKUP(C1439,'LISTA ICCU 2026'!D400:F1456,3,FALSE),"NO ")</f>
        <v>3723679</v>
      </c>
      <c r="F1439" s="247"/>
      <c r="G1439" s="249">
        <f t="shared" si="44"/>
        <v>3723679</v>
      </c>
      <c r="H1439" s="250" t="s">
        <v>1309</v>
      </c>
    </row>
    <row r="1440" spans="2:8" s="251" customFormat="1">
      <c r="B1440" s="246">
        <f t="shared" si="45"/>
        <v>1427</v>
      </c>
      <c r="C1440" s="264" t="s">
        <v>471</v>
      </c>
      <c r="D1440" s="247" t="str">
        <f>IFERROR(VLOOKUP(C1440,'LISTA ICCU 2026'!D401:F1457,2,FALSE),"NO ")</f>
        <v>UN</v>
      </c>
      <c r="E1440" s="248">
        <f>IFERROR(VLOOKUP(C1440,'LISTA ICCU 2026'!D401:F1457,3,FALSE),"NO ")</f>
        <v>3119262</v>
      </c>
      <c r="F1440" s="247"/>
      <c r="G1440" s="249">
        <f t="shared" si="44"/>
        <v>3119262</v>
      </c>
      <c r="H1440" s="250" t="s">
        <v>1309</v>
      </c>
    </row>
    <row r="1441" spans="2:8" s="251" customFormat="1">
      <c r="B1441" s="246">
        <f t="shared" si="45"/>
        <v>1428</v>
      </c>
      <c r="C1441" s="264" t="s">
        <v>472</v>
      </c>
      <c r="D1441" s="247" t="str">
        <f>IFERROR(VLOOKUP(C1441,'LISTA ICCU 2026'!D402:F1458,2,FALSE),"NO ")</f>
        <v>UN</v>
      </c>
      <c r="E1441" s="248">
        <f>IFERROR(VLOOKUP(C1441,'LISTA ICCU 2026'!D402:F1458,3,FALSE),"NO ")</f>
        <v>958810</v>
      </c>
      <c r="F1441" s="247"/>
      <c r="G1441" s="249">
        <f t="shared" si="44"/>
        <v>958810</v>
      </c>
      <c r="H1441" s="267" t="s">
        <v>1309</v>
      </c>
    </row>
    <row r="1442" spans="2:8" s="251" customFormat="1">
      <c r="B1442" s="246">
        <f t="shared" si="45"/>
        <v>1429</v>
      </c>
      <c r="C1442" s="264" t="s">
        <v>473</v>
      </c>
      <c r="D1442" s="247" t="str">
        <f>IFERROR(VLOOKUP(C1442,'LISTA ICCU 2026'!D403:F1459,2,FALSE),"NO ")</f>
        <v>UN</v>
      </c>
      <c r="E1442" s="248">
        <f>IFERROR(VLOOKUP(C1442,'LISTA ICCU 2026'!D403:F1459,3,FALSE),"NO ")</f>
        <v>1217476</v>
      </c>
      <c r="F1442" s="247"/>
      <c r="G1442" s="249">
        <f t="shared" si="44"/>
        <v>1217476</v>
      </c>
      <c r="H1442" s="250" t="s">
        <v>1309</v>
      </c>
    </row>
    <row r="1443" spans="2:8" s="251" customFormat="1" ht="26.4">
      <c r="B1443" s="246">
        <f t="shared" si="45"/>
        <v>1430</v>
      </c>
      <c r="C1443" s="264" t="s">
        <v>474</v>
      </c>
      <c r="D1443" s="247" t="str">
        <f>IFERROR(VLOOKUP(C1443,'LISTA ICCU 2026'!D404:F1460,2,FALSE),"NO ")</f>
        <v>UN</v>
      </c>
      <c r="E1443" s="248">
        <f>IFERROR(VLOOKUP(C1443,'LISTA ICCU 2026'!D404:F1460,3,FALSE),"NO ")</f>
        <v>444668</v>
      </c>
      <c r="F1443" s="247"/>
      <c r="G1443" s="249">
        <f t="shared" si="44"/>
        <v>444668</v>
      </c>
      <c r="H1443" s="250" t="s">
        <v>1309</v>
      </c>
    </row>
    <row r="1444" spans="2:8" s="251" customFormat="1">
      <c r="B1444" s="246">
        <f t="shared" si="45"/>
        <v>1431</v>
      </c>
      <c r="C1444" s="264"/>
      <c r="D1444" s="247" t="str">
        <f>IFERROR(VLOOKUP(C1444,'LISTA ICCU 2026'!D405:F1461,2,FALSE),"NO ")</f>
        <v xml:space="preserve">NO </v>
      </c>
      <c r="E1444" s="248" t="str">
        <f>IFERROR(VLOOKUP(C1444,'LISTA ICCU 2026'!D405:F1461,3,FALSE),"NO ")</f>
        <v xml:space="preserve">NO </v>
      </c>
      <c r="F1444" s="247"/>
      <c r="G1444" s="249" t="e">
        <f t="shared" si="44"/>
        <v>#VALUE!</v>
      </c>
      <c r="H1444" s="267" t="s">
        <v>1309</v>
      </c>
    </row>
    <row r="1445" spans="2:8" s="251" customFormat="1">
      <c r="B1445" s="246">
        <f t="shared" si="45"/>
        <v>1432</v>
      </c>
      <c r="C1445" s="264" t="s">
        <v>475</v>
      </c>
      <c r="D1445" s="247">
        <f>IFERROR(VLOOKUP(C1445,'LISTA ICCU 2026'!D406:F1462,2,FALSE),"NO ")</f>
        <v>0</v>
      </c>
      <c r="E1445" s="248">
        <f>IFERROR(VLOOKUP(C1445,'LISTA ICCU 2026'!D406:F1462,3,FALSE),"NO ")</f>
        <v>0</v>
      </c>
      <c r="F1445" s="247"/>
      <c r="G1445" s="249">
        <f t="shared" si="44"/>
        <v>0</v>
      </c>
      <c r="H1445" s="250" t="s">
        <v>1309</v>
      </c>
    </row>
    <row r="1446" spans="2:8" s="251" customFormat="1">
      <c r="B1446" s="246">
        <f t="shared" si="45"/>
        <v>1433</v>
      </c>
      <c r="C1446" s="264" t="s">
        <v>476</v>
      </c>
      <c r="D1446" s="247" t="str">
        <f>IFERROR(VLOOKUP(C1446,'LISTA ICCU 2026'!D407:F1463,2,FALSE),"NO ")</f>
        <v>UN</v>
      </c>
      <c r="E1446" s="248">
        <f>IFERROR(VLOOKUP(C1446,'LISTA ICCU 2026'!D407:F1463,3,FALSE),"NO ")</f>
        <v>529760</v>
      </c>
      <c r="F1446" s="247"/>
      <c r="G1446" s="249">
        <f t="shared" si="44"/>
        <v>529760</v>
      </c>
      <c r="H1446" s="250" t="s">
        <v>1309</v>
      </c>
    </row>
    <row r="1447" spans="2:8" s="251" customFormat="1" ht="26.4">
      <c r="B1447" s="246">
        <f t="shared" si="45"/>
        <v>1434</v>
      </c>
      <c r="C1447" s="264" t="s">
        <v>477</v>
      </c>
      <c r="D1447" s="247" t="str">
        <f>IFERROR(VLOOKUP(C1447,'LISTA ICCU 2026'!D408:F1464,2,FALSE),"NO ")</f>
        <v>UN</v>
      </c>
      <c r="E1447" s="248">
        <f>IFERROR(VLOOKUP(C1447,'LISTA ICCU 2026'!D408:F1464,3,FALSE),"NO ")</f>
        <v>105856</v>
      </c>
      <c r="F1447" s="247"/>
      <c r="G1447" s="249">
        <f t="shared" si="44"/>
        <v>105856</v>
      </c>
      <c r="H1447" s="267" t="s">
        <v>1309</v>
      </c>
    </row>
    <row r="1448" spans="2:8" s="251" customFormat="1" ht="26.4">
      <c r="B1448" s="246">
        <f t="shared" si="45"/>
        <v>1435</v>
      </c>
      <c r="C1448" s="264" t="s">
        <v>478</v>
      </c>
      <c r="D1448" s="247" t="str">
        <f>IFERROR(VLOOKUP(C1448,'LISTA ICCU 2026'!D409:F1465,2,FALSE),"NO ")</f>
        <v>UN</v>
      </c>
      <c r="E1448" s="248">
        <f>IFERROR(VLOOKUP(C1448,'LISTA ICCU 2026'!D409:F1465,3,FALSE),"NO ")</f>
        <v>126882</v>
      </c>
      <c r="F1448" s="247"/>
      <c r="G1448" s="249">
        <f t="shared" si="44"/>
        <v>126882</v>
      </c>
      <c r="H1448" s="250" t="s">
        <v>1309</v>
      </c>
    </row>
    <row r="1449" spans="2:8" s="251" customFormat="1" ht="26.4">
      <c r="B1449" s="246">
        <f t="shared" si="45"/>
        <v>1436</v>
      </c>
      <c r="C1449" s="264" t="s">
        <v>479</v>
      </c>
      <c r="D1449" s="247" t="str">
        <f>IFERROR(VLOOKUP(C1449,'LISTA ICCU 2026'!D410:F1466,2,FALSE),"NO ")</f>
        <v>UN</v>
      </c>
      <c r="E1449" s="248">
        <f>IFERROR(VLOOKUP(C1449,'LISTA ICCU 2026'!D410:F1466,3,FALSE),"NO ")</f>
        <v>124800</v>
      </c>
      <c r="F1449" s="247"/>
      <c r="G1449" s="249">
        <f t="shared" si="44"/>
        <v>124800</v>
      </c>
      <c r="H1449" s="250" t="s">
        <v>1309</v>
      </c>
    </row>
    <row r="1450" spans="2:8" s="251" customFormat="1" ht="26.4">
      <c r="B1450" s="246">
        <f t="shared" si="45"/>
        <v>1437</v>
      </c>
      <c r="C1450" s="264" t="s">
        <v>480</v>
      </c>
      <c r="D1450" s="247" t="str">
        <f>IFERROR(VLOOKUP(C1450,'LISTA ICCU 2026'!D411:F1467,2,FALSE),"NO ")</f>
        <v>UN</v>
      </c>
      <c r="E1450" s="248">
        <f>IFERROR(VLOOKUP(C1450,'LISTA ICCU 2026'!D411:F1467,3,FALSE),"NO ")</f>
        <v>151500</v>
      </c>
      <c r="F1450" s="247"/>
      <c r="G1450" s="249">
        <f t="shared" si="44"/>
        <v>151500</v>
      </c>
      <c r="H1450" s="267" t="s">
        <v>1309</v>
      </c>
    </row>
    <row r="1451" spans="2:8" s="251" customFormat="1">
      <c r="B1451" s="246">
        <f t="shared" si="45"/>
        <v>1438</v>
      </c>
      <c r="C1451" s="264" t="s">
        <v>481</v>
      </c>
      <c r="D1451" s="247" t="str">
        <f>IFERROR(VLOOKUP(C1451,'LISTA ICCU 2026'!D412:F1468,2,FALSE),"NO ")</f>
        <v>UN</v>
      </c>
      <c r="E1451" s="248">
        <f>IFERROR(VLOOKUP(C1451,'LISTA ICCU 2026'!D412:F1468,3,FALSE),"NO ")</f>
        <v>87192</v>
      </c>
      <c r="F1451" s="247"/>
      <c r="G1451" s="249">
        <f t="shared" si="44"/>
        <v>87192</v>
      </c>
      <c r="H1451" s="250" t="s">
        <v>1309</v>
      </c>
    </row>
    <row r="1452" spans="2:8" s="251" customFormat="1">
      <c r="B1452" s="246">
        <f t="shared" si="45"/>
        <v>1439</v>
      </c>
      <c r="C1452" s="264" t="s">
        <v>482</v>
      </c>
      <c r="D1452" s="247" t="str">
        <f>IFERROR(VLOOKUP(C1452,'LISTA ICCU 2026'!D413:F1469,2,FALSE),"NO ")</f>
        <v>UN</v>
      </c>
      <c r="E1452" s="248">
        <f>IFERROR(VLOOKUP(C1452,'LISTA ICCU 2026'!D413:F1469,3,FALSE),"NO ")</f>
        <v>96475</v>
      </c>
      <c r="F1452" s="247"/>
      <c r="G1452" s="249">
        <f t="shared" si="44"/>
        <v>96475</v>
      </c>
      <c r="H1452" s="250" t="s">
        <v>1309</v>
      </c>
    </row>
    <row r="1453" spans="2:8" s="251" customFormat="1">
      <c r="B1453" s="246">
        <f t="shared" si="45"/>
        <v>1440</v>
      </c>
      <c r="C1453" s="264" t="s">
        <v>483</v>
      </c>
      <c r="D1453" s="247" t="str">
        <f>IFERROR(VLOOKUP(C1453,'LISTA ICCU 2026'!D414:F1470,2,FALSE),"NO ")</f>
        <v>UN</v>
      </c>
      <c r="E1453" s="248">
        <f>IFERROR(VLOOKUP(C1453,'LISTA ICCU 2026'!D414:F1470,3,FALSE),"NO ")</f>
        <v>189885</v>
      </c>
      <c r="F1453" s="247"/>
      <c r="G1453" s="249">
        <f t="shared" si="44"/>
        <v>189885</v>
      </c>
      <c r="H1453" s="267" t="s">
        <v>1309</v>
      </c>
    </row>
    <row r="1454" spans="2:8" s="251" customFormat="1">
      <c r="B1454" s="246">
        <f t="shared" si="45"/>
        <v>1441</v>
      </c>
      <c r="C1454" s="264" t="s">
        <v>484</v>
      </c>
      <c r="D1454" s="247" t="str">
        <f>IFERROR(VLOOKUP(C1454,'LISTA ICCU 2026'!D415:F1471,2,FALSE),"NO ")</f>
        <v>UN</v>
      </c>
      <c r="E1454" s="248">
        <f>IFERROR(VLOOKUP(C1454,'LISTA ICCU 2026'!D415:F1471,3,FALSE),"NO ")</f>
        <v>101544</v>
      </c>
      <c r="F1454" s="247"/>
      <c r="G1454" s="249">
        <f t="shared" si="44"/>
        <v>101544</v>
      </c>
      <c r="H1454" s="250" t="s">
        <v>1309</v>
      </c>
    </row>
    <row r="1455" spans="2:8" s="251" customFormat="1">
      <c r="B1455" s="246">
        <f t="shared" si="45"/>
        <v>1442</v>
      </c>
      <c r="C1455" s="264" t="s">
        <v>485</v>
      </c>
      <c r="D1455" s="247" t="str">
        <f>IFERROR(VLOOKUP(C1455,'LISTA ICCU 2026'!D416:F1472,2,FALSE),"NO ")</f>
        <v>UN</v>
      </c>
      <c r="E1455" s="248">
        <f>IFERROR(VLOOKUP(C1455,'LISTA ICCU 2026'!D416:F1472,3,FALSE),"NO ")</f>
        <v>179823</v>
      </c>
      <c r="F1455" s="247"/>
      <c r="G1455" s="249">
        <f t="shared" ref="G1455:G1518" si="46">E1455*(1+F1455)</f>
        <v>179823</v>
      </c>
      <c r="H1455" s="250" t="s">
        <v>1309</v>
      </c>
    </row>
    <row r="1456" spans="2:8" s="251" customFormat="1">
      <c r="B1456" s="246">
        <f t="shared" si="45"/>
        <v>1443</v>
      </c>
      <c r="C1456" s="264" t="s">
        <v>486</v>
      </c>
      <c r="D1456" s="247" t="str">
        <f>IFERROR(VLOOKUP(C1456,'LISTA ICCU 2026'!D417:F1473,2,FALSE),"NO ")</f>
        <v>UN</v>
      </c>
      <c r="E1456" s="248">
        <f>IFERROR(VLOOKUP(C1456,'LISTA ICCU 2026'!D417:F1473,3,FALSE),"NO ")</f>
        <v>112524</v>
      </c>
      <c r="F1456" s="247"/>
      <c r="G1456" s="249">
        <f t="shared" si="46"/>
        <v>112524</v>
      </c>
      <c r="H1456" s="267" t="s">
        <v>1309</v>
      </c>
    </row>
    <row r="1457" spans="2:8" s="251" customFormat="1">
      <c r="B1457" s="246">
        <f t="shared" si="45"/>
        <v>1444</v>
      </c>
      <c r="C1457" s="264" t="s">
        <v>487</v>
      </c>
      <c r="D1457" s="247" t="str">
        <f>IFERROR(VLOOKUP(C1457,'LISTA ICCU 2026'!D418:F1474,2,FALSE),"NO ")</f>
        <v>UN</v>
      </c>
      <c r="E1457" s="248">
        <f>IFERROR(VLOOKUP(C1457,'LISTA ICCU 2026'!D418:F1474,3,FALSE),"NO ")</f>
        <v>87949</v>
      </c>
      <c r="F1457" s="247"/>
      <c r="G1457" s="249">
        <f t="shared" si="46"/>
        <v>87949</v>
      </c>
      <c r="H1457" s="250" t="s">
        <v>1309</v>
      </c>
    </row>
    <row r="1458" spans="2:8" s="251" customFormat="1" ht="26.4">
      <c r="B1458" s="246">
        <f t="shared" si="45"/>
        <v>1445</v>
      </c>
      <c r="C1458" s="264" t="s">
        <v>488</v>
      </c>
      <c r="D1458" s="247" t="str">
        <f>IFERROR(VLOOKUP(C1458,'LISTA ICCU 2026'!D419:F1475,2,FALSE),"NO ")</f>
        <v>UN</v>
      </c>
      <c r="E1458" s="248">
        <f>IFERROR(VLOOKUP(C1458,'LISTA ICCU 2026'!D419:F1475,3,FALSE),"NO ")</f>
        <v>151386</v>
      </c>
      <c r="F1458" s="247"/>
      <c r="G1458" s="249">
        <f t="shared" si="46"/>
        <v>151386</v>
      </c>
      <c r="H1458" s="250" t="s">
        <v>1309</v>
      </c>
    </row>
    <row r="1459" spans="2:8" s="251" customFormat="1" ht="26.4">
      <c r="B1459" s="246">
        <f t="shared" si="45"/>
        <v>1446</v>
      </c>
      <c r="C1459" s="264" t="s">
        <v>489</v>
      </c>
      <c r="D1459" s="247" t="str">
        <f>IFERROR(VLOOKUP(C1459,'LISTA ICCU 2026'!D420:F1476,2,FALSE),"NO ")</f>
        <v>UN</v>
      </c>
      <c r="E1459" s="248">
        <f>IFERROR(VLOOKUP(C1459,'LISTA ICCU 2026'!D420:F1476,3,FALSE),"NO ")</f>
        <v>571854</v>
      </c>
      <c r="F1459" s="247"/>
      <c r="G1459" s="249">
        <f t="shared" si="46"/>
        <v>571854</v>
      </c>
      <c r="H1459" s="267" t="s">
        <v>1309</v>
      </c>
    </row>
    <row r="1460" spans="2:8" s="251" customFormat="1" ht="26.4">
      <c r="B1460" s="246">
        <f t="shared" si="45"/>
        <v>1447</v>
      </c>
      <c r="C1460" s="264" t="s">
        <v>490</v>
      </c>
      <c r="D1460" s="247" t="str">
        <f>IFERROR(VLOOKUP(C1460,'LISTA ICCU 2026'!D421:F1477,2,FALSE),"NO ")</f>
        <v>UN</v>
      </c>
      <c r="E1460" s="248">
        <f>IFERROR(VLOOKUP(C1460,'LISTA ICCU 2026'!D421:F1477,3,FALSE),"NO ")</f>
        <v>758733</v>
      </c>
      <c r="F1460" s="247"/>
      <c r="G1460" s="249">
        <f t="shared" si="46"/>
        <v>758733</v>
      </c>
      <c r="H1460" s="250" t="s">
        <v>1309</v>
      </c>
    </row>
    <row r="1461" spans="2:8" s="251" customFormat="1" ht="26.4">
      <c r="B1461" s="246">
        <f t="shared" si="45"/>
        <v>1448</v>
      </c>
      <c r="C1461" s="264" t="s">
        <v>491</v>
      </c>
      <c r="D1461" s="247" t="str">
        <f>IFERROR(VLOOKUP(C1461,'LISTA ICCU 2026'!D422:F1478,2,FALSE),"NO ")</f>
        <v>ML</v>
      </c>
      <c r="E1461" s="248">
        <f>IFERROR(VLOOKUP(C1461,'LISTA ICCU 2026'!D422:F1478,3,FALSE),"NO ")</f>
        <v>3037</v>
      </c>
      <c r="F1461" s="247"/>
      <c r="G1461" s="249">
        <f t="shared" si="46"/>
        <v>3037</v>
      </c>
      <c r="H1461" s="250" t="s">
        <v>1309</v>
      </c>
    </row>
    <row r="1462" spans="2:8" s="251" customFormat="1" ht="26.4">
      <c r="B1462" s="246">
        <f t="shared" si="45"/>
        <v>1449</v>
      </c>
      <c r="C1462" s="264" t="s">
        <v>492</v>
      </c>
      <c r="D1462" s="247" t="str">
        <f>IFERROR(VLOOKUP(C1462,'LISTA ICCU 2026'!D423:F1479,2,FALSE),"NO ")</f>
        <v>ML</v>
      </c>
      <c r="E1462" s="248">
        <f>IFERROR(VLOOKUP(C1462,'LISTA ICCU 2026'!D423:F1479,3,FALSE),"NO ")</f>
        <v>3956</v>
      </c>
      <c r="F1462" s="247"/>
      <c r="G1462" s="249">
        <f t="shared" si="46"/>
        <v>3956</v>
      </c>
      <c r="H1462" s="267" t="s">
        <v>1309</v>
      </c>
    </row>
    <row r="1463" spans="2:8" s="251" customFormat="1" ht="26.4">
      <c r="B1463" s="246">
        <f t="shared" si="45"/>
        <v>1450</v>
      </c>
      <c r="C1463" s="264" t="s">
        <v>493</v>
      </c>
      <c r="D1463" s="247" t="str">
        <f>IFERROR(VLOOKUP(C1463,'LISTA ICCU 2026'!D424:F1480,2,FALSE),"NO ")</f>
        <v>ML</v>
      </c>
      <c r="E1463" s="248">
        <f>IFERROR(VLOOKUP(C1463,'LISTA ICCU 2026'!D424:F1480,3,FALSE),"NO ")</f>
        <v>6745</v>
      </c>
      <c r="F1463" s="247"/>
      <c r="G1463" s="249">
        <f t="shared" si="46"/>
        <v>6745</v>
      </c>
      <c r="H1463" s="250" t="s">
        <v>1309</v>
      </c>
    </row>
    <row r="1464" spans="2:8" s="251" customFormat="1" ht="26.4">
      <c r="B1464" s="246">
        <f t="shared" si="45"/>
        <v>1451</v>
      </c>
      <c r="C1464" s="264" t="s">
        <v>494</v>
      </c>
      <c r="D1464" s="247" t="str">
        <f>IFERROR(VLOOKUP(C1464,'LISTA ICCU 2026'!D425:F1481,2,FALSE),"NO ")</f>
        <v>ML</v>
      </c>
      <c r="E1464" s="248">
        <f>IFERROR(VLOOKUP(C1464,'LISTA ICCU 2026'!D425:F1481,3,FALSE),"NO ")</f>
        <v>11607</v>
      </c>
      <c r="F1464" s="247"/>
      <c r="G1464" s="249">
        <f t="shared" si="46"/>
        <v>11607</v>
      </c>
      <c r="H1464" s="250" t="s">
        <v>1309</v>
      </c>
    </row>
    <row r="1465" spans="2:8" s="251" customFormat="1" ht="26.4">
      <c r="B1465" s="246">
        <f t="shared" si="45"/>
        <v>1452</v>
      </c>
      <c r="C1465" s="264" t="s">
        <v>495</v>
      </c>
      <c r="D1465" s="247" t="str">
        <f>IFERROR(VLOOKUP(C1465,'LISTA ICCU 2026'!D426:F1482,2,FALSE),"NO ")</f>
        <v>UN</v>
      </c>
      <c r="E1465" s="248">
        <f>IFERROR(VLOOKUP(C1465,'LISTA ICCU 2026'!D426:F1482,3,FALSE),"NO ")</f>
        <v>458897</v>
      </c>
      <c r="F1465" s="247"/>
      <c r="G1465" s="249">
        <f t="shared" si="46"/>
        <v>458897</v>
      </c>
      <c r="H1465" s="267" t="s">
        <v>1309</v>
      </c>
    </row>
    <row r="1466" spans="2:8" s="251" customFormat="1" ht="26.4">
      <c r="B1466" s="246">
        <f t="shared" si="45"/>
        <v>1453</v>
      </c>
      <c r="C1466" s="264" t="s">
        <v>496</v>
      </c>
      <c r="D1466" s="247" t="str">
        <f>IFERROR(VLOOKUP(C1466,'LISTA ICCU 2026'!D427:F1483,2,FALSE),"NO ")</f>
        <v>UN</v>
      </c>
      <c r="E1466" s="248">
        <f>IFERROR(VLOOKUP(C1466,'LISTA ICCU 2026'!D427:F1483,3,FALSE),"NO ")</f>
        <v>103126</v>
      </c>
      <c r="F1466" s="247"/>
      <c r="G1466" s="249">
        <f t="shared" si="46"/>
        <v>103126</v>
      </c>
      <c r="H1466" s="250" t="s">
        <v>1309</v>
      </c>
    </row>
    <row r="1467" spans="2:8" s="251" customFormat="1" ht="26.4">
      <c r="B1467" s="246">
        <f t="shared" si="45"/>
        <v>1454</v>
      </c>
      <c r="C1467" s="264" t="s">
        <v>497</v>
      </c>
      <c r="D1467" s="247" t="str">
        <f>IFERROR(VLOOKUP(C1467,'LISTA ICCU 2026'!D428:F1484,2,FALSE),"NO ")</f>
        <v>UN</v>
      </c>
      <c r="E1467" s="248">
        <f>IFERROR(VLOOKUP(C1467,'LISTA ICCU 2026'!D428:F1484,3,FALSE),"NO ")</f>
        <v>141067</v>
      </c>
      <c r="F1467" s="247"/>
      <c r="G1467" s="249">
        <f t="shared" si="46"/>
        <v>141067</v>
      </c>
      <c r="H1467" s="250" t="s">
        <v>1309</v>
      </c>
    </row>
    <row r="1468" spans="2:8" s="251" customFormat="1" ht="26.4">
      <c r="B1468" s="246">
        <f t="shared" si="45"/>
        <v>1455</v>
      </c>
      <c r="C1468" s="264" t="s">
        <v>498</v>
      </c>
      <c r="D1468" s="247" t="str">
        <f>IFERROR(VLOOKUP(C1468,'LISTA ICCU 2026'!D429:F1485,2,FALSE),"NO ")</f>
        <v>UN</v>
      </c>
      <c r="E1468" s="248">
        <f>IFERROR(VLOOKUP(C1468,'LISTA ICCU 2026'!D429:F1485,3,FALSE),"NO ")</f>
        <v>55124</v>
      </c>
      <c r="F1468" s="247"/>
      <c r="G1468" s="249">
        <f t="shared" si="46"/>
        <v>55124</v>
      </c>
      <c r="H1468" s="267" t="s">
        <v>1309</v>
      </c>
    </row>
    <row r="1469" spans="2:8" s="251" customFormat="1" ht="26.4">
      <c r="B1469" s="246">
        <f t="shared" si="45"/>
        <v>1456</v>
      </c>
      <c r="C1469" s="264" t="s">
        <v>499</v>
      </c>
      <c r="D1469" s="247" t="str">
        <f>IFERROR(VLOOKUP(C1469,'LISTA ICCU 2026'!D430:F1486,2,FALSE),"NO ")</f>
        <v>UN</v>
      </c>
      <c r="E1469" s="248">
        <f>IFERROR(VLOOKUP(C1469,'LISTA ICCU 2026'!D430:F1486,3,FALSE),"NO ")</f>
        <v>2040514</v>
      </c>
      <c r="F1469" s="247"/>
      <c r="G1469" s="249">
        <f t="shared" si="46"/>
        <v>2040514</v>
      </c>
      <c r="H1469" s="250" t="s">
        <v>1309</v>
      </c>
    </row>
    <row r="1470" spans="2:8" s="251" customFormat="1" ht="26.4">
      <c r="B1470" s="246">
        <f t="shared" si="45"/>
        <v>1457</v>
      </c>
      <c r="C1470" s="264" t="s">
        <v>500</v>
      </c>
      <c r="D1470" s="247" t="str">
        <f>IFERROR(VLOOKUP(C1470,'LISTA ICCU 2026'!D431:F1487,2,FALSE),"NO ")</f>
        <v>UN</v>
      </c>
      <c r="E1470" s="248">
        <f>IFERROR(VLOOKUP(C1470,'LISTA ICCU 2026'!D431:F1487,3,FALSE),"NO ")</f>
        <v>1572412</v>
      </c>
      <c r="F1470" s="247"/>
      <c r="G1470" s="249">
        <f t="shared" si="46"/>
        <v>1572412</v>
      </c>
      <c r="H1470" s="250" t="s">
        <v>1309</v>
      </c>
    </row>
    <row r="1471" spans="2:8" s="251" customFormat="1">
      <c r="B1471" s="246">
        <f t="shared" si="45"/>
        <v>1458</v>
      </c>
      <c r="C1471" s="264" t="s">
        <v>501</v>
      </c>
      <c r="D1471" s="247" t="str">
        <f>IFERROR(VLOOKUP(C1471,'LISTA ICCU 2026'!D432:F1488,2,FALSE),"NO ")</f>
        <v>UN</v>
      </c>
      <c r="E1471" s="248">
        <f>IFERROR(VLOOKUP(C1471,'LISTA ICCU 2026'!D432:F1488,3,FALSE),"NO ")</f>
        <v>2215160</v>
      </c>
      <c r="F1471" s="247"/>
      <c r="G1471" s="249">
        <f t="shared" si="46"/>
        <v>2215160</v>
      </c>
      <c r="H1471" s="267" t="s">
        <v>1309</v>
      </c>
    </row>
    <row r="1472" spans="2:8" s="251" customFormat="1" ht="26.4">
      <c r="B1472" s="246">
        <f t="shared" si="45"/>
        <v>1459</v>
      </c>
      <c r="C1472" s="264" t="s">
        <v>502</v>
      </c>
      <c r="D1472" s="247" t="str">
        <f>IFERROR(VLOOKUP(C1472,'LISTA ICCU 2026'!D433:F1489,2,FALSE),"NO ")</f>
        <v>UN</v>
      </c>
      <c r="E1472" s="248">
        <f>IFERROR(VLOOKUP(C1472,'LISTA ICCU 2026'!D433:F1489,3,FALSE),"NO ")</f>
        <v>833702</v>
      </c>
      <c r="F1472" s="247"/>
      <c r="G1472" s="249">
        <f t="shared" si="46"/>
        <v>833702</v>
      </c>
      <c r="H1472" s="250" t="s">
        <v>1309</v>
      </c>
    </row>
    <row r="1473" spans="2:8" s="251" customFormat="1" ht="26.4">
      <c r="B1473" s="246">
        <f t="shared" si="45"/>
        <v>1460</v>
      </c>
      <c r="C1473" s="264" t="s">
        <v>503</v>
      </c>
      <c r="D1473" s="247" t="str">
        <f>IFERROR(VLOOKUP(C1473,'LISTA ICCU 2026'!D434:F1490,2,FALSE),"NO ")</f>
        <v>UN</v>
      </c>
      <c r="E1473" s="248">
        <f>IFERROR(VLOOKUP(C1473,'LISTA ICCU 2026'!D434:F1490,3,FALSE),"NO ")</f>
        <v>146311</v>
      </c>
      <c r="F1473" s="247"/>
      <c r="G1473" s="249">
        <f t="shared" si="46"/>
        <v>146311</v>
      </c>
      <c r="H1473" s="250" t="s">
        <v>1309</v>
      </c>
    </row>
    <row r="1474" spans="2:8" s="251" customFormat="1">
      <c r="B1474" s="246">
        <f t="shared" si="45"/>
        <v>1461</v>
      </c>
      <c r="C1474" s="264" t="s">
        <v>504</v>
      </c>
      <c r="D1474" s="247" t="str">
        <f>IFERROR(VLOOKUP(C1474,'LISTA ICCU 2026'!D435:F1491,2,FALSE),"NO ")</f>
        <v>UN</v>
      </c>
      <c r="E1474" s="248">
        <f>IFERROR(VLOOKUP(C1474,'LISTA ICCU 2026'!D435:F1491,3,FALSE),"NO ")</f>
        <v>727515</v>
      </c>
      <c r="F1474" s="247"/>
      <c r="G1474" s="249">
        <f t="shared" si="46"/>
        <v>727515</v>
      </c>
      <c r="H1474" s="267" t="s">
        <v>1309</v>
      </c>
    </row>
    <row r="1475" spans="2:8" s="251" customFormat="1">
      <c r="B1475" s="246">
        <f t="shared" si="45"/>
        <v>1462</v>
      </c>
      <c r="C1475" s="264" t="s">
        <v>505</v>
      </c>
      <c r="D1475" s="247" t="str">
        <f>IFERROR(VLOOKUP(C1475,'LISTA ICCU 2026'!D436:F1492,2,FALSE),"NO ")</f>
        <v>UN</v>
      </c>
      <c r="E1475" s="248">
        <f>IFERROR(VLOOKUP(C1475,'LISTA ICCU 2026'!D436:F1492,3,FALSE),"NO ")</f>
        <v>904281</v>
      </c>
      <c r="F1475" s="247"/>
      <c r="G1475" s="249">
        <f t="shared" si="46"/>
        <v>904281</v>
      </c>
      <c r="H1475" s="250" t="s">
        <v>1309</v>
      </c>
    </row>
    <row r="1476" spans="2:8" s="251" customFormat="1" ht="26.4">
      <c r="B1476" s="246">
        <f t="shared" si="45"/>
        <v>1463</v>
      </c>
      <c r="C1476" s="264" t="s">
        <v>506</v>
      </c>
      <c r="D1476" s="247" t="str">
        <f>IFERROR(VLOOKUP(C1476,'LISTA ICCU 2026'!D437:F1493,2,FALSE),"NO ")</f>
        <v>UN</v>
      </c>
      <c r="E1476" s="248">
        <f>IFERROR(VLOOKUP(C1476,'LISTA ICCU 2026'!D437:F1493,3,FALSE),"NO ")</f>
        <v>631088</v>
      </c>
      <c r="F1476" s="247"/>
      <c r="G1476" s="249">
        <f t="shared" si="46"/>
        <v>631088</v>
      </c>
      <c r="H1476" s="250" t="s">
        <v>1309</v>
      </c>
    </row>
    <row r="1477" spans="2:8" s="251" customFormat="1" ht="26.4">
      <c r="B1477" s="246">
        <f t="shared" si="45"/>
        <v>1464</v>
      </c>
      <c r="C1477" s="264" t="s">
        <v>507</v>
      </c>
      <c r="D1477" s="247" t="str">
        <f>IFERROR(VLOOKUP(C1477,'LISTA ICCU 2026'!D438:F1494,2,FALSE),"NO ")</f>
        <v>UN</v>
      </c>
      <c r="E1477" s="248">
        <f>IFERROR(VLOOKUP(C1477,'LISTA ICCU 2026'!D438:F1494,3,FALSE),"NO ")</f>
        <v>1734879</v>
      </c>
      <c r="F1477" s="247"/>
      <c r="G1477" s="249">
        <f t="shared" si="46"/>
        <v>1734879</v>
      </c>
      <c r="H1477" s="267" t="s">
        <v>1309</v>
      </c>
    </row>
    <row r="1478" spans="2:8" s="251" customFormat="1" ht="26.4">
      <c r="B1478" s="246">
        <f t="shared" si="45"/>
        <v>1465</v>
      </c>
      <c r="C1478" s="264" t="s">
        <v>508</v>
      </c>
      <c r="D1478" s="247" t="str">
        <f>IFERROR(VLOOKUP(C1478,'LISTA ICCU 2026'!D439:F1495,2,FALSE),"NO ")</f>
        <v>ML</v>
      </c>
      <c r="E1478" s="248">
        <f>IFERROR(VLOOKUP(C1478,'LISTA ICCU 2026'!D439:F1495,3,FALSE),"NO ")</f>
        <v>23155</v>
      </c>
      <c r="F1478" s="247"/>
      <c r="G1478" s="249">
        <f t="shared" si="46"/>
        <v>23155</v>
      </c>
      <c r="H1478" s="250" t="s">
        <v>1309</v>
      </c>
    </row>
    <row r="1479" spans="2:8" s="251" customFormat="1" ht="26.4">
      <c r="B1479" s="246">
        <f t="shared" si="45"/>
        <v>1466</v>
      </c>
      <c r="C1479" s="264" t="s">
        <v>509</v>
      </c>
      <c r="D1479" s="247" t="str">
        <f>IFERROR(VLOOKUP(C1479,'LISTA ICCU 2026'!D440:F1496,2,FALSE),"NO ")</f>
        <v>ML</v>
      </c>
      <c r="E1479" s="248">
        <f>IFERROR(VLOOKUP(C1479,'LISTA ICCU 2026'!D440:F1496,3,FALSE),"NO ")</f>
        <v>10654</v>
      </c>
      <c r="F1479" s="247"/>
      <c r="G1479" s="249">
        <f t="shared" si="46"/>
        <v>10654</v>
      </c>
      <c r="H1479" s="250" t="s">
        <v>1309</v>
      </c>
    </row>
    <row r="1480" spans="2:8" s="251" customFormat="1" ht="26.4">
      <c r="B1480" s="246">
        <f t="shared" si="45"/>
        <v>1467</v>
      </c>
      <c r="C1480" s="264" t="s">
        <v>510</v>
      </c>
      <c r="D1480" s="247" t="str">
        <f>IFERROR(VLOOKUP(C1480,'LISTA ICCU 2026'!D441:F1497,2,FALSE),"NO ")</f>
        <v>ML</v>
      </c>
      <c r="E1480" s="248">
        <f>IFERROR(VLOOKUP(C1480,'LISTA ICCU 2026'!D441:F1497,3,FALSE),"NO ")</f>
        <v>44024</v>
      </c>
      <c r="F1480" s="247"/>
      <c r="G1480" s="249">
        <f t="shared" si="46"/>
        <v>44024</v>
      </c>
      <c r="H1480" s="267" t="s">
        <v>1309</v>
      </c>
    </row>
    <row r="1481" spans="2:8" s="251" customFormat="1" ht="26.4">
      <c r="B1481" s="246">
        <f t="shared" si="45"/>
        <v>1468</v>
      </c>
      <c r="C1481" s="264" t="s">
        <v>511</v>
      </c>
      <c r="D1481" s="247" t="str">
        <f>IFERROR(VLOOKUP(C1481,'LISTA ICCU 2026'!D442:F1498,2,FALSE),"NO ")</f>
        <v>ML</v>
      </c>
      <c r="E1481" s="248">
        <f>IFERROR(VLOOKUP(C1481,'LISTA ICCU 2026'!D442:F1498,3,FALSE),"NO ")</f>
        <v>62339</v>
      </c>
      <c r="F1481" s="247"/>
      <c r="G1481" s="249">
        <f t="shared" si="46"/>
        <v>62339</v>
      </c>
      <c r="H1481" s="250" t="s">
        <v>1309</v>
      </c>
    </row>
    <row r="1482" spans="2:8" s="251" customFormat="1" ht="26.4">
      <c r="B1482" s="246">
        <f t="shared" si="45"/>
        <v>1469</v>
      </c>
      <c r="C1482" s="264" t="s">
        <v>512</v>
      </c>
      <c r="D1482" s="247" t="str">
        <f>IFERROR(VLOOKUP(C1482,'LISTA ICCU 2026'!D443:F1499,2,FALSE),"NO ")</f>
        <v>ML</v>
      </c>
      <c r="E1482" s="248">
        <f>IFERROR(VLOOKUP(C1482,'LISTA ICCU 2026'!D443:F1499,3,FALSE),"NO ")</f>
        <v>95418</v>
      </c>
      <c r="F1482" s="247"/>
      <c r="G1482" s="249">
        <f t="shared" si="46"/>
        <v>95418</v>
      </c>
      <c r="H1482" s="250" t="s">
        <v>1309</v>
      </c>
    </row>
    <row r="1483" spans="2:8" s="251" customFormat="1" ht="26.4">
      <c r="B1483" s="246">
        <f t="shared" si="45"/>
        <v>1470</v>
      </c>
      <c r="C1483" s="264" t="s">
        <v>513</v>
      </c>
      <c r="D1483" s="247" t="str">
        <f>IFERROR(VLOOKUP(C1483,'LISTA ICCU 2026'!D444:F1500,2,FALSE),"NO ")</f>
        <v>ML</v>
      </c>
      <c r="E1483" s="248">
        <f>IFERROR(VLOOKUP(C1483,'LISTA ICCU 2026'!D444:F1500,3,FALSE),"NO ")</f>
        <v>38940</v>
      </c>
      <c r="F1483" s="247"/>
      <c r="G1483" s="249">
        <f t="shared" si="46"/>
        <v>38940</v>
      </c>
      <c r="H1483" s="267" t="s">
        <v>1309</v>
      </c>
    </row>
    <row r="1484" spans="2:8" s="251" customFormat="1" ht="39.6">
      <c r="B1484" s="246">
        <f t="shared" si="45"/>
        <v>1471</v>
      </c>
      <c r="C1484" s="264" t="s">
        <v>514</v>
      </c>
      <c r="D1484" s="247" t="str">
        <f>IFERROR(VLOOKUP(C1484,'LISTA ICCU 2026'!D445:F1501,2,FALSE),"NO ")</f>
        <v>ML</v>
      </c>
      <c r="E1484" s="248">
        <f>IFERROR(VLOOKUP(C1484,'LISTA ICCU 2026'!D445:F1501,3,FALSE),"NO ")</f>
        <v>54285</v>
      </c>
      <c r="F1484" s="247"/>
      <c r="G1484" s="249">
        <f t="shared" si="46"/>
        <v>54285</v>
      </c>
      <c r="H1484" s="250" t="s">
        <v>1309</v>
      </c>
    </row>
    <row r="1485" spans="2:8" s="251" customFormat="1" ht="39.6">
      <c r="B1485" s="246">
        <f t="shared" si="45"/>
        <v>1472</v>
      </c>
      <c r="C1485" s="264" t="s">
        <v>515</v>
      </c>
      <c r="D1485" s="247" t="str">
        <f>IFERROR(VLOOKUP(C1485,'LISTA ICCU 2026'!D446:F1502,2,FALSE),"NO ")</f>
        <v>ML</v>
      </c>
      <c r="E1485" s="248">
        <f>IFERROR(VLOOKUP(C1485,'LISTA ICCU 2026'!D446:F1502,3,FALSE),"NO ")</f>
        <v>80946</v>
      </c>
      <c r="F1485" s="247"/>
      <c r="G1485" s="249">
        <f t="shared" si="46"/>
        <v>80946</v>
      </c>
      <c r="H1485" s="250" t="s">
        <v>1309</v>
      </c>
    </row>
    <row r="1486" spans="2:8" s="251" customFormat="1" ht="39.6">
      <c r="B1486" s="246">
        <f t="shared" si="45"/>
        <v>1473</v>
      </c>
      <c r="C1486" s="264" t="s">
        <v>516</v>
      </c>
      <c r="D1486" s="247" t="str">
        <f>IFERROR(VLOOKUP(C1486,'LISTA ICCU 2026'!D447:F1503,2,FALSE),"NO ")</f>
        <v>ML</v>
      </c>
      <c r="E1486" s="248">
        <f>IFERROR(VLOOKUP(C1486,'LISTA ICCU 2026'!D447:F1503,3,FALSE),"NO ")</f>
        <v>123081</v>
      </c>
      <c r="F1486" s="247"/>
      <c r="G1486" s="249">
        <f t="shared" si="46"/>
        <v>123081</v>
      </c>
      <c r="H1486" s="267" t="s">
        <v>1309</v>
      </c>
    </row>
    <row r="1487" spans="2:8" s="251" customFormat="1" ht="39.6">
      <c r="B1487" s="246">
        <f t="shared" si="45"/>
        <v>1474</v>
      </c>
      <c r="C1487" s="264" t="s">
        <v>517</v>
      </c>
      <c r="D1487" s="247" t="str">
        <f>IFERROR(VLOOKUP(C1487,'LISTA ICCU 2026'!D448:F1504,2,FALSE),"NO ")</f>
        <v>ML</v>
      </c>
      <c r="E1487" s="248">
        <f>IFERROR(VLOOKUP(C1487,'LISTA ICCU 2026'!D448:F1504,3,FALSE),"NO ")</f>
        <v>195682</v>
      </c>
      <c r="F1487" s="247"/>
      <c r="G1487" s="249">
        <f t="shared" si="46"/>
        <v>195682</v>
      </c>
      <c r="H1487" s="250" t="s">
        <v>1309</v>
      </c>
    </row>
    <row r="1488" spans="2:8" s="251" customFormat="1" ht="39.6">
      <c r="B1488" s="246">
        <f t="shared" si="45"/>
        <v>1475</v>
      </c>
      <c r="C1488" s="264" t="s">
        <v>518</v>
      </c>
      <c r="D1488" s="247" t="str">
        <f>IFERROR(VLOOKUP(C1488,'LISTA ICCU 2026'!D449:F1505,2,FALSE),"NO ")</f>
        <v>ML</v>
      </c>
      <c r="E1488" s="248">
        <f>IFERROR(VLOOKUP(C1488,'LISTA ICCU 2026'!D449:F1505,3,FALSE),"NO ")</f>
        <v>254679</v>
      </c>
      <c r="F1488" s="247"/>
      <c r="G1488" s="249">
        <f t="shared" si="46"/>
        <v>254679</v>
      </c>
      <c r="H1488" s="250" t="s">
        <v>1309</v>
      </c>
    </row>
    <row r="1489" spans="2:8" s="251" customFormat="1" ht="39.6">
      <c r="B1489" s="246">
        <f t="shared" si="45"/>
        <v>1476</v>
      </c>
      <c r="C1489" s="264" t="s">
        <v>519</v>
      </c>
      <c r="D1489" s="247" t="str">
        <f>IFERROR(VLOOKUP(C1489,'LISTA ICCU 2026'!D450:F1506,2,FALSE),"NO ")</f>
        <v>ML</v>
      </c>
      <c r="E1489" s="248">
        <f>IFERROR(VLOOKUP(C1489,'LISTA ICCU 2026'!D450:F1506,3,FALSE),"NO ")</f>
        <v>385858</v>
      </c>
      <c r="F1489" s="247"/>
      <c r="G1489" s="249">
        <f t="shared" si="46"/>
        <v>385858</v>
      </c>
      <c r="H1489" s="267" t="s">
        <v>1309</v>
      </c>
    </row>
    <row r="1490" spans="2:8" s="251" customFormat="1" ht="26.4">
      <c r="B1490" s="246">
        <f t="shared" si="45"/>
        <v>1477</v>
      </c>
      <c r="C1490" s="264" t="s">
        <v>520</v>
      </c>
      <c r="D1490" s="247" t="str">
        <f>IFERROR(VLOOKUP(C1490,'LISTA ICCU 2026'!D451:F1507,2,FALSE),"NO ")</f>
        <v>ML</v>
      </c>
      <c r="E1490" s="248">
        <f>IFERROR(VLOOKUP(C1490,'LISTA ICCU 2026'!D451:F1507,3,FALSE),"NO ")</f>
        <v>10220</v>
      </c>
      <c r="F1490" s="247"/>
      <c r="G1490" s="249">
        <f t="shared" si="46"/>
        <v>10220</v>
      </c>
      <c r="H1490" s="250" t="s">
        <v>1309</v>
      </c>
    </row>
    <row r="1491" spans="2:8" s="251" customFormat="1" ht="26.4">
      <c r="B1491" s="246">
        <f t="shared" si="45"/>
        <v>1478</v>
      </c>
      <c r="C1491" s="264" t="s">
        <v>521</v>
      </c>
      <c r="D1491" s="247" t="str">
        <f>IFERROR(VLOOKUP(C1491,'LISTA ICCU 2026'!D452:F1508,2,FALSE),"NO ")</f>
        <v>ML</v>
      </c>
      <c r="E1491" s="248">
        <f>IFERROR(VLOOKUP(C1491,'LISTA ICCU 2026'!D452:F1508,3,FALSE),"NO ")</f>
        <v>10347</v>
      </c>
      <c r="F1491" s="247"/>
      <c r="G1491" s="249">
        <f t="shared" si="46"/>
        <v>10347</v>
      </c>
      <c r="H1491" s="250" t="s">
        <v>1309</v>
      </c>
    </row>
    <row r="1492" spans="2:8" s="251" customFormat="1" ht="26.4">
      <c r="B1492" s="246">
        <f t="shared" si="45"/>
        <v>1479</v>
      </c>
      <c r="C1492" s="264" t="s">
        <v>522</v>
      </c>
      <c r="D1492" s="247" t="str">
        <f>IFERROR(VLOOKUP(C1492,'LISTA ICCU 2026'!D453:F1509,2,FALSE),"NO ")</f>
        <v>ML</v>
      </c>
      <c r="E1492" s="248">
        <f>IFERROR(VLOOKUP(C1492,'LISTA ICCU 2026'!D453:F1509,3,FALSE),"NO ")</f>
        <v>10347</v>
      </c>
      <c r="F1492" s="247"/>
      <c r="G1492" s="249">
        <f t="shared" si="46"/>
        <v>10347</v>
      </c>
      <c r="H1492" s="267" t="s">
        <v>1309</v>
      </c>
    </row>
    <row r="1493" spans="2:8" s="251" customFormat="1" ht="26.4">
      <c r="B1493" s="246">
        <f t="shared" si="45"/>
        <v>1480</v>
      </c>
      <c r="C1493" s="264" t="s">
        <v>523</v>
      </c>
      <c r="D1493" s="247" t="str">
        <f>IFERROR(VLOOKUP(C1493,'LISTA ICCU 2026'!D454:F1510,2,FALSE),"NO ")</f>
        <v>ML</v>
      </c>
      <c r="E1493" s="248">
        <f>IFERROR(VLOOKUP(C1493,'LISTA ICCU 2026'!D454:F1510,3,FALSE),"NO ")</f>
        <v>12242</v>
      </c>
      <c r="F1493" s="247"/>
      <c r="G1493" s="249">
        <f t="shared" si="46"/>
        <v>12242</v>
      </c>
      <c r="H1493" s="250" t="s">
        <v>1309</v>
      </c>
    </row>
    <row r="1494" spans="2:8" s="251" customFormat="1" ht="26.4">
      <c r="B1494" s="246">
        <f t="shared" si="45"/>
        <v>1481</v>
      </c>
      <c r="C1494" s="264" t="s">
        <v>524</v>
      </c>
      <c r="D1494" s="247" t="str">
        <f>IFERROR(VLOOKUP(C1494,'LISTA ICCU 2026'!D455:F1511,2,FALSE),"NO ")</f>
        <v>ML</v>
      </c>
      <c r="E1494" s="248">
        <f>IFERROR(VLOOKUP(C1494,'LISTA ICCU 2026'!D455:F1511,3,FALSE),"NO ")</f>
        <v>17005</v>
      </c>
      <c r="F1494" s="247"/>
      <c r="G1494" s="249">
        <f t="shared" si="46"/>
        <v>17005</v>
      </c>
      <c r="H1494" s="250" t="s">
        <v>1309</v>
      </c>
    </row>
    <row r="1495" spans="2:8" s="251" customFormat="1" ht="26.4">
      <c r="B1495" s="246">
        <f t="shared" si="45"/>
        <v>1482</v>
      </c>
      <c r="C1495" s="264" t="s">
        <v>525</v>
      </c>
      <c r="D1495" s="247" t="str">
        <f>IFERROR(VLOOKUP(C1495,'LISTA ICCU 2026'!D456:F1512,2,FALSE),"NO ")</f>
        <v>ML</v>
      </c>
      <c r="E1495" s="248">
        <f>IFERROR(VLOOKUP(C1495,'LISTA ICCU 2026'!D456:F1512,3,FALSE),"NO ")</f>
        <v>13257</v>
      </c>
      <c r="F1495" s="247"/>
      <c r="G1495" s="249">
        <f t="shared" si="46"/>
        <v>13257</v>
      </c>
      <c r="H1495" s="267" t="s">
        <v>1309</v>
      </c>
    </row>
    <row r="1496" spans="2:8" s="251" customFormat="1">
      <c r="B1496" s="246">
        <f t="shared" si="45"/>
        <v>1483</v>
      </c>
      <c r="C1496" s="264" t="s">
        <v>526</v>
      </c>
      <c r="D1496" s="247" t="str">
        <f>IFERROR(VLOOKUP(C1496,'LISTA ICCU 2026'!D457:F1513,2,FALSE),"NO ")</f>
        <v>ML</v>
      </c>
      <c r="E1496" s="248">
        <f>IFERROR(VLOOKUP(C1496,'LISTA ICCU 2026'!D457:F1513,3,FALSE),"NO ")</f>
        <v>71367</v>
      </c>
      <c r="F1496" s="247"/>
      <c r="G1496" s="249">
        <f t="shared" si="46"/>
        <v>71367</v>
      </c>
      <c r="H1496" s="250" t="s">
        <v>1309</v>
      </c>
    </row>
    <row r="1497" spans="2:8" s="251" customFormat="1">
      <c r="B1497" s="246">
        <f t="shared" si="45"/>
        <v>1484</v>
      </c>
      <c r="C1497" s="264" t="s">
        <v>527</v>
      </c>
      <c r="D1497" s="247" t="str">
        <f>IFERROR(VLOOKUP(C1497,'LISTA ICCU 2026'!D458:F1514,2,FALSE),"NO ")</f>
        <v>ML</v>
      </c>
      <c r="E1497" s="248">
        <f>IFERROR(VLOOKUP(C1497,'LISTA ICCU 2026'!D458:F1514,3,FALSE),"NO ")</f>
        <v>35030</v>
      </c>
      <c r="F1497" s="247"/>
      <c r="G1497" s="249">
        <f t="shared" si="46"/>
        <v>35030</v>
      </c>
      <c r="H1497" s="250" t="s">
        <v>1309</v>
      </c>
    </row>
    <row r="1498" spans="2:8" s="251" customFormat="1" ht="26.4">
      <c r="B1498" s="246">
        <f t="shared" ref="B1498:B1561" si="47">B1497+1</f>
        <v>1485</v>
      </c>
      <c r="C1498" s="264" t="s">
        <v>528</v>
      </c>
      <c r="D1498" s="247" t="str">
        <f>IFERROR(VLOOKUP(C1498,'LISTA ICCU 2026'!D459:F1515,2,FALSE),"NO ")</f>
        <v>ML</v>
      </c>
      <c r="E1498" s="248">
        <f>IFERROR(VLOOKUP(C1498,'LISTA ICCU 2026'!D459:F1515,3,FALSE),"NO ")</f>
        <v>4909</v>
      </c>
      <c r="F1498" s="247"/>
      <c r="G1498" s="249">
        <f t="shared" si="46"/>
        <v>4909</v>
      </c>
      <c r="H1498" s="267" t="s">
        <v>1309</v>
      </c>
    </row>
    <row r="1499" spans="2:8" s="251" customFormat="1" ht="26.4">
      <c r="B1499" s="246">
        <f t="shared" si="47"/>
        <v>1486</v>
      </c>
      <c r="C1499" s="264" t="s">
        <v>529</v>
      </c>
      <c r="D1499" s="247" t="str">
        <f>IFERROR(VLOOKUP(C1499,'LISTA ICCU 2026'!D460:F1516,2,FALSE),"NO ")</f>
        <v>ML</v>
      </c>
      <c r="E1499" s="248">
        <f>IFERROR(VLOOKUP(C1499,'LISTA ICCU 2026'!D460:F1516,3,FALSE),"NO ")</f>
        <v>6258</v>
      </c>
      <c r="F1499" s="247"/>
      <c r="G1499" s="249">
        <f t="shared" si="46"/>
        <v>6258</v>
      </c>
      <c r="H1499" s="250" t="s">
        <v>1309</v>
      </c>
    </row>
    <row r="1500" spans="2:8" s="251" customFormat="1" ht="26.4">
      <c r="B1500" s="246">
        <f t="shared" si="47"/>
        <v>1487</v>
      </c>
      <c r="C1500" s="264" t="s">
        <v>530</v>
      </c>
      <c r="D1500" s="247" t="str">
        <f>IFERROR(VLOOKUP(C1500,'LISTA ICCU 2026'!D461:F1517,2,FALSE),"NO ")</f>
        <v>ML</v>
      </c>
      <c r="E1500" s="248">
        <f>IFERROR(VLOOKUP(C1500,'LISTA ICCU 2026'!D461:F1517,3,FALSE),"NO ")</f>
        <v>9550</v>
      </c>
      <c r="F1500" s="247"/>
      <c r="G1500" s="249">
        <f t="shared" si="46"/>
        <v>9550</v>
      </c>
      <c r="H1500" s="250" t="s">
        <v>1309</v>
      </c>
    </row>
    <row r="1501" spans="2:8" s="251" customFormat="1" ht="26.4">
      <c r="B1501" s="246">
        <f t="shared" si="47"/>
        <v>1488</v>
      </c>
      <c r="C1501" s="264" t="s">
        <v>531</v>
      </c>
      <c r="D1501" s="247" t="str">
        <f>IFERROR(VLOOKUP(C1501,'LISTA ICCU 2026'!D462:F1518,2,FALSE),"NO ")</f>
        <v>ML</v>
      </c>
      <c r="E1501" s="248">
        <f>IFERROR(VLOOKUP(C1501,'LISTA ICCU 2026'!D462:F1518,3,FALSE),"NO ")</f>
        <v>14051</v>
      </c>
      <c r="F1501" s="247"/>
      <c r="G1501" s="249">
        <f t="shared" si="46"/>
        <v>14051</v>
      </c>
      <c r="H1501" s="267" t="s">
        <v>1309</v>
      </c>
    </row>
    <row r="1502" spans="2:8" s="251" customFormat="1" ht="26.4">
      <c r="B1502" s="246">
        <f t="shared" si="47"/>
        <v>1489</v>
      </c>
      <c r="C1502" s="264" t="s">
        <v>532</v>
      </c>
      <c r="D1502" s="247" t="str">
        <f>IFERROR(VLOOKUP(C1502,'LISTA ICCU 2026'!D463:F1519,2,FALSE),"NO ")</f>
        <v>ML</v>
      </c>
      <c r="E1502" s="248">
        <f>IFERROR(VLOOKUP(C1502,'LISTA ICCU 2026'!D463:F1519,3,FALSE),"NO ")</f>
        <v>9289</v>
      </c>
      <c r="F1502" s="247"/>
      <c r="G1502" s="249">
        <f t="shared" si="46"/>
        <v>9289</v>
      </c>
      <c r="H1502" s="250" t="s">
        <v>1309</v>
      </c>
    </row>
    <row r="1503" spans="2:8" s="251" customFormat="1" ht="26.4">
      <c r="B1503" s="246">
        <f t="shared" si="47"/>
        <v>1490</v>
      </c>
      <c r="C1503" s="264" t="s">
        <v>533</v>
      </c>
      <c r="D1503" s="247" t="str">
        <f>IFERROR(VLOOKUP(C1503,'LISTA ICCU 2026'!D464:F1520,2,FALSE),"NO ")</f>
        <v>ML</v>
      </c>
      <c r="E1503" s="248">
        <f>IFERROR(VLOOKUP(C1503,'LISTA ICCU 2026'!D464:F1520,3,FALSE),"NO ")</f>
        <v>20385</v>
      </c>
      <c r="F1503" s="247"/>
      <c r="G1503" s="249">
        <f t="shared" si="46"/>
        <v>20385</v>
      </c>
      <c r="H1503" s="250" t="s">
        <v>1309</v>
      </c>
    </row>
    <row r="1504" spans="2:8" s="251" customFormat="1" ht="26.4">
      <c r="B1504" s="246">
        <f t="shared" si="47"/>
        <v>1491</v>
      </c>
      <c r="C1504" s="264" t="s">
        <v>534</v>
      </c>
      <c r="D1504" s="247" t="str">
        <f>IFERROR(VLOOKUP(C1504,'LISTA ICCU 2026'!D465:F1521,2,FALSE),"NO ")</f>
        <v>ML</v>
      </c>
      <c r="E1504" s="248">
        <f>IFERROR(VLOOKUP(C1504,'LISTA ICCU 2026'!D465:F1521,3,FALSE),"NO ")</f>
        <v>34109</v>
      </c>
      <c r="F1504" s="247"/>
      <c r="G1504" s="249">
        <f t="shared" si="46"/>
        <v>34109</v>
      </c>
      <c r="H1504" s="267" t="s">
        <v>1309</v>
      </c>
    </row>
    <row r="1505" spans="2:8" s="251" customFormat="1" ht="26.4">
      <c r="B1505" s="246">
        <f t="shared" si="47"/>
        <v>1492</v>
      </c>
      <c r="C1505" s="264" t="s">
        <v>535</v>
      </c>
      <c r="D1505" s="247" t="str">
        <f>IFERROR(VLOOKUP(C1505,'LISTA ICCU 2026'!D466:F1522,2,FALSE),"NO ")</f>
        <v>ML</v>
      </c>
      <c r="E1505" s="248">
        <f>IFERROR(VLOOKUP(C1505,'LISTA ICCU 2026'!D466:F1522,3,FALSE),"NO ")</f>
        <v>14871</v>
      </c>
      <c r="F1505" s="247"/>
      <c r="G1505" s="249">
        <f t="shared" si="46"/>
        <v>14871</v>
      </c>
      <c r="H1505" s="250" t="s">
        <v>1309</v>
      </c>
    </row>
    <row r="1506" spans="2:8" s="251" customFormat="1" ht="26.4">
      <c r="B1506" s="246">
        <f t="shared" si="47"/>
        <v>1493</v>
      </c>
      <c r="C1506" s="264" t="s">
        <v>536</v>
      </c>
      <c r="D1506" s="247" t="str">
        <f>IFERROR(VLOOKUP(C1506,'LISTA ICCU 2026'!D467:F1523,2,FALSE),"NO ")</f>
        <v>ML</v>
      </c>
      <c r="E1506" s="248">
        <f>IFERROR(VLOOKUP(C1506,'LISTA ICCU 2026'!D467:F1523,3,FALSE),"NO ")</f>
        <v>27255</v>
      </c>
      <c r="F1506" s="247"/>
      <c r="G1506" s="249">
        <f t="shared" si="46"/>
        <v>27255</v>
      </c>
      <c r="H1506" s="250" t="s">
        <v>1309</v>
      </c>
    </row>
    <row r="1507" spans="2:8" s="251" customFormat="1" ht="26.4">
      <c r="B1507" s="246">
        <f t="shared" si="47"/>
        <v>1494</v>
      </c>
      <c r="C1507" s="264" t="s">
        <v>537</v>
      </c>
      <c r="D1507" s="247" t="str">
        <f>IFERROR(VLOOKUP(C1507,'LISTA ICCU 2026'!D468:F1524,2,FALSE),"NO ")</f>
        <v>ML</v>
      </c>
      <c r="E1507" s="248">
        <f>IFERROR(VLOOKUP(C1507,'LISTA ICCU 2026'!D468:F1524,3,FALSE),"NO ")</f>
        <v>25038</v>
      </c>
      <c r="F1507" s="247"/>
      <c r="G1507" s="249">
        <f t="shared" si="46"/>
        <v>25038</v>
      </c>
      <c r="H1507" s="267" t="s">
        <v>1309</v>
      </c>
    </row>
    <row r="1508" spans="2:8" s="251" customFormat="1" ht="26.4">
      <c r="B1508" s="246">
        <f t="shared" si="47"/>
        <v>1495</v>
      </c>
      <c r="C1508" s="264" t="s">
        <v>538</v>
      </c>
      <c r="D1508" s="247" t="str">
        <f>IFERROR(VLOOKUP(C1508,'LISTA ICCU 2026'!D469:F1525,2,FALSE),"NO ")</f>
        <v>ML</v>
      </c>
      <c r="E1508" s="248">
        <f>IFERROR(VLOOKUP(C1508,'LISTA ICCU 2026'!D469:F1525,3,FALSE),"NO ")</f>
        <v>53649</v>
      </c>
      <c r="F1508" s="247"/>
      <c r="G1508" s="249">
        <f t="shared" si="46"/>
        <v>53649</v>
      </c>
      <c r="H1508" s="250" t="s">
        <v>1309</v>
      </c>
    </row>
    <row r="1509" spans="2:8" s="251" customFormat="1" ht="26.4">
      <c r="B1509" s="246">
        <f t="shared" si="47"/>
        <v>1496</v>
      </c>
      <c r="C1509" s="264" t="s">
        <v>539</v>
      </c>
      <c r="D1509" s="247" t="str">
        <f>IFERROR(VLOOKUP(C1509,'LISTA ICCU 2026'!D470:F1526,2,FALSE),"NO ")</f>
        <v>ML</v>
      </c>
      <c r="E1509" s="248">
        <f>IFERROR(VLOOKUP(C1509,'LISTA ICCU 2026'!D470:F1526,3,FALSE),"NO ")</f>
        <v>47887</v>
      </c>
      <c r="F1509" s="247"/>
      <c r="G1509" s="249">
        <f t="shared" si="46"/>
        <v>47887</v>
      </c>
      <c r="H1509" s="250" t="s">
        <v>1309</v>
      </c>
    </row>
    <row r="1510" spans="2:8" s="251" customFormat="1" ht="26.4">
      <c r="B1510" s="246">
        <f t="shared" si="47"/>
        <v>1497</v>
      </c>
      <c r="C1510" s="264" t="s">
        <v>540</v>
      </c>
      <c r="D1510" s="247" t="str">
        <f>IFERROR(VLOOKUP(C1510,'LISTA ICCU 2026'!D471:F1527,2,FALSE),"NO ")</f>
        <v>UN</v>
      </c>
      <c r="E1510" s="248">
        <f>IFERROR(VLOOKUP(C1510,'LISTA ICCU 2026'!D471:F1527,3,FALSE),"NO ")</f>
        <v>112867</v>
      </c>
      <c r="F1510" s="247"/>
      <c r="G1510" s="249">
        <f t="shared" si="46"/>
        <v>112867</v>
      </c>
      <c r="H1510" s="267" t="s">
        <v>1309</v>
      </c>
    </row>
    <row r="1511" spans="2:8" s="251" customFormat="1" ht="26.4">
      <c r="B1511" s="246">
        <f t="shared" si="47"/>
        <v>1498</v>
      </c>
      <c r="C1511" s="264" t="s">
        <v>541</v>
      </c>
      <c r="D1511" s="247" t="str">
        <f>IFERROR(VLOOKUP(C1511,'LISTA ICCU 2026'!D472:F1528,2,FALSE),"NO ")</f>
        <v>UN</v>
      </c>
      <c r="E1511" s="248">
        <f>IFERROR(VLOOKUP(C1511,'LISTA ICCU 2026'!D472:F1528,3,FALSE),"NO ")</f>
        <v>151339</v>
      </c>
      <c r="F1511" s="247"/>
      <c r="G1511" s="249">
        <f t="shared" si="46"/>
        <v>151339</v>
      </c>
      <c r="H1511" s="250" t="s">
        <v>1309</v>
      </c>
    </row>
    <row r="1512" spans="2:8" s="251" customFormat="1" ht="39.6">
      <c r="B1512" s="246">
        <f t="shared" si="47"/>
        <v>1499</v>
      </c>
      <c r="C1512" s="264" t="s">
        <v>542</v>
      </c>
      <c r="D1512" s="247" t="str">
        <f>IFERROR(VLOOKUP(C1512,'LISTA ICCU 2026'!D473:F1529,2,FALSE),"NO ")</f>
        <v>UN</v>
      </c>
      <c r="E1512" s="248">
        <f>IFERROR(VLOOKUP(C1512,'LISTA ICCU 2026'!D473:F1529,3,FALSE),"NO ")</f>
        <v>232870</v>
      </c>
      <c r="F1512" s="247"/>
      <c r="G1512" s="249">
        <f t="shared" si="46"/>
        <v>232870</v>
      </c>
      <c r="H1512" s="250" t="s">
        <v>1309</v>
      </c>
    </row>
    <row r="1513" spans="2:8" s="251" customFormat="1" ht="52.8">
      <c r="B1513" s="246">
        <f t="shared" si="47"/>
        <v>1500</v>
      </c>
      <c r="C1513" s="264" t="s">
        <v>543</v>
      </c>
      <c r="D1513" s="247" t="str">
        <f>IFERROR(VLOOKUP(C1513,'LISTA ICCU 2026'!D474:F1530,2,FALSE),"NO ")</f>
        <v>UN</v>
      </c>
      <c r="E1513" s="248">
        <f>IFERROR(VLOOKUP(C1513,'LISTA ICCU 2026'!D474:F1530,3,FALSE),"NO ")</f>
        <v>536026</v>
      </c>
      <c r="F1513" s="247"/>
      <c r="G1513" s="249">
        <f t="shared" si="46"/>
        <v>536026</v>
      </c>
      <c r="H1513" s="267" t="s">
        <v>1309</v>
      </c>
    </row>
    <row r="1514" spans="2:8" s="251" customFormat="1" ht="52.8">
      <c r="B1514" s="246">
        <f t="shared" si="47"/>
        <v>1501</v>
      </c>
      <c r="C1514" s="264" t="s">
        <v>544</v>
      </c>
      <c r="D1514" s="247" t="str">
        <f>IFERROR(VLOOKUP(C1514,'LISTA ICCU 2026'!D475:F1531,2,FALSE),"NO ")</f>
        <v>UN</v>
      </c>
      <c r="E1514" s="248">
        <f>IFERROR(VLOOKUP(C1514,'LISTA ICCU 2026'!D475:F1531,3,FALSE),"NO ")</f>
        <v>675443</v>
      </c>
      <c r="F1514" s="247"/>
      <c r="G1514" s="249">
        <f t="shared" si="46"/>
        <v>675443</v>
      </c>
      <c r="H1514" s="250" t="s">
        <v>1309</v>
      </c>
    </row>
    <row r="1515" spans="2:8" s="251" customFormat="1" ht="52.8">
      <c r="B1515" s="246">
        <f t="shared" si="47"/>
        <v>1502</v>
      </c>
      <c r="C1515" s="264" t="s">
        <v>545</v>
      </c>
      <c r="D1515" s="247" t="str">
        <f>IFERROR(VLOOKUP(C1515,'LISTA ICCU 2026'!D476:F1532,2,FALSE),"NO ")</f>
        <v>UN</v>
      </c>
      <c r="E1515" s="248">
        <f>IFERROR(VLOOKUP(C1515,'LISTA ICCU 2026'!D476:F1532,3,FALSE),"NO ")</f>
        <v>766424</v>
      </c>
      <c r="F1515" s="247"/>
      <c r="G1515" s="249">
        <f t="shared" si="46"/>
        <v>766424</v>
      </c>
      <c r="H1515" s="250" t="s">
        <v>1309</v>
      </c>
    </row>
    <row r="1516" spans="2:8" s="251" customFormat="1" ht="52.8">
      <c r="B1516" s="246">
        <f t="shared" si="47"/>
        <v>1503</v>
      </c>
      <c r="C1516" s="264" t="s">
        <v>546</v>
      </c>
      <c r="D1516" s="247" t="str">
        <f>IFERROR(VLOOKUP(C1516,'LISTA ICCU 2026'!D477:F1533,2,FALSE),"NO ")</f>
        <v>UN</v>
      </c>
      <c r="E1516" s="248">
        <f>IFERROR(VLOOKUP(C1516,'LISTA ICCU 2026'!D477:F1533,3,FALSE),"NO ")</f>
        <v>871590</v>
      </c>
      <c r="F1516" s="247"/>
      <c r="G1516" s="249">
        <f t="shared" si="46"/>
        <v>871590</v>
      </c>
      <c r="H1516" s="267" t="s">
        <v>1309</v>
      </c>
    </row>
    <row r="1517" spans="2:8" s="251" customFormat="1" ht="52.8">
      <c r="B1517" s="246">
        <f t="shared" si="47"/>
        <v>1504</v>
      </c>
      <c r="C1517" s="264" t="s">
        <v>547</v>
      </c>
      <c r="D1517" s="247" t="str">
        <f>IFERROR(VLOOKUP(C1517,'LISTA ICCU 2026'!D478:F1534,2,FALSE),"NO ")</f>
        <v>UN</v>
      </c>
      <c r="E1517" s="248">
        <f>IFERROR(VLOOKUP(C1517,'LISTA ICCU 2026'!D478:F1534,3,FALSE),"NO ")</f>
        <v>981298</v>
      </c>
      <c r="F1517" s="247"/>
      <c r="G1517" s="249">
        <f t="shared" si="46"/>
        <v>981298</v>
      </c>
      <c r="H1517" s="250" t="s">
        <v>1309</v>
      </c>
    </row>
    <row r="1518" spans="2:8" s="251" customFormat="1" ht="52.8">
      <c r="B1518" s="246">
        <f t="shared" si="47"/>
        <v>1505</v>
      </c>
      <c r="C1518" s="264" t="s">
        <v>548</v>
      </c>
      <c r="D1518" s="247" t="str">
        <f>IFERROR(VLOOKUP(C1518,'LISTA ICCU 2026'!D479:F1535,2,FALSE),"NO ")</f>
        <v>UN</v>
      </c>
      <c r="E1518" s="248">
        <f>IFERROR(VLOOKUP(C1518,'LISTA ICCU 2026'!D479:F1535,3,FALSE),"NO ")</f>
        <v>1132737</v>
      </c>
      <c r="F1518" s="247"/>
      <c r="G1518" s="249">
        <f t="shared" si="46"/>
        <v>1132737</v>
      </c>
      <c r="H1518" s="250" t="s">
        <v>1309</v>
      </c>
    </row>
    <row r="1519" spans="2:8" s="251" customFormat="1" ht="39.6">
      <c r="B1519" s="246">
        <f t="shared" si="47"/>
        <v>1506</v>
      </c>
      <c r="C1519" s="264" t="s">
        <v>549</v>
      </c>
      <c r="D1519" s="247" t="str">
        <f>IFERROR(VLOOKUP(C1519,'LISTA ICCU 2026'!D480:F1536,2,FALSE),"NO ")</f>
        <v>UN</v>
      </c>
      <c r="E1519" s="248">
        <f>IFERROR(VLOOKUP(C1519,'LISTA ICCU 2026'!D480:F1536,3,FALSE),"NO ")</f>
        <v>25917</v>
      </c>
      <c r="F1519" s="247"/>
      <c r="G1519" s="249">
        <f t="shared" ref="G1519:G1579" si="48">E1519*(1+F1519)</f>
        <v>25917</v>
      </c>
      <c r="H1519" s="267" t="s">
        <v>1309</v>
      </c>
    </row>
    <row r="1520" spans="2:8" s="251" customFormat="1" ht="39.6">
      <c r="B1520" s="246">
        <f t="shared" si="47"/>
        <v>1507</v>
      </c>
      <c r="C1520" s="264" t="s">
        <v>550</v>
      </c>
      <c r="D1520" s="247" t="str">
        <f>IFERROR(VLOOKUP(C1520,'LISTA ICCU 2026'!D481:F1537,2,FALSE),"NO ")</f>
        <v>UN</v>
      </c>
      <c r="E1520" s="248">
        <f>IFERROR(VLOOKUP(C1520,'LISTA ICCU 2026'!D481:F1537,3,FALSE),"NO ")</f>
        <v>28604</v>
      </c>
      <c r="F1520" s="247"/>
      <c r="G1520" s="249">
        <f t="shared" si="48"/>
        <v>28604</v>
      </c>
      <c r="H1520" s="250" t="s">
        <v>1309</v>
      </c>
    </row>
    <row r="1521" spans="2:8" s="251" customFormat="1" ht="39.6">
      <c r="B1521" s="246">
        <f t="shared" si="47"/>
        <v>1508</v>
      </c>
      <c r="C1521" s="264" t="s">
        <v>551</v>
      </c>
      <c r="D1521" s="247" t="str">
        <f>IFERROR(VLOOKUP(C1521,'LISTA ICCU 2026'!D482:F1538,2,FALSE),"NO ")</f>
        <v>UN</v>
      </c>
      <c r="E1521" s="248">
        <f>IFERROR(VLOOKUP(C1521,'LISTA ICCU 2026'!D482:F1538,3,FALSE),"NO ")</f>
        <v>175461</v>
      </c>
      <c r="F1521" s="247"/>
      <c r="G1521" s="249">
        <f t="shared" si="48"/>
        <v>175461</v>
      </c>
      <c r="H1521" s="250" t="s">
        <v>1309</v>
      </c>
    </row>
    <row r="1522" spans="2:8" s="251" customFormat="1" ht="39.6">
      <c r="B1522" s="246">
        <f t="shared" si="47"/>
        <v>1509</v>
      </c>
      <c r="C1522" s="264" t="s">
        <v>552</v>
      </c>
      <c r="D1522" s="247" t="str">
        <f>IFERROR(VLOOKUP(C1522,'LISTA ICCU 2026'!D483:F1539,2,FALSE),"NO ")</f>
        <v>UN</v>
      </c>
      <c r="E1522" s="248">
        <f>IFERROR(VLOOKUP(C1522,'LISTA ICCU 2026'!D483:F1539,3,FALSE),"NO ")</f>
        <v>157596</v>
      </c>
      <c r="F1522" s="247"/>
      <c r="G1522" s="249">
        <f t="shared" si="48"/>
        <v>157596</v>
      </c>
      <c r="H1522" s="267" t="s">
        <v>1309</v>
      </c>
    </row>
    <row r="1523" spans="2:8" s="251" customFormat="1" ht="39.6">
      <c r="B1523" s="246">
        <f t="shared" si="47"/>
        <v>1510</v>
      </c>
      <c r="C1523" s="264" t="s">
        <v>553</v>
      </c>
      <c r="D1523" s="247" t="str">
        <f>IFERROR(VLOOKUP(C1523,'LISTA ICCU 2026'!D484:F1540,2,FALSE),"NO ")</f>
        <v>UN</v>
      </c>
      <c r="E1523" s="248">
        <f>IFERROR(VLOOKUP(C1523,'LISTA ICCU 2026'!D484:F1540,3,FALSE),"NO ")</f>
        <v>257947</v>
      </c>
      <c r="F1523" s="247"/>
      <c r="G1523" s="249">
        <f t="shared" si="48"/>
        <v>257947</v>
      </c>
      <c r="H1523" s="250" t="s">
        <v>1309</v>
      </c>
    </row>
    <row r="1524" spans="2:8" s="251" customFormat="1" ht="39.6">
      <c r="B1524" s="246">
        <f t="shared" si="47"/>
        <v>1511</v>
      </c>
      <c r="C1524" s="264" t="s">
        <v>554</v>
      </c>
      <c r="D1524" s="247" t="str">
        <f>IFERROR(VLOOKUP(C1524,'LISTA ICCU 2026'!D485:F1541,2,FALSE),"NO ")</f>
        <v>UN</v>
      </c>
      <c r="E1524" s="248">
        <f>IFERROR(VLOOKUP(C1524,'LISTA ICCU 2026'!D485:F1541,3,FALSE),"NO ")</f>
        <v>252608</v>
      </c>
      <c r="F1524" s="247"/>
      <c r="G1524" s="249">
        <f t="shared" si="48"/>
        <v>252608</v>
      </c>
      <c r="H1524" s="250" t="s">
        <v>1309</v>
      </c>
    </row>
    <row r="1525" spans="2:8" s="251" customFormat="1" ht="39.6">
      <c r="B1525" s="246">
        <f t="shared" si="47"/>
        <v>1512</v>
      </c>
      <c r="C1525" s="264" t="s">
        <v>555</v>
      </c>
      <c r="D1525" s="247" t="str">
        <f>IFERROR(VLOOKUP(C1525,'LISTA ICCU 2026'!D486:F1542,2,FALSE),"NO ")</f>
        <v>UN</v>
      </c>
      <c r="E1525" s="248">
        <f>IFERROR(VLOOKUP(C1525,'LISTA ICCU 2026'!D486:F1542,3,FALSE),"NO ")</f>
        <v>276466</v>
      </c>
      <c r="F1525" s="247"/>
      <c r="G1525" s="249">
        <f t="shared" si="48"/>
        <v>276466</v>
      </c>
      <c r="H1525" s="267" t="s">
        <v>1309</v>
      </c>
    </row>
    <row r="1526" spans="2:8" s="251" customFormat="1" ht="39.6">
      <c r="B1526" s="246">
        <f t="shared" si="47"/>
        <v>1513</v>
      </c>
      <c r="C1526" s="264" t="s">
        <v>556</v>
      </c>
      <c r="D1526" s="247" t="str">
        <f>IFERROR(VLOOKUP(C1526,'LISTA ICCU 2026'!D487:F1543,2,FALSE),"NO ")</f>
        <v>UN</v>
      </c>
      <c r="E1526" s="248">
        <f>IFERROR(VLOOKUP(C1526,'LISTA ICCU 2026'!D487:F1543,3,FALSE),"NO ")</f>
        <v>775671</v>
      </c>
      <c r="F1526" s="247"/>
      <c r="G1526" s="249">
        <f t="shared" si="48"/>
        <v>775671</v>
      </c>
      <c r="H1526" s="250" t="s">
        <v>1309</v>
      </c>
    </row>
    <row r="1527" spans="2:8" s="251" customFormat="1" ht="39.6">
      <c r="B1527" s="246">
        <f t="shared" si="47"/>
        <v>1514</v>
      </c>
      <c r="C1527" s="264" t="s">
        <v>557</v>
      </c>
      <c r="D1527" s="247" t="str">
        <f>IFERROR(VLOOKUP(C1527,'LISTA ICCU 2026'!D488:F1544,2,FALSE),"NO ")</f>
        <v>UN</v>
      </c>
      <c r="E1527" s="248">
        <f>IFERROR(VLOOKUP(C1527,'LISTA ICCU 2026'!D488:F1544,3,FALSE),"NO ")</f>
        <v>1240013</v>
      </c>
      <c r="F1527" s="247"/>
      <c r="G1527" s="249">
        <f t="shared" si="48"/>
        <v>1240013</v>
      </c>
      <c r="H1527" s="250" t="s">
        <v>1309</v>
      </c>
    </row>
    <row r="1528" spans="2:8" s="251" customFormat="1" ht="39.6">
      <c r="B1528" s="246">
        <f t="shared" si="47"/>
        <v>1515</v>
      </c>
      <c r="C1528" s="264" t="s">
        <v>558</v>
      </c>
      <c r="D1528" s="247" t="str">
        <f>IFERROR(VLOOKUP(C1528,'LISTA ICCU 2026'!D489:F1545,2,FALSE),"NO ")</f>
        <v>UN</v>
      </c>
      <c r="E1528" s="248">
        <f>IFERROR(VLOOKUP(C1528,'LISTA ICCU 2026'!D489:F1545,3,FALSE),"NO ")</f>
        <v>1252517</v>
      </c>
      <c r="F1528" s="247"/>
      <c r="G1528" s="249">
        <f t="shared" si="48"/>
        <v>1252517</v>
      </c>
      <c r="H1528" s="267" t="s">
        <v>1309</v>
      </c>
    </row>
    <row r="1529" spans="2:8" s="251" customFormat="1" ht="39.6">
      <c r="B1529" s="246">
        <f t="shared" si="47"/>
        <v>1516</v>
      </c>
      <c r="C1529" s="264" t="s">
        <v>559</v>
      </c>
      <c r="D1529" s="247" t="str">
        <f>IFERROR(VLOOKUP(C1529,'LISTA ICCU 2026'!D490:F1546,2,FALSE),"NO ")</f>
        <v>UN</v>
      </c>
      <c r="E1529" s="248">
        <f>IFERROR(VLOOKUP(C1529,'LISTA ICCU 2026'!D490:F1546,3,FALSE),"NO ")</f>
        <v>720405</v>
      </c>
      <c r="F1529" s="247"/>
      <c r="G1529" s="249">
        <f t="shared" si="48"/>
        <v>720405</v>
      </c>
      <c r="H1529" s="250" t="s">
        <v>1309</v>
      </c>
    </row>
    <row r="1530" spans="2:8" s="251" customFormat="1" ht="52.8">
      <c r="B1530" s="246">
        <f t="shared" si="47"/>
        <v>1517</v>
      </c>
      <c r="C1530" s="264" t="s">
        <v>560</v>
      </c>
      <c r="D1530" s="247" t="str">
        <f>IFERROR(VLOOKUP(C1530,'LISTA ICCU 2026'!D491:F1547,2,FALSE),"NO ")</f>
        <v>UN</v>
      </c>
      <c r="E1530" s="248">
        <f>IFERROR(VLOOKUP(C1530,'LISTA ICCU 2026'!D491:F1547,3,FALSE),"NO ")</f>
        <v>106075</v>
      </c>
      <c r="F1530" s="247"/>
      <c r="G1530" s="249">
        <f t="shared" si="48"/>
        <v>106075</v>
      </c>
      <c r="H1530" s="250" t="s">
        <v>1309</v>
      </c>
    </row>
    <row r="1531" spans="2:8" s="251" customFormat="1" ht="52.8">
      <c r="B1531" s="246">
        <f t="shared" si="47"/>
        <v>1518</v>
      </c>
      <c r="C1531" s="264" t="s">
        <v>561</v>
      </c>
      <c r="D1531" s="247" t="str">
        <f>IFERROR(VLOOKUP(C1531,'LISTA ICCU 2026'!D492:F1548,2,FALSE),"NO ")</f>
        <v>UN</v>
      </c>
      <c r="E1531" s="248">
        <f>IFERROR(VLOOKUP(C1531,'LISTA ICCU 2026'!D492:F1548,3,FALSE),"NO ")</f>
        <v>108942</v>
      </c>
      <c r="F1531" s="247"/>
      <c r="G1531" s="249">
        <f t="shared" si="48"/>
        <v>108942</v>
      </c>
      <c r="H1531" s="267" t="s">
        <v>1309</v>
      </c>
    </row>
    <row r="1532" spans="2:8" s="251" customFormat="1" ht="52.8">
      <c r="B1532" s="246">
        <f t="shared" si="47"/>
        <v>1519</v>
      </c>
      <c r="C1532" s="264" t="s">
        <v>562</v>
      </c>
      <c r="D1532" s="247" t="str">
        <f>IFERROR(VLOOKUP(C1532,'LISTA ICCU 2026'!D493:F1549,2,FALSE),"NO ")</f>
        <v>UN</v>
      </c>
      <c r="E1532" s="248">
        <f>IFERROR(VLOOKUP(C1532,'LISTA ICCU 2026'!D493:F1549,3,FALSE),"NO ")</f>
        <v>117621</v>
      </c>
      <c r="F1532" s="247"/>
      <c r="G1532" s="249">
        <f t="shared" si="48"/>
        <v>117621</v>
      </c>
      <c r="H1532" s="250" t="s">
        <v>1309</v>
      </c>
    </row>
    <row r="1533" spans="2:8" s="251" customFormat="1" ht="52.8">
      <c r="B1533" s="246">
        <f t="shared" si="47"/>
        <v>1520</v>
      </c>
      <c r="C1533" s="264" t="s">
        <v>563</v>
      </c>
      <c r="D1533" s="247" t="str">
        <f>IFERROR(VLOOKUP(C1533,'LISTA ICCU 2026'!D494:F1550,2,FALSE),"NO ")</f>
        <v>UN</v>
      </c>
      <c r="E1533" s="248">
        <f>IFERROR(VLOOKUP(C1533,'LISTA ICCU 2026'!D494:F1550,3,FALSE),"NO ")</f>
        <v>110011</v>
      </c>
      <c r="F1533" s="247"/>
      <c r="G1533" s="249">
        <f t="shared" si="48"/>
        <v>110011</v>
      </c>
      <c r="H1533" s="250" t="s">
        <v>1309</v>
      </c>
    </row>
    <row r="1534" spans="2:8" s="251" customFormat="1" ht="52.8">
      <c r="B1534" s="246">
        <f t="shared" si="47"/>
        <v>1521</v>
      </c>
      <c r="C1534" s="264" t="s">
        <v>564</v>
      </c>
      <c r="D1534" s="247" t="str">
        <f>IFERROR(VLOOKUP(C1534,'LISTA ICCU 2026'!D495:F1551,2,FALSE),"NO ")</f>
        <v>UN</v>
      </c>
      <c r="E1534" s="248">
        <f>IFERROR(VLOOKUP(C1534,'LISTA ICCU 2026'!D495:F1551,3,FALSE),"NO ")</f>
        <v>120776</v>
      </c>
      <c r="F1534" s="247"/>
      <c r="G1534" s="249">
        <f t="shared" si="48"/>
        <v>120776</v>
      </c>
      <c r="H1534" s="267" t="s">
        <v>1309</v>
      </c>
    </row>
    <row r="1535" spans="2:8" s="251" customFormat="1" ht="52.8">
      <c r="B1535" s="246">
        <f t="shared" si="47"/>
        <v>1522</v>
      </c>
      <c r="C1535" s="264" t="s">
        <v>565</v>
      </c>
      <c r="D1535" s="247" t="str">
        <f>IFERROR(VLOOKUP(C1535,'LISTA ICCU 2026'!D496:F1552,2,FALSE),"NO ")</f>
        <v>UN</v>
      </c>
      <c r="E1535" s="248">
        <f>IFERROR(VLOOKUP(C1535,'LISTA ICCU 2026'!D496:F1552,3,FALSE),"NO ")</f>
        <v>125017</v>
      </c>
      <c r="F1535" s="247"/>
      <c r="G1535" s="249">
        <f t="shared" si="48"/>
        <v>125017</v>
      </c>
      <c r="H1535" s="250" t="s">
        <v>1309</v>
      </c>
    </row>
    <row r="1536" spans="2:8" s="251" customFormat="1" ht="52.8">
      <c r="B1536" s="246">
        <f t="shared" si="47"/>
        <v>1523</v>
      </c>
      <c r="C1536" s="264" t="s">
        <v>566</v>
      </c>
      <c r="D1536" s="247" t="str">
        <f>IFERROR(VLOOKUP(C1536,'LISTA ICCU 2026'!D497:F1553,2,FALSE),"NO ")</f>
        <v>UN</v>
      </c>
      <c r="E1536" s="248">
        <f>IFERROR(VLOOKUP(C1536,'LISTA ICCU 2026'!D497:F1553,3,FALSE),"NO ")</f>
        <v>104294</v>
      </c>
      <c r="F1536" s="247"/>
      <c r="G1536" s="249">
        <f t="shared" si="48"/>
        <v>104294</v>
      </c>
      <c r="H1536" s="250" t="s">
        <v>1309</v>
      </c>
    </row>
    <row r="1537" spans="2:8" s="251" customFormat="1" ht="66">
      <c r="B1537" s="246">
        <f t="shared" si="47"/>
        <v>1524</v>
      </c>
      <c r="C1537" s="264" t="s">
        <v>567</v>
      </c>
      <c r="D1537" s="247" t="str">
        <f>IFERROR(VLOOKUP(C1537,'LISTA ICCU 2026'!D498:F1554,2,FALSE),"NO ")</f>
        <v>UN</v>
      </c>
      <c r="E1537" s="248">
        <f>IFERROR(VLOOKUP(C1537,'LISTA ICCU 2026'!D498:F1554,3,FALSE),"NO ")</f>
        <v>180491</v>
      </c>
      <c r="F1537" s="247"/>
      <c r="G1537" s="249">
        <f t="shared" si="48"/>
        <v>180491</v>
      </c>
      <c r="H1537" s="267" t="s">
        <v>1309</v>
      </c>
    </row>
    <row r="1538" spans="2:8" s="251" customFormat="1" ht="66">
      <c r="B1538" s="246">
        <f t="shared" si="47"/>
        <v>1525</v>
      </c>
      <c r="C1538" s="264" t="s">
        <v>568</v>
      </c>
      <c r="D1538" s="247" t="str">
        <f>IFERROR(VLOOKUP(C1538,'LISTA ICCU 2026'!D499:F1555,2,FALSE),"NO ")</f>
        <v>UN</v>
      </c>
      <c r="E1538" s="248">
        <f>IFERROR(VLOOKUP(C1538,'LISTA ICCU 2026'!D499:F1555,3,FALSE),"NO ")</f>
        <v>127866</v>
      </c>
      <c r="F1538" s="247"/>
      <c r="G1538" s="249">
        <f t="shared" si="48"/>
        <v>127866</v>
      </c>
      <c r="H1538" s="250" t="s">
        <v>1309</v>
      </c>
    </row>
    <row r="1539" spans="2:8" s="251" customFormat="1" ht="66">
      <c r="B1539" s="246">
        <f t="shared" si="47"/>
        <v>1526</v>
      </c>
      <c r="C1539" s="264" t="s">
        <v>569</v>
      </c>
      <c r="D1539" s="247" t="str">
        <f>IFERROR(VLOOKUP(C1539,'LISTA ICCU 2026'!D500:F1556,2,FALSE),"NO ")</f>
        <v>UN</v>
      </c>
      <c r="E1539" s="248">
        <f>IFERROR(VLOOKUP(C1539,'LISTA ICCU 2026'!D500:F1556,3,FALSE),"NO ")</f>
        <v>108387</v>
      </c>
      <c r="F1539" s="247"/>
      <c r="G1539" s="249">
        <f t="shared" si="48"/>
        <v>108387</v>
      </c>
      <c r="H1539" s="250" t="s">
        <v>1309</v>
      </c>
    </row>
    <row r="1540" spans="2:8" s="251" customFormat="1" ht="66">
      <c r="B1540" s="246">
        <f t="shared" si="47"/>
        <v>1527</v>
      </c>
      <c r="C1540" s="264" t="s">
        <v>570</v>
      </c>
      <c r="D1540" s="247" t="str">
        <f>IFERROR(VLOOKUP(C1540,'LISTA ICCU 2026'!D501:F1557,2,FALSE),"NO ")</f>
        <v>UN</v>
      </c>
      <c r="E1540" s="248">
        <f>IFERROR(VLOOKUP(C1540,'LISTA ICCU 2026'!D501:F1557,3,FALSE),"NO ")</f>
        <v>111549</v>
      </c>
      <c r="F1540" s="247"/>
      <c r="G1540" s="249">
        <f t="shared" si="48"/>
        <v>111549</v>
      </c>
      <c r="H1540" s="267" t="s">
        <v>1309</v>
      </c>
    </row>
    <row r="1541" spans="2:8" s="251" customFormat="1" ht="66">
      <c r="B1541" s="246">
        <f t="shared" si="47"/>
        <v>1528</v>
      </c>
      <c r="C1541" s="264" t="s">
        <v>571</v>
      </c>
      <c r="D1541" s="247" t="str">
        <f>IFERROR(VLOOKUP(C1541,'LISTA ICCU 2026'!D502:F1558,2,FALSE),"NO ")</f>
        <v>UN</v>
      </c>
      <c r="E1541" s="248">
        <f>IFERROR(VLOOKUP(C1541,'LISTA ICCU 2026'!D502:F1558,3,FALSE),"NO ")</f>
        <v>170023</v>
      </c>
      <c r="F1541" s="247"/>
      <c r="G1541" s="249">
        <f t="shared" si="48"/>
        <v>170023</v>
      </c>
      <c r="H1541" s="250" t="s">
        <v>1309</v>
      </c>
    </row>
    <row r="1542" spans="2:8" s="251" customFormat="1" ht="39.6">
      <c r="B1542" s="246">
        <f t="shared" si="47"/>
        <v>1529</v>
      </c>
      <c r="C1542" s="264" t="s">
        <v>572</v>
      </c>
      <c r="D1542" s="247" t="str">
        <f>IFERROR(VLOOKUP(C1542,'LISTA ICCU 2026'!D503:F1559,2,FALSE),"NO ")</f>
        <v>UN</v>
      </c>
      <c r="E1542" s="248">
        <f>IFERROR(VLOOKUP(C1542,'LISTA ICCU 2026'!D503:F1559,3,FALSE),"NO ")</f>
        <v>906423</v>
      </c>
      <c r="F1542" s="247"/>
      <c r="G1542" s="249">
        <f t="shared" si="48"/>
        <v>906423</v>
      </c>
      <c r="H1542" s="250" t="s">
        <v>1309</v>
      </c>
    </row>
    <row r="1543" spans="2:8" s="251" customFormat="1" ht="39.6">
      <c r="B1543" s="246">
        <f t="shared" si="47"/>
        <v>1530</v>
      </c>
      <c r="C1543" s="264" t="s">
        <v>573</v>
      </c>
      <c r="D1543" s="247" t="str">
        <f>IFERROR(VLOOKUP(C1543,'LISTA ICCU 2026'!D504:F1560,2,FALSE),"NO ")</f>
        <v>UN</v>
      </c>
      <c r="E1543" s="248">
        <f>IFERROR(VLOOKUP(C1543,'LISTA ICCU 2026'!D504:F1560,3,FALSE),"NO ")</f>
        <v>1270369</v>
      </c>
      <c r="F1543" s="247"/>
      <c r="G1543" s="249">
        <f t="shared" si="48"/>
        <v>1270369</v>
      </c>
      <c r="H1543" s="267" t="s">
        <v>1309</v>
      </c>
    </row>
    <row r="1544" spans="2:8" s="251" customFormat="1" ht="26.4">
      <c r="B1544" s="246">
        <f t="shared" si="47"/>
        <v>1531</v>
      </c>
      <c r="C1544" s="264" t="s">
        <v>574</v>
      </c>
      <c r="D1544" s="247" t="str">
        <f>IFERROR(VLOOKUP(C1544,'LISTA ICCU 2026'!D505:F1561,2,FALSE),"NO ")</f>
        <v>UN</v>
      </c>
      <c r="E1544" s="248">
        <f>IFERROR(VLOOKUP(C1544,'LISTA ICCU 2026'!D505:F1561,3,FALSE),"NO ")</f>
        <v>2179592</v>
      </c>
      <c r="F1544" s="247"/>
      <c r="G1544" s="249">
        <f t="shared" si="48"/>
        <v>2179592</v>
      </c>
      <c r="H1544" s="250" t="s">
        <v>1309</v>
      </c>
    </row>
    <row r="1545" spans="2:8" s="251" customFormat="1" ht="39.6">
      <c r="B1545" s="246">
        <f t="shared" si="47"/>
        <v>1532</v>
      </c>
      <c r="C1545" s="264" t="s">
        <v>575</v>
      </c>
      <c r="D1545" s="247" t="str">
        <f>IFERROR(VLOOKUP(C1545,'LISTA ICCU 2026'!D506:F1562,2,FALSE),"NO ")</f>
        <v xml:space="preserve">NO </v>
      </c>
      <c r="E1545" s="248" t="str">
        <f>IFERROR(VLOOKUP(C1545,'LISTA ICCU 2026'!D506:F1562,3,FALSE),"NO ")</f>
        <v xml:space="preserve">NO </v>
      </c>
      <c r="F1545" s="247"/>
      <c r="G1545" s="249" t="e">
        <f t="shared" si="48"/>
        <v>#VALUE!</v>
      </c>
      <c r="H1545" s="250" t="s">
        <v>1309</v>
      </c>
    </row>
    <row r="1546" spans="2:8" s="251" customFormat="1" ht="39.6">
      <c r="B1546" s="246">
        <f t="shared" si="47"/>
        <v>1533</v>
      </c>
      <c r="C1546" s="264" t="s">
        <v>576</v>
      </c>
      <c r="D1546" s="247" t="str">
        <f>IFERROR(VLOOKUP(C1546,'LISTA ICCU 2026'!D507:F1563,2,FALSE),"NO ")</f>
        <v>UN</v>
      </c>
      <c r="E1546" s="248">
        <f>IFERROR(VLOOKUP(C1546,'LISTA ICCU 2026'!D507:F1563,3,FALSE),"NO ")</f>
        <v>15093160</v>
      </c>
      <c r="F1546" s="247"/>
      <c r="G1546" s="249">
        <f t="shared" si="48"/>
        <v>15093160</v>
      </c>
      <c r="H1546" s="267" t="s">
        <v>1309</v>
      </c>
    </row>
    <row r="1547" spans="2:8" s="251" customFormat="1" ht="39.6">
      <c r="B1547" s="246">
        <f t="shared" si="47"/>
        <v>1534</v>
      </c>
      <c r="C1547" s="264" t="s">
        <v>577</v>
      </c>
      <c r="D1547" s="247" t="str">
        <f>IFERROR(VLOOKUP(C1547,'LISTA ICCU 2026'!D508:F1564,2,FALSE),"NO ")</f>
        <v>UN</v>
      </c>
      <c r="E1547" s="248">
        <f>IFERROR(VLOOKUP(C1547,'LISTA ICCU 2026'!D508:F1564,3,FALSE),"NO ")</f>
        <v>17905087</v>
      </c>
      <c r="F1547" s="247"/>
      <c r="G1547" s="249">
        <f t="shared" si="48"/>
        <v>17905087</v>
      </c>
      <c r="H1547" s="250" t="s">
        <v>1309</v>
      </c>
    </row>
    <row r="1548" spans="2:8" s="251" customFormat="1" ht="39.6">
      <c r="B1548" s="246">
        <f t="shared" si="47"/>
        <v>1535</v>
      </c>
      <c r="C1548" s="264" t="s">
        <v>578</v>
      </c>
      <c r="D1548" s="247" t="str">
        <f>IFERROR(VLOOKUP(C1548,'LISTA ICCU 2026'!D509:F1565,2,FALSE),"NO ")</f>
        <v>UN</v>
      </c>
      <c r="E1548" s="248">
        <f>IFERROR(VLOOKUP(C1548,'LISTA ICCU 2026'!D509:F1565,3,FALSE),"NO ")</f>
        <v>22661324</v>
      </c>
      <c r="F1548" s="247"/>
      <c r="G1548" s="249">
        <f t="shared" si="48"/>
        <v>22661324</v>
      </c>
      <c r="H1548" s="250" t="s">
        <v>1309</v>
      </c>
    </row>
    <row r="1549" spans="2:8" s="251" customFormat="1" ht="26.4">
      <c r="B1549" s="246">
        <f t="shared" si="47"/>
        <v>1536</v>
      </c>
      <c r="C1549" s="264" t="s">
        <v>579</v>
      </c>
      <c r="D1549" s="247" t="str">
        <f>IFERROR(VLOOKUP(C1549,'LISTA ICCU 2026'!D510:F1566,2,FALSE),"NO ")</f>
        <v>UN</v>
      </c>
      <c r="E1549" s="248">
        <f>IFERROR(VLOOKUP(C1549,'LISTA ICCU 2026'!D510:F1566,3,FALSE),"NO ")</f>
        <v>39639946</v>
      </c>
      <c r="F1549" s="247"/>
      <c r="G1549" s="249">
        <f t="shared" si="48"/>
        <v>39639946</v>
      </c>
      <c r="H1549" s="267" t="s">
        <v>1309</v>
      </c>
    </row>
    <row r="1550" spans="2:8" s="251" customFormat="1" ht="26.4">
      <c r="B1550" s="246">
        <f t="shared" si="47"/>
        <v>1537</v>
      </c>
      <c r="C1550" s="264" t="s">
        <v>580</v>
      </c>
      <c r="D1550" s="247" t="str">
        <f>IFERROR(VLOOKUP(C1550,'LISTA ICCU 2026'!D511:F1567,2,FALSE),"NO ")</f>
        <v>UN</v>
      </c>
      <c r="E1550" s="248">
        <f>IFERROR(VLOOKUP(C1550,'LISTA ICCU 2026'!D511:F1567,3,FALSE),"NO ")</f>
        <v>50551440</v>
      </c>
      <c r="F1550" s="247"/>
      <c r="G1550" s="249">
        <f t="shared" si="48"/>
        <v>50551440</v>
      </c>
      <c r="H1550" s="250" t="s">
        <v>1309</v>
      </c>
    </row>
    <row r="1551" spans="2:8" s="251" customFormat="1" ht="26.4">
      <c r="B1551" s="246">
        <f t="shared" si="47"/>
        <v>1538</v>
      </c>
      <c r="C1551" s="264" t="s">
        <v>581</v>
      </c>
      <c r="D1551" s="247" t="str">
        <f>IFERROR(VLOOKUP(C1551,'LISTA ICCU 2026'!D512:F1568,2,FALSE),"NO ")</f>
        <v>UN</v>
      </c>
      <c r="E1551" s="248">
        <f>IFERROR(VLOOKUP(C1551,'LISTA ICCU 2026'!D512:F1568,3,FALSE),"NO ")</f>
        <v>57443719</v>
      </c>
      <c r="F1551" s="247"/>
      <c r="G1551" s="249">
        <f t="shared" si="48"/>
        <v>57443719</v>
      </c>
      <c r="H1551" s="250" t="s">
        <v>1309</v>
      </c>
    </row>
    <row r="1552" spans="2:8" s="251" customFormat="1">
      <c r="B1552" s="246">
        <f t="shared" si="47"/>
        <v>1539</v>
      </c>
      <c r="C1552" s="264" t="s">
        <v>582</v>
      </c>
      <c r="D1552" s="247" t="str">
        <f>IFERROR(VLOOKUP(C1552,'LISTA ICCU 2026'!D513:F1569,2,FALSE),"NO ")</f>
        <v>UN</v>
      </c>
      <c r="E1552" s="248">
        <f>IFERROR(VLOOKUP(C1552,'LISTA ICCU 2026'!D513:F1569,3,FALSE),"NO ")</f>
        <v>7212189</v>
      </c>
      <c r="F1552" s="247"/>
      <c r="G1552" s="249">
        <f t="shared" si="48"/>
        <v>7212189</v>
      </c>
      <c r="H1552" s="267" t="s">
        <v>1309</v>
      </c>
    </row>
    <row r="1553" spans="2:8" s="251" customFormat="1">
      <c r="B1553" s="246">
        <f t="shared" si="47"/>
        <v>1540</v>
      </c>
      <c r="C1553" s="264" t="s">
        <v>583</v>
      </c>
      <c r="D1553" s="247" t="str">
        <f>IFERROR(VLOOKUP(C1553,'LISTA ICCU 2026'!D514:F1570,2,FALSE),"NO ")</f>
        <v>UN</v>
      </c>
      <c r="E1553" s="248">
        <f>IFERROR(VLOOKUP(C1553,'LISTA ICCU 2026'!D514:F1570,3,FALSE),"NO ")</f>
        <v>18479791</v>
      </c>
      <c r="F1553" s="247"/>
      <c r="G1553" s="249">
        <f t="shared" si="48"/>
        <v>18479791</v>
      </c>
      <c r="H1553" s="250" t="s">
        <v>1309</v>
      </c>
    </row>
    <row r="1554" spans="2:8" s="251" customFormat="1" ht="39.6">
      <c r="B1554" s="246">
        <f t="shared" si="47"/>
        <v>1541</v>
      </c>
      <c r="C1554" s="264" t="s">
        <v>584</v>
      </c>
      <c r="D1554" s="247" t="str">
        <f>IFERROR(VLOOKUP(C1554,'LISTA ICCU 2026'!D515:F1571,2,FALSE),"NO ")</f>
        <v>UN</v>
      </c>
      <c r="E1554" s="248">
        <f>IFERROR(VLOOKUP(C1554,'LISTA ICCU 2026'!D515:F1571,3,FALSE),"NO ")</f>
        <v>185766</v>
      </c>
      <c r="F1554" s="247"/>
      <c r="G1554" s="249">
        <f t="shared" si="48"/>
        <v>185766</v>
      </c>
      <c r="H1554" s="250" t="s">
        <v>1309</v>
      </c>
    </row>
    <row r="1555" spans="2:8" s="251" customFormat="1" ht="39.6">
      <c r="B1555" s="246">
        <f t="shared" si="47"/>
        <v>1542</v>
      </c>
      <c r="C1555" s="264" t="s">
        <v>585</v>
      </c>
      <c r="D1555" s="247" t="str">
        <f>IFERROR(VLOOKUP(C1555,'LISTA ICCU 2026'!D516:F1572,2,FALSE),"NO ")</f>
        <v>UN</v>
      </c>
      <c r="E1555" s="248">
        <f>IFERROR(VLOOKUP(C1555,'LISTA ICCU 2026'!D516:F1572,3,FALSE),"NO ")</f>
        <v>126935</v>
      </c>
      <c r="F1555" s="247"/>
      <c r="G1555" s="249">
        <f t="shared" si="48"/>
        <v>126935</v>
      </c>
      <c r="H1555" s="267" t="s">
        <v>1309</v>
      </c>
    </row>
    <row r="1556" spans="2:8" s="251" customFormat="1" ht="39.6">
      <c r="B1556" s="246">
        <f t="shared" si="47"/>
        <v>1543</v>
      </c>
      <c r="C1556" s="264" t="s">
        <v>586</v>
      </c>
      <c r="D1556" s="247" t="str">
        <f>IFERROR(VLOOKUP(C1556,'LISTA ICCU 2026'!D517:F1573,2,FALSE),"NO ")</f>
        <v>UN</v>
      </c>
      <c r="E1556" s="248">
        <f>IFERROR(VLOOKUP(C1556,'LISTA ICCU 2026'!D517:F1573,3,FALSE),"NO ")</f>
        <v>37447</v>
      </c>
      <c r="F1556" s="247"/>
      <c r="G1556" s="249">
        <f t="shared" si="48"/>
        <v>37447</v>
      </c>
      <c r="H1556" s="250" t="s">
        <v>1309</v>
      </c>
    </row>
    <row r="1557" spans="2:8" s="251" customFormat="1" ht="39.6">
      <c r="B1557" s="246">
        <f t="shared" si="47"/>
        <v>1544</v>
      </c>
      <c r="C1557" s="264" t="s">
        <v>587</v>
      </c>
      <c r="D1557" s="247" t="str">
        <f>IFERROR(VLOOKUP(C1557,'LISTA ICCU 2026'!D518:F1574,2,FALSE),"NO ")</f>
        <v>UN</v>
      </c>
      <c r="E1557" s="248">
        <f>IFERROR(VLOOKUP(C1557,'LISTA ICCU 2026'!D518:F1574,3,FALSE),"NO ")</f>
        <v>43368</v>
      </c>
      <c r="F1557" s="247"/>
      <c r="G1557" s="249">
        <f t="shared" si="48"/>
        <v>43368</v>
      </c>
      <c r="H1557" s="250" t="s">
        <v>1309</v>
      </c>
    </row>
    <row r="1558" spans="2:8" s="251" customFormat="1" ht="39.6">
      <c r="B1558" s="246">
        <f t="shared" si="47"/>
        <v>1545</v>
      </c>
      <c r="C1558" s="264" t="s">
        <v>588</v>
      </c>
      <c r="D1558" s="247" t="str">
        <f>IFERROR(VLOOKUP(C1558,'LISTA ICCU 2026'!D519:F1575,2,FALSE),"NO ")</f>
        <v>UN</v>
      </c>
      <c r="E1558" s="248">
        <f>IFERROR(VLOOKUP(C1558,'LISTA ICCU 2026'!D519:F1575,3,FALSE),"NO ")</f>
        <v>58696</v>
      </c>
      <c r="F1558" s="247"/>
      <c r="G1558" s="249">
        <f t="shared" si="48"/>
        <v>58696</v>
      </c>
      <c r="H1558" s="267" t="s">
        <v>1309</v>
      </c>
    </row>
    <row r="1559" spans="2:8" s="251" customFormat="1" ht="39.6">
      <c r="B1559" s="246">
        <f t="shared" si="47"/>
        <v>1546</v>
      </c>
      <c r="C1559" s="264" t="s">
        <v>589</v>
      </c>
      <c r="D1559" s="247" t="str">
        <f>IFERROR(VLOOKUP(C1559,'LISTA ICCU 2026'!D520:F1576,2,FALSE),"NO ")</f>
        <v>UN</v>
      </c>
      <c r="E1559" s="248">
        <f>IFERROR(VLOOKUP(C1559,'LISTA ICCU 2026'!D520:F1576,3,FALSE),"NO ")</f>
        <v>40928</v>
      </c>
      <c r="F1559" s="247"/>
      <c r="G1559" s="249">
        <f t="shared" si="48"/>
        <v>40928</v>
      </c>
      <c r="H1559" s="250" t="s">
        <v>1309</v>
      </c>
    </row>
    <row r="1560" spans="2:8" s="251" customFormat="1" ht="39.6">
      <c r="B1560" s="246">
        <f t="shared" si="47"/>
        <v>1547</v>
      </c>
      <c r="C1560" s="264" t="s">
        <v>590</v>
      </c>
      <c r="D1560" s="247" t="str">
        <f>IFERROR(VLOOKUP(C1560,'LISTA ICCU 2026'!D521:F1577,2,FALSE),"NO ")</f>
        <v>UN</v>
      </c>
      <c r="E1560" s="248">
        <f>IFERROR(VLOOKUP(C1560,'LISTA ICCU 2026'!D521:F1577,3,FALSE),"NO ")</f>
        <v>45119</v>
      </c>
      <c r="F1560" s="247"/>
      <c r="G1560" s="249">
        <f t="shared" si="48"/>
        <v>45119</v>
      </c>
      <c r="H1560" s="250" t="s">
        <v>1309</v>
      </c>
    </row>
    <row r="1561" spans="2:8" s="251" customFormat="1" ht="39.6">
      <c r="B1561" s="246">
        <f t="shared" si="47"/>
        <v>1548</v>
      </c>
      <c r="C1561" s="264" t="s">
        <v>591</v>
      </c>
      <c r="D1561" s="247" t="str">
        <f>IFERROR(VLOOKUP(C1561,'LISTA ICCU 2026'!D522:F1578,2,FALSE),"NO ")</f>
        <v>UN</v>
      </c>
      <c r="E1561" s="248">
        <f>IFERROR(VLOOKUP(C1561,'LISTA ICCU 2026'!D522:F1578,3,FALSE),"NO ")</f>
        <v>61286</v>
      </c>
      <c r="F1561" s="247"/>
      <c r="G1561" s="249">
        <f t="shared" si="48"/>
        <v>61286</v>
      </c>
      <c r="H1561" s="267" t="s">
        <v>1309</v>
      </c>
    </row>
    <row r="1562" spans="2:8" s="251" customFormat="1" ht="26.4">
      <c r="B1562" s="246">
        <f t="shared" ref="B1562:B1620" si="49">B1561+1</f>
        <v>1549</v>
      </c>
      <c r="C1562" s="264" t="s">
        <v>592</v>
      </c>
      <c r="D1562" s="247" t="str">
        <f>IFERROR(VLOOKUP(C1562,'LISTA ICCU 2026'!D523:F1579,2,FALSE),"NO ")</f>
        <v>UN</v>
      </c>
      <c r="E1562" s="248">
        <f>IFERROR(VLOOKUP(C1562,'LISTA ICCU 2026'!D523:F1579,3,FALSE),"NO ")</f>
        <v>312847</v>
      </c>
      <c r="F1562" s="247"/>
      <c r="G1562" s="249">
        <f t="shared" si="48"/>
        <v>312847</v>
      </c>
      <c r="H1562" s="250" t="s">
        <v>1309</v>
      </c>
    </row>
    <row r="1563" spans="2:8" s="251" customFormat="1" ht="26.4">
      <c r="B1563" s="246">
        <f t="shared" si="49"/>
        <v>1550</v>
      </c>
      <c r="C1563" s="264" t="s">
        <v>593</v>
      </c>
      <c r="D1563" s="247" t="str">
        <f>IFERROR(VLOOKUP(C1563,'LISTA ICCU 2026'!D524:F1580,2,FALSE),"NO ")</f>
        <v>UN</v>
      </c>
      <c r="E1563" s="248">
        <f>IFERROR(VLOOKUP(C1563,'LISTA ICCU 2026'!D524:F1580,3,FALSE),"NO ")</f>
        <v>89516</v>
      </c>
      <c r="F1563" s="247"/>
      <c r="G1563" s="249">
        <f t="shared" si="48"/>
        <v>89516</v>
      </c>
      <c r="H1563" s="250" t="s">
        <v>1309</v>
      </c>
    </row>
    <row r="1564" spans="2:8" s="251" customFormat="1" ht="26.4">
      <c r="B1564" s="246">
        <f t="shared" si="49"/>
        <v>1551</v>
      </c>
      <c r="C1564" s="264" t="s">
        <v>594</v>
      </c>
      <c r="D1564" s="247" t="str">
        <f>IFERROR(VLOOKUP(C1564,'LISTA ICCU 2026'!D525:F1581,2,FALSE),"NO ")</f>
        <v>UN</v>
      </c>
      <c r="E1564" s="248">
        <f>IFERROR(VLOOKUP(C1564,'LISTA ICCU 2026'!D525:F1581,3,FALSE),"NO ")</f>
        <v>118011</v>
      </c>
      <c r="F1564" s="247"/>
      <c r="G1564" s="249">
        <f t="shared" si="48"/>
        <v>118011</v>
      </c>
      <c r="H1564" s="267" t="s">
        <v>1309</v>
      </c>
    </row>
    <row r="1565" spans="2:8" s="251" customFormat="1" ht="26.4">
      <c r="B1565" s="246">
        <f t="shared" si="49"/>
        <v>1552</v>
      </c>
      <c r="C1565" s="264" t="s">
        <v>595</v>
      </c>
      <c r="D1565" s="247" t="str">
        <f>IFERROR(VLOOKUP(C1565,'LISTA ICCU 2026'!D526:F1582,2,FALSE),"NO ")</f>
        <v>UN</v>
      </c>
      <c r="E1565" s="248">
        <f>IFERROR(VLOOKUP(C1565,'LISTA ICCU 2026'!D526:F1582,3,FALSE),"NO ")</f>
        <v>167936</v>
      </c>
      <c r="F1565" s="247"/>
      <c r="G1565" s="249">
        <f t="shared" si="48"/>
        <v>167936</v>
      </c>
      <c r="H1565" s="250" t="s">
        <v>1309</v>
      </c>
    </row>
    <row r="1566" spans="2:8" s="251" customFormat="1" ht="39.6">
      <c r="B1566" s="246">
        <f t="shared" si="49"/>
        <v>1553</v>
      </c>
      <c r="C1566" s="264" t="s">
        <v>596</v>
      </c>
      <c r="D1566" s="247" t="str">
        <f>IFERROR(VLOOKUP(C1566,'LISTA ICCU 2026'!D527:F1583,2,FALSE),"NO ")</f>
        <v>UN</v>
      </c>
      <c r="E1566" s="248">
        <f>IFERROR(VLOOKUP(C1566,'LISTA ICCU 2026'!D527:F1583,3,FALSE),"NO ")</f>
        <v>487813</v>
      </c>
      <c r="F1566" s="247"/>
      <c r="G1566" s="249">
        <f t="shared" si="48"/>
        <v>487813</v>
      </c>
      <c r="H1566" s="250" t="s">
        <v>1309</v>
      </c>
    </row>
    <row r="1567" spans="2:8" s="251" customFormat="1" ht="39.6">
      <c r="B1567" s="246">
        <f t="shared" si="49"/>
        <v>1554</v>
      </c>
      <c r="C1567" s="264" t="s">
        <v>597</v>
      </c>
      <c r="D1567" s="247" t="str">
        <f>IFERROR(VLOOKUP(C1567,'LISTA ICCU 2026'!D528:F1584,2,FALSE),"NO ")</f>
        <v>UN</v>
      </c>
      <c r="E1567" s="248">
        <f>IFERROR(VLOOKUP(C1567,'LISTA ICCU 2026'!D528:F1584,3,FALSE),"NO ")</f>
        <v>89486</v>
      </c>
      <c r="F1567" s="247"/>
      <c r="G1567" s="249">
        <f t="shared" si="48"/>
        <v>89486</v>
      </c>
      <c r="H1567" s="267" t="s">
        <v>1309</v>
      </c>
    </row>
    <row r="1568" spans="2:8" s="251" customFormat="1" ht="39.6">
      <c r="B1568" s="246">
        <f t="shared" si="49"/>
        <v>1555</v>
      </c>
      <c r="C1568" s="264" t="s">
        <v>598</v>
      </c>
      <c r="D1568" s="247" t="str">
        <f>IFERROR(VLOOKUP(C1568,'LISTA ICCU 2026'!D529:F1585,2,FALSE),"NO ")</f>
        <v>UN</v>
      </c>
      <c r="E1568" s="248">
        <f>IFERROR(VLOOKUP(C1568,'LISTA ICCU 2026'!D529:F1585,3,FALSE),"NO ")</f>
        <v>781690</v>
      </c>
      <c r="F1568" s="247"/>
      <c r="G1568" s="249">
        <f t="shared" si="48"/>
        <v>781690</v>
      </c>
      <c r="H1568" s="250" t="s">
        <v>1309</v>
      </c>
    </row>
    <row r="1569" spans="2:8" s="251" customFormat="1" ht="39.6">
      <c r="B1569" s="246">
        <f t="shared" si="49"/>
        <v>1556</v>
      </c>
      <c r="C1569" s="264" t="s">
        <v>599</v>
      </c>
      <c r="D1569" s="247" t="str">
        <f>IFERROR(VLOOKUP(C1569,'LISTA ICCU 2026'!D530:F1586,2,FALSE),"NO ")</f>
        <v>UN</v>
      </c>
      <c r="E1569" s="248">
        <f>IFERROR(VLOOKUP(C1569,'LISTA ICCU 2026'!D530:F1586,3,FALSE),"NO ")</f>
        <v>113017</v>
      </c>
      <c r="F1569" s="247"/>
      <c r="G1569" s="249">
        <f t="shared" si="48"/>
        <v>113017</v>
      </c>
      <c r="H1569" s="250" t="s">
        <v>1309</v>
      </c>
    </row>
    <row r="1570" spans="2:8" s="251" customFormat="1" ht="39.6">
      <c r="B1570" s="246">
        <f t="shared" si="49"/>
        <v>1557</v>
      </c>
      <c r="C1570" s="264" t="s">
        <v>600</v>
      </c>
      <c r="D1570" s="247" t="str">
        <f>IFERROR(VLOOKUP(C1570,'LISTA ICCU 2026'!D531:F1587,2,FALSE),"NO ")</f>
        <v>UN</v>
      </c>
      <c r="E1570" s="248">
        <f>IFERROR(VLOOKUP(C1570,'LISTA ICCU 2026'!D531:F1587,3,FALSE),"NO ")</f>
        <v>1271480</v>
      </c>
      <c r="F1570" s="247"/>
      <c r="G1570" s="249">
        <f t="shared" si="48"/>
        <v>1271480</v>
      </c>
      <c r="H1570" s="267" t="s">
        <v>1309</v>
      </c>
    </row>
    <row r="1571" spans="2:8" s="251" customFormat="1" ht="39.6">
      <c r="B1571" s="246">
        <f t="shared" si="49"/>
        <v>1558</v>
      </c>
      <c r="C1571" s="264" t="s">
        <v>601</v>
      </c>
      <c r="D1571" s="247" t="str">
        <f>IFERROR(VLOOKUP(C1571,'LISTA ICCU 2026'!D532:F1588,2,FALSE),"NO ")</f>
        <v>UN</v>
      </c>
      <c r="E1571" s="248">
        <f>IFERROR(VLOOKUP(C1571,'LISTA ICCU 2026'!D532:F1588,3,FALSE),"NO ")</f>
        <v>1304134</v>
      </c>
      <c r="F1571" s="247"/>
      <c r="G1571" s="249">
        <f t="shared" si="48"/>
        <v>1304134</v>
      </c>
      <c r="H1571" s="250" t="s">
        <v>1309</v>
      </c>
    </row>
    <row r="1572" spans="2:8" s="251" customFormat="1" ht="26.4">
      <c r="B1572" s="246">
        <f t="shared" si="49"/>
        <v>1559</v>
      </c>
      <c r="C1572" s="264" t="s">
        <v>602</v>
      </c>
      <c r="D1572" s="247" t="str">
        <f>IFERROR(VLOOKUP(C1572,'LISTA ICCU 2026'!D533:F1589,2,FALSE),"NO ")</f>
        <v>UN</v>
      </c>
      <c r="E1572" s="248">
        <f>IFERROR(VLOOKUP(C1572,'LISTA ICCU 2026'!D533:F1589,3,FALSE),"NO ")</f>
        <v>284722</v>
      </c>
      <c r="F1572" s="247"/>
      <c r="G1572" s="249">
        <f t="shared" si="48"/>
        <v>284722</v>
      </c>
      <c r="H1572" s="250" t="s">
        <v>1309</v>
      </c>
    </row>
    <row r="1573" spans="2:8" s="251" customFormat="1" ht="26.4">
      <c r="B1573" s="246">
        <f t="shared" si="49"/>
        <v>1560</v>
      </c>
      <c r="C1573" s="264" t="s">
        <v>603</v>
      </c>
      <c r="D1573" s="247" t="str">
        <f>IFERROR(VLOOKUP(C1573,'LISTA ICCU 2026'!D534:F1590,2,FALSE),"NO ")</f>
        <v>UN</v>
      </c>
      <c r="E1573" s="248">
        <f>IFERROR(VLOOKUP(C1573,'LISTA ICCU 2026'!D534:F1590,3,FALSE),"NO ")</f>
        <v>317374</v>
      </c>
      <c r="F1573" s="247"/>
      <c r="G1573" s="249">
        <f t="shared" si="48"/>
        <v>317374</v>
      </c>
      <c r="H1573" s="267" t="s">
        <v>1309</v>
      </c>
    </row>
    <row r="1574" spans="2:8" s="251" customFormat="1" ht="26.4">
      <c r="B1574" s="246">
        <f t="shared" si="49"/>
        <v>1561</v>
      </c>
      <c r="C1574" s="264" t="s">
        <v>604</v>
      </c>
      <c r="D1574" s="247" t="str">
        <f>IFERROR(VLOOKUP(C1574,'LISTA ICCU 2026'!D535:F1591,2,FALSE),"NO ")</f>
        <v>UN</v>
      </c>
      <c r="E1574" s="248">
        <f>IFERROR(VLOOKUP(C1574,'LISTA ICCU 2026'!D535:F1591,3,FALSE),"NO ")</f>
        <v>382681</v>
      </c>
      <c r="F1574" s="247"/>
      <c r="G1574" s="249">
        <f t="shared" si="48"/>
        <v>382681</v>
      </c>
      <c r="H1574" s="250" t="s">
        <v>1309</v>
      </c>
    </row>
    <row r="1575" spans="2:8" s="251" customFormat="1" ht="26.4">
      <c r="B1575" s="246">
        <f t="shared" si="49"/>
        <v>1562</v>
      </c>
      <c r="C1575" s="264" t="s">
        <v>605</v>
      </c>
      <c r="D1575" s="247" t="str">
        <f>IFERROR(VLOOKUP(C1575,'LISTA ICCU 2026'!D536:F1592,2,FALSE),"NO ")</f>
        <v>UN</v>
      </c>
      <c r="E1575" s="248">
        <f>IFERROR(VLOOKUP(C1575,'LISTA ICCU 2026'!D536:F1592,3,FALSE),"NO ")</f>
        <v>807167</v>
      </c>
      <c r="F1575" s="247"/>
      <c r="G1575" s="249">
        <f t="shared" si="48"/>
        <v>807167</v>
      </c>
      <c r="H1575" s="250" t="s">
        <v>1309</v>
      </c>
    </row>
    <row r="1576" spans="2:8" s="251" customFormat="1" ht="52.8">
      <c r="B1576" s="246">
        <f t="shared" si="49"/>
        <v>1563</v>
      </c>
      <c r="C1576" s="264" t="s">
        <v>606</v>
      </c>
      <c r="D1576" s="247" t="str">
        <f>IFERROR(VLOOKUP(C1576,'LISTA ICCU 2026'!D537:F1593,2,FALSE),"NO ")</f>
        <v>UN</v>
      </c>
      <c r="E1576" s="248">
        <f>IFERROR(VLOOKUP(C1576,'LISTA ICCU 2026'!D537:F1593,3,FALSE),"NO ")</f>
        <v>1726642</v>
      </c>
      <c r="F1576" s="247"/>
      <c r="G1576" s="249">
        <f t="shared" si="48"/>
        <v>1726642</v>
      </c>
      <c r="H1576" s="267" t="s">
        <v>1309</v>
      </c>
    </row>
    <row r="1577" spans="2:8" s="251" customFormat="1" ht="52.8">
      <c r="B1577" s="246">
        <f t="shared" si="49"/>
        <v>1564</v>
      </c>
      <c r="C1577" s="264" t="s">
        <v>607</v>
      </c>
      <c r="D1577" s="247" t="str">
        <f>IFERROR(VLOOKUP(C1577,'LISTA ICCU 2026'!D538:F1594,2,FALSE),"NO ")</f>
        <v>UN</v>
      </c>
      <c r="E1577" s="248">
        <f>IFERROR(VLOOKUP(C1577,'LISTA ICCU 2026'!D538:F1594,3,FALSE),"NO ")</f>
        <v>2134804</v>
      </c>
      <c r="F1577" s="247"/>
      <c r="G1577" s="249">
        <f t="shared" si="48"/>
        <v>2134804</v>
      </c>
      <c r="H1577" s="250" t="s">
        <v>1309</v>
      </c>
    </row>
    <row r="1578" spans="2:8" s="251" customFormat="1" ht="52.8">
      <c r="B1578" s="246">
        <f t="shared" si="49"/>
        <v>1565</v>
      </c>
      <c r="C1578" s="264" t="s">
        <v>608</v>
      </c>
      <c r="D1578" s="247" t="str">
        <f>IFERROR(VLOOKUP(C1578,'LISTA ICCU 2026'!D539:F1595,2,FALSE),"NO ")</f>
        <v>UN</v>
      </c>
      <c r="E1578" s="248">
        <f>IFERROR(VLOOKUP(C1578,'LISTA ICCU 2026'!D539:F1595,3,FALSE),"NO ")</f>
        <v>355223</v>
      </c>
      <c r="F1578" s="247"/>
      <c r="G1578" s="249">
        <f t="shared" si="48"/>
        <v>355223</v>
      </c>
      <c r="H1578" s="250" t="s">
        <v>1309</v>
      </c>
    </row>
    <row r="1579" spans="2:8" s="251" customFormat="1">
      <c r="B1579" s="246">
        <f t="shared" si="49"/>
        <v>1566</v>
      </c>
      <c r="C1579" s="264" t="s">
        <v>612</v>
      </c>
      <c r="D1579" s="247" t="str">
        <f>IFERROR(VLOOKUP(C1579,'LISTA ICCU 2026'!D543:F1599,2,FALSE),"NO ")</f>
        <v>UN</v>
      </c>
      <c r="E1579" s="248">
        <f>IFERROR(VLOOKUP(C1579,'LISTA ICCU 2026'!D543:F1599,3,FALSE),"NO ")</f>
        <v>1380929</v>
      </c>
      <c r="F1579" s="247"/>
      <c r="G1579" s="249">
        <f t="shared" si="48"/>
        <v>1380929</v>
      </c>
      <c r="H1579" s="267" t="s">
        <v>1309</v>
      </c>
    </row>
    <row r="1580" spans="2:8" s="251" customFormat="1">
      <c r="B1580" s="246">
        <f t="shared" si="49"/>
        <v>1567</v>
      </c>
      <c r="C1580" s="264" t="s">
        <v>613</v>
      </c>
      <c r="D1580" s="247" t="str">
        <f>IFERROR(VLOOKUP(C1580,'LISTA ICCU 2026'!D544:F1600,2,FALSE),"NO ")</f>
        <v>UN</v>
      </c>
      <c r="E1580" s="248">
        <f>IFERROR(VLOOKUP(C1580,'LISTA ICCU 2026'!D544:F1600,3,FALSE),"NO ")</f>
        <v>2817495</v>
      </c>
      <c r="F1580" s="247"/>
      <c r="G1580" s="249">
        <f t="shared" ref="G1580:G1641" si="50">E1580*(1+F1580)</f>
        <v>2817495</v>
      </c>
      <c r="H1580" s="250" t="s">
        <v>1309</v>
      </c>
    </row>
    <row r="1581" spans="2:8" s="251" customFormat="1">
      <c r="B1581" s="246">
        <f t="shared" si="49"/>
        <v>1568</v>
      </c>
      <c r="C1581" s="264" t="s">
        <v>614</v>
      </c>
      <c r="D1581" s="247" t="str">
        <f>IFERROR(VLOOKUP(C1581,'LISTA ICCU 2026'!D545:F1601,2,FALSE),"NO ")</f>
        <v>UN</v>
      </c>
      <c r="E1581" s="248">
        <f>IFERROR(VLOOKUP(C1581,'LISTA ICCU 2026'!D545:F1601,3,FALSE),"NO ")</f>
        <v>4507812</v>
      </c>
      <c r="F1581" s="247"/>
      <c r="G1581" s="249">
        <f t="shared" si="50"/>
        <v>4507812</v>
      </c>
      <c r="H1581" s="250" t="s">
        <v>1309</v>
      </c>
    </row>
    <row r="1582" spans="2:8" s="251" customFormat="1">
      <c r="B1582" s="246">
        <f t="shared" si="49"/>
        <v>1569</v>
      </c>
      <c r="C1582" s="264" t="s">
        <v>615</v>
      </c>
      <c r="D1582" s="247" t="str">
        <f>IFERROR(VLOOKUP(C1582,'LISTA ICCU 2026'!D546:F1602,2,FALSE),"NO ")</f>
        <v>UN</v>
      </c>
      <c r="E1582" s="248">
        <f>IFERROR(VLOOKUP(C1582,'LISTA ICCU 2026'!D546:F1602,3,FALSE),"NO ")</f>
        <v>5239084</v>
      </c>
      <c r="F1582" s="247"/>
      <c r="G1582" s="249">
        <f t="shared" si="50"/>
        <v>5239084</v>
      </c>
      <c r="H1582" s="267" t="s">
        <v>1309</v>
      </c>
    </row>
    <row r="1583" spans="2:8" s="251" customFormat="1">
      <c r="B1583" s="246">
        <f t="shared" si="49"/>
        <v>1570</v>
      </c>
      <c r="C1583" s="264" t="s">
        <v>616</v>
      </c>
      <c r="D1583" s="247" t="str">
        <f>IFERROR(VLOOKUP(C1583,'LISTA ICCU 2026'!D547:F1603,2,FALSE),"NO ")</f>
        <v>UN</v>
      </c>
      <c r="E1583" s="248">
        <f>IFERROR(VLOOKUP(C1583,'LISTA ICCU 2026'!D547:F1603,3,FALSE),"NO ")</f>
        <v>7560275</v>
      </c>
      <c r="F1583" s="247"/>
      <c r="G1583" s="249">
        <f t="shared" si="50"/>
        <v>7560275</v>
      </c>
      <c r="H1583" s="250" t="s">
        <v>1309</v>
      </c>
    </row>
    <row r="1584" spans="2:8" s="251" customFormat="1">
      <c r="B1584" s="246">
        <f t="shared" si="49"/>
        <v>1571</v>
      </c>
      <c r="C1584" s="264" t="s">
        <v>617</v>
      </c>
      <c r="D1584" s="247" t="str">
        <f>IFERROR(VLOOKUP(C1584,'LISTA ICCU 2026'!D548:F1604,2,FALSE),"NO ")</f>
        <v>UN</v>
      </c>
      <c r="E1584" s="248">
        <f>IFERROR(VLOOKUP(C1584,'LISTA ICCU 2026'!D548:F1604,3,FALSE),"NO ")</f>
        <v>10843318</v>
      </c>
      <c r="F1584" s="247"/>
      <c r="G1584" s="249">
        <f t="shared" si="50"/>
        <v>10843318</v>
      </c>
      <c r="H1584" s="250" t="s">
        <v>1309</v>
      </c>
    </row>
    <row r="1585" spans="2:8" s="251" customFormat="1" ht="26.4">
      <c r="B1585" s="246">
        <f t="shared" si="49"/>
        <v>1572</v>
      </c>
      <c r="C1585" s="264" t="s">
        <v>618</v>
      </c>
      <c r="D1585" s="247" t="str">
        <f>IFERROR(VLOOKUP(C1585,'LISTA ICCU 2026'!D549:F1605,2,FALSE),"NO ")</f>
        <v>UN</v>
      </c>
      <c r="E1585" s="248">
        <f>IFERROR(VLOOKUP(C1585,'LISTA ICCU 2026'!D549:F1605,3,FALSE),"NO ")</f>
        <v>79065</v>
      </c>
      <c r="F1585" s="247"/>
      <c r="G1585" s="249">
        <f t="shared" si="50"/>
        <v>79065</v>
      </c>
      <c r="H1585" s="267" t="s">
        <v>1309</v>
      </c>
    </row>
    <row r="1586" spans="2:8" s="251" customFormat="1" ht="26.4">
      <c r="B1586" s="246">
        <f t="shared" si="49"/>
        <v>1573</v>
      </c>
      <c r="C1586" s="264" t="s">
        <v>619</v>
      </c>
      <c r="D1586" s="247" t="str">
        <f>IFERROR(VLOOKUP(C1586,'LISTA ICCU 2026'!D550:F1606,2,FALSE),"NO ")</f>
        <v>UN</v>
      </c>
      <c r="E1586" s="248">
        <f>IFERROR(VLOOKUP(C1586,'LISTA ICCU 2026'!D550:F1606,3,FALSE),"NO ")</f>
        <v>105006</v>
      </c>
      <c r="F1586" s="247"/>
      <c r="G1586" s="249">
        <f t="shared" si="50"/>
        <v>105006</v>
      </c>
      <c r="H1586" s="250" t="s">
        <v>1309</v>
      </c>
    </row>
    <row r="1587" spans="2:8" s="251" customFormat="1" ht="26.4">
      <c r="B1587" s="246">
        <f t="shared" si="49"/>
        <v>1574</v>
      </c>
      <c r="C1587" s="264" t="s">
        <v>620</v>
      </c>
      <c r="D1587" s="247" t="str">
        <f>IFERROR(VLOOKUP(C1587,'LISTA ICCU 2026'!D551:F1607,2,FALSE),"NO ")</f>
        <v>UN</v>
      </c>
      <c r="E1587" s="248">
        <f>IFERROR(VLOOKUP(C1587,'LISTA ICCU 2026'!D551:F1607,3,FALSE),"NO ")</f>
        <v>300374</v>
      </c>
      <c r="F1587" s="247"/>
      <c r="G1587" s="249">
        <f t="shared" si="50"/>
        <v>300374</v>
      </c>
      <c r="H1587" s="250" t="s">
        <v>1309</v>
      </c>
    </row>
    <row r="1588" spans="2:8" s="251" customFormat="1" ht="26.4">
      <c r="B1588" s="246">
        <f t="shared" si="49"/>
        <v>1575</v>
      </c>
      <c r="C1588" s="264" t="s">
        <v>621</v>
      </c>
      <c r="D1588" s="247" t="str">
        <f>IFERROR(VLOOKUP(C1588,'LISTA ICCU 2026'!D552:F1608,2,FALSE),"NO ")</f>
        <v>ML</v>
      </c>
      <c r="E1588" s="248">
        <f>IFERROR(VLOOKUP(C1588,'LISTA ICCU 2026'!D552:F1608,3,FALSE),"NO ")</f>
        <v>6700</v>
      </c>
      <c r="F1588" s="247"/>
      <c r="G1588" s="249">
        <f t="shared" si="50"/>
        <v>6700</v>
      </c>
      <c r="H1588" s="267" t="s">
        <v>1309</v>
      </c>
    </row>
    <row r="1589" spans="2:8" s="251" customFormat="1">
      <c r="B1589" s="246">
        <f t="shared" si="49"/>
        <v>1576</v>
      </c>
      <c r="C1589" s="264" t="s">
        <v>622</v>
      </c>
      <c r="D1589" s="247" t="str">
        <f>IFERROR(VLOOKUP(C1589,'LISTA ICCU 2026'!D553:F1609,2,FALSE),"NO ")</f>
        <v>ML</v>
      </c>
      <c r="E1589" s="248">
        <f>IFERROR(VLOOKUP(C1589,'LISTA ICCU 2026'!D553:F1609,3,FALSE),"NO ")</f>
        <v>49392</v>
      </c>
      <c r="F1589" s="247"/>
      <c r="G1589" s="249">
        <f t="shared" si="50"/>
        <v>49392</v>
      </c>
      <c r="H1589" s="250" t="s">
        <v>1309</v>
      </c>
    </row>
    <row r="1590" spans="2:8" s="251" customFormat="1">
      <c r="B1590" s="246">
        <f t="shared" si="49"/>
        <v>1577</v>
      </c>
      <c r="C1590" s="264" t="s">
        <v>623</v>
      </c>
      <c r="D1590" s="247" t="str">
        <f>IFERROR(VLOOKUP(C1590,'LISTA ICCU 2026'!D554:F1610,2,FALSE),"NO ")</f>
        <v>ML</v>
      </c>
      <c r="E1590" s="248">
        <f>IFERROR(VLOOKUP(C1590,'LISTA ICCU 2026'!D554:F1610,3,FALSE),"NO ")</f>
        <v>71797</v>
      </c>
      <c r="F1590" s="247"/>
      <c r="G1590" s="249">
        <f t="shared" si="50"/>
        <v>71797</v>
      </c>
      <c r="H1590" s="250" t="s">
        <v>1309</v>
      </c>
    </row>
    <row r="1591" spans="2:8" s="251" customFormat="1">
      <c r="B1591" s="246">
        <f t="shared" si="49"/>
        <v>1578</v>
      </c>
      <c r="C1591" s="264" t="s">
        <v>624</v>
      </c>
      <c r="D1591" s="247" t="str">
        <f>IFERROR(VLOOKUP(C1591,'LISTA ICCU 2026'!D555:F1611,2,FALSE),"NO ")</f>
        <v>ML</v>
      </c>
      <c r="E1591" s="248">
        <f>IFERROR(VLOOKUP(C1591,'LISTA ICCU 2026'!D555:F1611,3,FALSE),"NO ")</f>
        <v>96068</v>
      </c>
      <c r="F1591" s="247"/>
      <c r="G1591" s="249">
        <f t="shared" si="50"/>
        <v>96068</v>
      </c>
      <c r="H1591" s="267" t="s">
        <v>1309</v>
      </c>
    </row>
    <row r="1592" spans="2:8" s="251" customFormat="1">
      <c r="B1592" s="246">
        <f t="shared" si="49"/>
        <v>1579</v>
      </c>
      <c r="C1592" s="264" t="s">
        <v>625</v>
      </c>
      <c r="D1592" s="247" t="str">
        <f>IFERROR(VLOOKUP(C1592,'LISTA ICCU 2026'!D556:F1612,2,FALSE),"NO ")</f>
        <v>ML</v>
      </c>
      <c r="E1592" s="248">
        <f>IFERROR(VLOOKUP(C1592,'LISTA ICCU 2026'!D556:F1612,3,FALSE),"NO ")</f>
        <v>250882</v>
      </c>
      <c r="F1592" s="247"/>
      <c r="G1592" s="249">
        <f t="shared" si="50"/>
        <v>250882</v>
      </c>
      <c r="H1592" s="250" t="s">
        <v>1309</v>
      </c>
    </row>
    <row r="1593" spans="2:8" s="251" customFormat="1">
      <c r="B1593" s="246">
        <f t="shared" si="49"/>
        <v>1580</v>
      </c>
      <c r="C1593" s="264" t="s">
        <v>626</v>
      </c>
      <c r="D1593" s="247" t="str">
        <f>IFERROR(VLOOKUP(C1593,'LISTA ICCU 2026'!D557:F1613,2,FALSE),"NO ")</f>
        <v>ML</v>
      </c>
      <c r="E1593" s="248">
        <f>IFERROR(VLOOKUP(C1593,'LISTA ICCU 2026'!D557:F1613,3,FALSE),"NO ")</f>
        <v>329850</v>
      </c>
      <c r="F1593" s="247"/>
      <c r="G1593" s="249">
        <f t="shared" si="50"/>
        <v>329850</v>
      </c>
      <c r="H1593" s="250" t="s">
        <v>1309</v>
      </c>
    </row>
    <row r="1594" spans="2:8" s="251" customFormat="1">
      <c r="B1594" s="246">
        <f t="shared" si="49"/>
        <v>1581</v>
      </c>
      <c r="C1594" s="264" t="s">
        <v>627</v>
      </c>
      <c r="D1594" s="247">
        <f>IFERROR(VLOOKUP(C1594,'LISTA ICCU 2026'!D558:F1614,2,FALSE),"NO ")</f>
        <v>0</v>
      </c>
      <c r="E1594" s="248">
        <f>IFERROR(VLOOKUP(C1594,'LISTA ICCU 2026'!D558:F1614,3,FALSE),"NO ")</f>
        <v>0</v>
      </c>
      <c r="F1594" s="247"/>
      <c r="G1594" s="249">
        <f t="shared" si="50"/>
        <v>0</v>
      </c>
      <c r="H1594" s="267" t="s">
        <v>1309</v>
      </c>
    </row>
    <row r="1595" spans="2:8" s="251" customFormat="1">
      <c r="B1595" s="246">
        <f t="shared" si="49"/>
        <v>1582</v>
      </c>
      <c r="C1595" s="264" t="s">
        <v>628</v>
      </c>
      <c r="D1595" s="247" t="str">
        <f>IFERROR(VLOOKUP(C1595,'LISTA ICCU 2026'!D559:F1615,2,FALSE),"NO ")</f>
        <v>M2</v>
      </c>
      <c r="E1595" s="248">
        <f>IFERROR(VLOOKUP(C1595,'LISTA ICCU 2026'!D559:F1615,3,FALSE),"NO ")</f>
        <v>47692</v>
      </c>
      <c r="F1595" s="247"/>
      <c r="G1595" s="249">
        <f t="shared" si="50"/>
        <v>47692</v>
      </c>
      <c r="H1595" s="250" t="s">
        <v>1309</v>
      </c>
    </row>
    <row r="1596" spans="2:8" s="251" customFormat="1" ht="26.4">
      <c r="B1596" s="246">
        <f t="shared" si="49"/>
        <v>1583</v>
      </c>
      <c r="C1596" s="264" t="s">
        <v>629</v>
      </c>
      <c r="D1596" s="247" t="str">
        <f>IFERROR(VLOOKUP(C1596,'LISTA ICCU 2026'!D560:F1616,2,FALSE),"NO ")</f>
        <v>M2</v>
      </c>
      <c r="E1596" s="248">
        <f>IFERROR(VLOOKUP(C1596,'LISTA ICCU 2026'!D560:F1616,3,FALSE),"NO ")</f>
        <v>49816</v>
      </c>
      <c r="F1596" s="247"/>
      <c r="G1596" s="249">
        <f t="shared" si="50"/>
        <v>49816</v>
      </c>
      <c r="H1596" s="250" t="s">
        <v>1309</v>
      </c>
    </row>
    <row r="1597" spans="2:8" s="251" customFormat="1" ht="26.4">
      <c r="B1597" s="246">
        <f t="shared" si="49"/>
        <v>1584</v>
      </c>
      <c r="C1597" s="264" t="s">
        <v>630</v>
      </c>
      <c r="D1597" s="247" t="str">
        <f>IFERROR(VLOOKUP(C1597,'LISTA ICCU 2026'!D561:F1617,2,FALSE),"NO ")</f>
        <v>M2</v>
      </c>
      <c r="E1597" s="248">
        <f>IFERROR(VLOOKUP(C1597,'LISTA ICCU 2026'!D561:F1617,3,FALSE),"NO ")</f>
        <v>27495</v>
      </c>
      <c r="F1597" s="247"/>
      <c r="G1597" s="249">
        <f t="shared" si="50"/>
        <v>27495</v>
      </c>
      <c r="H1597" s="267" t="s">
        <v>1309</v>
      </c>
    </row>
    <row r="1598" spans="2:8" s="251" customFormat="1">
      <c r="B1598" s="246">
        <f t="shared" si="49"/>
        <v>1585</v>
      </c>
      <c r="C1598" s="264" t="s">
        <v>631</v>
      </c>
      <c r="D1598" s="247" t="str">
        <f>IFERROR(VLOOKUP(C1598,'LISTA ICCU 2026'!D562:F1618,2,FALSE),"NO ")</f>
        <v>M2</v>
      </c>
      <c r="E1598" s="248">
        <f>IFERROR(VLOOKUP(C1598,'LISTA ICCU 2026'!D562:F1618,3,FALSE),"NO ")</f>
        <v>42313</v>
      </c>
      <c r="F1598" s="247"/>
      <c r="G1598" s="249">
        <f t="shared" si="50"/>
        <v>42313</v>
      </c>
      <c r="H1598" s="250" t="s">
        <v>1309</v>
      </c>
    </row>
    <row r="1599" spans="2:8" s="251" customFormat="1" ht="26.4">
      <c r="B1599" s="246">
        <f t="shared" si="49"/>
        <v>1586</v>
      </c>
      <c r="C1599" s="264" t="s">
        <v>632</v>
      </c>
      <c r="D1599" s="247" t="str">
        <f>IFERROR(VLOOKUP(C1599,'LISTA ICCU 2026'!D563:F1619,2,FALSE),"NO ")</f>
        <v>M2</v>
      </c>
      <c r="E1599" s="248">
        <f>IFERROR(VLOOKUP(C1599,'LISTA ICCU 2026'!D563:F1619,3,FALSE),"NO ")</f>
        <v>94859</v>
      </c>
      <c r="F1599" s="247"/>
      <c r="G1599" s="249">
        <f t="shared" si="50"/>
        <v>94859</v>
      </c>
      <c r="H1599" s="250" t="s">
        <v>1309</v>
      </c>
    </row>
    <row r="1600" spans="2:8" s="251" customFormat="1">
      <c r="B1600" s="246">
        <f t="shared" si="49"/>
        <v>1587</v>
      </c>
      <c r="C1600" s="264" t="s">
        <v>633</v>
      </c>
      <c r="D1600" s="247" t="str">
        <f>IFERROR(VLOOKUP(C1600,'LISTA ICCU 2026'!D564:F1620,2,FALSE),"NO ")</f>
        <v>ML</v>
      </c>
      <c r="E1600" s="248">
        <f>IFERROR(VLOOKUP(C1600,'LISTA ICCU 2026'!D564:F1620,3,FALSE),"NO ")</f>
        <v>51304</v>
      </c>
      <c r="F1600" s="247"/>
      <c r="G1600" s="249">
        <f t="shared" si="50"/>
        <v>51304</v>
      </c>
      <c r="H1600" s="267" t="s">
        <v>1309</v>
      </c>
    </row>
    <row r="1601" spans="2:8" s="251" customFormat="1">
      <c r="B1601" s="246">
        <f t="shared" si="49"/>
        <v>1588</v>
      </c>
      <c r="C1601" s="264" t="s">
        <v>634</v>
      </c>
      <c r="D1601" s="247" t="str">
        <f>IFERROR(VLOOKUP(C1601,'LISTA ICCU 2026'!D565:F1621,2,FALSE),"NO ")</f>
        <v>M2</v>
      </c>
      <c r="E1601" s="248">
        <f>IFERROR(VLOOKUP(C1601,'LISTA ICCU 2026'!D565:F1621,3,FALSE),"NO ")</f>
        <v>96035</v>
      </c>
      <c r="F1601" s="247"/>
      <c r="G1601" s="249">
        <f t="shared" si="50"/>
        <v>96035</v>
      </c>
      <c r="H1601" s="250" t="s">
        <v>1309</v>
      </c>
    </row>
    <row r="1602" spans="2:8" s="251" customFormat="1">
      <c r="B1602" s="246">
        <f t="shared" si="49"/>
        <v>1589</v>
      </c>
      <c r="C1602" s="264" t="s">
        <v>635</v>
      </c>
      <c r="D1602" s="247" t="str">
        <f>IFERROR(VLOOKUP(C1602,'LISTA ICCU 2026'!D566:F1622,2,FALSE),"NO ")</f>
        <v>M2</v>
      </c>
      <c r="E1602" s="248">
        <f>IFERROR(VLOOKUP(C1602,'LISTA ICCU 2026'!D566:F1622,3,FALSE),"NO ")</f>
        <v>116493</v>
      </c>
      <c r="F1602" s="247"/>
      <c r="G1602" s="249">
        <f t="shared" si="50"/>
        <v>116493</v>
      </c>
      <c r="H1602" s="250" t="s">
        <v>1309</v>
      </c>
    </row>
    <row r="1603" spans="2:8" s="251" customFormat="1">
      <c r="B1603" s="246">
        <f t="shared" si="49"/>
        <v>1590</v>
      </c>
      <c r="C1603" s="264" t="s">
        <v>636</v>
      </c>
      <c r="D1603" s="247" t="str">
        <f>IFERROR(VLOOKUP(C1603,'LISTA ICCU 2026'!D567:F1623,2,FALSE),"NO ")</f>
        <v>M2</v>
      </c>
      <c r="E1603" s="248">
        <f>IFERROR(VLOOKUP(C1603,'LISTA ICCU 2026'!D567:F1623,3,FALSE),"NO ")</f>
        <v>49600</v>
      </c>
      <c r="F1603" s="247"/>
      <c r="G1603" s="249">
        <f t="shared" si="50"/>
        <v>49600</v>
      </c>
      <c r="H1603" s="267" t="s">
        <v>1309</v>
      </c>
    </row>
    <row r="1604" spans="2:8" s="251" customFormat="1">
      <c r="B1604" s="246">
        <f t="shared" si="49"/>
        <v>1591</v>
      </c>
      <c r="C1604" s="264" t="s">
        <v>637</v>
      </c>
      <c r="D1604" s="247" t="str">
        <f>IFERROR(VLOOKUP(C1604,'LISTA ICCU 2026'!D568:F1624,2,FALSE),"NO ")</f>
        <v>M2</v>
      </c>
      <c r="E1604" s="248">
        <f>IFERROR(VLOOKUP(C1604,'LISTA ICCU 2026'!D568:F1624,3,FALSE),"NO ")</f>
        <v>35844</v>
      </c>
      <c r="F1604" s="247"/>
      <c r="G1604" s="249">
        <f t="shared" si="50"/>
        <v>35844</v>
      </c>
      <c r="H1604" s="250" t="s">
        <v>1309</v>
      </c>
    </row>
    <row r="1605" spans="2:8" s="251" customFormat="1">
      <c r="B1605" s="246">
        <f t="shared" si="49"/>
        <v>1592</v>
      </c>
      <c r="C1605" s="264" t="s">
        <v>638</v>
      </c>
      <c r="D1605" s="247" t="str">
        <f>IFERROR(VLOOKUP(C1605,'LISTA ICCU 2026'!D569:F1625,2,FALSE),"NO ")</f>
        <v>M2</v>
      </c>
      <c r="E1605" s="248">
        <f>IFERROR(VLOOKUP(C1605,'LISTA ICCU 2026'!D569:F1625,3,FALSE),"NO ")</f>
        <v>42372</v>
      </c>
      <c r="F1605" s="247"/>
      <c r="G1605" s="249">
        <f t="shared" si="50"/>
        <v>42372</v>
      </c>
      <c r="H1605" s="250" t="s">
        <v>1309</v>
      </c>
    </row>
    <row r="1606" spans="2:8" s="251" customFormat="1">
      <c r="B1606" s="246">
        <f t="shared" si="49"/>
        <v>1593</v>
      </c>
      <c r="C1606" s="264" t="s">
        <v>639</v>
      </c>
      <c r="D1606" s="247" t="str">
        <f>IFERROR(VLOOKUP(C1606,'LISTA ICCU 2026'!D570:F1626,2,FALSE),"NO ")</f>
        <v>M2</v>
      </c>
      <c r="E1606" s="248">
        <f>IFERROR(VLOOKUP(C1606,'LISTA ICCU 2026'!D570:F1626,3,FALSE),"NO ")</f>
        <v>67844</v>
      </c>
      <c r="F1606" s="247"/>
      <c r="G1606" s="249">
        <f t="shared" si="50"/>
        <v>67844</v>
      </c>
      <c r="H1606" s="267" t="s">
        <v>1309</v>
      </c>
    </row>
    <row r="1607" spans="2:8" s="251" customFormat="1">
      <c r="B1607" s="246">
        <f t="shared" si="49"/>
        <v>1594</v>
      </c>
      <c r="C1607" s="264" t="s">
        <v>640</v>
      </c>
      <c r="D1607" s="247" t="str">
        <f>IFERROR(VLOOKUP(C1607,'LISTA ICCU 2026'!D571:F1627,2,FALSE),"NO ")</f>
        <v>M2</v>
      </c>
      <c r="E1607" s="248">
        <f>IFERROR(VLOOKUP(C1607,'LISTA ICCU 2026'!D571:F1627,3,FALSE),"NO ")</f>
        <v>80422</v>
      </c>
      <c r="F1607" s="247"/>
      <c r="G1607" s="249">
        <f t="shared" si="50"/>
        <v>80422</v>
      </c>
      <c r="H1607" s="250" t="s">
        <v>1309</v>
      </c>
    </row>
    <row r="1608" spans="2:8" s="251" customFormat="1">
      <c r="B1608" s="246">
        <f t="shared" si="49"/>
        <v>1595</v>
      </c>
      <c r="C1608" s="264" t="s">
        <v>641</v>
      </c>
      <c r="D1608" s="247" t="str">
        <f>IFERROR(VLOOKUP(C1608,'LISTA ICCU 2026'!D572:F1628,2,FALSE),"NO ")</f>
        <v>M2</v>
      </c>
      <c r="E1608" s="248">
        <f>IFERROR(VLOOKUP(C1608,'LISTA ICCU 2026'!D572:F1628,3,FALSE),"NO ")</f>
        <v>114932</v>
      </c>
      <c r="F1608" s="247"/>
      <c r="G1608" s="249">
        <f t="shared" si="50"/>
        <v>114932</v>
      </c>
      <c r="H1608" s="250" t="s">
        <v>1309</v>
      </c>
    </row>
    <row r="1609" spans="2:8" s="251" customFormat="1">
      <c r="B1609" s="246">
        <f t="shared" si="49"/>
        <v>1596</v>
      </c>
      <c r="C1609" s="264" t="s">
        <v>642</v>
      </c>
      <c r="D1609" s="247" t="str">
        <f>IFERROR(VLOOKUP(C1609,'LISTA ICCU 2026'!D573:F1629,2,FALSE),"NO ")</f>
        <v>M3</v>
      </c>
      <c r="E1609" s="248">
        <f>IFERROR(VLOOKUP(C1609,'LISTA ICCU 2026'!D573:F1629,3,FALSE),"NO ")</f>
        <v>158623</v>
      </c>
      <c r="F1609" s="247"/>
      <c r="G1609" s="249">
        <f t="shared" si="50"/>
        <v>158623</v>
      </c>
      <c r="H1609" s="267" t="s">
        <v>1309</v>
      </c>
    </row>
    <row r="1610" spans="2:8" s="251" customFormat="1">
      <c r="B1610" s="246">
        <f t="shared" si="49"/>
        <v>1597</v>
      </c>
      <c r="C1610" s="264" t="s">
        <v>643</v>
      </c>
      <c r="D1610" s="247" t="str">
        <f>IFERROR(VLOOKUP(C1610,'LISTA ICCU 2026'!D574:F1630,2,FALSE),"NO ")</f>
        <v>M3</v>
      </c>
      <c r="E1610" s="248">
        <f>IFERROR(VLOOKUP(C1610,'LISTA ICCU 2026'!D574:F1630,3,FALSE),"NO ")</f>
        <v>150138</v>
      </c>
      <c r="F1610" s="247"/>
      <c r="G1610" s="249">
        <f t="shared" si="50"/>
        <v>150138</v>
      </c>
      <c r="H1610" s="250" t="s">
        <v>1309</v>
      </c>
    </row>
    <row r="1611" spans="2:8" s="251" customFormat="1" ht="26.4">
      <c r="B1611" s="246">
        <f t="shared" si="49"/>
        <v>1598</v>
      </c>
      <c r="C1611" s="264" t="s">
        <v>645</v>
      </c>
      <c r="D1611" s="247" t="str">
        <f>IFERROR(VLOOKUP(C1611,'LISTA ICCU 2026'!D577:F1633,2,FALSE),"NO ")</f>
        <v>M2</v>
      </c>
      <c r="E1611" s="248">
        <f>IFERROR(VLOOKUP(C1611,'LISTA ICCU 2026'!D577:F1633,3,FALSE),"NO ")</f>
        <v>87171</v>
      </c>
      <c r="F1611" s="247"/>
      <c r="G1611" s="249">
        <f t="shared" si="50"/>
        <v>87171</v>
      </c>
      <c r="H1611" s="250" t="s">
        <v>1309</v>
      </c>
    </row>
    <row r="1612" spans="2:8" s="251" customFormat="1" ht="26.4">
      <c r="B1612" s="246">
        <f t="shared" si="49"/>
        <v>1599</v>
      </c>
      <c r="C1612" s="264" t="s">
        <v>646</v>
      </c>
      <c r="D1612" s="247" t="str">
        <f>IFERROR(VLOOKUP(C1612,'LISTA ICCU 2026'!D578:F1634,2,FALSE),"NO ")</f>
        <v>ML</v>
      </c>
      <c r="E1612" s="248">
        <f>IFERROR(VLOOKUP(C1612,'LISTA ICCU 2026'!D578:F1634,3,FALSE),"NO ")</f>
        <v>58700</v>
      </c>
      <c r="F1612" s="247"/>
      <c r="G1612" s="249">
        <f t="shared" si="50"/>
        <v>58700</v>
      </c>
      <c r="H1612" s="250" t="s">
        <v>1309</v>
      </c>
    </row>
    <row r="1613" spans="2:8" s="251" customFormat="1">
      <c r="B1613" s="246">
        <f t="shared" si="49"/>
        <v>1600</v>
      </c>
      <c r="C1613" s="264" t="s">
        <v>647</v>
      </c>
      <c r="D1613" s="247" t="str">
        <f>IFERROR(VLOOKUP(C1613,'LISTA ICCU 2026'!D579:F1635,2,FALSE),"NO ")</f>
        <v>M2</v>
      </c>
      <c r="E1613" s="248">
        <f>IFERROR(VLOOKUP(C1613,'LISTA ICCU 2026'!D579:F1635,3,FALSE),"NO ")</f>
        <v>90422</v>
      </c>
      <c r="F1613" s="247"/>
      <c r="G1613" s="249">
        <f t="shared" si="50"/>
        <v>90422</v>
      </c>
      <c r="H1613" s="267" t="s">
        <v>1309</v>
      </c>
    </row>
    <row r="1614" spans="2:8" s="251" customFormat="1">
      <c r="B1614" s="246">
        <f t="shared" si="49"/>
        <v>1601</v>
      </c>
      <c r="C1614" s="264" t="s">
        <v>648</v>
      </c>
      <c r="D1614" s="247" t="str">
        <f>IFERROR(VLOOKUP(C1614,'LISTA ICCU 2026'!D580:F1636,2,FALSE),"NO ")</f>
        <v>M2</v>
      </c>
      <c r="E1614" s="248">
        <f>IFERROR(VLOOKUP(C1614,'LISTA ICCU 2026'!D580:F1636,3,FALSE),"NO ")</f>
        <v>95072</v>
      </c>
      <c r="F1614" s="247"/>
      <c r="G1614" s="249">
        <f t="shared" si="50"/>
        <v>95072</v>
      </c>
      <c r="H1614" s="250" t="s">
        <v>1309</v>
      </c>
    </row>
    <row r="1615" spans="2:8" s="251" customFormat="1">
      <c r="B1615" s="246">
        <f t="shared" si="49"/>
        <v>1602</v>
      </c>
      <c r="C1615" s="264" t="s">
        <v>649</v>
      </c>
      <c r="D1615" s="247" t="str">
        <f>IFERROR(VLOOKUP(C1615,'LISTA ICCU 2026'!D581:F1637,2,FALSE),"NO ")</f>
        <v>M2</v>
      </c>
      <c r="E1615" s="248">
        <f>IFERROR(VLOOKUP(C1615,'LISTA ICCU 2026'!D581:F1637,3,FALSE),"NO ")</f>
        <v>99453</v>
      </c>
      <c r="F1615" s="247"/>
      <c r="G1615" s="249">
        <f t="shared" si="50"/>
        <v>99453</v>
      </c>
      <c r="H1615" s="250" t="s">
        <v>1309</v>
      </c>
    </row>
    <row r="1616" spans="2:8" s="251" customFormat="1" ht="39.6">
      <c r="B1616" s="246">
        <f t="shared" si="49"/>
        <v>1603</v>
      </c>
      <c r="C1616" s="264" t="s">
        <v>650</v>
      </c>
      <c r="D1616" s="247" t="str">
        <f>IFERROR(VLOOKUP(C1616,'LISTA ICCU 2026'!D582:F1638,2,FALSE),"NO ")</f>
        <v>M2</v>
      </c>
      <c r="E1616" s="248">
        <f>IFERROR(VLOOKUP(C1616,'LISTA ICCU 2026'!D582:F1638,3,FALSE),"NO ")</f>
        <v>118958</v>
      </c>
      <c r="F1616" s="247"/>
      <c r="G1616" s="249">
        <f t="shared" si="50"/>
        <v>118958</v>
      </c>
      <c r="H1616" s="267" t="s">
        <v>1309</v>
      </c>
    </row>
    <row r="1617" spans="2:8" s="251" customFormat="1">
      <c r="B1617" s="246">
        <f t="shared" si="49"/>
        <v>1604</v>
      </c>
      <c r="C1617" s="264" t="s">
        <v>651</v>
      </c>
      <c r="D1617" s="247" t="str">
        <f>IFERROR(VLOOKUP(C1617,'LISTA ICCU 2026'!D583:F1639,2,FALSE),"NO ")</f>
        <v>ML</v>
      </c>
      <c r="E1617" s="248">
        <f>IFERROR(VLOOKUP(C1617,'LISTA ICCU 2026'!D583:F1639,3,FALSE),"NO ")</f>
        <v>79248</v>
      </c>
      <c r="F1617" s="247"/>
      <c r="G1617" s="249">
        <f t="shared" si="50"/>
        <v>79248</v>
      </c>
      <c r="H1617" s="250" t="s">
        <v>1309</v>
      </c>
    </row>
    <row r="1618" spans="2:8" s="251" customFormat="1" ht="26.4">
      <c r="B1618" s="246">
        <f t="shared" si="49"/>
        <v>1605</v>
      </c>
      <c r="C1618" s="264" t="s">
        <v>652</v>
      </c>
      <c r="D1618" s="247" t="str">
        <f>IFERROR(VLOOKUP(C1618,'LISTA ICCU 2026'!D584:F1640,2,FALSE),"NO ")</f>
        <v>M2</v>
      </c>
      <c r="E1618" s="248">
        <f>IFERROR(VLOOKUP(C1618,'LISTA ICCU 2026'!D584:F1640,3,FALSE),"NO ")</f>
        <v>248463</v>
      </c>
      <c r="F1618" s="247"/>
      <c r="G1618" s="249">
        <f t="shared" si="50"/>
        <v>248463</v>
      </c>
      <c r="H1618" s="250" t="s">
        <v>1309</v>
      </c>
    </row>
    <row r="1619" spans="2:8" s="251" customFormat="1">
      <c r="B1619" s="246">
        <f t="shared" si="49"/>
        <v>1606</v>
      </c>
      <c r="C1619" s="264" t="s">
        <v>653</v>
      </c>
      <c r="D1619" s="247" t="str">
        <f>IFERROR(VLOOKUP(C1619,'LISTA ICCU 2026'!D585:F1641,2,FALSE),"NO ")</f>
        <v>M2</v>
      </c>
      <c r="E1619" s="248">
        <f>IFERROR(VLOOKUP(C1619,'LISTA ICCU 2026'!D585:F1641,3,FALSE),"NO ")</f>
        <v>71937</v>
      </c>
      <c r="F1619" s="247"/>
      <c r="G1619" s="249">
        <f t="shared" si="50"/>
        <v>71937</v>
      </c>
      <c r="H1619" s="267" t="s">
        <v>1309</v>
      </c>
    </row>
    <row r="1620" spans="2:8" s="251" customFormat="1">
      <c r="B1620" s="246">
        <f t="shared" si="49"/>
        <v>1607</v>
      </c>
      <c r="C1620" s="264" t="s">
        <v>654</v>
      </c>
      <c r="D1620" s="247" t="str">
        <f>IFERROR(VLOOKUP(C1620,'LISTA ICCU 2026'!D586:F1642,2,FALSE),"NO ")</f>
        <v>ML</v>
      </c>
      <c r="E1620" s="248">
        <f>IFERROR(VLOOKUP(C1620,'LISTA ICCU 2026'!D586:F1642,3,FALSE),"NO ")</f>
        <v>49633</v>
      </c>
      <c r="F1620" s="247"/>
      <c r="G1620" s="249">
        <f t="shared" si="50"/>
        <v>49633</v>
      </c>
      <c r="H1620" s="250" t="s">
        <v>1309</v>
      </c>
    </row>
    <row r="1621" spans="2:8" s="251" customFormat="1">
      <c r="B1621" s="246">
        <f t="shared" ref="B1621:B1684" si="51">B1620+1</f>
        <v>1608</v>
      </c>
      <c r="C1621" s="264" t="s">
        <v>655</v>
      </c>
      <c r="D1621" s="247" t="str">
        <f>IFERROR(VLOOKUP(C1621,'LISTA ICCU 2026'!D587:F1643,2,FALSE),"NO ")</f>
        <v>ML</v>
      </c>
      <c r="E1621" s="248">
        <f>IFERROR(VLOOKUP(C1621,'LISTA ICCU 2026'!D587:F1643,3,FALSE),"NO ")</f>
        <v>20748</v>
      </c>
      <c r="F1621" s="247"/>
      <c r="G1621" s="249">
        <f t="shared" si="50"/>
        <v>20748</v>
      </c>
      <c r="H1621" s="250" t="s">
        <v>1309</v>
      </c>
    </row>
    <row r="1622" spans="2:8" s="251" customFormat="1">
      <c r="B1622" s="246">
        <f t="shared" si="51"/>
        <v>1609</v>
      </c>
      <c r="C1622" s="264" t="s">
        <v>656</v>
      </c>
      <c r="D1622" s="247" t="str">
        <f>IFERROR(VLOOKUP(C1622,'LISTA ICCU 2026'!D588:F1644,2,FALSE),"NO ")</f>
        <v>ML</v>
      </c>
      <c r="E1622" s="248">
        <f>IFERROR(VLOOKUP(C1622,'LISTA ICCU 2026'!D588:F1644,3,FALSE),"NO ")</f>
        <v>14644</v>
      </c>
      <c r="F1622" s="247"/>
      <c r="G1622" s="249">
        <f t="shared" si="50"/>
        <v>14644</v>
      </c>
      <c r="H1622" s="267" t="s">
        <v>1309</v>
      </c>
    </row>
    <row r="1623" spans="2:8" s="251" customFormat="1">
      <c r="B1623" s="246">
        <f t="shared" si="51"/>
        <v>1610</v>
      </c>
      <c r="C1623" s="264" t="s">
        <v>657</v>
      </c>
      <c r="D1623" s="247" t="str">
        <f>IFERROR(VLOOKUP(C1623,'LISTA ICCU 2026'!D589:F1645,2,FALSE),"NO ")</f>
        <v>ML</v>
      </c>
      <c r="E1623" s="248">
        <f>IFERROR(VLOOKUP(C1623,'LISTA ICCU 2026'!D589:F1645,3,FALSE),"NO ")</f>
        <v>19145</v>
      </c>
      <c r="F1623" s="247"/>
      <c r="G1623" s="249">
        <f t="shared" si="50"/>
        <v>19145</v>
      </c>
      <c r="H1623" s="250" t="s">
        <v>1309</v>
      </c>
    </row>
    <row r="1624" spans="2:8" s="251" customFormat="1">
      <c r="B1624" s="246">
        <f t="shared" si="51"/>
        <v>1611</v>
      </c>
      <c r="C1624" s="264" t="s">
        <v>658</v>
      </c>
      <c r="D1624" s="247" t="str">
        <f>IFERROR(VLOOKUP(C1624,'LISTA ICCU 2026'!D590:F1646,2,FALSE),"NO ")</f>
        <v>ML</v>
      </c>
      <c r="E1624" s="248">
        <f>IFERROR(VLOOKUP(C1624,'LISTA ICCU 2026'!D590:F1646,3,FALSE),"NO ")</f>
        <v>18307</v>
      </c>
      <c r="F1624" s="247"/>
      <c r="G1624" s="249">
        <f t="shared" si="50"/>
        <v>18307</v>
      </c>
      <c r="H1624" s="250" t="s">
        <v>1309</v>
      </c>
    </row>
    <row r="1625" spans="2:8" s="251" customFormat="1">
      <c r="B1625" s="246">
        <f t="shared" si="51"/>
        <v>1612</v>
      </c>
      <c r="C1625" s="264" t="s">
        <v>659</v>
      </c>
      <c r="D1625" s="247" t="str">
        <f>IFERROR(VLOOKUP(C1625,'LISTA ICCU 2026'!D591:F1647,2,FALSE),"NO ")</f>
        <v>ML</v>
      </c>
      <c r="E1625" s="248">
        <f>IFERROR(VLOOKUP(C1625,'LISTA ICCU 2026'!D591:F1647,3,FALSE),"NO ")</f>
        <v>28257</v>
      </c>
      <c r="F1625" s="247"/>
      <c r="G1625" s="249">
        <f t="shared" si="50"/>
        <v>28257</v>
      </c>
      <c r="H1625" s="267" t="s">
        <v>1309</v>
      </c>
    </row>
    <row r="1626" spans="2:8" s="251" customFormat="1">
      <c r="B1626" s="246">
        <f t="shared" si="51"/>
        <v>1613</v>
      </c>
      <c r="C1626" s="264" t="s">
        <v>660</v>
      </c>
      <c r="D1626" s="247" t="str">
        <f>IFERROR(VLOOKUP(C1626,'LISTA ICCU 2026'!D592:F1648,2,FALSE),"NO ")</f>
        <v>ML</v>
      </c>
      <c r="E1626" s="248">
        <f>IFERROR(VLOOKUP(C1626,'LISTA ICCU 2026'!D592:F1648,3,FALSE),"NO ")</f>
        <v>51671</v>
      </c>
      <c r="F1626" s="247"/>
      <c r="G1626" s="249">
        <f t="shared" si="50"/>
        <v>51671</v>
      </c>
      <c r="H1626" s="250" t="s">
        <v>1309</v>
      </c>
    </row>
    <row r="1627" spans="2:8" s="251" customFormat="1">
      <c r="B1627" s="246">
        <f t="shared" si="51"/>
        <v>1614</v>
      </c>
      <c r="C1627" s="264" t="s">
        <v>661</v>
      </c>
      <c r="D1627" s="247" t="str">
        <f>IFERROR(VLOOKUP(C1627,'LISTA ICCU 2026'!D593:F1649,2,FALSE),"NO ")</f>
        <v>ML</v>
      </c>
      <c r="E1627" s="248">
        <f>IFERROR(VLOOKUP(C1627,'LISTA ICCU 2026'!D593:F1649,3,FALSE),"NO ")</f>
        <v>20786</v>
      </c>
      <c r="F1627" s="247"/>
      <c r="G1627" s="249">
        <f t="shared" si="50"/>
        <v>20786</v>
      </c>
      <c r="H1627" s="250" t="s">
        <v>1309</v>
      </c>
    </row>
    <row r="1628" spans="2:8" s="251" customFormat="1">
      <c r="B1628" s="246">
        <f t="shared" si="51"/>
        <v>1615</v>
      </c>
      <c r="C1628" s="264" t="s">
        <v>662</v>
      </c>
      <c r="D1628" s="247" t="str">
        <f>IFERROR(VLOOKUP(C1628,'LISTA ICCU 2026'!D594:F1650,2,FALSE),"NO ")</f>
        <v>M2</v>
      </c>
      <c r="E1628" s="248">
        <f>IFERROR(VLOOKUP(C1628,'LISTA ICCU 2026'!D594:F1650,3,FALSE),"NO ")</f>
        <v>118922</v>
      </c>
      <c r="F1628" s="247"/>
      <c r="G1628" s="249">
        <f t="shared" si="50"/>
        <v>118922</v>
      </c>
      <c r="H1628" s="267" t="s">
        <v>1309</v>
      </c>
    </row>
    <row r="1629" spans="2:8" s="251" customFormat="1">
      <c r="B1629" s="246">
        <f t="shared" si="51"/>
        <v>1616</v>
      </c>
      <c r="C1629" s="264" t="s">
        <v>663</v>
      </c>
      <c r="D1629" s="247" t="str">
        <f>IFERROR(VLOOKUP(C1629,'LISTA ICCU 2026'!D595:F1651,2,FALSE),"NO ")</f>
        <v>ML</v>
      </c>
      <c r="E1629" s="248">
        <f>IFERROR(VLOOKUP(C1629,'LISTA ICCU 2026'!D595:F1651,3,FALSE),"NO ")</f>
        <v>175579</v>
      </c>
      <c r="F1629" s="247"/>
      <c r="G1629" s="249">
        <f t="shared" si="50"/>
        <v>175579</v>
      </c>
      <c r="H1629" s="250" t="s">
        <v>1309</v>
      </c>
    </row>
    <row r="1630" spans="2:8" s="251" customFormat="1">
      <c r="B1630" s="246">
        <f t="shared" si="51"/>
        <v>1617</v>
      </c>
      <c r="C1630" s="264" t="s">
        <v>664</v>
      </c>
      <c r="D1630" s="247" t="str">
        <f>IFERROR(VLOOKUP(C1630,'LISTA ICCU 2026'!D596:F1652,2,FALSE),"NO ")</f>
        <v>ML</v>
      </c>
      <c r="E1630" s="248">
        <f>IFERROR(VLOOKUP(C1630,'LISTA ICCU 2026'!D596:F1652,3,FALSE),"NO ")</f>
        <v>11652</v>
      </c>
      <c r="F1630" s="247"/>
      <c r="G1630" s="249">
        <f t="shared" si="50"/>
        <v>11652</v>
      </c>
      <c r="H1630" s="250" t="s">
        <v>1309</v>
      </c>
    </row>
    <row r="1631" spans="2:8" s="251" customFormat="1">
      <c r="B1631" s="246">
        <f t="shared" si="51"/>
        <v>1618</v>
      </c>
      <c r="C1631" s="264" t="s">
        <v>665</v>
      </c>
      <c r="D1631" s="247" t="str">
        <f>IFERROR(VLOOKUP(C1631,'LISTA ICCU 2026'!D597:F1653,2,FALSE),"NO ")</f>
        <v>ML</v>
      </c>
      <c r="E1631" s="248">
        <f>IFERROR(VLOOKUP(C1631,'LISTA ICCU 2026'!D597:F1653,3,FALSE),"NO ")</f>
        <v>44344</v>
      </c>
      <c r="F1631" s="247"/>
      <c r="G1631" s="249">
        <f t="shared" si="50"/>
        <v>44344</v>
      </c>
      <c r="H1631" s="267" t="s">
        <v>1309</v>
      </c>
    </row>
    <row r="1632" spans="2:8" s="251" customFormat="1">
      <c r="B1632" s="246">
        <f t="shared" si="51"/>
        <v>1619</v>
      </c>
      <c r="C1632" s="264" t="s">
        <v>666</v>
      </c>
      <c r="D1632" s="247" t="str">
        <f>IFERROR(VLOOKUP(C1632,'LISTA ICCU 2026'!D598:F1654,2,FALSE),"NO ")</f>
        <v>M2</v>
      </c>
      <c r="E1632" s="248">
        <f>IFERROR(VLOOKUP(C1632,'LISTA ICCU 2026'!D598:F1654,3,FALSE),"NO ")</f>
        <v>72175</v>
      </c>
      <c r="F1632" s="247"/>
      <c r="G1632" s="249">
        <f t="shared" si="50"/>
        <v>72175</v>
      </c>
      <c r="H1632" s="250" t="s">
        <v>1309</v>
      </c>
    </row>
    <row r="1633" spans="2:8" s="251" customFormat="1">
      <c r="B1633" s="246">
        <f t="shared" si="51"/>
        <v>1620</v>
      </c>
      <c r="C1633" s="264" t="s">
        <v>667</v>
      </c>
      <c r="D1633" s="247" t="str">
        <f>IFERROR(VLOOKUP(C1633,'LISTA ICCU 2026'!D599:F1655,2,FALSE),"NO ")</f>
        <v>M2</v>
      </c>
      <c r="E1633" s="248">
        <f>IFERROR(VLOOKUP(C1633,'LISTA ICCU 2026'!D599:F1655,3,FALSE),"NO ")</f>
        <v>82205</v>
      </c>
      <c r="F1633" s="247"/>
      <c r="G1633" s="249">
        <f t="shared" si="50"/>
        <v>82205</v>
      </c>
      <c r="H1633" s="250" t="s">
        <v>1309</v>
      </c>
    </row>
    <row r="1634" spans="2:8" s="251" customFormat="1">
      <c r="B1634" s="246">
        <f t="shared" si="51"/>
        <v>1621</v>
      </c>
      <c r="C1634" s="264" t="s">
        <v>668</v>
      </c>
      <c r="D1634" s="247" t="str">
        <f>IFERROR(VLOOKUP(C1634,'LISTA ICCU 2026'!D600:F1656,2,FALSE),"NO ")</f>
        <v>M2</v>
      </c>
      <c r="E1634" s="248">
        <f>IFERROR(VLOOKUP(C1634,'LISTA ICCU 2026'!D600:F1656,3,FALSE),"NO ")</f>
        <v>86097</v>
      </c>
      <c r="F1634" s="247"/>
      <c r="G1634" s="249">
        <f t="shared" si="50"/>
        <v>86097</v>
      </c>
      <c r="H1634" s="267" t="s">
        <v>1309</v>
      </c>
    </row>
    <row r="1635" spans="2:8" s="251" customFormat="1">
      <c r="B1635" s="246">
        <f t="shared" si="51"/>
        <v>1622</v>
      </c>
      <c r="C1635" s="264" t="s">
        <v>669</v>
      </c>
      <c r="D1635" s="247" t="str">
        <f>IFERROR(VLOOKUP(C1635,'LISTA ICCU 2026'!D601:F1657,2,FALSE),"NO ")</f>
        <v>M2</v>
      </c>
      <c r="E1635" s="248">
        <f>IFERROR(VLOOKUP(C1635,'LISTA ICCU 2026'!D601:F1657,3,FALSE),"NO ")</f>
        <v>73591</v>
      </c>
      <c r="F1635" s="247"/>
      <c r="G1635" s="249">
        <f t="shared" si="50"/>
        <v>73591</v>
      </c>
      <c r="H1635" s="250" t="s">
        <v>1309</v>
      </c>
    </row>
    <row r="1636" spans="2:8" s="251" customFormat="1">
      <c r="B1636" s="246">
        <f t="shared" si="51"/>
        <v>1623</v>
      </c>
      <c r="C1636" s="264" t="s">
        <v>670</v>
      </c>
      <c r="D1636" s="247" t="str">
        <f>IFERROR(VLOOKUP(C1636,'LISTA ICCU 2026'!D602:F1658,2,FALSE),"NO ")</f>
        <v>M2</v>
      </c>
      <c r="E1636" s="248">
        <f>IFERROR(VLOOKUP(C1636,'LISTA ICCU 2026'!D602:F1658,3,FALSE),"NO ")</f>
        <v>82090</v>
      </c>
      <c r="F1636" s="247"/>
      <c r="G1636" s="249">
        <f t="shared" si="50"/>
        <v>82090</v>
      </c>
      <c r="H1636" s="250" t="s">
        <v>1309</v>
      </c>
    </row>
    <row r="1637" spans="2:8" s="251" customFormat="1" ht="26.4">
      <c r="B1637" s="246">
        <f t="shared" si="51"/>
        <v>1624</v>
      </c>
      <c r="C1637" s="264" t="s">
        <v>671</v>
      </c>
      <c r="D1637" s="247" t="str">
        <f>IFERROR(VLOOKUP(C1637,'LISTA ICCU 2026'!D603:F1659,2,FALSE),"NO ")</f>
        <v>ML</v>
      </c>
      <c r="E1637" s="248">
        <f>IFERROR(VLOOKUP(C1637,'LISTA ICCU 2026'!D603:F1659,3,FALSE),"NO ")</f>
        <v>22674</v>
      </c>
      <c r="F1637" s="247"/>
      <c r="G1637" s="249">
        <f t="shared" si="50"/>
        <v>22674</v>
      </c>
      <c r="H1637" s="267" t="s">
        <v>1309</v>
      </c>
    </row>
    <row r="1638" spans="2:8" s="251" customFormat="1" ht="26.4">
      <c r="B1638" s="246">
        <f t="shared" si="51"/>
        <v>1625</v>
      </c>
      <c r="C1638" s="264" t="s">
        <v>672</v>
      </c>
      <c r="D1638" s="247" t="str">
        <f>IFERROR(VLOOKUP(C1638,'LISTA ICCU 2026'!D604:F1660,2,FALSE),"NO ")</f>
        <v>M2</v>
      </c>
      <c r="E1638" s="248">
        <f>IFERROR(VLOOKUP(C1638,'LISTA ICCU 2026'!D604:F1660,3,FALSE),"NO ")</f>
        <v>76612</v>
      </c>
      <c r="F1638" s="247"/>
      <c r="G1638" s="249">
        <f t="shared" si="50"/>
        <v>76612</v>
      </c>
      <c r="H1638" s="250" t="s">
        <v>1309</v>
      </c>
    </row>
    <row r="1639" spans="2:8" s="251" customFormat="1">
      <c r="B1639" s="246">
        <f t="shared" si="51"/>
        <v>1626</v>
      </c>
      <c r="C1639" s="264" t="s">
        <v>673</v>
      </c>
      <c r="D1639" s="247" t="str">
        <f>IFERROR(VLOOKUP(C1639,'LISTA ICCU 2026'!D605:F1661,2,FALSE),"NO ")</f>
        <v>UN</v>
      </c>
      <c r="E1639" s="248">
        <f>IFERROR(VLOOKUP(C1639,'LISTA ICCU 2026'!D605:F1661,3,FALSE),"NO ")</f>
        <v>32970</v>
      </c>
      <c r="F1639" s="247"/>
      <c r="G1639" s="249">
        <f t="shared" si="50"/>
        <v>32970</v>
      </c>
      <c r="H1639" s="250" t="s">
        <v>1309</v>
      </c>
    </row>
    <row r="1640" spans="2:8" s="251" customFormat="1" ht="39.6">
      <c r="B1640" s="246">
        <f t="shared" si="51"/>
        <v>1627</v>
      </c>
      <c r="C1640" s="264" t="s">
        <v>674</v>
      </c>
      <c r="D1640" s="247" t="str">
        <f>IFERROR(VLOOKUP(C1640,'LISTA ICCU 2026'!D606:F1662,2,FALSE),"NO ")</f>
        <v>UN</v>
      </c>
      <c r="E1640" s="248">
        <f>IFERROR(VLOOKUP(C1640,'LISTA ICCU 2026'!D606:F1662,3,FALSE),"NO ")</f>
        <v>188366</v>
      </c>
      <c r="F1640" s="247"/>
      <c r="G1640" s="249">
        <f t="shared" si="50"/>
        <v>188366</v>
      </c>
      <c r="H1640" s="267" t="s">
        <v>1309</v>
      </c>
    </row>
    <row r="1641" spans="2:8" s="251" customFormat="1">
      <c r="B1641" s="246">
        <f t="shared" si="51"/>
        <v>1628</v>
      </c>
      <c r="C1641" s="264" t="s">
        <v>675</v>
      </c>
      <c r="D1641" s="247" t="str">
        <f>IFERROR(VLOOKUP(C1641,'LISTA ICCU 2026'!D607:F1663,2,FALSE),"NO ")</f>
        <v>UN</v>
      </c>
      <c r="E1641" s="248">
        <f>IFERROR(VLOOKUP(C1641,'LISTA ICCU 2026'!D607:F1663,3,FALSE),"NO ")</f>
        <v>19268</v>
      </c>
      <c r="F1641" s="247"/>
      <c r="G1641" s="249">
        <f t="shared" si="50"/>
        <v>19268</v>
      </c>
      <c r="H1641" s="250" t="s">
        <v>1309</v>
      </c>
    </row>
    <row r="1642" spans="2:8" s="251" customFormat="1">
      <c r="B1642" s="246">
        <f t="shared" si="51"/>
        <v>1629</v>
      </c>
      <c r="C1642" s="264" t="s">
        <v>676</v>
      </c>
      <c r="D1642" s="247" t="str">
        <f>IFERROR(VLOOKUP(C1642,'LISTA ICCU 2026'!D608:F1664,2,FALSE),"NO ")</f>
        <v>UN</v>
      </c>
      <c r="E1642" s="248">
        <f>IFERROR(VLOOKUP(C1642,'LISTA ICCU 2026'!D608:F1664,3,FALSE),"NO ")</f>
        <v>36797</v>
      </c>
      <c r="F1642" s="247"/>
      <c r="G1642" s="249">
        <f t="shared" ref="G1642:G1703" si="52">E1642*(1+F1642)</f>
        <v>36797</v>
      </c>
      <c r="H1642" s="250" t="s">
        <v>1309</v>
      </c>
    </row>
    <row r="1643" spans="2:8" s="251" customFormat="1" ht="26.4">
      <c r="B1643" s="246">
        <f t="shared" si="51"/>
        <v>1630</v>
      </c>
      <c r="C1643" s="264" t="s">
        <v>677</v>
      </c>
      <c r="D1643" s="247" t="str">
        <f>IFERROR(VLOOKUP(C1643,'LISTA ICCU 2026'!D609:F1665,2,FALSE),"NO ")</f>
        <v>UN</v>
      </c>
      <c r="E1643" s="248">
        <f>IFERROR(VLOOKUP(C1643,'LISTA ICCU 2026'!D609:F1665,3,FALSE),"NO ")</f>
        <v>25556</v>
      </c>
      <c r="F1643" s="247"/>
      <c r="G1643" s="249">
        <f t="shared" si="52"/>
        <v>25556</v>
      </c>
      <c r="H1643" s="267" t="s">
        <v>1309</v>
      </c>
    </row>
    <row r="1644" spans="2:8" s="251" customFormat="1">
      <c r="B1644" s="246">
        <f t="shared" si="51"/>
        <v>1631</v>
      </c>
      <c r="C1644" s="264" t="s">
        <v>678</v>
      </c>
      <c r="D1644" s="247" t="str">
        <f>IFERROR(VLOOKUP(C1644,'LISTA ICCU 2026'!D610:F1666,2,FALSE),"NO ")</f>
        <v>UN</v>
      </c>
      <c r="E1644" s="248">
        <f>IFERROR(VLOOKUP(C1644,'LISTA ICCU 2026'!D610:F1666,3,FALSE),"NO ")</f>
        <v>24980</v>
      </c>
      <c r="F1644" s="247"/>
      <c r="G1644" s="249">
        <f t="shared" si="52"/>
        <v>24980</v>
      </c>
      <c r="H1644" s="250" t="s">
        <v>1309</v>
      </c>
    </row>
    <row r="1645" spans="2:8" s="251" customFormat="1">
      <c r="B1645" s="246">
        <f t="shared" si="51"/>
        <v>1632</v>
      </c>
      <c r="C1645" s="264" t="s">
        <v>679</v>
      </c>
      <c r="D1645" s="247" t="str">
        <f>IFERROR(VLOOKUP(C1645,'LISTA ICCU 2026'!D611:F1667,2,FALSE),"NO ")</f>
        <v>ML</v>
      </c>
      <c r="E1645" s="248">
        <f>IFERROR(VLOOKUP(C1645,'LISTA ICCU 2026'!D611:F1667,3,FALSE),"NO ")</f>
        <v>26188</v>
      </c>
      <c r="F1645" s="247"/>
      <c r="G1645" s="249">
        <f t="shared" si="52"/>
        <v>26188</v>
      </c>
      <c r="H1645" s="250" t="s">
        <v>1309</v>
      </c>
    </row>
    <row r="1646" spans="2:8" s="251" customFormat="1">
      <c r="B1646" s="246">
        <f t="shared" si="51"/>
        <v>1633</v>
      </c>
      <c r="C1646" s="264" t="s">
        <v>680</v>
      </c>
      <c r="D1646" s="247" t="str">
        <f>IFERROR(VLOOKUP(C1646,'LISTA ICCU 2026'!D612:F1668,2,FALSE),"NO ")</f>
        <v>ML</v>
      </c>
      <c r="E1646" s="248">
        <f>IFERROR(VLOOKUP(C1646,'LISTA ICCU 2026'!D612:F1668,3,FALSE),"NO ")</f>
        <v>7201</v>
      </c>
      <c r="F1646" s="247"/>
      <c r="G1646" s="249">
        <f t="shared" si="52"/>
        <v>7201</v>
      </c>
      <c r="H1646" s="267" t="s">
        <v>1309</v>
      </c>
    </row>
    <row r="1647" spans="2:8" s="251" customFormat="1">
      <c r="B1647" s="246">
        <f t="shared" si="51"/>
        <v>1634</v>
      </c>
      <c r="C1647" s="264" t="s">
        <v>681</v>
      </c>
      <c r="D1647" s="247" t="str">
        <f>IFERROR(VLOOKUP(C1647,'LISTA ICCU 2026'!D613:F1669,2,FALSE),"NO ")</f>
        <v>UN</v>
      </c>
      <c r="E1647" s="248">
        <f>IFERROR(VLOOKUP(C1647,'LISTA ICCU 2026'!D613:F1669,3,FALSE),"NO ")</f>
        <v>32039</v>
      </c>
      <c r="F1647" s="247"/>
      <c r="G1647" s="249">
        <f t="shared" si="52"/>
        <v>32039</v>
      </c>
      <c r="H1647" s="250" t="s">
        <v>1309</v>
      </c>
    </row>
    <row r="1648" spans="2:8" s="251" customFormat="1">
      <c r="B1648" s="246">
        <f t="shared" si="51"/>
        <v>1635</v>
      </c>
      <c r="C1648" s="264" t="s">
        <v>682</v>
      </c>
      <c r="D1648" s="247" t="str">
        <f>IFERROR(VLOOKUP(C1648,'LISTA ICCU 2026'!D614:F1670,2,FALSE),"NO ")</f>
        <v>UN</v>
      </c>
      <c r="E1648" s="248">
        <f>IFERROR(VLOOKUP(C1648,'LISTA ICCU 2026'!D614:F1670,3,FALSE),"NO ")</f>
        <v>29671</v>
      </c>
      <c r="F1648" s="247"/>
      <c r="G1648" s="249">
        <f t="shared" si="52"/>
        <v>29671</v>
      </c>
      <c r="H1648" s="250" t="s">
        <v>1309</v>
      </c>
    </row>
    <row r="1649" spans="2:8" s="251" customFormat="1" ht="26.4">
      <c r="B1649" s="246">
        <f t="shared" si="51"/>
        <v>1636</v>
      </c>
      <c r="C1649" s="264" t="s">
        <v>683</v>
      </c>
      <c r="D1649" s="247" t="str">
        <f>IFERROR(VLOOKUP(C1649,'LISTA ICCU 2026'!D615:F1671,2,FALSE),"NO ")</f>
        <v>M2</v>
      </c>
      <c r="E1649" s="248">
        <f>IFERROR(VLOOKUP(C1649,'LISTA ICCU 2026'!D615:F1671,3,FALSE),"NO ")</f>
        <v>26201</v>
      </c>
      <c r="F1649" s="247"/>
      <c r="G1649" s="249">
        <f t="shared" si="52"/>
        <v>26201</v>
      </c>
      <c r="H1649" s="267" t="s">
        <v>1309</v>
      </c>
    </row>
    <row r="1650" spans="2:8" s="251" customFormat="1" ht="26.4">
      <c r="B1650" s="246">
        <f t="shared" si="51"/>
        <v>1637</v>
      </c>
      <c r="C1650" s="264" t="s">
        <v>684</v>
      </c>
      <c r="D1650" s="247" t="str">
        <f>IFERROR(VLOOKUP(C1650,'LISTA ICCU 2026'!D616:F1672,2,FALSE),"NO ")</f>
        <v>M2</v>
      </c>
      <c r="E1650" s="248">
        <f>IFERROR(VLOOKUP(C1650,'LISTA ICCU 2026'!D616:F1672,3,FALSE),"NO ")</f>
        <v>30289</v>
      </c>
      <c r="F1650" s="247"/>
      <c r="G1650" s="249">
        <f t="shared" si="52"/>
        <v>30289</v>
      </c>
      <c r="H1650" s="250" t="s">
        <v>1309</v>
      </c>
    </row>
    <row r="1651" spans="2:8" s="251" customFormat="1" ht="26.4">
      <c r="B1651" s="246">
        <f t="shared" si="51"/>
        <v>1638</v>
      </c>
      <c r="C1651" s="264" t="s">
        <v>685</v>
      </c>
      <c r="D1651" s="247" t="str">
        <f>IFERROR(VLOOKUP(C1651,'LISTA ICCU 2026'!D617:F1673,2,FALSE),"NO ")</f>
        <v>M2</v>
      </c>
      <c r="E1651" s="248">
        <f>IFERROR(VLOOKUP(C1651,'LISTA ICCU 2026'!D617:F1673,3,FALSE),"NO ")</f>
        <v>105854</v>
      </c>
      <c r="F1651" s="247"/>
      <c r="G1651" s="249">
        <f t="shared" si="52"/>
        <v>105854</v>
      </c>
      <c r="H1651" s="250" t="s">
        <v>1309</v>
      </c>
    </row>
    <row r="1652" spans="2:8" s="251" customFormat="1">
      <c r="B1652" s="246">
        <f t="shared" si="51"/>
        <v>1639</v>
      </c>
      <c r="C1652" s="264" t="s">
        <v>686</v>
      </c>
      <c r="D1652" s="247" t="str">
        <f>IFERROR(VLOOKUP(C1652,'LISTA ICCU 2026'!D618:F1674,2,FALSE),"NO ")</f>
        <v>ML</v>
      </c>
      <c r="E1652" s="248">
        <f>IFERROR(VLOOKUP(C1652,'LISTA ICCU 2026'!D618:F1674,3,FALSE),"NO ")</f>
        <v>93836</v>
      </c>
      <c r="F1652" s="247"/>
      <c r="G1652" s="249">
        <f t="shared" si="52"/>
        <v>93836</v>
      </c>
      <c r="H1652" s="267" t="s">
        <v>1309</v>
      </c>
    </row>
    <row r="1653" spans="2:8" s="251" customFormat="1" ht="26.4">
      <c r="B1653" s="246">
        <f t="shared" si="51"/>
        <v>1640</v>
      </c>
      <c r="C1653" s="264" t="s">
        <v>687</v>
      </c>
      <c r="D1653" s="247" t="str">
        <f>IFERROR(VLOOKUP(C1653,'LISTA ICCU 2026'!D619:F1675,2,FALSE),"NO ")</f>
        <v>M2</v>
      </c>
      <c r="E1653" s="248">
        <f>IFERROR(VLOOKUP(C1653,'LISTA ICCU 2026'!D619:F1675,3,FALSE),"NO ")</f>
        <v>71473</v>
      </c>
      <c r="F1653" s="247"/>
      <c r="G1653" s="249">
        <f t="shared" si="52"/>
        <v>71473</v>
      </c>
      <c r="H1653" s="250" t="s">
        <v>1309</v>
      </c>
    </row>
    <row r="1654" spans="2:8" s="251" customFormat="1">
      <c r="B1654" s="246">
        <f t="shared" si="51"/>
        <v>1641</v>
      </c>
      <c r="C1654" s="264" t="s">
        <v>688</v>
      </c>
      <c r="D1654" s="247" t="str">
        <f>IFERROR(VLOOKUP(C1654,'LISTA ICCU 2026'!D620:F1676,2,FALSE),"NO ")</f>
        <v>M2</v>
      </c>
      <c r="E1654" s="248">
        <f>IFERROR(VLOOKUP(C1654,'LISTA ICCU 2026'!D620:F1676,3,FALSE),"NO ")</f>
        <v>22621</v>
      </c>
      <c r="F1654" s="247"/>
      <c r="G1654" s="249">
        <f t="shared" si="52"/>
        <v>22621</v>
      </c>
      <c r="H1654" s="250" t="s">
        <v>1309</v>
      </c>
    </row>
    <row r="1655" spans="2:8" s="251" customFormat="1" ht="26.4">
      <c r="B1655" s="246">
        <f t="shared" si="51"/>
        <v>1642</v>
      </c>
      <c r="C1655" s="264" t="s">
        <v>689</v>
      </c>
      <c r="D1655" s="247" t="str">
        <f>IFERROR(VLOOKUP(C1655,'LISTA ICCU 2026'!D621:F1677,2,FALSE),"NO ")</f>
        <v>M2</v>
      </c>
      <c r="E1655" s="248">
        <f>IFERROR(VLOOKUP(C1655,'LISTA ICCU 2026'!D621:F1677,3,FALSE),"NO ")</f>
        <v>137386</v>
      </c>
      <c r="F1655" s="247"/>
      <c r="G1655" s="249">
        <f t="shared" si="52"/>
        <v>137386</v>
      </c>
      <c r="H1655" s="267" t="s">
        <v>1309</v>
      </c>
    </row>
    <row r="1656" spans="2:8" s="251" customFormat="1" ht="26.4">
      <c r="B1656" s="246">
        <f t="shared" si="51"/>
        <v>1643</v>
      </c>
      <c r="C1656" s="264" t="s">
        <v>690</v>
      </c>
      <c r="D1656" s="247" t="str">
        <f>IFERROR(VLOOKUP(C1656,'LISTA ICCU 2026'!D622:F1678,2,FALSE),"NO ")</f>
        <v>M2</v>
      </c>
      <c r="E1656" s="248">
        <f>IFERROR(VLOOKUP(C1656,'LISTA ICCU 2026'!D622:F1678,3,FALSE),"NO ")</f>
        <v>160235</v>
      </c>
      <c r="F1656" s="247"/>
      <c r="G1656" s="249">
        <f t="shared" si="52"/>
        <v>160235</v>
      </c>
      <c r="H1656" s="250" t="s">
        <v>1309</v>
      </c>
    </row>
    <row r="1657" spans="2:8" s="251" customFormat="1" ht="26.4">
      <c r="B1657" s="246">
        <f t="shared" si="51"/>
        <v>1644</v>
      </c>
      <c r="C1657" s="264" t="s">
        <v>691</v>
      </c>
      <c r="D1657" s="247" t="str">
        <f>IFERROR(VLOOKUP(C1657,'LISTA ICCU 2026'!D623:F1679,2,FALSE),"NO ")</f>
        <v>M2</v>
      </c>
      <c r="E1657" s="248">
        <f>IFERROR(VLOOKUP(C1657,'LISTA ICCU 2026'!D623:F1679,3,FALSE),"NO ")</f>
        <v>96406</v>
      </c>
      <c r="F1657" s="247"/>
      <c r="G1657" s="249">
        <f t="shared" si="52"/>
        <v>96406</v>
      </c>
      <c r="H1657" s="250" t="s">
        <v>1309</v>
      </c>
    </row>
    <row r="1658" spans="2:8" s="251" customFormat="1" ht="26.4">
      <c r="B1658" s="246">
        <f t="shared" si="51"/>
        <v>1645</v>
      </c>
      <c r="C1658" s="264" t="s">
        <v>692</v>
      </c>
      <c r="D1658" s="247" t="str">
        <f>IFERROR(VLOOKUP(C1658,'LISTA ICCU 2026'!D624:F1680,2,FALSE),"NO ")</f>
        <v>M2</v>
      </c>
      <c r="E1658" s="248">
        <f>IFERROR(VLOOKUP(C1658,'LISTA ICCU 2026'!D624:F1680,3,FALSE),"NO ")</f>
        <v>339435</v>
      </c>
      <c r="F1658" s="247"/>
      <c r="G1658" s="249">
        <f t="shared" si="52"/>
        <v>339435</v>
      </c>
      <c r="H1658" s="267" t="s">
        <v>1309</v>
      </c>
    </row>
    <row r="1659" spans="2:8" s="251" customFormat="1">
      <c r="B1659" s="246">
        <f t="shared" si="51"/>
        <v>1646</v>
      </c>
      <c r="C1659" s="264" t="s">
        <v>693</v>
      </c>
      <c r="D1659" s="247">
        <f>IFERROR(VLOOKUP(C1659,'LISTA ICCU 2026'!D625:F1681,2,FALSE),"NO ")</f>
        <v>0</v>
      </c>
      <c r="E1659" s="248">
        <f>IFERROR(VLOOKUP(C1659,'LISTA ICCU 2026'!D625:F1681,3,FALSE),"NO ")</f>
        <v>0</v>
      </c>
      <c r="F1659" s="247"/>
      <c r="G1659" s="249">
        <f t="shared" si="52"/>
        <v>0</v>
      </c>
      <c r="H1659" s="250" t="s">
        <v>1309</v>
      </c>
    </row>
    <row r="1660" spans="2:8" s="251" customFormat="1">
      <c r="B1660" s="246">
        <f t="shared" si="51"/>
        <v>1647</v>
      </c>
      <c r="C1660" s="264" t="s">
        <v>694</v>
      </c>
      <c r="D1660" s="247" t="str">
        <f>IFERROR(VLOOKUP(C1660,'LISTA ICCU 2026'!D626:F1682,2,FALSE),"NO ")</f>
        <v>ML</v>
      </c>
      <c r="E1660" s="248">
        <f>IFERROR(VLOOKUP(C1660,'LISTA ICCU 2026'!D626:F1682,3,FALSE),"NO ")</f>
        <v>110391</v>
      </c>
      <c r="F1660" s="247"/>
      <c r="G1660" s="249">
        <f t="shared" si="52"/>
        <v>110391</v>
      </c>
      <c r="H1660" s="250" t="s">
        <v>1309</v>
      </c>
    </row>
    <row r="1661" spans="2:8" s="251" customFormat="1">
      <c r="B1661" s="246">
        <f t="shared" si="51"/>
        <v>1648</v>
      </c>
      <c r="C1661" s="264" t="s">
        <v>695</v>
      </c>
      <c r="D1661" s="247" t="str">
        <f>IFERROR(VLOOKUP(C1661,'LISTA ICCU 2026'!D627:F1683,2,FALSE),"NO ")</f>
        <v>M2</v>
      </c>
      <c r="E1661" s="248">
        <f>IFERROR(VLOOKUP(C1661,'LISTA ICCU 2026'!D627:F1683,3,FALSE),"NO ")</f>
        <v>57935</v>
      </c>
      <c r="F1661" s="247"/>
      <c r="G1661" s="249">
        <f t="shared" si="52"/>
        <v>57935</v>
      </c>
      <c r="H1661" s="267" t="s">
        <v>1309</v>
      </c>
    </row>
    <row r="1662" spans="2:8" s="251" customFormat="1" ht="26.4">
      <c r="B1662" s="246">
        <f t="shared" si="51"/>
        <v>1649</v>
      </c>
      <c r="C1662" s="264" t="s">
        <v>696</v>
      </c>
      <c r="D1662" s="247" t="str">
        <f>IFERROR(VLOOKUP(C1662,'LISTA ICCU 2026'!D628:F1684,2,FALSE),"NO ")</f>
        <v>M2</v>
      </c>
      <c r="E1662" s="248">
        <f>IFERROR(VLOOKUP(C1662,'LISTA ICCU 2026'!D628:F1684,3,FALSE),"NO ")</f>
        <v>96403</v>
      </c>
      <c r="F1662" s="247"/>
      <c r="G1662" s="249">
        <f t="shared" si="52"/>
        <v>96403</v>
      </c>
      <c r="H1662" s="250" t="s">
        <v>1309</v>
      </c>
    </row>
    <row r="1663" spans="2:8" s="251" customFormat="1" ht="26.4">
      <c r="B1663" s="246">
        <f t="shared" si="51"/>
        <v>1650</v>
      </c>
      <c r="C1663" s="264" t="s">
        <v>697</v>
      </c>
      <c r="D1663" s="247" t="str">
        <f>IFERROR(VLOOKUP(C1663,'LISTA ICCU 2026'!D629:F1685,2,FALSE),"NO ")</f>
        <v>M2</v>
      </c>
      <c r="E1663" s="248">
        <f>IFERROR(VLOOKUP(C1663,'LISTA ICCU 2026'!D629:F1685,3,FALSE),"NO ")</f>
        <v>97042</v>
      </c>
      <c r="F1663" s="247"/>
      <c r="G1663" s="249">
        <f t="shared" si="52"/>
        <v>97042</v>
      </c>
      <c r="H1663" s="250" t="s">
        <v>1309</v>
      </c>
    </row>
    <row r="1664" spans="2:8" s="251" customFormat="1" ht="26.4">
      <c r="B1664" s="246">
        <f t="shared" si="51"/>
        <v>1651</v>
      </c>
      <c r="C1664" s="264" t="s">
        <v>698</v>
      </c>
      <c r="D1664" s="247" t="str">
        <f>IFERROR(VLOOKUP(C1664,'LISTA ICCU 2026'!D630:F1686,2,FALSE),"NO ")</f>
        <v>M2</v>
      </c>
      <c r="E1664" s="248">
        <f>IFERROR(VLOOKUP(C1664,'LISTA ICCU 2026'!D630:F1686,3,FALSE),"NO ")</f>
        <v>78011</v>
      </c>
      <c r="F1664" s="247"/>
      <c r="G1664" s="249">
        <f t="shared" si="52"/>
        <v>78011</v>
      </c>
      <c r="H1664" s="267" t="s">
        <v>1309</v>
      </c>
    </row>
    <row r="1665" spans="2:8" s="251" customFormat="1" ht="26.4">
      <c r="B1665" s="246">
        <f t="shared" si="51"/>
        <v>1652</v>
      </c>
      <c r="C1665" s="264" t="s">
        <v>699</v>
      </c>
      <c r="D1665" s="247" t="str">
        <f>IFERROR(VLOOKUP(C1665,'LISTA ICCU 2026'!D631:F1687,2,FALSE),"NO ")</f>
        <v>M2</v>
      </c>
      <c r="E1665" s="248">
        <f>IFERROR(VLOOKUP(C1665,'LISTA ICCU 2026'!D631:F1687,3,FALSE),"NO ")</f>
        <v>118188</v>
      </c>
      <c r="F1665" s="247"/>
      <c r="G1665" s="249">
        <f t="shared" si="52"/>
        <v>118188</v>
      </c>
      <c r="H1665" s="250" t="s">
        <v>1309</v>
      </c>
    </row>
    <row r="1666" spans="2:8" s="251" customFormat="1">
      <c r="B1666" s="246">
        <f t="shared" si="51"/>
        <v>1653</v>
      </c>
      <c r="C1666" s="264" t="s">
        <v>700</v>
      </c>
      <c r="D1666" s="247" t="str">
        <f>IFERROR(VLOOKUP(C1666,'LISTA ICCU 2026'!D632:F1688,2,FALSE),"NO ")</f>
        <v>ML</v>
      </c>
      <c r="E1666" s="248">
        <f>IFERROR(VLOOKUP(C1666,'LISTA ICCU 2026'!D632:F1688,3,FALSE),"NO ")</f>
        <v>72676</v>
      </c>
      <c r="F1666" s="247"/>
      <c r="G1666" s="249">
        <f t="shared" si="52"/>
        <v>72676</v>
      </c>
      <c r="H1666" s="250" t="s">
        <v>1309</v>
      </c>
    </row>
    <row r="1667" spans="2:8" s="251" customFormat="1" ht="26.4">
      <c r="B1667" s="246">
        <f t="shared" si="51"/>
        <v>1654</v>
      </c>
      <c r="C1667" s="264" t="s">
        <v>701</v>
      </c>
      <c r="D1667" s="247" t="str">
        <f>IFERROR(VLOOKUP(C1667,'LISTA ICCU 2026'!D633:F1689,2,FALSE),"NO ")</f>
        <v>M2</v>
      </c>
      <c r="E1667" s="248">
        <f>IFERROR(VLOOKUP(C1667,'LISTA ICCU 2026'!D633:F1689,3,FALSE),"NO ")</f>
        <v>156665</v>
      </c>
      <c r="F1667" s="247"/>
      <c r="G1667" s="249">
        <f t="shared" si="52"/>
        <v>156665</v>
      </c>
      <c r="H1667" s="267" t="s">
        <v>1309</v>
      </c>
    </row>
    <row r="1668" spans="2:8" s="251" customFormat="1">
      <c r="B1668" s="246">
        <f t="shared" si="51"/>
        <v>1655</v>
      </c>
      <c r="C1668" s="264" t="s">
        <v>702</v>
      </c>
      <c r="D1668" s="247" t="str">
        <f>IFERROR(VLOOKUP(C1668,'LISTA ICCU 2026'!D634:F1690,2,FALSE),"NO ")</f>
        <v>M2</v>
      </c>
      <c r="E1668" s="248">
        <f>IFERROR(VLOOKUP(C1668,'LISTA ICCU 2026'!D634:F1690,3,FALSE),"NO ")</f>
        <v>27469</v>
      </c>
      <c r="F1668" s="247"/>
      <c r="G1668" s="249">
        <f t="shared" si="52"/>
        <v>27469</v>
      </c>
      <c r="H1668" s="250" t="s">
        <v>1309</v>
      </c>
    </row>
    <row r="1669" spans="2:8" s="251" customFormat="1" ht="26.4">
      <c r="B1669" s="246">
        <f t="shared" si="51"/>
        <v>1656</v>
      </c>
      <c r="C1669" s="264" t="s">
        <v>703</v>
      </c>
      <c r="D1669" s="247" t="str">
        <f>IFERROR(VLOOKUP(C1669,'LISTA ICCU 2026'!D635:F1691,2,FALSE),"NO ")</f>
        <v>M2</v>
      </c>
      <c r="E1669" s="248">
        <f>IFERROR(VLOOKUP(C1669,'LISTA ICCU 2026'!D635:F1691,3,FALSE),"NO ")</f>
        <v>89328</v>
      </c>
      <c r="F1669" s="247"/>
      <c r="G1669" s="249">
        <f t="shared" si="52"/>
        <v>89328</v>
      </c>
      <c r="H1669" s="250" t="s">
        <v>1309</v>
      </c>
    </row>
    <row r="1670" spans="2:8" s="251" customFormat="1">
      <c r="B1670" s="246">
        <f t="shared" si="51"/>
        <v>1657</v>
      </c>
      <c r="C1670" s="264" t="s">
        <v>704</v>
      </c>
      <c r="D1670" s="247">
        <f>IFERROR(VLOOKUP(C1670,'LISTA ICCU 2026'!D636:F1692,2,FALSE),"NO ")</f>
        <v>0</v>
      </c>
      <c r="E1670" s="248">
        <f>IFERROR(VLOOKUP(C1670,'LISTA ICCU 2026'!D636:F1692,3,FALSE),"NO ")</f>
        <v>0</v>
      </c>
      <c r="F1670" s="247"/>
      <c r="G1670" s="249">
        <f t="shared" si="52"/>
        <v>0</v>
      </c>
      <c r="H1670" s="267" t="s">
        <v>1309</v>
      </c>
    </row>
    <row r="1671" spans="2:8" s="251" customFormat="1">
      <c r="B1671" s="246">
        <f t="shared" si="51"/>
        <v>1658</v>
      </c>
      <c r="C1671" s="264" t="s">
        <v>705</v>
      </c>
      <c r="D1671" s="247" t="str">
        <f>IFERROR(VLOOKUP(C1671,'LISTA ICCU 2026'!D637:F1693,2,FALSE),"NO ")</f>
        <v>M3</v>
      </c>
      <c r="E1671" s="248">
        <f>IFERROR(VLOOKUP(C1671,'LISTA ICCU 2026'!D637:F1693,3,FALSE),"NO ")</f>
        <v>7879</v>
      </c>
      <c r="F1671" s="247"/>
      <c r="G1671" s="249">
        <f t="shared" si="52"/>
        <v>7879</v>
      </c>
      <c r="H1671" s="250" t="s">
        <v>1309</v>
      </c>
    </row>
    <row r="1672" spans="2:8" s="251" customFormat="1" ht="52.8">
      <c r="B1672" s="246">
        <f t="shared" si="51"/>
        <v>1659</v>
      </c>
      <c r="C1672" s="264" t="s">
        <v>706</v>
      </c>
      <c r="D1672" s="247" t="str">
        <f>IFERROR(VLOOKUP(C1672,'LISTA ICCU 2026'!D638:F1694,2,FALSE),"NO ")</f>
        <v>M3</v>
      </c>
      <c r="E1672" s="248">
        <f>IFERROR(VLOOKUP(C1672,'LISTA ICCU 2026'!D638:F1694,3,FALSE),"NO ")</f>
        <v>21896</v>
      </c>
      <c r="F1672" s="247"/>
      <c r="G1672" s="249">
        <f t="shared" si="52"/>
        <v>21896</v>
      </c>
      <c r="H1672" s="250" t="s">
        <v>1309</v>
      </c>
    </row>
    <row r="1673" spans="2:8" s="251" customFormat="1" ht="26.4">
      <c r="B1673" s="246">
        <f t="shared" si="51"/>
        <v>1660</v>
      </c>
      <c r="C1673" s="264" t="s">
        <v>707</v>
      </c>
      <c r="D1673" s="247" t="str">
        <f>IFERROR(VLOOKUP(C1673,'LISTA ICCU 2026'!D639:F1695,2,FALSE),"NO ")</f>
        <v>M3</v>
      </c>
      <c r="E1673" s="248">
        <f>IFERROR(VLOOKUP(C1673,'LISTA ICCU 2026'!D639:F1695,3,FALSE),"NO ")</f>
        <v>42489</v>
      </c>
      <c r="F1673" s="247"/>
      <c r="G1673" s="249">
        <f t="shared" si="52"/>
        <v>42489</v>
      </c>
      <c r="H1673" s="267" t="s">
        <v>1309</v>
      </c>
    </row>
    <row r="1674" spans="2:8" s="251" customFormat="1" ht="52.8">
      <c r="B1674" s="246">
        <f t="shared" si="51"/>
        <v>1661</v>
      </c>
      <c r="C1674" s="264" t="s">
        <v>708</v>
      </c>
      <c r="D1674" s="247" t="str">
        <f>IFERROR(VLOOKUP(C1674,'LISTA ICCU 2026'!D640:F1696,2,FALSE),"NO ")</f>
        <v>M3</v>
      </c>
      <c r="E1674" s="248">
        <f>IFERROR(VLOOKUP(C1674,'LISTA ICCU 2026'!D640:F1696,3,FALSE),"NO ")</f>
        <v>63372</v>
      </c>
      <c r="F1674" s="247"/>
      <c r="G1674" s="249">
        <f t="shared" si="52"/>
        <v>63372</v>
      </c>
      <c r="H1674" s="250" t="s">
        <v>1309</v>
      </c>
    </row>
    <row r="1675" spans="2:8" s="251" customFormat="1" ht="52.8">
      <c r="B1675" s="246">
        <f t="shared" si="51"/>
        <v>1662</v>
      </c>
      <c r="C1675" s="264" t="s">
        <v>709</v>
      </c>
      <c r="D1675" s="247" t="str">
        <f>IFERROR(VLOOKUP(C1675,'LISTA ICCU 2026'!D641:F1697,2,FALSE),"NO ")</f>
        <v>M3</v>
      </c>
      <c r="E1675" s="248">
        <f>IFERROR(VLOOKUP(C1675,'LISTA ICCU 2026'!D641:F1697,3,FALSE),"NO ")</f>
        <v>81447</v>
      </c>
      <c r="F1675" s="247"/>
      <c r="G1675" s="249">
        <f t="shared" si="52"/>
        <v>81447</v>
      </c>
      <c r="H1675" s="250" t="s">
        <v>1309</v>
      </c>
    </row>
    <row r="1676" spans="2:8" s="251" customFormat="1" ht="26.4">
      <c r="B1676" s="246">
        <f t="shared" si="51"/>
        <v>1663</v>
      </c>
      <c r="C1676" s="264" t="s">
        <v>710</v>
      </c>
      <c r="D1676" s="247" t="str">
        <f>IFERROR(VLOOKUP(C1676,'LISTA ICCU 2026'!D642:F1698,2,FALSE),"NO ")</f>
        <v>M3</v>
      </c>
      <c r="E1676" s="248">
        <f>IFERROR(VLOOKUP(C1676,'LISTA ICCU 2026'!D642:F1698,3,FALSE),"NO ")</f>
        <v>163321</v>
      </c>
      <c r="F1676" s="247"/>
      <c r="G1676" s="249">
        <f t="shared" si="52"/>
        <v>163321</v>
      </c>
      <c r="H1676" s="267" t="s">
        <v>1309</v>
      </c>
    </row>
    <row r="1677" spans="2:8" s="251" customFormat="1" ht="26.4">
      <c r="B1677" s="246">
        <f t="shared" si="51"/>
        <v>1664</v>
      </c>
      <c r="C1677" s="264" t="s">
        <v>711</v>
      </c>
      <c r="D1677" s="247" t="str">
        <f>IFERROR(VLOOKUP(C1677,'LISTA ICCU 2026'!D643:F1699,2,FALSE),"NO ")</f>
        <v>M3</v>
      </c>
      <c r="E1677" s="248">
        <f>IFERROR(VLOOKUP(C1677,'LISTA ICCU 2026'!D643:F1699,3,FALSE),"NO ")</f>
        <v>35020</v>
      </c>
      <c r="F1677" s="247"/>
      <c r="G1677" s="249">
        <f t="shared" si="52"/>
        <v>35020</v>
      </c>
      <c r="H1677" s="250" t="s">
        <v>1309</v>
      </c>
    </row>
    <row r="1678" spans="2:8" s="251" customFormat="1" ht="26.4">
      <c r="B1678" s="246">
        <f t="shared" si="51"/>
        <v>1665</v>
      </c>
      <c r="C1678" s="264" t="s">
        <v>712</v>
      </c>
      <c r="D1678" s="247" t="str">
        <f>IFERROR(VLOOKUP(C1678,'LISTA ICCU 2026'!D644:F1700,2,FALSE),"NO ")</f>
        <v>M3</v>
      </c>
      <c r="E1678" s="248">
        <f>IFERROR(VLOOKUP(C1678,'LISTA ICCU 2026'!D644:F1700,3,FALSE),"NO ")</f>
        <v>95264</v>
      </c>
      <c r="F1678" s="247"/>
      <c r="G1678" s="249">
        <f t="shared" si="52"/>
        <v>95264</v>
      </c>
      <c r="H1678" s="250" t="s">
        <v>1309</v>
      </c>
    </row>
    <row r="1679" spans="2:8" s="251" customFormat="1" ht="26.4">
      <c r="B1679" s="246">
        <f t="shared" si="51"/>
        <v>1666</v>
      </c>
      <c r="C1679" s="264" t="s">
        <v>713</v>
      </c>
      <c r="D1679" s="247" t="str">
        <f>IFERROR(VLOOKUP(C1679,'LISTA ICCU 2026'!D645:F1701,2,FALSE),"NO ")</f>
        <v>M3</v>
      </c>
      <c r="E1679" s="248">
        <f>IFERROR(VLOOKUP(C1679,'LISTA ICCU 2026'!D645:F1701,3,FALSE),"NO ")</f>
        <v>158650</v>
      </c>
      <c r="F1679" s="247"/>
      <c r="G1679" s="249">
        <f t="shared" si="52"/>
        <v>158650</v>
      </c>
      <c r="H1679" s="267" t="s">
        <v>1309</v>
      </c>
    </row>
    <row r="1680" spans="2:8" s="251" customFormat="1" ht="39.6">
      <c r="B1680" s="246">
        <f t="shared" si="51"/>
        <v>1667</v>
      </c>
      <c r="C1680" s="264" t="s">
        <v>714</v>
      </c>
      <c r="D1680" s="247" t="str">
        <f>IFERROR(VLOOKUP(C1680,'LISTA ICCU 2026'!D646:F1702,2,FALSE),"NO ")</f>
        <v>M3</v>
      </c>
      <c r="E1680" s="248">
        <f>IFERROR(VLOOKUP(C1680,'LISTA ICCU 2026'!D646:F1702,3,FALSE),"NO ")</f>
        <v>206842</v>
      </c>
      <c r="F1680" s="247"/>
      <c r="G1680" s="249">
        <f t="shared" si="52"/>
        <v>206842</v>
      </c>
      <c r="H1680" s="250" t="s">
        <v>1309</v>
      </c>
    </row>
    <row r="1681" spans="2:8" s="251" customFormat="1">
      <c r="B1681" s="246">
        <f t="shared" si="51"/>
        <v>1668</v>
      </c>
      <c r="C1681" s="264" t="s">
        <v>715</v>
      </c>
      <c r="D1681" s="247" t="str">
        <f>IFERROR(VLOOKUP(C1681,'LISTA ICCU 2026'!D647:F1703,2,FALSE),"NO ")</f>
        <v>M3</v>
      </c>
      <c r="E1681" s="248">
        <f>IFERROR(VLOOKUP(C1681,'LISTA ICCU 2026'!D647:F1703,3,FALSE),"NO ")</f>
        <v>85144</v>
      </c>
      <c r="F1681" s="247"/>
      <c r="G1681" s="249">
        <f t="shared" si="52"/>
        <v>85144</v>
      </c>
      <c r="H1681" s="250" t="s">
        <v>1309</v>
      </c>
    </row>
    <row r="1682" spans="2:8" s="251" customFormat="1">
      <c r="B1682" s="246">
        <f t="shared" si="51"/>
        <v>1669</v>
      </c>
      <c r="C1682" s="264" t="s">
        <v>716</v>
      </c>
      <c r="D1682" s="247" t="str">
        <f>IFERROR(VLOOKUP(C1682,'LISTA ICCU 2026'!D648:F1704,2,FALSE),"NO ")</f>
        <v>M3</v>
      </c>
      <c r="E1682" s="248">
        <f>IFERROR(VLOOKUP(C1682,'LISTA ICCU 2026'!D648:F1704,3,FALSE),"NO ")</f>
        <v>176067</v>
      </c>
      <c r="F1682" s="247"/>
      <c r="G1682" s="249">
        <f t="shared" si="52"/>
        <v>176067</v>
      </c>
      <c r="H1682" s="267" t="s">
        <v>1309</v>
      </c>
    </row>
    <row r="1683" spans="2:8" s="251" customFormat="1">
      <c r="B1683" s="246">
        <f t="shared" si="51"/>
        <v>1670</v>
      </c>
      <c r="C1683" s="264" t="s">
        <v>717</v>
      </c>
      <c r="D1683" s="247" t="str">
        <f>IFERROR(VLOOKUP(C1683,'LISTA ICCU 2026'!D649:F1705,2,FALSE),"NO ")</f>
        <v>M3</v>
      </c>
      <c r="E1683" s="248">
        <f>IFERROR(VLOOKUP(C1683,'LISTA ICCU 2026'!D649:F1705,3,FALSE),"NO ")</f>
        <v>192690</v>
      </c>
      <c r="F1683" s="247"/>
      <c r="G1683" s="249">
        <f t="shared" si="52"/>
        <v>192690</v>
      </c>
      <c r="H1683" s="250" t="s">
        <v>1309</v>
      </c>
    </row>
    <row r="1684" spans="2:8" s="251" customFormat="1" ht="26.4">
      <c r="B1684" s="246">
        <f t="shared" si="51"/>
        <v>1671</v>
      </c>
      <c r="C1684" s="264" t="s">
        <v>719</v>
      </c>
      <c r="D1684" s="247" t="str">
        <f>IFERROR(VLOOKUP(C1684,'LISTA ICCU 2026'!D652:F1708,2,FALSE),"NO ")</f>
        <v>UN</v>
      </c>
      <c r="E1684" s="248">
        <f>IFERROR(VLOOKUP(C1684,'LISTA ICCU 2026'!D652:F1708,3,FALSE),"NO ")</f>
        <v>418890</v>
      </c>
      <c r="F1684" s="247"/>
      <c r="G1684" s="249">
        <f t="shared" si="52"/>
        <v>418890</v>
      </c>
      <c r="H1684" s="250" t="s">
        <v>1309</v>
      </c>
    </row>
    <row r="1685" spans="2:8" s="251" customFormat="1" ht="26.4">
      <c r="B1685" s="246">
        <f t="shared" ref="B1685:B1745" si="53">B1684+1</f>
        <v>1672</v>
      </c>
      <c r="C1685" s="264" t="s">
        <v>720</v>
      </c>
      <c r="D1685" s="247" t="str">
        <f>IFERROR(VLOOKUP(C1685,'LISTA ICCU 2026'!D653:F1709,2,FALSE),"NO ")</f>
        <v>UN</v>
      </c>
      <c r="E1685" s="248">
        <f>IFERROR(VLOOKUP(C1685,'LISTA ICCU 2026'!D653:F1709,3,FALSE),"NO ")</f>
        <v>1279507</v>
      </c>
      <c r="F1685" s="247"/>
      <c r="G1685" s="249">
        <f t="shared" si="52"/>
        <v>1279507</v>
      </c>
      <c r="H1685" s="250" t="s">
        <v>1309</v>
      </c>
    </row>
    <row r="1686" spans="2:8" s="251" customFormat="1" ht="26.4">
      <c r="B1686" s="246">
        <f t="shared" si="53"/>
        <v>1673</v>
      </c>
      <c r="C1686" s="264" t="s">
        <v>721</v>
      </c>
      <c r="D1686" s="247" t="str">
        <f>IFERROR(VLOOKUP(C1686,'LISTA ICCU 2026'!D654:F1710,2,FALSE),"NO ")</f>
        <v>UN</v>
      </c>
      <c r="E1686" s="248">
        <f>IFERROR(VLOOKUP(C1686,'LISTA ICCU 2026'!D654:F1710,3,FALSE),"NO ")</f>
        <v>671688</v>
      </c>
      <c r="F1686" s="247"/>
      <c r="G1686" s="249">
        <f t="shared" si="52"/>
        <v>671688</v>
      </c>
      <c r="H1686" s="267" t="s">
        <v>1309</v>
      </c>
    </row>
    <row r="1687" spans="2:8" s="251" customFormat="1" ht="26.4">
      <c r="B1687" s="246">
        <f t="shared" si="53"/>
        <v>1674</v>
      </c>
      <c r="C1687" s="264" t="s">
        <v>722</v>
      </c>
      <c r="D1687" s="247" t="str">
        <f>IFERROR(VLOOKUP(C1687,'LISTA ICCU 2026'!D655:F1711,2,FALSE),"NO ")</f>
        <v>UN</v>
      </c>
      <c r="E1687" s="248">
        <f>IFERROR(VLOOKUP(C1687,'LISTA ICCU 2026'!D655:F1711,3,FALSE),"NO ")</f>
        <v>174028</v>
      </c>
      <c r="F1687" s="247"/>
      <c r="G1687" s="249">
        <f t="shared" si="52"/>
        <v>174028</v>
      </c>
      <c r="H1687" s="250" t="s">
        <v>1309</v>
      </c>
    </row>
    <row r="1688" spans="2:8" s="251" customFormat="1" ht="26.4">
      <c r="B1688" s="246">
        <f t="shared" si="53"/>
        <v>1675</v>
      </c>
      <c r="C1688" s="264" t="s">
        <v>723</v>
      </c>
      <c r="D1688" s="247" t="str">
        <f>IFERROR(VLOOKUP(C1688,'LISTA ICCU 2026'!D656:F1712,2,FALSE),"NO ")</f>
        <v>UN</v>
      </c>
      <c r="E1688" s="248">
        <f>IFERROR(VLOOKUP(C1688,'LISTA ICCU 2026'!D656:F1712,3,FALSE),"NO ")</f>
        <v>263940</v>
      </c>
      <c r="F1688" s="247"/>
      <c r="G1688" s="249">
        <f t="shared" si="52"/>
        <v>263940</v>
      </c>
      <c r="H1688" s="250" t="s">
        <v>1309</v>
      </c>
    </row>
    <row r="1689" spans="2:8" s="251" customFormat="1" ht="26.4">
      <c r="B1689" s="246">
        <f t="shared" si="53"/>
        <v>1676</v>
      </c>
      <c r="C1689" s="264" t="s">
        <v>724</v>
      </c>
      <c r="D1689" s="247" t="str">
        <f>IFERROR(VLOOKUP(C1689,'LISTA ICCU 2026'!D657:F1713,2,FALSE),"NO ")</f>
        <v>UN</v>
      </c>
      <c r="E1689" s="248">
        <f>IFERROR(VLOOKUP(C1689,'LISTA ICCU 2026'!D657:F1713,3,FALSE),"NO ")</f>
        <v>244374</v>
      </c>
      <c r="F1689" s="247"/>
      <c r="G1689" s="249">
        <f t="shared" si="52"/>
        <v>244374</v>
      </c>
      <c r="H1689" s="267" t="s">
        <v>1309</v>
      </c>
    </row>
    <row r="1690" spans="2:8" s="251" customFormat="1" ht="26.4">
      <c r="B1690" s="246">
        <f t="shared" si="53"/>
        <v>1677</v>
      </c>
      <c r="C1690" s="264" t="s">
        <v>725</v>
      </c>
      <c r="D1690" s="247" t="str">
        <f>IFERROR(VLOOKUP(C1690,'LISTA ICCU 2026'!D658:F1714,2,FALSE),"NO ")</f>
        <v>UN</v>
      </c>
      <c r="E1690" s="248">
        <f>IFERROR(VLOOKUP(C1690,'LISTA ICCU 2026'!D658:F1714,3,FALSE),"NO ")</f>
        <v>556663</v>
      </c>
      <c r="F1690" s="247"/>
      <c r="G1690" s="249">
        <f t="shared" si="52"/>
        <v>556663</v>
      </c>
      <c r="H1690" s="250" t="s">
        <v>1309</v>
      </c>
    </row>
    <row r="1691" spans="2:8" s="251" customFormat="1" ht="26.4">
      <c r="B1691" s="246">
        <f t="shared" si="53"/>
        <v>1678</v>
      </c>
      <c r="C1691" s="264" t="s">
        <v>726</v>
      </c>
      <c r="D1691" s="247" t="str">
        <f>IFERROR(VLOOKUP(C1691,'LISTA ICCU 2026'!D659:F1715,2,FALSE),"NO ")</f>
        <v>UN</v>
      </c>
      <c r="E1691" s="248">
        <f>IFERROR(VLOOKUP(C1691,'LISTA ICCU 2026'!D659:F1715,3,FALSE),"NO ")</f>
        <v>1466708</v>
      </c>
      <c r="F1691" s="247"/>
      <c r="G1691" s="249">
        <f t="shared" si="52"/>
        <v>1466708</v>
      </c>
      <c r="H1691" s="250" t="s">
        <v>1309</v>
      </c>
    </row>
    <row r="1692" spans="2:8" s="251" customFormat="1" ht="26.4">
      <c r="B1692" s="246">
        <f t="shared" si="53"/>
        <v>1679</v>
      </c>
      <c r="C1692" s="264" t="s">
        <v>727</v>
      </c>
      <c r="D1692" s="247" t="str">
        <f>IFERROR(VLOOKUP(C1692,'LISTA ICCU 2026'!D660:F1716,2,FALSE),"NO ")</f>
        <v>UN</v>
      </c>
      <c r="E1692" s="248">
        <f>IFERROR(VLOOKUP(C1692,'LISTA ICCU 2026'!D660:F1716,3,FALSE),"NO ")</f>
        <v>403173</v>
      </c>
      <c r="F1692" s="247"/>
      <c r="G1692" s="249">
        <f t="shared" si="52"/>
        <v>403173</v>
      </c>
      <c r="H1692" s="267" t="s">
        <v>1309</v>
      </c>
    </row>
    <row r="1693" spans="2:8" s="251" customFormat="1" ht="26.4">
      <c r="B1693" s="246">
        <f t="shared" si="53"/>
        <v>1680</v>
      </c>
      <c r="C1693" s="264" t="s">
        <v>728</v>
      </c>
      <c r="D1693" s="247" t="str">
        <f>IFERROR(VLOOKUP(C1693,'LISTA ICCU 2026'!D661:F1717,2,FALSE),"NO ")</f>
        <v>UN</v>
      </c>
      <c r="E1693" s="248">
        <f>IFERROR(VLOOKUP(C1693,'LISTA ICCU 2026'!D661:F1717,3,FALSE),"NO ")</f>
        <v>285591</v>
      </c>
      <c r="F1693" s="247"/>
      <c r="G1693" s="249">
        <f t="shared" si="52"/>
        <v>285591</v>
      </c>
      <c r="H1693" s="250" t="s">
        <v>1309</v>
      </c>
    </row>
    <row r="1694" spans="2:8" s="251" customFormat="1" ht="26.4">
      <c r="B1694" s="246">
        <f t="shared" si="53"/>
        <v>1681</v>
      </c>
      <c r="C1694" s="264" t="s">
        <v>729</v>
      </c>
      <c r="D1694" s="247" t="str">
        <f>IFERROR(VLOOKUP(C1694,'LISTA ICCU 2026'!D662:F1718,2,FALSE),"NO ")</f>
        <v>UN</v>
      </c>
      <c r="E1694" s="248">
        <f>IFERROR(VLOOKUP(C1694,'LISTA ICCU 2026'!D662:F1718,3,FALSE),"NO ")</f>
        <v>118349</v>
      </c>
      <c r="F1694" s="247"/>
      <c r="G1694" s="249">
        <f t="shared" si="52"/>
        <v>118349</v>
      </c>
      <c r="H1694" s="250" t="s">
        <v>1309</v>
      </c>
    </row>
    <row r="1695" spans="2:8" s="251" customFormat="1" ht="39.6">
      <c r="B1695" s="246">
        <f t="shared" si="53"/>
        <v>1682</v>
      </c>
      <c r="C1695" s="264" t="s">
        <v>730</v>
      </c>
      <c r="D1695" s="247" t="str">
        <f>IFERROR(VLOOKUP(C1695,'LISTA ICCU 2026'!D663:F1719,2,FALSE),"NO ")</f>
        <v>UN</v>
      </c>
      <c r="E1695" s="248">
        <f>IFERROR(VLOOKUP(C1695,'LISTA ICCU 2026'!D663:F1719,3,FALSE),"NO ")</f>
        <v>353044</v>
      </c>
      <c r="F1695" s="247"/>
      <c r="G1695" s="249">
        <f t="shared" si="52"/>
        <v>353044</v>
      </c>
      <c r="H1695" s="267" t="s">
        <v>1309</v>
      </c>
    </row>
    <row r="1696" spans="2:8" s="251" customFormat="1" ht="52.8">
      <c r="B1696" s="246">
        <f t="shared" si="53"/>
        <v>1683</v>
      </c>
      <c r="C1696" s="264" t="s">
        <v>731</v>
      </c>
      <c r="D1696" s="247" t="str">
        <f>IFERROR(VLOOKUP(C1696,'LISTA ICCU 2026'!D664:F1720,2,FALSE),"NO ")</f>
        <v>UN</v>
      </c>
      <c r="E1696" s="248">
        <f>IFERROR(VLOOKUP(C1696,'LISTA ICCU 2026'!D664:F1720,3,FALSE),"NO ")</f>
        <v>518427</v>
      </c>
      <c r="F1696" s="247"/>
      <c r="G1696" s="249">
        <f t="shared" si="52"/>
        <v>518427</v>
      </c>
      <c r="H1696" s="250" t="s">
        <v>1309</v>
      </c>
    </row>
    <row r="1697" spans="2:8" s="251" customFormat="1" ht="26.4">
      <c r="B1697" s="246">
        <f t="shared" si="53"/>
        <v>1684</v>
      </c>
      <c r="C1697" s="264" t="s">
        <v>732</v>
      </c>
      <c r="D1697" s="247" t="str">
        <f>IFERROR(VLOOKUP(C1697,'LISTA ICCU 2026'!D665:F1721,2,FALSE),"NO ")</f>
        <v>UN</v>
      </c>
      <c r="E1697" s="248">
        <f>IFERROR(VLOOKUP(C1697,'LISTA ICCU 2026'!D665:F1721,3,FALSE),"NO ")</f>
        <v>338461</v>
      </c>
      <c r="F1697" s="247"/>
      <c r="G1697" s="249">
        <f t="shared" si="52"/>
        <v>338461</v>
      </c>
      <c r="H1697" s="250" t="s">
        <v>1309</v>
      </c>
    </row>
    <row r="1698" spans="2:8" s="251" customFormat="1" ht="26.4">
      <c r="B1698" s="246">
        <f t="shared" si="53"/>
        <v>1685</v>
      </c>
      <c r="C1698" s="264" t="s">
        <v>733</v>
      </c>
      <c r="D1698" s="247" t="str">
        <f>IFERROR(VLOOKUP(C1698,'LISTA ICCU 2026'!D666:F1722,2,FALSE),"NO ")</f>
        <v>UN</v>
      </c>
      <c r="E1698" s="248">
        <f>IFERROR(VLOOKUP(C1698,'LISTA ICCU 2026'!D666:F1722,3,FALSE),"NO ")</f>
        <v>164732</v>
      </c>
      <c r="F1698" s="247"/>
      <c r="G1698" s="249">
        <f t="shared" si="52"/>
        <v>164732</v>
      </c>
      <c r="H1698" s="267" t="s">
        <v>1309</v>
      </c>
    </row>
    <row r="1699" spans="2:8" s="251" customFormat="1" ht="26.4">
      <c r="B1699" s="246">
        <f t="shared" si="53"/>
        <v>1686</v>
      </c>
      <c r="C1699" s="264" t="s">
        <v>734</v>
      </c>
      <c r="D1699" s="247" t="str">
        <f>IFERROR(VLOOKUP(C1699,'LISTA ICCU 2026'!D667:F1723,2,FALSE),"NO ")</f>
        <v>UN</v>
      </c>
      <c r="E1699" s="248">
        <f>IFERROR(VLOOKUP(C1699,'LISTA ICCU 2026'!D667:F1723,3,FALSE),"NO ")</f>
        <v>471186</v>
      </c>
      <c r="F1699" s="247"/>
      <c r="G1699" s="249">
        <f t="shared" si="52"/>
        <v>471186</v>
      </c>
      <c r="H1699" s="250" t="s">
        <v>1309</v>
      </c>
    </row>
    <row r="1700" spans="2:8" s="251" customFormat="1" ht="26.4">
      <c r="B1700" s="246">
        <f t="shared" si="53"/>
        <v>1687</v>
      </c>
      <c r="C1700" s="264" t="s">
        <v>735</v>
      </c>
      <c r="D1700" s="247" t="str">
        <f>IFERROR(VLOOKUP(C1700,'LISTA ICCU 2026'!D668:F1724,2,FALSE),"NO ")</f>
        <v>UN</v>
      </c>
      <c r="E1700" s="248">
        <f>IFERROR(VLOOKUP(C1700,'LISTA ICCU 2026'!D668:F1724,3,FALSE),"NO ")</f>
        <v>134037</v>
      </c>
      <c r="F1700" s="247"/>
      <c r="G1700" s="249">
        <f t="shared" si="52"/>
        <v>134037</v>
      </c>
      <c r="H1700" s="250" t="s">
        <v>1309</v>
      </c>
    </row>
    <row r="1701" spans="2:8" s="251" customFormat="1" ht="26.4">
      <c r="B1701" s="246">
        <f t="shared" si="53"/>
        <v>1688</v>
      </c>
      <c r="C1701" s="264" t="s">
        <v>736</v>
      </c>
      <c r="D1701" s="247" t="str">
        <f>IFERROR(VLOOKUP(C1701,'LISTA ICCU 2026'!D669:F1725,2,FALSE),"NO ")</f>
        <v>UN</v>
      </c>
      <c r="E1701" s="248">
        <f>IFERROR(VLOOKUP(C1701,'LISTA ICCU 2026'!D669:F1725,3,FALSE),"NO ")</f>
        <v>171571</v>
      </c>
      <c r="F1701" s="247"/>
      <c r="G1701" s="249">
        <f t="shared" si="52"/>
        <v>171571</v>
      </c>
      <c r="H1701" s="267" t="s">
        <v>1309</v>
      </c>
    </row>
    <row r="1702" spans="2:8" s="251" customFormat="1" ht="26.4">
      <c r="B1702" s="246">
        <f t="shared" si="53"/>
        <v>1689</v>
      </c>
      <c r="C1702" s="264" t="s">
        <v>737</v>
      </c>
      <c r="D1702" s="247" t="str">
        <f>IFERROR(VLOOKUP(C1702,'LISTA ICCU 2026'!D670:F1726,2,FALSE),"NO ")</f>
        <v>UN</v>
      </c>
      <c r="E1702" s="248">
        <f>IFERROR(VLOOKUP(C1702,'LISTA ICCU 2026'!D670:F1726,3,FALSE),"NO ")</f>
        <v>179037</v>
      </c>
      <c r="F1702" s="247"/>
      <c r="G1702" s="249">
        <f t="shared" si="52"/>
        <v>179037</v>
      </c>
      <c r="H1702" s="250" t="s">
        <v>1309</v>
      </c>
    </row>
    <row r="1703" spans="2:8" s="251" customFormat="1" ht="26.4">
      <c r="B1703" s="246">
        <f t="shared" si="53"/>
        <v>1690</v>
      </c>
      <c r="C1703" s="264" t="s">
        <v>738</v>
      </c>
      <c r="D1703" s="247" t="str">
        <f>IFERROR(VLOOKUP(C1703,'LISTA ICCU 2026'!D671:F1727,2,FALSE),"NO ")</f>
        <v>UN</v>
      </c>
      <c r="E1703" s="248">
        <f>IFERROR(VLOOKUP(C1703,'LISTA ICCU 2026'!D671:F1727,3,FALSE),"NO ")</f>
        <v>845928</v>
      </c>
      <c r="F1703" s="247"/>
      <c r="G1703" s="249">
        <f t="shared" si="52"/>
        <v>845928</v>
      </c>
      <c r="H1703" s="250" t="s">
        <v>1309</v>
      </c>
    </row>
    <row r="1704" spans="2:8" s="251" customFormat="1" ht="26.4">
      <c r="B1704" s="246">
        <f t="shared" si="53"/>
        <v>1691</v>
      </c>
      <c r="C1704" s="264" t="s">
        <v>739</v>
      </c>
      <c r="D1704" s="247" t="str">
        <f>IFERROR(VLOOKUP(C1704,'LISTA ICCU 2026'!D672:F1728,2,FALSE),"NO ")</f>
        <v>UN</v>
      </c>
      <c r="E1704" s="248">
        <f>IFERROR(VLOOKUP(C1704,'LISTA ICCU 2026'!D672:F1728,3,FALSE),"NO ")</f>
        <v>614075</v>
      </c>
      <c r="F1704" s="247"/>
      <c r="G1704" s="249">
        <f t="shared" ref="G1704:G1765" si="54">E1704*(1+F1704)</f>
        <v>614075</v>
      </c>
      <c r="H1704" s="267" t="s">
        <v>1309</v>
      </c>
    </row>
    <row r="1705" spans="2:8" s="251" customFormat="1">
      <c r="B1705" s="246">
        <f t="shared" si="53"/>
        <v>1692</v>
      </c>
      <c r="C1705" s="264" t="s">
        <v>740</v>
      </c>
      <c r="D1705" s="247">
        <f>IFERROR(VLOOKUP(C1705,'LISTA ICCU 2026'!D674:F1730,2,FALSE),"NO ")</f>
        <v>0</v>
      </c>
      <c r="E1705" s="248">
        <f>IFERROR(VLOOKUP(C1705,'LISTA ICCU 2026'!D674:F1730,3,FALSE),"NO ")</f>
        <v>0</v>
      </c>
      <c r="F1705" s="247"/>
      <c r="G1705" s="249">
        <f t="shared" si="54"/>
        <v>0</v>
      </c>
      <c r="H1705" s="250" t="s">
        <v>1309</v>
      </c>
    </row>
    <row r="1706" spans="2:8" s="251" customFormat="1" ht="26.4">
      <c r="B1706" s="246">
        <f t="shared" si="53"/>
        <v>1693</v>
      </c>
      <c r="C1706" s="264" t="s">
        <v>741</v>
      </c>
      <c r="D1706" s="247" t="str">
        <f>IFERROR(VLOOKUP(C1706,'LISTA ICCU 2026'!D675:F1731,2,FALSE),"NO ")</f>
        <v>M2</v>
      </c>
      <c r="E1706" s="248">
        <f>IFERROR(VLOOKUP(C1706,'LISTA ICCU 2026'!D675:F1731,3,FALSE),"NO ")</f>
        <v>17102</v>
      </c>
      <c r="F1706" s="247"/>
      <c r="G1706" s="249">
        <f t="shared" si="54"/>
        <v>17102</v>
      </c>
      <c r="H1706" s="267" t="s">
        <v>1309</v>
      </c>
    </row>
    <row r="1707" spans="2:8" s="251" customFormat="1">
      <c r="B1707" s="246">
        <f t="shared" si="53"/>
        <v>1694</v>
      </c>
      <c r="C1707" s="264" t="s">
        <v>742</v>
      </c>
      <c r="D1707" s="247" t="str">
        <f>IFERROR(VLOOKUP(C1707,'LISTA ICCU 2026'!D676:F1732,2,FALSE),"NO ")</f>
        <v>ML</v>
      </c>
      <c r="E1707" s="248">
        <f>IFERROR(VLOOKUP(C1707,'LISTA ICCU 2026'!D676:F1732,3,FALSE),"NO ")</f>
        <v>5375</v>
      </c>
      <c r="F1707" s="247"/>
      <c r="G1707" s="249">
        <f t="shared" si="54"/>
        <v>5375</v>
      </c>
      <c r="H1707" s="250" t="s">
        <v>1309</v>
      </c>
    </row>
    <row r="1708" spans="2:8" s="251" customFormat="1">
      <c r="B1708" s="246">
        <f t="shared" si="53"/>
        <v>1695</v>
      </c>
      <c r="C1708" s="264" t="s">
        <v>743</v>
      </c>
      <c r="D1708" s="247" t="str">
        <f>IFERROR(VLOOKUP(C1708,'LISTA ICCU 2026'!D677:F1733,2,FALSE),"NO ")</f>
        <v>M2</v>
      </c>
      <c r="E1708" s="248">
        <f>IFERROR(VLOOKUP(C1708,'LISTA ICCU 2026'!D677:F1733,3,FALSE),"NO ")</f>
        <v>19874</v>
      </c>
      <c r="F1708" s="247"/>
      <c r="G1708" s="249">
        <f t="shared" si="54"/>
        <v>19874</v>
      </c>
      <c r="H1708" s="250" t="s">
        <v>1309</v>
      </c>
    </row>
    <row r="1709" spans="2:8" s="251" customFormat="1">
      <c r="B1709" s="246">
        <f t="shared" si="53"/>
        <v>1696</v>
      </c>
      <c r="C1709" s="264" t="s">
        <v>744</v>
      </c>
      <c r="D1709" s="247" t="str">
        <f>IFERROR(VLOOKUP(C1709,'LISTA ICCU 2026'!D678:F1734,2,FALSE),"NO ")</f>
        <v>M2</v>
      </c>
      <c r="E1709" s="248">
        <f>IFERROR(VLOOKUP(C1709,'LISTA ICCU 2026'!D678:F1734,3,FALSE),"NO ")</f>
        <v>62750</v>
      </c>
      <c r="F1709" s="247"/>
      <c r="G1709" s="249">
        <f t="shared" si="54"/>
        <v>62750</v>
      </c>
      <c r="H1709" s="267" t="s">
        <v>1309</v>
      </c>
    </row>
    <row r="1710" spans="2:8" s="251" customFormat="1">
      <c r="B1710" s="246">
        <f t="shared" si="53"/>
        <v>1697</v>
      </c>
      <c r="C1710" s="264" t="s">
        <v>745</v>
      </c>
      <c r="D1710" s="247" t="str">
        <f>IFERROR(VLOOKUP(C1710,'LISTA ICCU 2026'!D679:F1735,2,FALSE),"NO ")</f>
        <v>M2</v>
      </c>
      <c r="E1710" s="248">
        <f>IFERROR(VLOOKUP(C1710,'LISTA ICCU 2026'!D679:F1735,3,FALSE),"NO ")</f>
        <v>11509</v>
      </c>
      <c r="F1710" s="247"/>
      <c r="G1710" s="249">
        <f t="shared" si="54"/>
        <v>11509</v>
      </c>
      <c r="H1710" s="250" t="s">
        <v>1309</v>
      </c>
    </row>
    <row r="1711" spans="2:8" s="251" customFormat="1">
      <c r="B1711" s="246">
        <f t="shared" si="53"/>
        <v>1698</v>
      </c>
      <c r="C1711" s="264" t="s">
        <v>746</v>
      </c>
      <c r="D1711" s="247" t="str">
        <f>IFERROR(VLOOKUP(C1711,'LISTA ICCU 2026'!D680:F1736,2,FALSE),"NO ")</f>
        <v>M2</v>
      </c>
      <c r="E1711" s="248">
        <f>IFERROR(VLOOKUP(C1711,'LISTA ICCU 2026'!D680:F1736,3,FALSE),"NO ")</f>
        <v>96874</v>
      </c>
      <c r="F1711" s="247"/>
      <c r="G1711" s="249">
        <f t="shared" si="54"/>
        <v>96874</v>
      </c>
      <c r="H1711" s="250" t="s">
        <v>1309</v>
      </c>
    </row>
    <row r="1712" spans="2:8" s="251" customFormat="1">
      <c r="B1712" s="246">
        <f t="shared" si="53"/>
        <v>1699</v>
      </c>
      <c r="C1712" s="264" t="s">
        <v>747</v>
      </c>
      <c r="D1712" s="247" t="str">
        <f>IFERROR(VLOOKUP(C1712,'LISTA ICCU 2026'!D681:F1737,2,FALSE),"NO ")</f>
        <v>ML</v>
      </c>
      <c r="E1712" s="248">
        <f>IFERROR(VLOOKUP(C1712,'LISTA ICCU 2026'!D681:F1737,3,FALSE),"NO ")</f>
        <v>6882</v>
      </c>
      <c r="F1712" s="247"/>
      <c r="G1712" s="249">
        <f t="shared" si="54"/>
        <v>6882</v>
      </c>
      <c r="H1712" s="267" t="s">
        <v>1309</v>
      </c>
    </row>
    <row r="1713" spans="2:8" s="251" customFormat="1">
      <c r="B1713" s="246">
        <f t="shared" si="53"/>
        <v>1700</v>
      </c>
      <c r="C1713" s="264" t="s">
        <v>748</v>
      </c>
      <c r="D1713" s="247" t="str">
        <f>IFERROR(VLOOKUP(C1713,'LISTA ICCU 2026'!D682:F1738,2,FALSE),"NO ")</f>
        <v>ML</v>
      </c>
      <c r="E1713" s="248">
        <f>IFERROR(VLOOKUP(C1713,'LISTA ICCU 2026'!D682:F1738,3,FALSE),"NO ")</f>
        <v>4931</v>
      </c>
      <c r="F1713" s="247"/>
      <c r="G1713" s="249">
        <f t="shared" si="54"/>
        <v>4931</v>
      </c>
      <c r="H1713" s="250" t="s">
        <v>1309</v>
      </c>
    </row>
    <row r="1714" spans="2:8" s="251" customFormat="1">
      <c r="B1714" s="246">
        <f t="shared" si="53"/>
        <v>1701</v>
      </c>
      <c r="C1714" s="264" t="s">
        <v>749</v>
      </c>
      <c r="D1714" s="247" t="str">
        <f>IFERROR(VLOOKUP(C1714,'LISTA ICCU 2026'!D683:F1739,2,FALSE),"NO ")</f>
        <v>M2</v>
      </c>
      <c r="E1714" s="248">
        <f>IFERROR(VLOOKUP(C1714,'LISTA ICCU 2026'!D683:F1739,3,FALSE),"NO ")</f>
        <v>24481</v>
      </c>
      <c r="F1714" s="247"/>
      <c r="G1714" s="249">
        <f t="shared" si="54"/>
        <v>24481</v>
      </c>
      <c r="H1714" s="250" t="s">
        <v>1309</v>
      </c>
    </row>
    <row r="1715" spans="2:8" s="251" customFormat="1">
      <c r="B1715" s="246">
        <f t="shared" si="53"/>
        <v>1702</v>
      </c>
      <c r="C1715" s="264" t="s">
        <v>750</v>
      </c>
      <c r="D1715" s="247" t="str">
        <f>IFERROR(VLOOKUP(C1715,'LISTA ICCU 2026'!D684:F1740,2,FALSE),"NO ")</f>
        <v>ML</v>
      </c>
      <c r="E1715" s="248">
        <f>IFERROR(VLOOKUP(C1715,'LISTA ICCU 2026'!D684:F1740,3,FALSE),"NO ")</f>
        <v>7271</v>
      </c>
      <c r="F1715" s="247"/>
      <c r="G1715" s="249">
        <f t="shared" si="54"/>
        <v>7271</v>
      </c>
      <c r="H1715" s="267" t="s">
        <v>1309</v>
      </c>
    </row>
    <row r="1716" spans="2:8" s="251" customFormat="1">
      <c r="B1716" s="246">
        <f t="shared" si="53"/>
        <v>1703</v>
      </c>
      <c r="C1716" s="264" t="s">
        <v>751</v>
      </c>
      <c r="D1716" s="247" t="str">
        <f>IFERROR(VLOOKUP(C1716,'LISTA ICCU 2026'!D685:F1741,2,FALSE),"NO ")</f>
        <v>M2</v>
      </c>
      <c r="E1716" s="248">
        <f>IFERROR(VLOOKUP(C1716,'LISTA ICCU 2026'!D685:F1741,3,FALSE),"NO ")</f>
        <v>27054</v>
      </c>
      <c r="F1716" s="247"/>
      <c r="G1716" s="249">
        <f t="shared" si="54"/>
        <v>27054</v>
      </c>
      <c r="H1716" s="250" t="s">
        <v>1309</v>
      </c>
    </row>
    <row r="1717" spans="2:8" s="251" customFormat="1">
      <c r="B1717" s="246">
        <f t="shared" si="53"/>
        <v>1704</v>
      </c>
      <c r="C1717" s="264" t="s">
        <v>752</v>
      </c>
      <c r="D1717" s="247" t="str">
        <f>IFERROR(VLOOKUP(C1717,'LISTA ICCU 2026'!D686:F1742,2,FALSE),"NO ")</f>
        <v>M2</v>
      </c>
      <c r="E1717" s="248">
        <f>IFERROR(VLOOKUP(C1717,'LISTA ICCU 2026'!D686:F1742,3,FALSE),"NO ")</f>
        <v>9395</v>
      </c>
      <c r="F1717" s="247"/>
      <c r="G1717" s="249">
        <f t="shared" si="54"/>
        <v>9395</v>
      </c>
      <c r="H1717" s="250" t="s">
        <v>1309</v>
      </c>
    </row>
    <row r="1718" spans="2:8" s="251" customFormat="1">
      <c r="B1718" s="246">
        <f t="shared" si="53"/>
        <v>1705</v>
      </c>
      <c r="C1718" s="264" t="s">
        <v>753</v>
      </c>
      <c r="D1718" s="247" t="str">
        <f>IFERROR(VLOOKUP(C1718,'LISTA ICCU 2026'!D687:F1743,2,FALSE),"NO ")</f>
        <v>M2</v>
      </c>
      <c r="E1718" s="248">
        <f>IFERROR(VLOOKUP(C1718,'LISTA ICCU 2026'!D687:F1743,3,FALSE),"NO ")</f>
        <v>10955</v>
      </c>
      <c r="F1718" s="247"/>
      <c r="G1718" s="249">
        <f t="shared" si="54"/>
        <v>10955</v>
      </c>
      <c r="H1718" s="267" t="s">
        <v>1309</v>
      </c>
    </row>
    <row r="1719" spans="2:8" s="251" customFormat="1">
      <c r="B1719" s="246">
        <f t="shared" si="53"/>
        <v>1706</v>
      </c>
      <c r="C1719" s="264" t="s">
        <v>754</v>
      </c>
      <c r="D1719" s="247" t="str">
        <f>IFERROR(VLOOKUP(C1719,'LISTA ICCU 2026'!D688:F1744,2,FALSE),"NO ")</f>
        <v>M2</v>
      </c>
      <c r="E1719" s="248">
        <f>IFERROR(VLOOKUP(C1719,'LISTA ICCU 2026'!D688:F1744,3,FALSE),"NO ")</f>
        <v>14213</v>
      </c>
      <c r="F1719" s="247"/>
      <c r="G1719" s="249">
        <f t="shared" si="54"/>
        <v>14213</v>
      </c>
      <c r="H1719" s="250" t="s">
        <v>1309</v>
      </c>
    </row>
    <row r="1720" spans="2:8" s="251" customFormat="1">
      <c r="B1720" s="246">
        <f t="shared" si="53"/>
        <v>1707</v>
      </c>
      <c r="C1720" s="264" t="s">
        <v>755</v>
      </c>
      <c r="D1720" s="247" t="str">
        <f>IFERROR(VLOOKUP(C1720,'LISTA ICCU 2026'!D689:F1745,2,FALSE),"NO ")</f>
        <v>ML</v>
      </c>
      <c r="E1720" s="248">
        <f>IFERROR(VLOOKUP(C1720,'LISTA ICCU 2026'!D689:F1745,3,FALSE),"NO ")</f>
        <v>9084</v>
      </c>
      <c r="F1720" s="247"/>
      <c r="G1720" s="249">
        <f t="shared" si="54"/>
        <v>9084</v>
      </c>
      <c r="H1720" s="250" t="s">
        <v>1309</v>
      </c>
    </row>
    <row r="1721" spans="2:8" s="251" customFormat="1">
      <c r="B1721" s="246">
        <f t="shared" si="53"/>
        <v>1708</v>
      </c>
      <c r="C1721" s="264" t="s">
        <v>756</v>
      </c>
      <c r="D1721" s="247" t="str">
        <f>IFERROR(VLOOKUP(C1721,'LISTA ICCU 2026'!D690:F1746,2,FALSE),"NO ")</f>
        <v>M2</v>
      </c>
      <c r="E1721" s="248">
        <f>IFERROR(VLOOKUP(C1721,'LISTA ICCU 2026'!D690:F1746,3,FALSE),"NO ")</f>
        <v>29658</v>
      </c>
      <c r="F1721" s="247"/>
      <c r="G1721" s="249">
        <f t="shared" si="54"/>
        <v>29658</v>
      </c>
      <c r="H1721" s="267" t="s">
        <v>1309</v>
      </c>
    </row>
    <row r="1722" spans="2:8" s="251" customFormat="1">
      <c r="B1722" s="246">
        <f t="shared" si="53"/>
        <v>1709</v>
      </c>
      <c r="C1722" s="264" t="s">
        <v>757</v>
      </c>
      <c r="D1722" s="247" t="str">
        <f>IFERROR(VLOOKUP(C1722,'LISTA ICCU 2026'!D691:F1747,2,FALSE),"NO ")</f>
        <v>ML</v>
      </c>
      <c r="E1722" s="248">
        <f>IFERROR(VLOOKUP(C1722,'LISTA ICCU 2026'!D691:F1747,3,FALSE),"NO ")</f>
        <v>18982</v>
      </c>
      <c r="F1722" s="247"/>
      <c r="G1722" s="249">
        <f t="shared" si="54"/>
        <v>18982</v>
      </c>
      <c r="H1722" s="250" t="s">
        <v>1309</v>
      </c>
    </row>
    <row r="1723" spans="2:8" s="251" customFormat="1">
      <c r="B1723" s="246">
        <f t="shared" si="53"/>
        <v>1710</v>
      </c>
      <c r="C1723" s="264" t="s">
        <v>758</v>
      </c>
      <c r="D1723" s="247" t="str">
        <f>IFERROR(VLOOKUP(C1723,'LISTA ICCU 2026'!D692:F1748,2,FALSE),"NO ")</f>
        <v>M2</v>
      </c>
      <c r="E1723" s="248">
        <f>IFERROR(VLOOKUP(C1723,'LISTA ICCU 2026'!D692:F1748,3,FALSE),"NO ")</f>
        <v>44769</v>
      </c>
      <c r="F1723" s="247"/>
      <c r="G1723" s="249">
        <f t="shared" si="54"/>
        <v>44769</v>
      </c>
      <c r="H1723" s="250" t="s">
        <v>1309</v>
      </c>
    </row>
    <row r="1724" spans="2:8" s="251" customFormat="1">
      <c r="B1724" s="246">
        <f t="shared" si="53"/>
        <v>1711</v>
      </c>
      <c r="C1724" s="264" t="s">
        <v>759</v>
      </c>
      <c r="D1724" s="247" t="str">
        <f>IFERROR(VLOOKUP(C1724,'LISTA ICCU 2026'!D693:F1749,2,FALSE),"NO ")</f>
        <v>ML</v>
      </c>
      <c r="E1724" s="248">
        <f>IFERROR(VLOOKUP(C1724,'LISTA ICCU 2026'!D693:F1749,3,FALSE),"NO ")</f>
        <v>5109</v>
      </c>
      <c r="F1724" s="247"/>
      <c r="G1724" s="249">
        <f t="shared" si="54"/>
        <v>5109</v>
      </c>
      <c r="H1724" s="267" t="s">
        <v>1309</v>
      </c>
    </row>
    <row r="1725" spans="2:8" s="251" customFormat="1">
      <c r="B1725" s="246">
        <f t="shared" si="53"/>
        <v>1712</v>
      </c>
      <c r="C1725" s="264" t="s">
        <v>760</v>
      </c>
      <c r="D1725" s="247" t="str">
        <f>IFERROR(VLOOKUP(C1725,'LISTA ICCU 2026'!D694:F1750,2,FALSE),"NO ")</f>
        <v>M2</v>
      </c>
      <c r="E1725" s="248">
        <f>IFERROR(VLOOKUP(C1725,'LISTA ICCU 2026'!D694:F1750,3,FALSE),"NO ")</f>
        <v>20593</v>
      </c>
      <c r="F1725" s="247"/>
      <c r="G1725" s="249">
        <f t="shared" si="54"/>
        <v>20593</v>
      </c>
      <c r="H1725" s="250" t="s">
        <v>1309</v>
      </c>
    </row>
    <row r="1726" spans="2:8" s="251" customFormat="1">
      <c r="B1726" s="246">
        <f t="shared" si="53"/>
        <v>1713</v>
      </c>
      <c r="C1726" s="264" t="s">
        <v>761</v>
      </c>
      <c r="D1726" s="247" t="str">
        <f>IFERROR(VLOOKUP(C1726,'LISTA ICCU 2026'!D695:F1751,2,FALSE),"NO ")</f>
        <v>ML</v>
      </c>
      <c r="E1726" s="248">
        <f>IFERROR(VLOOKUP(C1726,'LISTA ICCU 2026'!D695:F1751,3,FALSE),"NO ")</f>
        <v>5558</v>
      </c>
      <c r="F1726" s="247"/>
      <c r="G1726" s="249">
        <f t="shared" si="54"/>
        <v>5558</v>
      </c>
      <c r="H1726" s="250" t="s">
        <v>1309</v>
      </c>
    </row>
    <row r="1727" spans="2:8" s="251" customFormat="1">
      <c r="B1727" s="246">
        <f t="shared" si="53"/>
        <v>1714</v>
      </c>
      <c r="C1727" s="264" t="s">
        <v>762</v>
      </c>
      <c r="D1727" s="247" t="str">
        <f>IFERROR(VLOOKUP(C1727,'LISTA ICCU 2026'!D696:F1752,2,FALSE),"NO ")</f>
        <v>M2</v>
      </c>
      <c r="E1727" s="248">
        <f>IFERROR(VLOOKUP(C1727,'LISTA ICCU 2026'!D696:F1752,3,FALSE),"NO ")</f>
        <v>23032</v>
      </c>
      <c r="F1727" s="247"/>
      <c r="G1727" s="249">
        <f t="shared" si="54"/>
        <v>23032</v>
      </c>
      <c r="H1727" s="267" t="s">
        <v>1309</v>
      </c>
    </row>
    <row r="1728" spans="2:8" s="251" customFormat="1">
      <c r="B1728" s="246">
        <f t="shared" si="53"/>
        <v>1715</v>
      </c>
      <c r="C1728" s="264" t="s">
        <v>763</v>
      </c>
      <c r="D1728" s="247" t="str">
        <f>IFERROR(VLOOKUP(C1728,'LISTA ICCU 2026'!D697:F1753,2,FALSE),"NO ")</f>
        <v>M2</v>
      </c>
      <c r="E1728" s="248">
        <f>IFERROR(VLOOKUP(C1728,'LISTA ICCU 2026'!D697:F1753,3,FALSE),"NO ")</f>
        <v>17817</v>
      </c>
      <c r="F1728" s="247"/>
      <c r="G1728" s="249">
        <f t="shared" si="54"/>
        <v>17817</v>
      </c>
      <c r="H1728" s="250" t="s">
        <v>1309</v>
      </c>
    </row>
    <row r="1729" spans="2:8" s="251" customFormat="1">
      <c r="B1729" s="246">
        <f t="shared" si="53"/>
        <v>1716</v>
      </c>
      <c r="C1729" s="264" t="s">
        <v>764</v>
      </c>
      <c r="D1729" s="247" t="str">
        <f>IFERROR(VLOOKUP(C1729,'LISTA ICCU 2026'!D698:F1754,2,FALSE),"NO ")</f>
        <v>ML</v>
      </c>
      <c r="E1729" s="248">
        <f>IFERROR(VLOOKUP(C1729,'LISTA ICCU 2026'!D698:F1754,3,FALSE),"NO ")</f>
        <v>10886</v>
      </c>
      <c r="F1729" s="247"/>
      <c r="G1729" s="249">
        <f t="shared" si="54"/>
        <v>10886</v>
      </c>
      <c r="H1729" s="250" t="s">
        <v>1309</v>
      </c>
    </row>
    <row r="1730" spans="2:8" s="251" customFormat="1">
      <c r="B1730" s="246">
        <f t="shared" si="53"/>
        <v>1717</v>
      </c>
      <c r="C1730" s="264" t="s">
        <v>765</v>
      </c>
      <c r="D1730" s="247" t="str">
        <f>IFERROR(VLOOKUP(C1730,'LISTA ICCU 2026'!D699:F1755,2,FALSE),"NO ")</f>
        <v>M2</v>
      </c>
      <c r="E1730" s="248">
        <f>IFERROR(VLOOKUP(C1730,'LISTA ICCU 2026'!D699:F1755,3,FALSE),"NO ")</f>
        <v>37016</v>
      </c>
      <c r="F1730" s="247"/>
      <c r="G1730" s="249">
        <f t="shared" si="54"/>
        <v>37016</v>
      </c>
      <c r="H1730" s="267" t="s">
        <v>1309</v>
      </c>
    </row>
    <row r="1731" spans="2:8" s="251" customFormat="1">
      <c r="B1731" s="246">
        <f t="shared" si="53"/>
        <v>1718</v>
      </c>
      <c r="C1731" s="264" t="s">
        <v>766</v>
      </c>
      <c r="D1731" s="247" t="str">
        <f>IFERROR(VLOOKUP(C1731,'LISTA ICCU 2026'!D700:F1756,2,FALSE),"NO ")</f>
        <v>M2</v>
      </c>
      <c r="E1731" s="248">
        <f>IFERROR(VLOOKUP(C1731,'LISTA ICCU 2026'!D700:F1756,3,FALSE),"NO ")</f>
        <v>24227</v>
      </c>
      <c r="F1731" s="247"/>
      <c r="G1731" s="249">
        <f t="shared" si="54"/>
        <v>24227</v>
      </c>
      <c r="H1731" s="250" t="s">
        <v>1309</v>
      </c>
    </row>
    <row r="1732" spans="2:8" s="251" customFormat="1">
      <c r="B1732" s="246">
        <f t="shared" si="53"/>
        <v>1719</v>
      </c>
      <c r="C1732" s="264" t="s">
        <v>767</v>
      </c>
      <c r="D1732" s="247" t="str">
        <f>IFERROR(VLOOKUP(C1732,'LISTA ICCU 2026'!D701:F1757,2,FALSE),"NO ")</f>
        <v>ML</v>
      </c>
      <c r="E1732" s="248">
        <f>IFERROR(VLOOKUP(C1732,'LISTA ICCU 2026'!D701:F1757,3,FALSE),"NO ")</f>
        <v>15342</v>
      </c>
      <c r="F1732" s="247"/>
      <c r="G1732" s="249">
        <f t="shared" si="54"/>
        <v>15342</v>
      </c>
      <c r="H1732" s="250" t="s">
        <v>1309</v>
      </c>
    </row>
    <row r="1733" spans="2:8" s="251" customFormat="1" ht="52.8">
      <c r="B1733" s="246">
        <f t="shared" si="53"/>
        <v>1720</v>
      </c>
      <c r="C1733" s="264" t="s">
        <v>768</v>
      </c>
      <c r="D1733" s="247" t="str">
        <f>IFERROR(VLOOKUP(C1733,'LISTA ICCU 2026'!D702:F1758,2,FALSE),"NO ")</f>
        <v>M2</v>
      </c>
      <c r="E1733" s="248">
        <f>IFERROR(VLOOKUP(C1733,'LISTA ICCU 2026'!D702:F1758,3,FALSE),"NO ")</f>
        <v>65578</v>
      </c>
      <c r="F1733" s="247"/>
      <c r="G1733" s="249">
        <f t="shared" si="54"/>
        <v>65578</v>
      </c>
      <c r="H1733" s="267" t="s">
        <v>1309</v>
      </c>
    </row>
    <row r="1734" spans="2:8" s="251" customFormat="1">
      <c r="B1734" s="246">
        <f t="shared" si="53"/>
        <v>1721</v>
      </c>
      <c r="C1734" s="264" t="s">
        <v>769</v>
      </c>
      <c r="D1734" s="247" t="str">
        <f>IFERROR(VLOOKUP(C1734,'LISTA ICCU 2026'!D703:F1759,2,FALSE),"NO ")</f>
        <v>M2</v>
      </c>
      <c r="E1734" s="248">
        <f>IFERROR(VLOOKUP(C1734,'LISTA ICCU 2026'!D703:F1759,3,FALSE),"NO ")</f>
        <v>31349</v>
      </c>
      <c r="F1734" s="247"/>
      <c r="G1734" s="249">
        <f t="shared" si="54"/>
        <v>31349</v>
      </c>
      <c r="H1734" s="250" t="s">
        <v>1309</v>
      </c>
    </row>
    <row r="1735" spans="2:8" s="251" customFormat="1">
      <c r="B1735" s="246">
        <f t="shared" si="53"/>
        <v>1722</v>
      </c>
      <c r="C1735" s="264" t="s">
        <v>770</v>
      </c>
      <c r="D1735" s="247" t="str">
        <f>IFERROR(VLOOKUP(C1735,'LISTA ICCU 2026'!D704:F1760,2,FALSE),"NO ")</f>
        <v>M2</v>
      </c>
      <c r="E1735" s="248">
        <f>IFERROR(VLOOKUP(C1735,'LISTA ICCU 2026'!D704:F1760,3,FALSE),"NO ")</f>
        <v>27252</v>
      </c>
      <c r="F1735" s="247"/>
      <c r="G1735" s="249">
        <f t="shared" si="54"/>
        <v>27252</v>
      </c>
      <c r="H1735" s="250" t="s">
        <v>1309</v>
      </c>
    </row>
    <row r="1736" spans="2:8" s="251" customFormat="1">
      <c r="B1736" s="246">
        <f t="shared" si="53"/>
        <v>1723</v>
      </c>
      <c r="C1736" s="264" t="s">
        <v>771</v>
      </c>
      <c r="D1736" s="247" t="str">
        <f>IFERROR(VLOOKUP(C1736,'LISTA ICCU 2026'!D705:F1761,2,FALSE),"NO ")</f>
        <v>M2</v>
      </c>
      <c r="E1736" s="248">
        <f>IFERROR(VLOOKUP(C1736,'LISTA ICCU 2026'!D705:F1761,3,FALSE),"NO ")</f>
        <v>19195</v>
      </c>
      <c r="F1736" s="247"/>
      <c r="G1736" s="249">
        <f t="shared" si="54"/>
        <v>19195</v>
      </c>
      <c r="H1736" s="267" t="s">
        <v>1309</v>
      </c>
    </row>
    <row r="1737" spans="2:8" s="251" customFormat="1">
      <c r="B1737" s="246">
        <f t="shared" si="53"/>
        <v>1724</v>
      </c>
      <c r="C1737" s="264" t="s">
        <v>772</v>
      </c>
      <c r="D1737" s="247" t="str">
        <f>IFERROR(VLOOKUP(C1737,'LISTA ICCU 2026'!D706:F1762,2,FALSE),"NO ")</f>
        <v>M2</v>
      </c>
      <c r="E1737" s="248">
        <f>IFERROR(VLOOKUP(C1737,'LISTA ICCU 2026'!D706:F1762,3,FALSE),"NO ")</f>
        <v>3123</v>
      </c>
      <c r="F1737" s="247"/>
      <c r="G1737" s="249">
        <f t="shared" si="54"/>
        <v>3123</v>
      </c>
      <c r="H1737" s="250" t="s">
        <v>1309</v>
      </c>
    </row>
    <row r="1738" spans="2:8" s="251" customFormat="1">
      <c r="B1738" s="246">
        <f t="shared" si="53"/>
        <v>1725</v>
      </c>
      <c r="C1738" s="264" t="s">
        <v>773</v>
      </c>
      <c r="D1738" s="247">
        <f>IFERROR(VLOOKUP(C1738,'LISTA ICCU 2026'!D707:F1763,2,FALSE),"NO ")</f>
        <v>0</v>
      </c>
      <c r="E1738" s="248">
        <f>IFERROR(VLOOKUP(C1738,'LISTA ICCU 2026'!D707:F1763,3,FALSE),"NO ")</f>
        <v>0</v>
      </c>
      <c r="F1738" s="247"/>
      <c r="G1738" s="249">
        <f t="shared" si="54"/>
        <v>0</v>
      </c>
      <c r="H1738" s="250" t="s">
        <v>1309</v>
      </c>
    </row>
    <row r="1739" spans="2:8" s="251" customFormat="1" ht="26.4">
      <c r="B1739" s="246">
        <f t="shared" si="53"/>
        <v>1726</v>
      </c>
      <c r="C1739" s="264" t="s">
        <v>774</v>
      </c>
      <c r="D1739" s="247" t="str">
        <f>IFERROR(VLOOKUP(C1739,'LISTA ICCU 2026'!D708:F1764,2,FALSE),"NO ")</f>
        <v>UN</v>
      </c>
      <c r="E1739" s="248">
        <f>IFERROR(VLOOKUP(C1739,'LISTA ICCU 2026'!D708:F1764,3,FALSE),"NO ")</f>
        <v>8606443</v>
      </c>
      <c r="F1739" s="247"/>
      <c r="G1739" s="249">
        <f t="shared" si="54"/>
        <v>8606443</v>
      </c>
      <c r="H1739" s="267" t="s">
        <v>1309</v>
      </c>
    </row>
    <row r="1740" spans="2:8" s="251" customFormat="1" ht="39.6">
      <c r="B1740" s="246">
        <f t="shared" si="53"/>
        <v>1727</v>
      </c>
      <c r="C1740" s="264" t="s">
        <v>775</v>
      </c>
      <c r="D1740" s="247" t="str">
        <f>IFERROR(VLOOKUP(C1740,'LISTA ICCU 2026'!D709:F1765,2,FALSE),"NO ")</f>
        <v>UN</v>
      </c>
      <c r="E1740" s="248">
        <f>IFERROR(VLOOKUP(C1740,'LISTA ICCU 2026'!D709:F1765,3,FALSE),"NO ")</f>
        <v>15251332</v>
      </c>
      <c r="F1740" s="247"/>
      <c r="G1740" s="249">
        <f t="shared" si="54"/>
        <v>15251332</v>
      </c>
      <c r="H1740" s="250" t="s">
        <v>1309</v>
      </c>
    </row>
    <row r="1741" spans="2:8" s="251" customFormat="1">
      <c r="B1741" s="246">
        <f t="shared" si="53"/>
        <v>1728</v>
      </c>
      <c r="C1741" s="264" t="s">
        <v>776</v>
      </c>
      <c r="D1741" s="247" t="str">
        <f>IFERROR(VLOOKUP(C1741,'LISTA ICCU 2026'!D710:F1766,2,FALSE),"NO ")</f>
        <v>UN</v>
      </c>
      <c r="E1741" s="248">
        <f>IFERROR(VLOOKUP(C1741,'LISTA ICCU 2026'!D710:F1766,3,FALSE),"NO ")</f>
        <v>3979888</v>
      </c>
      <c r="F1741" s="247"/>
      <c r="G1741" s="249">
        <f t="shared" si="54"/>
        <v>3979888</v>
      </c>
      <c r="H1741" s="250" t="s">
        <v>1309</v>
      </c>
    </row>
    <row r="1742" spans="2:8" s="251" customFormat="1" ht="26.4">
      <c r="B1742" s="246">
        <f t="shared" si="53"/>
        <v>1729</v>
      </c>
      <c r="C1742" s="264" t="s">
        <v>777</v>
      </c>
      <c r="D1742" s="247" t="str">
        <f>IFERROR(VLOOKUP(C1742,'LISTA ICCU 2026'!D711:F1767,2,FALSE),"NO ")</f>
        <v>UN</v>
      </c>
      <c r="E1742" s="248">
        <f>IFERROR(VLOOKUP(C1742,'LISTA ICCU 2026'!D711:F1767,3,FALSE),"NO ")</f>
        <v>12921190</v>
      </c>
      <c r="F1742" s="247"/>
      <c r="G1742" s="249">
        <f t="shared" si="54"/>
        <v>12921190</v>
      </c>
      <c r="H1742" s="267" t="s">
        <v>1309</v>
      </c>
    </row>
    <row r="1743" spans="2:8" s="251" customFormat="1" ht="26.4">
      <c r="B1743" s="246">
        <f t="shared" si="53"/>
        <v>1730</v>
      </c>
      <c r="C1743" s="264" t="s">
        <v>778</v>
      </c>
      <c r="D1743" s="247" t="str">
        <f>IFERROR(VLOOKUP(C1743,'LISTA ICCU 2026'!D712:F1768,2,FALSE),"NO ")</f>
        <v>UN</v>
      </c>
      <c r="E1743" s="248">
        <f>IFERROR(VLOOKUP(C1743,'LISTA ICCU 2026'!D712:F1768,3,FALSE),"NO ")</f>
        <v>12080932</v>
      </c>
      <c r="F1743" s="247"/>
      <c r="G1743" s="249">
        <f t="shared" si="54"/>
        <v>12080932</v>
      </c>
      <c r="H1743" s="250" t="s">
        <v>1309</v>
      </c>
    </row>
    <row r="1744" spans="2:8" s="251" customFormat="1" ht="26.4">
      <c r="B1744" s="246">
        <f t="shared" si="53"/>
        <v>1731</v>
      </c>
      <c r="C1744" s="264" t="s">
        <v>779</v>
      </c>
      <c r="D1744" s="247" t="str">
        <f>IFERROR(VLOOKUP(C1744,'LISTA ICCU 2026'!D713:F1769,2,FALSE),"NO ")</f>
        <v>ML</v>
      </c>
      <c r="E1744" s="248">
        <f>IFERROR(VLOOKUP(C1744,'LISTA ICCU 2026'!D713:F1769,3,FALSE),"NO ")</f>
        <v>5109</v>
      </c>
      <c r="F1744" s="247"/>
      <c r="G1744" s="249">
        <f t="shared" si="54"/>
        <v>5109</v>
      </c>
      <c r="H1744" s="250" t="s">
        <v>1309</v>
      </c>
    </row>
    <row r="1745" spans="2:8" s="251" customFormat="1" ht="26.4">
      <c r="B1745" s="246">
        <f t="shared" si="53"/>
        <v>1732</v>
      </c>
      <c r="C1745" s="264" t="s">
        <v>780</v>
      </c>
      <c r="D1745" s="247" t="str">
        <f>IFERROR(VLOOKUP(C1745,'LISTA ICCU 2026'!D714:F1770,2,FALSE),"NO ")</f>
        <v>UN</v>
      </c>
      <c r="E1745" s="248">
        <f>IFERROR(VLOOKUP(C1745,'LISTA ICCU 2026'!D714:F1770,3,FALSE),"NO ")</f>
        <v>1233925</v>
      </c>
      <c r="F1745" s="247"/>
      <c r="G1745" s="249">
        <f t="shared" si="54"/>
        <v>1233925</v>
      </c>
      <c r="H1745" s="267" t="s">
        <v>1309</v>
      </c>
    </row>
    <row r="1746" spans="2:8" s="251" customFormat="1">
      <c r="B1746" s="246">
        <f t="shared" ref="B1746:B1806" si="55">B1745+1</f>
        <v>1733</v>
      </c>
      <c r="C1746" s="264" t="s">
        <v>781</v>
      </c>
      <c r="D1746" s="247" t="str">
        <f>IFERROR(VLOOKUP(C1746,'LISTA ICCU 2026'!D715:F1771,2,FALSE),"NO ")</f>
        <v>UN</v>
      </c>
      <c r="E1746" s="248">
        <f>IFERROR(VLOOKUP(C1746,'LISTA ICCU 2026'!D715:F1771,3,FALSE),"NO ")</f>
        <v>133815</v>
      </c>
      <c r="F1746" s="247"/>
      <c r="G1746" s="249">
        <f t="shared" si="54"/>
        <v>133815</v>
      </c>
      <c r="H1746" s="250" t="s">
        <v>1309</v>
      </c>
    </row>
    <row r="1747" spans="2:8" s="251" customFormat="1">
      <c r="B1747" s="246">
        <f t="shared" si="55"/>
        <v>1734</v>
      </c>
      <c r="C1747" s="264" t="s">
        <v>782</v>
      </c>
      <c r="D1747" s="247" t="str">
        <f>IFERROR(VLOOKUP(C1747,'LISTA ICCU 2026'!D716:F1772,2,FALSE),"NO ")</f>
        <v>UN</v>
      </c>
      <c r="E1747" s="248">
        <f>IFERROR(VLOOKUP(C1747,'LISTA ICCU 2026'!D716:F1772,3,FALSE),"NO ")</f>
        <v>2227377</v>
      </c>
      <c r="F1747" s="247"/>
      <c r="G1747" s="249">
        <f t="shared" si="54"/>
        <v>2227377</v>
      </c>
      <c r="H1747" s="250" t="s">
        <v>1309</v>
      </c>
    </row>
    <row r="1748" spans="2:8" s="251" customFormat="1" ht="39.6">
      <c r="B1748" s="246">
        <f t="shared" si="55"/>
        <v>1735</v>
      </c>
      <c r="C1748" s="264" t="s">
        <v>783</v>
      </c>
      <c r="D1748" s="247" t="str">
        <f>IFERROR(VLOOKUP(C1748,'LISTA ICCU 2026'!D717:F1773,2,FALSE),"NO ")</f>
        <v>ML</v>
      </c>
      <c r="E1748" s="248">
        <f>IFERROR(VLOOKUP(C1748,'LISTA ICCU 2026'!D717:F1773,3,FALSE),"NO ")</f>
        <v>1260691</v>
      </c>
      <c r="F1748" s="247"/>
      <c r="G1748" s="249">
        <f t="shared" si="54"/>
        <v>1260691</v>
      </c>
      <c r="H1748" s="267" t="s">
        <v>1309</v>
      </c>
    </row>
    <row r="1749" spans="2:8" s="251" customFormat="1" ht="52.8">
      <c r="B1749" s="246">
        <f t="shared" si="55"/>
        <v>1736</v>
      </c>
      <c r="C1749" s="264" t="s">
        <v>784</v>
      </c>
      <c r="D1749" s="247" t="str">
        <f>IFERROR(VLOOKUP(C1749,'LISTA ICCU 2026'!D718:F1774,2,FALSE),"NO ")</f>
        <v>UN</v>
      </c>
      <c r="E1749" s="248">
        <f>IFERROR(VLOOKUP(C1749,'LISTA ICCU 2026'!D718:F1774,3,FALSE),"NO ")</f>
        <v>5211912</v>
      </c>
      <c r="F1749" s="247"/>
      <c r="G1749" s="249">
        <f t="shared" si="54"/>
        <v>5211912</v>
      </c>
      <c r="H1749" s="250" t="s">
        <v>1309</v>
      </c>
    </row>
    <row r="1750" spans="2:8" s="251" customFormat="1" ht="26.4">
      <c r="B1750" s="246">
        <f t="shared" si="55"/>
        <v>1737</v>
      </c>
      <c r="C1750" s="264" t="s">
        <v>786</v>
      </c>
      <c r="D1750" s="247" t="str">
        <f>IFERROR(VLOOKUP(C1750,'LISTA ICCU 2026'!D720:F1776,2,FALSE),"NO ")</f>
        <v>ML</v>
      </c>
      <c r="E1750" s="248">
        <f>IFERROR(VLOOKUP(C1750,'LISTA ICCU 2026'!D720:F1776,3,FALSE),"NO ")</f>
        <v>50065</v>
      </c>
      <c r="F1750" s="247"/>
      <c r="G1750" s="249">
        <f t="shared" si="54"/>
        <v>50065</v>
      </c>
      <c r="H1750" s="267" t="s">
        <v>1309</v>
      </c>
    </row>
    <row r="1751" spans="2:8" s="251" customFormat="1" ht="26.4">
      <c r="B1751" s="246">
        <f t="shared" si="55"/>
        <v>1738</v>
      </c>
      <c r="C1751" s="264" t="s">
        <v>787</v>
      </c>
      <c r="D1751" s="247" t="str">
        <f>IFERROR(VLOOKUP(C1751,'LISTA ICCU 2026'!D721:F1777,2,FALSE),"NO ")</f>
        <v>ML</v>
      </c>
      <c r="E1751" s="248">
        <f>IFERROR(VLOOKUP(C1751,'LISTA ICCU 2026'!D721:F1777,3,FALSE),"NO ")</f>
        <v>72188</v>
      </c>
      <c r="F1751" s="247"/>
      <c r="G1751" s="249">
        <f t="shared" si="54"/>
        <v>72188</v>
      </c>
      <c r="H1751" s="250" t="s">
        <v>1309</v>
      </c>
    </row>
    <row r="1752" spans="2:8" s="251" customFormat="1" ht="26.4">
      <c r="B1752" s="246">
        <f t="shared" si="55"/>
        <v>1739</v>
      </c>
      <c r="C1752" s="264" t="s">
        <v>788</v>
      </c>
      <c r="D1752" s="247" t="str">
        <f>IFERROR(VLOOKUP(C1752,'LISTA ICCU 2026'!D722:F1778,2,FALSE),"NO ")</f>
        <v>ML</v>
      </c>
      <c r="E1752" s="248">
        <f>IFERROR(VLOOKUP(C1752,'LISTA ICCU 2026'!D722:F1778,3,FALSE),"NO ")</f>
        <v>85736</v>
      </c>
      <c r="F1752" s="247"/>
      <c r="G1752" s="249">
        <f t="shared" si="54"/>
        <v>85736</v>
      </c>
      <c r="H1752" s="250" t="s">
        <v>1309</v>
      </c>
    </row>
    <row r="1753" spans="2:8" s="251" customFormat="1" ht="26.4">
      <c r="B1753" s="246">
        <f t="shared" si="55"/>
        <v>1740</v>
      </c>
      <c r="C1753" s="264" t="s">
        <v>789</v>
      </c>
      <c r="D1753" s="247" t="str">
        <f>IFERROR(VLOOKUP(C1753,'LISTA ICCU 2026'!D723:F1779,2,FALSE),"NO ")</f>
        <v>ML</v>
      </c>
      <c r="E1753" s="248">
        <f>IFERROR(VLOOKUP(C1753,'LISTA ICCU 2026'!D723:F1779,3,FALSE),"NO ")</f>
        <v>23609</v>
      </c>
      <c r="F1753" s="247"/>
      <c r="G1753" s="249">
        <f t="shared" si="54"/>
        <v>23609</v>
      </c>
      <c r="H1753" s="267" t="s">
        <v>1309</v>
      </c>
    </row>
    <row r="1754" spans="2:8" s="251" customFormat="1" ht="26.4">
      <c r="B1754" s="246">
        <f t="shared" si="55"/>
        <v>1741</v>
      </c>
      <c r="C1754" s="264" t="s">
        <v>790</v>
      </c>
      <c r="D1754" s="247" t="str">
        <f>IFERROR(VLOOKUP(C1754,'LISTA ICCU 2026'!D724:F1780,2,FALSE),"NO ")</f>
        <v>ML</v>
      </c>
      <c r="E1754" s="248">
        <f>IFERROR(VLOOKUP(C1754,'LISTA ICCU 2026'!D724:F1780,3,FALSE),"NO ")</f>
        <v>28837</v>
      </c>
      <c r="F1754" s="247"/>
      <c r="G1754" s="249">
        <f t="shared" si="54"/>
        <v>28837</v>
      </c>
      <c r="H1754" s="250" t="s">
        <v>1309</v>
      </c>
    </row>
    <row r="1755" spans="2:8" s="251" customFormat="1" ht="26.4">
      <c r="B1755" s="246">
        <f t="shared" si="55"/>
        <v>1742</v>
      </c>
      <c r="C1755" s="264" t="s">
        <v>791</v>
      </c>
      <c r="D1755" s="247" t="str">
        <f>IFERROR(VLOOKUP(C1755,'LISTA ICCU 2026'!D725:F1781,2,FALSE),"NO ")</f>
        <v>ML</v>
      </c>
      <c r="E1755" s="248">
        <f>IFERROR(VLOOKUP(C1755,'LISTA ICCU 2026'!D725:F1781,3,FALSE),"NO ")</f>
        <v>39677</v>
      </c>
      <c r="F1755" s="247"/>
      <c r="G1755" s="249">
        <f t="shared" si="54"/>
        <v>39677</v>
      </c>
      <c r="H1755" s="250" t="s">
        <v>1309</v>
      </c>
    </row>
    <row r="1756" spans="2:8" s="251" customFormat="1" ht="26.4">
      <c r="B1756" s="246">
        <f t="shared" si="55"/>
        <v>1743</v>
      </c>
      <c r="C1756" s="264" t="s">
        <v>792</v>
      </c>
      <c r="D1756" s="247" t="str">
        <f>IFERROR(VLOOKUP(C1756,'LISTA ICCU 2026'!D726:F1782,2,FALSE),"NO ")</f>
        <v>ML</v>
      </c>
      <c r="E1756" s="248">
        <f>IFERROR(VLOOKUP(C1756,'LISTA ICCU 2026'!D726:F1782,3,FALSE),"NO ")</f>
        <v>34848</v>
      </c>
      <c r="F1756" s="247"/>
      <c r="G1756" s="249">
        <f t="shared" si="54"/>
        <v>34848</v>
      </c>
      <c r="H1756" s="267" t="s">
        <v>1309</v>
      </c>
    </row>
    <row r="1757" spans="2:8" s="251" customFormat="1" ht="26.4">
      <c r="B1757" s="246">
        <f t="shared" si="55"/>
        <v>1744</v>
      </c>
      <c r="C1757" s="264" t="s">
        <v>793</v>
      </c>
      <c r="D1757" s="247" t="str">
        <f>IFERROR(VLOOKUP(C1757,'LISTA ICCU 2026'!D727:F1783,2,FALSE),"NO ")</f>
        <v>ML</v>
      </c>
      <c r="E1757" s="248">
        <f>IFERROR(VLOOKUP(C1757,'LISTA ICCU 2026'!D727:F1783,3,FALSE),"NO ")</f>
        <v>36702</v>
      </c>
      <c r="F1757" s="247"/>
      <c r="G1757" s="249">
        <f t="shared" si="54"/>
        <v>36702</v>
      </c>
      <c r="H1757" s="250" t="s">
        <v>1309</v>
      </c>
    </row>
    <row r="1758" spans="2:8" s="251" customFormat="1" ht="26.4">
      <c r="B1758" s="246">
        <f t="shared" si="55"/>
        <v>1745</v>
      </c>
      <c r="C1758" s="264" t="s">
        <v>794</v>
      </c>
      <c r="D1758" s="247" t="str">
        <f>IFERROR(VLOOKUP(C1758,'LISTA ICCU 2026'!D728:F1784,2,FALSE),"NO ")</f>
        <v>ML</v>
      </c>
      <c r="E1758" s="248">
        <f>IFERROR(VLOOKUP(C1758,'LISTA ICCU 2026'!D728:F1784,3,FALSE),"NO ")</f>
        <v>46142</v>
      </c>
      <c r="F1758" s="247"/>
      <c r="G1758" s="249">
        <f t="shared" si="54"/>
        <v>46142</v>
      </c>
      <c r="H1758" s="250" t="s">
        <v>1309</v>
      </c>
    </row>
    <row r="1759" spans="2:8" s="251" customFormat="1">
      <c r="B1759" s="246">
        <f t="shared" si="55"/>
        <v>1746</v>
      </c>
      <c r="C1759" s="264" t="s">
        <v>795</v>
      </c>
      <c r="D1759" s="247" t="str">
        <f>IFERROR(VLOOKUP(C1759,'LISTA ICCU 2026'!D729:F1785,2,FALSE),"NO ")</f>
        <v>UN</v>
      </c>
      <c r="E1759" s="248">
        <f>IFERROR(VLOOKUP(C1759,'LISTA ICCU 2026'!D729:F1785,3,FALSE),"NO ")</f>
        <v>28747</v>
      </c>
      <c r="F1759" s="247"/>
      <c r="G1759" s="249">
        <f t="shared" si="54"/>
        <v>28747</v>
      </c>
      <c r="H1759" s="267" t="s">
        <v>1309</v>
      </c>
    </row>
    <row r="1760" spans="2:8" s="251" customFormat="1">
      <c r="B1760" s="246">
        <f t="shared" si="55"/>
        <v>1747</v>
      </c>
      <c r="C1760" s="264" t="s">
        <v>796</v>
      </c>
      <c r="D1760" s="247" t="str">
        <f>IFERROR(VLOOKUP(C1760,'LISTA ICCU 2026'!D730:F1786,2,FALSE),"NO ")</f>
        <v>UN</v>
      </c>
      <c r="E1760" s="248">
        <f>IFERROR(VLOOKUP(C1760,'LISTA ICCU 2026'!D730:F1786,3,FALSE),"NO ")</f>
        <v>36971</v>
      </c>
      <c r="F1760" s="247"/>
      <c r="G1760" s="249">
        <f t="shared" si="54"/>
        <v>36971</v>
      </c>
      <c r="H1760" s="250" t="s">
        <v>1309</v>
      </c>
    </row>
    <row r="1761" spans="2:8" s="251" customFormat="1">
      <c r="B1761" s="246">
        <f t="shared" si="55"/>
        <v>1748</v>
      </c>
      <c r="C1761" s="264" t="s">
        <v>797</v>
      </c>
      <c r="D1761" s="247" t="str">
        <f>IFERROR(VLOOKUP(C1761,'LISTA ICCU 2026'!D731:F1787,2,FALSE),"NO ")</f>
        <v>UN</v>
      </c>
      <c r="E1761" s="248">
        <f>IFERROR(VLOOKUP(C1761,'LISTA ICCU 2026'!D731:F1787,3,FALSE),"NO ")</f>
        <v>55102</v>
      </c>
      <c r="F1761" s="247"/>
      <c r="G1761" s="249">
        <f t="shared" si="54"/>
        <v>55102</v>
      </c>
      <c r="H1761" s="250" t="s">
        <v>1309</v>
      </c>
    </row>
    <row r="1762" spans="2:8" s="251" customFormat="1">
      <c r="B1762" s="246">
        <f t="shared" si="55"/>
        <v>1749</v>
      </c>
      <c r="C1762" s="264" t="s">
        <v>798</v>
      </c>
      <c r="D1762" s="247" t="str">
        <f>IFERROR(VLOOKUP(C1762,'LISTA ICCU 2026'!D732:F1788,2,FALSE),"NO ")</f>
        <v>UN</v>
      </c>
      <c r="E1762" s="248">
        <f>IFERROR(VLOOKUP(C1762,'LISTA ICCU 2026'!D732:F1788,3,FALSE),"NO ")</f>
        <v>57832</v>
      </c>
      <c r="F1762" s="247"/>
      <c r="G1762" s="249">
        <f t="shared" si="54"/>
        <v>57832</v>
      </c>
      <c r="H1762" s="267" t="s">
        <v>1309</v>
      </c>
    </row>
    <row r="1763" spans="2:8" s="251" customFormat="1">
      <c r="B1763" s="246">
        <f t="shared" si="55"/>
        <v>1750</v>
      </c>
      <c r="C1763" s="264" t="s">
        <v>799</v>
      </c>
      <c r="D1763" s="247" t="str">
        <f>IFERROR(VLOOKUP(C1763,'LISTA ICCU 2026'!D733:F1789,2,FALSE),"NO ")</f>
        <v>UN</v>
      </c>
      <c r="E1763" s="248">
        <f>IFERROR(VLOOKUP(C1763,'LISTA ICCU 2026'!D733:F1789,3,FALSE),"NO ")</f>
        <v>92956</v>
      </c>
      <c r="F1763" s="247"/>
      <c r="G1763" s="249">
        <f t="shared" si="54"/>
        <v>92956</v>
      </c>
      <c r="H1763" s="250" t="s">
        <v>1309</v>
      </c>
    </row>
    <row r="1764" spans="2:8" s="251" customFormat="1">
      <c r="B1764" s="246">
        <f t="shared" si="55"/>
        <v>1751</v>
      </c>
      <c r="C1764" s="264" t="s">
        <v>800</v>
      </c>
      <c r="D1764" s="247" t="str">
        <f>IFERROR(VLOOKUP(C1764,'LISTA ICCU 2026'!D734:F1790,2,FALSE),"NO ")</f>
        <v>UN</v>
      </c>
      <c r="E1764" s="248">
        <f>IFERROR(VLOOKUP(C1764,'LISTA ICCU 2026'!D734:F1790,3,FALSE),"NO ")</f>
        <v>135058</v>
      </c>
      <c r="F1764" s="247"/>
      <c r="G1764" s="249">
        <f t="shared" si="54"/>
        <v>135058</v>
      </c>
      <c r="H1764" s="250" t="s">
        <v>1309</v>
      </c>
    </row>
    <row r="1765" spans="2:8" s="251" customFormat="1" ht="39.6">
      <c r="B1765" s="246">
        <f t="shared" si="55"/>
        <v>1752</v>
      </c>
      <c r="C1765" s="264" t="s">
        <v>801</v>
      </c>
      <c r="D1765" s="247" t="str">
        <f>IFERROR(VLOOKUP(C1765,'LISTA ICCU 2026'!D735:F1791,2,FALSE),"NO ")</f>
        <v>UN</v>
      </c>
      <c r="E1765" s="248">
        <f>IFERROR(VLOOKUP(C1765,'LISTA ICCU 2026'!D735:F1791,3,FALSE),"NO ")</f>
        <v>582421</v>
      </c>
      <c r="F1765" s="247"/>
      <c r="G1765" s="249">
        <f t="shared" si="54"/>
        <v>582421</v>
      </c>
      <c r="H1765" s="267" t="s">
        <v>1309</v>
      </c>
    </row>
    <row r="1766" spans="2:8" s="251" customFormat="1">
      <c r="B1766" s="246">
        <f t="shared" si="55"/>
        <v>1753</v>
      </c>
      <c r="C1766" s="264" t="s">
        <v>803</v>
      </c>
      <c r="D1766" s="247" t="str">
        <f>IFERROR(VLOOKUP(C1766,'LISTA ICCU 2026'!D738:F1794,2,FALSE),"NO ")</f>
        <v>UN</v>
      </c>
      <c r="E1766" s="248">
        <f>IFERROR(VLOOKUP(C1766,'LISTA ICCU 2026'!D738:F1794,3,FALSE),"NO ")</f>
        <v>320871</v>
      </c>
      <c r="F1766" s="247"/>
      <c r="G1766" s="249">
        <f t="shared" ref="G1766:G1824" si="56">E1766*(1+F1766)</f>
        <v>320871</v>
      </c>
      <c r="H1766" s="267" t="s">
        <v>1309</v>
      </c>
    </row>
    <row r="1767" spans="2:8" s="251" customFormat="1">
      <c r="B1767" s="246">
        <f t="shared" si="55"/>
        <v>1754</v>
      </c>
      <c r="C1767" s="264" t="s">
        <v>804</v>
      </c>
      <c r="D1767" s="247" t="str">
        <f>IFERROR(VLOOKUP(C1767,'LISTA ICCU 2026'!D739:F1795,2,FALSE),"NO ")</f>
        <v>ML</v>
      </c>
      <c r="E1767" s="248">
        <f>IFERROR(VLOOKUP(C1767,'LISTA ICCU 2026'!D739:F1795,3,FALSE),"NO ")</f>
        <v>51955</v>
      </c>
      <c r="F1767" s="247"/>
      <c r="G1767" s="249">
        <f t="shared" si="56"/>
        <v>51955</v>
      </c>
      <c r="H1767" s="250" t="s">
        <v>1309</v>
      </c>
    </row>
    <row r="1768" spans="2:8" s="251" customFormat="1">
      <c r="B1768" s="246">
        <f t="shared" si="55"/>
        <v>1755</v>
      </c>
      <c r="C1768" s="264" t="s">
        <v>805</v>
      </c>
      <c r="D1768" s="247" t="str">
        <f>IFERROR(VLOOKUP(C1768,'LISTA ICCU 2026'!D740:F1796,2,FALSE),"NO ")</f>
        <v>UN</v>
      </c>
      <c r="E1768" s="248">
        <f>IFERROR(VLOOKUP(C1768,'LISTA ICCU 2026'!D740:F1796,3,FALSE),"NO ")</f>
        <v>99952</v>
      </c>
      <c r="F1768" s="247"/>
      <c r="G1768" s="249">
        <f t="shared" si="56"/>
        <v>99952</v>
      </c>
      <c r="H1768" s="250" t="s">
        <v>1309</v>
      </c>
    </row>
    <row r="1769" spans="2:8" s="251" customFormat="1">
      <c r="B1769" s="246">
        <f t="shared" si="55"/>
        <v>1756</v>
      </c>
      <c r="C1769" s="264" t="s">
        <v>806</v>
      </c>
      <c r="D1769" s="247" t="str">
        <f>IFERROR(VLOOKUP(C1769,'LISTA ICCU 2026'!D741:F1797,2,FALSE),"NO ")</f>
        <v>UN</v>
      </c>
      <c r="E1769" s="248">
        <f>IFERROR(VLOOKUP(C1769,'LISTA ICCU 2026'!D741:F1797,3,FALSE),"NO ")</f>
        <v>336689</v>
      </c>
      <c r="F1769" s="247"/>
      <c r="G1769" s="249">
        <f t="shared" si="56"/>
        <v>336689</v>
      </c>
      <c r="H1769" s="267" t="s">
        <v>1309</v>
      </c>
    </row>
    <row r="1770" spans="2:8" s="251" customFormat="1">
      <c r="B1770" s="246">
        <f t="shared" si="55"/>
        <v>1757</v>
      </c>
      <c r="C1770" s="264" t="s">
        <v>807</v>
      </c>
      <c r="D1770" s="247" t="str">
        <f>IFERROR(VLOOKUP(C1770,'LISTA ICCU 2026'!D742:F1798,2,FALSE),"NO ")</f>
        <v>UN</v>
      </c>
      <c r="E1770" s="248">
        <f>IFERROR(VLOOKUP(C1770,'LISTA ICCU 2026'!D742:F1798,3,FALSE),"NO ")</f>
        <v>76739</v>
      </c>
      <c r="F1770" s="247"/>
      <c r="G1770" s="249">
        <f t="shared" si="56"/>
        <v>76739</v>
      </c>
      <c r="H1770" s="250" t="s">
        <v>1309</v>
      </c>
    </row>
    <row r="1771" spans="2:8" s="251" customFormat="1">
      <c r="B1771" s="246">
        <f t="shared" si="55"/>
        <v>1758</v>
      </c>
      <c r="C1771" s="264" t="s">
        <v>808</v>
      </c>
      <c r="D1771" s="247" t="str">
        <f>IFERROR(VLOOKUP(C1771,'LISTA ICCU 2026'!D743:F1799,2,FALSE),"NO ")</f>
        <v>UN</v>
      </c>
      <c r="E1771" s="248">
        <f>IFERROR(VLOOKUP(C1771,'LISTA ICCU 2026'!D743:F1799,3,FALSE),"NO ")</f>
        <v>857902</v>
      </c>
      <c r="F1771" s="247"/>
      <c r="G1771" s="249">
        <f t="shared" si="56"/>
        <v>857902</v>
      </c>
      <c r="H1771" s="250" t="s">
        <v>1309</v>
      </c>
    </row>
    <row r="1772" spans="2:8" s="251" customFormat="1">
      <c r="B1772" s="246">
        <f t="shared" si="55"/>
        <v>1759</v>
      </c>
      <c r="C1772" s="264" t="s">
        <v>809</v>
      </c>
      <c r="D1772" s="247" t="str">
        <f>IFERROR(VLOOKUP(C1772,'LISTA ICCU 2026'!D744:F1800,2,FALSE),"NO ")</f>
        <v>UN</v>
      </c>
      <c r="E1772" s="248">
        <f>IFERROR(VLOOKUP(C1772,'LISTA ICCU 2026'!D744:F1800,3,FALSE),"NO ")</f>
        <v>2124815</v>
      </c>
      <c r="F1772" s="247"/>
      <c r="G1772" s="249">
        <f t="shared" si="56"/>
        <v>2124815</v>
      </c>
      <c r="H1772" s="267" t="s">
        <v>1309</v>
      </c>
    </row>
    <row r="1773" spans="2:8" s="251" customFormat="1" ht="39.6">
      <c r="B1773" s="246">
        <f t="shared" si="55"/>
        <v>1760</v>
      </c>
      <c r="C1773" s="264" t="s">
        <v>810</v>
      </c>
      <c r="D1773" s="247" t="str">
        <f>IFERROR(VLOOKUP(C1773,'LISTA ICCU 2026'!D745:F1801,2,FALSE),"NO ")</f>
        <v>ML</v>
      </c>
      <c r="E1773" s="248">
        <f>IFERROR(VLOOKUP(C1773,'LISTA ICCU 2026'!D745:F1801,3,FALSE),"NO ")</f>
        <v>20086</v>
      </c>
      <c r="F1773" s="247"/>
      <c r="G1773" s="249">
        <f t="shared" si="56"/>
        <v>20086</v>
      </c>
      <c r="H1773" s="250" t="s">
        <v>1309</v>
      </c>
    </row>
    <row r="1774" spans="2:8" s="251" customFormat="1">
      <c r="B1774" s="246">
        <f t="shared" si="55"/>
        <v>1761</v>
      </c>
      <c r="C1774" s="264" t="s">
        <v>811</v>
      </c>
      <c r="D1774" s="247" t="str">
        <f>IFERROR(VLOOKUP(C1774,'LISTA ICCU 2026'!D746:F1802,2,FALSE),"NO ")</f>
        <v>UN</v>
      </c>
      <c r="E1774" s="248">
        <f>IFERROR(VLOOKUP(C1774,'LISTA ICCU 2026'!D746:F1802,3,FALSE),"NO ")</f>
        <v>327444</v>
      </c>
      <c r="F1774" s="247"/>
      <c r="G1774" s="249">
        <f t="shared" si="56"/>
        <v>327444</v>
      </c>
      <c r="H1774" s="250" t="s">
        <v>1309</v>
      </c>
    </row>
    <row r="1775" spans="2:8" s="251" customFormat="1">
      <c r="B1775" s="246">
        <f t="shared" si="55"/>
        <v>1762</v>
      </c>
      <c r="C1775" s="264" t="s">
        <v>812</v>
      </c>
      <c r="D1775" s="247" t="str">
        <f>IFERROR(VLOOKUP(C1775,'LISTA ICCU 2026'!D747:F1803,2,FALSE),"NO ")</f>
        <v>UN</v>
      </c>
      <c r="E1775" s="248">
        <f>IFERROR(VLOOKUP(C1775,'LISTA ICCU 2026'!D747:F1803,3,FALSE),"NO ")</f>
        <v>54400</v>
      </c>
      <c r="F1775" s="247"/>
      <c r="G1775" s="249">
        <f t="shared" si="56"/>
        <v>54400</v>
      </c>
      <c r="H1775" s="267" t="s">
        <v>1309</v>
      </c>
    </row>
    <row r="1776" spans="2:8" s="251" customFormat="1" ht="26.4">
      <c r="B1776" s="246">
        <f t="shared" si="55"/>
        <v>1763</v>
      </c>
      <c r="C1776" s="264" t="s">
        <v>813</v>
      </c>
      <c r="D1776" s="247" t="str">
        <f>IFERROR(VLOOKUP(C1776,'LISTA ICCU 2026'!D748:F1804,2,FALSE),"NO ")</f>
        <v>ML</v>
      </c>
      <c r="E1776" s="248">
        <f>IFERROR(VLOOKUP(C1776,'LISTA ICCU 2026'!D748:F1804,3,FALSE),"NO ")</f>
        <v>5819</v>
      </c>
      <c r="F1776" s="247"/>
      <c r="G1776" s="249">
        <f t="shared" si="56"/>
        <v>5819</v>
      </c>
      <c r="H1776" s="250" t="s">
        <v>1309</v>
      </c>
    </row>
    <row r="1777" spans="2:8" s="251" customFormat="1">
      <c r="B1777" s="246">
        <f t="shared" si="55"/>
        <v>1764</v>
      </c>
      <c r="C1777" s="264" t="s">
        <v>814</v>
      </c>
      <c r="D1777" s="247" t="str">
        <f>IFERROR(VLOOKUP(C1777,'LISTA ICCU 2026'!D749:F1805,2,FALSE),"NO ")</f>
        <v>UN</v>
      </c>
      <c r="E1777" s="248">
        <f>IFERROR(VLOOKUP(C1777,'LISTA ICCU 2026'!D749:F1805,3,FALSE),"NO ")</f>
        <v>9438</v>
      </c>
      <c r="F1777" s="247"/>
      <c r="G1777" s="249">
        <f t="shared" si="56"/>
        <v>9438</v>
      </c>
      <c r="H1777" s="250" t="s">
        <v>1309</v>
      </c>
    </row>
    <row r="1778" spans="2:8" s="251" customFormat="1" ht="26.4">
      <c r="B1778" s="246">
        <f t="shared" si="55"/>
        <v>1765</v>
      </c>
      <c r="C1778" s="264" t="s">
        <v>815</v>
      </c>
      <c r="D1778" s="247" t="str">
        <f>IFERROR(VLOOKUP(C1778,'LISTA ICCU 2026'!D750:F1806,2,FALSE),"NO ")</f>
        <v>ML</v>
      </c>
      <c r="E1778" s="248">
        <f>IFERROR(VLOOKUP(C1778,'LISTA ICCU 2026'!D750:F1806,3,FALSE),"NO ")</f>
        <v>13582</v>
      </c>
      <c r="F1778" s="247"/>
      <c r="G1778" s="249">
        <f t="shared" si="56"/>
        <v>13582</v>
      </c>
      <c r="H1778" s="267" t="s">
        <v>1309</v>
      </c>
    </row>
    <row r="1779" spans="2:8" s="251" customFormat="1" ht="26.4">
      <c r="B1779" s="246">
        <f t="shared" si="55"/>
        <v>1766</v>
      </c>
      <c r="C1779" s="264" t="s">
        <v>816</v>
      </c>
      <c r="D1779" s="247" t="str">
        <f>IFERROR(VLOOKUP(C1779,'LISTA ICCU 2026'!D751:F1807,2,FALSE),"NO ")</f>
        <v>ML</v>
      </c>
      <c r="E1779" s="248">
        <f>IFERROR(VLOOKUP(C1779,'LISTA ICCU 2026'!D751:F1807,3,FALSE),"NO ")</f>
        <v>19137</v>
      </c>
      <c r="F1779" s="247"/>
      <c r="G1779" s="249">
        <f t="shared" si="56"/>
        <v>19137</v>
      </c>
      <c r="H1779" s="250" t="s">
        <v>1309</v>
      </c>
    </row>
    <row r="1780" spans="2:8" s="251" customFormat="1" ht="26.4">
      <c r="B1780" s="246">
        <f t="shared" si="55"/>
        <v>1767</v>
      </c>
      <c r="C1780" s="264" t="s">
        <v>817</v>
      </c>
      <c r="D1780" s="247" t="str">
        <f>IFERROR(VLOOKUP(C1780,'LISTA ICCU 2026'!D752:F1808,2,FALSE),"NO ")</f>
        <v>ML</v>
      </c>
      <c r="E1780" s="248">
        <f>IFERROR(VLOOKUP(C1780,'LISTA ICCU 2026'!D752:F1808,3,FALSE),"NO ")</f>
        <v>27598</v>
      </c>
      <c r="F1780" s="247"/>
      <c r="G1780" s="249">
        <f t="shared" si="56"/>
        <v>27598</v>
      </c>
      <c r="H1780" s="250" t="s">
        <v>1309</v>
      </c>
    </row>
    <row r="1781" spans="2:8" s="251" customFormat="1" ht="26.4">
      <c r="B1781" s="246">
        <f t="shared" si="55"/>
        <v>1768</v>
      </c>
      <c r="C1781" s="264" t="s">
        <v>818</v>
      </c>
      <c r="D1781" s="247" t="str">
        <f>IFERROR(VLOOKUP(C1781,'LISTA ICCU 2026'!D753:F1809,2,FALSE),"NO ")</f>
        <v>ML</v>
      </c>
      <c r="E1781" s="248">
        <f>IFERROR(VLOOKUP(C1781,'LISTA ICCU 2026'!D753:F1809,3,FALSE),"NO ")</f>
        <v>182597</v>
      </c>
      <c r="F1781" s="247"/>
      <c r="G1781" s="249">
        <f t="shared" si="56"/>
        <v>182597</v>
      </c>
      <c r="H1781" s="267" t="s">
        <v>1309</v>
      </c>
    </row>
    <row r="1782" spans="2:8" s="251" customFormat="1" ht="26.4">
      <c r="B1782" s="246">
        <f t="shared" si="55"/>
        <v>1769</v>
      </c>
      <c r="C1782" s="264" t="s">
        <v>819</v>
      </c>
      <c r="D1782" s="247" t="str">
        <f>IFERROR(VLOOKUP(C1782,'LISTA ICCU 2026'!D754:F1810,2,FALSE),"NO ")</f>
        <v>ML</v>
      </c>
      <c r="E1782" s="248">
        <f>IFERROR(VLOOKUP(C1782,'LISTA ICCU 2026'!D754:F1810,3,FALSE),"NO ")</f>
        <v>47879</v>
      </c>
      <c r="F1782" s="247"/>
      <c r="G1782" s="249">
        <f t="shared" si="56"/>
        <v>47879</v>
      </c>
      <c r="H1782" s="250" t="s">
        <v>1309</v>
      </c>
    </row>
    <row r="1783" spans="2:8" s="251" customFormat="1">
      <c r="B1783" s="246">
        <f t="shared" si="55"/>
        <v>1770</v>
      </c>
      <c r="C1783" s="264" t="s">
        <v>820</v>
      </c>
      <c r="D1783" s="247" t="str">
        <f>IFERROR(VLOOKUP(C1783,'LISTA ICCU 2026'!D755:F1811,2,FALSE),"NO ")</f>
        <v>UN</v>
      </c>
      <c r="E1783" s="248">
        <f>IFERROR(VLOOKUP(C1783,'LISTA ICCU 2026'!D755:F1811,3,FALSE),"NO ")</f>
        <v>154402</v>
      </c>
      <c r="F1783" s="247"/>
      <c r="G1783" s="249">
        <f t="shared" si="56"/>
        <v>154402</v>
      </c>
      <c r="H1783" s="250" t="s">
        <v>1309</v>
      </c>
    </row>
    <row r="1784" spans="2:8" s="251" customFormat="1">
      <c r="B1784" s="246">
        <f t="shared" si="55"/>
        <v>1771</v>
      </c>
      <c r="C1784" s="264" t="s">
        <v>821</v>
      </c>
      <c r="D1784" s="247" t="str">
        <f>IFERROR(VLOOKUP(C1784,'LISTA ICCU 2026'!D756:F1812,2,FALSE),"NO ")</f>
        <v>UN</v>
      </c>
      <c r="E1784" s="248">
        <f>IFERROR(VLOOKUP(C1784,'LISTA ICCU 2026'!D756:F1812,3,FALSE),"NO ")</f>
        <v>225939</v>
      </c>
      <c r="F1784" s="247"/>
      <c r="G1784" s="249">
        <f t="shared" si="56"/>
        <v>225939</v>
      </c>
      <c r="H1784" s="267" t="s">
        <v>1309</v>
      </c>
    </row>
    <row r="1785" spans="2:8" s="251" customFormat="1">
      <c r="B1785" s="246">
        <f t="shared" si="55"/>
        <v>1772</v>
      </c>
      <c r="C1785" s="264" t="s">
        <v>822</v>
      </c>
      <c r="D1785" s="247" t="str">
        <f>IFERROR(VLOOKUP(C1785,'LISTA ICCU 2026'!D757:F1813,2,FALSE),"NO ")</f>
        <v>UN</v>
      </c>
      <c r="E1785" s="248">
        <f>IFERROR(VLOOKUP(C1785,'LISTA ICCU 2026'!D757:F1813,3,FALSE),"NO ")</f>
        <v>459311</v>
      </c>
      <c r="F1785" s="247"/>
      <c r="G1785" s="249">
        <f t="shared" si="56"/>
        <v>459311</v>
      </c>
      <c r="H1785" s="250" t="s">
        <v>1309</v>
      </c>
    </row>
    <row r="1786" spans="2:8" s="251" customFormat="1">
      <c r="B1786" s="246">
        <f t="shared" si="55"/>
        <v>1773</v>
      </c>
      <c r="C1786" s="264" t="s">
        <v>823</v>
      </c>
      <c r="D1786" s="247" t="str">
        <f>IFERROR(VLOOKUP(C1786,'LISTA ICCU 2026'!D758:F1814,2,FALSE),"NO ")</f>
        <v>UN</v>
      </c>
      <c r="E1786" s="248">
        <f>IFERROR(VLOOKUP(C1786,'LISTA ICCU 2026'!D758:F1814,3,FALSE),"NO ")</f>
        <v>532962</v>
      </c>
      <c r="F1786" s="247"/>
      <c r="G1786" s="249">
        <f t="shared" si="56"/>
        <v>532962</v>
      </c>
      <c r="H1786" s="250" t="s">
        <v>1309</v>
      </c>
    </row>
    <row r="1787" spans="2:8" s="251" customFormat="1">
      <c r="B1787" s="246">
        <f t="shared" si="55"/>
        <v>1774</v>
      </c>
      <c r="C1787" s="264" t="s">
        <v>824</v>
      </c>
      <c r="D1787" s="247" t="str">
        <f>IFERROR(VLOOKUP(C1787,'LISTA ICCU 2026'!D759:F1815,2,FALSE),"NO ")</f>
        <v>UN</v>
      </c>
      <c r="E1787" s="248">
        <f>IFERROR(VLOOKUP(C1787,'LISTA ICCU 2026'!D759:F1815,3,FALSE),"NO ")</f>
        <v>579417</v>
      </c>
      <c r="F1787" s="247"/>
      <c r="G1787" s="249">
        <f t="shared" si="56"/>
        <v>579417</v>
      </c>
      <c r="H1787" s="267" t="s">
        <v>1309</v>
      </c>
    </row>
    <row r="1788" spans="2:8" s="251" customFormat="1">
      <c r="B1788" s="246">
        <f t="shared" si="55"/>
        <v>1775</v>
      </c>
      <c r="C1788" s="264" t="s">
        <v>825</v>
      </c>
      <c r="D1788" s="247" t="str">
        <f>IFERROR(VLOOKUP(C1788,'LISTA ICCU 2026'!D760:F1816,2,FALSE),"NO ")</f>
        <v>UN</v>
      </c>
      <c r="E1788" s="248">
        <f>IFERROR(VLOOKUP(C1788,'LISTA ICCU 2026'!D760:F1816,3,FALSE),"NO ")</f>
        <v>709591</v>
      </c>
      <c r="F1788" s="247"/>
      <c r="G1788" s="249">
        <f t="shared" si="56"/>
        <v>709591</v>
      </c>
      <c r="H1788" s="250" t="s">
        <v>1309</v>
      </c>
    </row>
    <row r="1789" spans="2:8" s="251" customFormat="1">
      <c r="B1789" s="246">
        <f t="shared" si="55"/>
        <v>1776</v>
      </c>
      <c r="C1789" s="264" t="s">
        <v>826</v>
      </c>
      <c r="D1789" s="247" t="str">
        <f>IFERROR(VLOOKUP(C1789,'LISTA ICCU 2026'!D761:F1817,2,FALSE),"NO ")</f>
        <v>UN</v>
      </c>
      <c r="E1789" s="248">
        <f>IFERROR(VLOOKUP(C1789,'LISTA ICCU 2026'!D761:F1817,3,FALSE),"NO ")</f>
        <v>410811</v>
      </c>
      <c r="F1789" s="247"/>
      <c r="G1789" s="249">
        <f t="shared" si="56"/>
        <v>410811</v>
      </c>
      <c r="H1789" s="250" t="s">
        <v>1309</v>
      </c>
    </row>
    <row r="1790" spans="2:8" s="251" customFormat="1" ht="26.4">
      <c r="B1790" s="246">
        <f t="shared" si="55"/>
        <v>1777</v>
      </c>
      <c r="C1790" s="264" t="s">
        <v>827</v>
      </c>
      <c r="D1790" s="247" t="str">
        <f>IFERROR(VLOOKUP(C1790,'LISTA ICCU 2026'!D762:F1818,2,FALSE),"NO ")</f>
        <v>UN</v>
      </c>
      <c r="E1790" s="248">
        <f>IFERROR(VLOOKUP(C1790,'LISTA ICCU 2026'!D762:F1818,3,FALSE),"NO ")</f>
        <v>183742</v>
      </c>
      <c r="F1790" s="247"/>
      <c r="G1790" s="249">
        <f t="shared" si="56"/>
        <v>183742</v>
      </c>
      <c r="H1790" s="267" t="s">
        <v>1309</v>
      </c>
    </row>
    <row r="1791" spans="2:8" s="251" customFormat="1">
      <c r="B1791" s="246">
        <f t="shared" si="55"/>
        <v>1778</v>
      </c>
      <c r="C1791" s="264" t="s">
        <v>828</v>
      </c>
      <c r="D1791" s="247" t="str">
        <f>IFERROR(VLOOKUP(C1791,'LISTA ICCU 2026'!D763:F1819,2,FALSE),"NO ")</f>
        <v>UN</v>
      </c>
      <c r="E1791" s="248">
        <f>IFERROR(VLOOKUP(C1791,'LISTA ICCU 2026'!D763:F1819,3,FALSE),"NO ")</f>
        <v>19881</v>
      </c>
      <c r="F1791" s="247"/>
      <c r="G1791" s="249">
        <f t="shared" si="56"/>
        <v>19881</v>
      </c>
      <c r="H1791" s="250" t="s">
        <v>1309</v>
      </c>
    </row>
    <row r="1792" spans="2:8" s="251" customFormat="1">
      <c r="B1792" s="246">
        <f t="shared" si="55"/>
        <v>1779</v>
      </c>
      <c r="C1792" s="264" t="s">
        <v>829</v>
      </c>
      <c r="D1792" s="247" t="str">
        <f>IFERROR(VLOOKUP(C1792,'LISTA ICCU 2026'!D764:F1820,2,FALSE),"NO ")</f>
        <v>UN</v>
      </c>
      <c r="E1792" s="248">
        <f>IFERROR(VLOOKUP(C1792,'LISTA ICCU 2026'!D764:F1820,3,FALSE),"NO ")</f>
        <v>40382</v>
      </c>
      <c r="F1792" s="247"/>
      <c r="G1792" s="249">
        <f t="shared" si="56"/>
        <v>40382</v>
      </c>
      <c r="H1792" s="250" t="s">
        <v>1309</v>
      </c>
    </row>
    <row r="1793" spans="2:8" s="251" customFormat="1">
      <c r="B1793" s="246">
        <f t="shared" si="55"/>
        <v>1780</v>
      </c>
      <c r="C1793" s="264" t="s">
        <v>830</v>
      </c>
      <c r="D1793" s="247" t="str">
        <f>IFERROR(VLOOKUP(C1793,'LISTA ICCU 2026'!D765:F1821,2,FALSE),"NO ")</f>
        <v>ML</v>
      </c>
      <c r="E1793" s="248">
        <f>IFERROR(VLOOKUP(C1793,'LISTA ICCU 2026'!D765:F1821,3,FALSE),"NO ")</f>
        <v>7188</v>
      </c>
      <c r="F1793" s="247"/>
      <c r="G1793" s="249">
        <f t="shared" si="56"/>
        <v>7188</v>
      </c>
      <c r="H1793" s="267" t="s">
        <v>1309</v>
      </c>
    </row>
    <row r="1794" spans="2:8" s="251" customFormat="1">
      <c r="B1794" s="246">
        <f t="shared" si="55"/>
        <v>1781</v>
      </c>
      <c r="C1794" s="264" t="s">
        <v>831</v>
      </c>
      <c r="D1794" s="247" t="str">
        <f>IFERROR(VLOOKUP(C1794,'LISTA ICCU 2026'!D766:F1822,2,FALSE),"NO ")</f>
        <v>ML</v>
      </c>
      <c r="E1794" s="248">
        <f>IFERROR(VLOOKUP(C1794,'LISTA ICCU 2026'!D766:F1822,3,FALSE),"NO ")</f>
        <v>45874</v>
      </c>
      <c r="F1794" s="247"/>
      <c r="G1794" s="249">
        <f t="shared" si="56"/>
        <v>45874</v>
      </c>
      <c r="H1794" s="250" t="s">
        <v>1309</v>
      </c>
    </row>
    <row r="1795" spans="2:8" s="251" customFormat="1">
      <c r="B1795" s="246">
        <f t="shared" si="55"/>
        <v>1782</v>
      </c>
      <c r="C1795" s="264" t="s">
        <v>832</v>
      </c>
      <c r="D1795" s="247" t="str">
        <f>IFERROR(VLOOKUP(C1795,'LISTA ICCU 2026'!D767:F1823,2,FALSE),"NO ")</f>
        <v>ML</v>
      </c>
      <c r="E1795" s="248">
        <f>IFERROR(VLOOKUP(C1795,'LISTA ICCU 2026'!D767:F1823,3,FALSE),"NO ")</f>
        <v>49325</v>
      </c>
      <c r="F1795" s="247"/>
      <c r="G1795" s="249">
        <f t="shared" si="56"/>
        <v>49325</v>
      </c>
      <c r="H1795" s="250" t="s">
        <v>1309</v>
      </c>
    </row>
    <row r="1796" spans="2:8" s="251" customFormat="1">
      <c r="B1796" s="246">
        <f t="shared" si="55"/>
        <v>1783</v>
      </c>
      <c r="C1796" s="264" t="s">
        <v>833</v>
      </c>
      <c r="D1796" s="247" t="str">
        <f>IFERROR(VLOOKUP(C1796,'LISTA ICCU 2026'!D768:F1824,2,FALSE),"NO ")</f>
        <v>ML</v>
      </c>
      <c r="E1796" s="248">
        <f>IFERROR(VLOOKUP(C1796,'LISTA ICCU 2026'!D768:F1824,3,FALSE),"NO ")</f>
        <v>52657</v>
      </c>
      <c r="F1796" s="247"/>
      <c r="G1796" s="249">
        <f t="shared" si="56"/>
        <v>52657</v>
      </c>
      <c r="H1796" s="267" t="s">
        <v>1309</v>
      </c>
    </row>
    <row r="1797" spans="2:8" s="251" customFormat="1">
      <c r="B1797" s="246">
        <f t="shared" si="55"/>
        <v>1784</v>
      </c>
      <c r="C1797" s="264" t="s">
        <v>834</v>
      </c>
      <c r="D1797" s="247" t="str">
        <f>IFERROR(VLOOKUP(C1797,'LISTA ICCU 2026'!D769:F1825,2,FALSE),"NO ")</f>
        <v>ML</v>
      </c>
      <c r="E1797" s="248">
        <f>IFERROR(VLOOKUP(C1797,'LISTA ICCU 2026'!D769:F1825,3,FALSE),"NO ")</f>
        <v>33204</v>
      </c>
      <c r="F1797" s="247"/>
      <c r="G1797" s="249">
        <f t="shared" si="56"/>
        <v>33204</v>
      </c>
      <c r="H1797" s="250" t="s">
        <v>1309</v>
      </c>
    </row>
    <row r="1798" spans="2:8" s="251" customFormat="1">
      <c r="B1798" s="246">
        <f t="shared" si="55"/>
        <v>1785</v>
      </c>
      <c r="C1798" s="264" t="s">
        <v>835</v>
      </c>
      <c r="D1798" s="247" t="str">
        <f>IFERROR(VLOOKUP(C1798,'LISTA ICCU 2026'!D770:F1826,2,FALSE),"NO ")</f>
        <v>ML</v>
      </c>
      <c r="E1798" s="248">
        <f>IFERROR(VLOOKUP(C1798,'LISTA ICCU 2026'!D770:F1826,3,FALSE),"NO ")</f>
        <v>37529</v>
      </c>
      <c r="F1798" s="247"/>
      <c r="G1798" s="249">
        <f t="shared" si="56"/>
        <v>37529</v>
      </c>
      <c r="H1798" s="250" t="s">
        <v>1309</v>
      </c>
    </row>
    <row r="1799" spans="2:8" s="251" customFormat="1">
      <c r="B1799" s="246">
        <f t="shared" si="55"/>
        <v>1786</v>
      </c>
      <c r="C1799" s="264" t="s">
        <v>836</v>
      </c>
      <c r="D1799" s="247" t="str">
        <f>IFERROR(VLOOKUP(C1799,'LISTA ICCU 2026'!D771:F1827,2,FALSE),"NO ")</f>
        <v>ML</v>
      </c>
      <c r="E1799" s="248">
        <f>IFERROR(VLOOKUP(C1799,'LISTA ICCU 2026'!D771:F1827,3,FALSE),"NO ")</f>
        <v>40230</v>
      </c>
      <c r="F1799" s="247"/>
      <c r="G1799" s="249">
        <f t="shared" si="56"/>
        <v>40230</v>
      </c>
      <c r="H1799" s="267" t="s">
        <v>1309</v>
      </c>
    </row>
    <row r="1800" spans="2:8" s="251" customFormat="1">
      <c r="B1800" s="246">
        <f t="shared" si="55"/>
        <v>1787</v>
      </c>
      <c r="C1800" s="264" t="s">
        <v>837</v>
      </c>
      <c r="D1800" s="247" t="str">
        <f>IFERROR(VLOOKUP(C1800,'LISTA ICCU 2026'!D772:F1828,2,FALSE),"NO ")</f>
        <v>ML</v>
      </c>
      <c r="E1800" s="248">
        <f>IFERROR(VLOOKUP(C1800,'LISTA ICCU 2026'!D772:F1828,3,FALSE),"NO ")</f>
        <v>75899</v>
      </c>
      <c r="F1800" s="247"/>
      <c r="G1800" s="249">
        <f t="shared" si="56"/>
        <v>75899</v>
      </c>
      <c r="H1800" s="250" t="s">
        <v>1309</v>
      </c>
    </row>
    <row r="1801" spans="2:8" s="251" customFormat="1">
      <c r="B1801" s="246">
        <f t="shared" si="55"/>
        <v>1788</v>
      </c>
      <c r="C1801" s="264" t="s">
        <v>838</v>
      </c>
      <c r="D1801" s="247" t="str">
        <f>IFERROR(VLOOKUP(C1801,'LISTA ICCU 2026'!D773:F1829,2,FALSE),"NO ")</f>
        <v>UN</v>
      </c>
      <c r="E1801" s="248">
        <f>IFERROR(VLOOKUP(C1801,'LISTA ICCU 2026'!D773:F1829,3,FALSE),"NO ")</f>
        <v>949207</v>
      </c>
      <c r="F1801" s="247"/>
      <c r="G1801" s="249">
        <f t="shared" si="56"/>
        <v>949207</v>
      </c>
      <c r="H1801" s="250" t="s">
        <v>1309</v>
      </c>
    </row>
    <row r="1802" spans="2:8" s="251" customFormat="1">
      <c r="B1802" s="246">
        <f t="shared" si="55"/>
        <v>1789</v>
      </c>
      <c r="C1802" s="264" t="s">
        <v>839</v>
      </c>
      <c r="D1802" s="247" t="str">
        <f>IFERROR(VLOOKUP(C1802,'LISTA ICCU 2026'!D774:F1830,2,FALSE),"NO ")</f>
        <v>UN</v>
      </c>
      <c r="E1802" s="248">
        <f>IFERROR(VLOOKUP(C1802,'LISTA ICCU 2026'!D774:F1830,3,FALSE),"NO ")</f>
        <v>482921</v>
      </c>
      <c r="F1802" s="247"/>
      <c r="G1802" s="249">
        <f t="shared" si="56"/>
        <v>482921</v>
      </c>
      <c r="H1802" s="267" t="s">
        <v>1309</v>
      </c>
    </row>
    <row r="1803" spans="2:8" s="251" customFormat="1">
      <c r="B1803" s="246">
        <f t="shared" si="55"/>
        <v>1790</v>
      </c>
      <c r="C1803" s="264" t="s">
        <v>840</v>
      </c>
      <c r="D1803" s="247" t="str">
        <f>IFERROR(VLOOKUP(C1803,'LISTA ICCU 2026'!D775:F1831,2,FALSE),"NO ")</f>
        <v>UN</v>
      </c>
      <c r="E1803" s="248">
        <f>IFERROR(VLOOKUP(C1803,'LISTA ICCU 2026'!D775:F1831,3,FALSE),"NO ")</f>
        <v>151609</v>
      </c>
      <c r="F1803" s="247"/>
      <c r="G1803" s="249">
        <f t="shared" si="56"/>
        <v>151609</v>
      </c>
      <c r="H1803" s="250" t="s">
        <v>1309</v>
      </c>
    </row>
    <row r="1804" spans="2:8" s="251" customFormat="1">
      <c r="B1804" s="246">
        <f t="shared" si="55"/>
        <v>1791</v>
      </c>
      <c r="C1804" s="264" t="s">
        <v>841</v>
      </c>
      <c r="D1804" s="247" t="str">
        <f>IFERROR(VLOOKUP(C1804,'LISTA ICCU 2026'!D776:F1832,2,FALSE),"NO ")</f>
        <v>ML</v>
      </c>
      <c r="E1804" s="248">
        <f>IFERROR(VLOOKUP(C1804,'LISTA ICCU 2026'!D776:F1832,3,FALSE),"NO ")</f>
        <v>3045</v>
      </c>
      <c r="F1804" s="247"/>
      <c r="G1804" s="249">
        <f t="shared" si="56"/>
        <v>3045</v>
      </c>
      <c r="H1804" s="250" t="s">
        <v>1309</v>
      </c>
    </row>
    <row r="1805" spans="2:8" s="251" customFormat="1">
      <c r="B1805" s="246">
        <f t="shared" si="55"/>
        <v>1792</v>
      </c>
      <c r="C1805" s="264" t="s">
        <v>842</v>
      </c>
      <c r="D1805" s="247" t="str">
        <f>IFERROR(VLOOKUP(C1805,'LISTA ICCU 2026'!D777:F1833,2,FALSE),"NO ")</f>
        <v>ML</v>
      </c>
      <c r="E1805" s="248">
        <f>IFERROR(VLOOKUP(C1805,'LISTA ICCU 2026'!D777:F1833,3,FALSE),"NO ")</f>
        <v>11778</v>
      </c>
      <c r="F1805" s="247"/>
      <c r="G1805" s="249">
        <f t="shared" si="56"/>
        <v>11778</v>
      </c>
      <c r="H1805" s="267" t="s">
        <v>1309</v>
      </c>
    </row>
    <row r="1806" spans="2:8" s="251" customFormat="1">
      <c r="B1806" s="246">
        <f t="shared" si="55"/>
        <v>1793</v>
      </c>
      <c r="C1806" s="264" t="s">
        <v>843</v>
      </c>
      <c r="D1806" s="247" t="str">
        <f>IFERROR(VLOOKUP(C1806,'LISTA ICCU 2026'!D778:F1834,2,FALSE),"NO ")</f>
        <v>ML</v>
      </c>
      <c r="E1806" s="248">
        <f>IFERROR(VLOOKUP(C1806,'LISTA ICCU 2026'!D778:F1834,3,FALSE),"NO ")</f>
        <v>18471</v>
      </c>
      <c r="F1806" s="247"/>
      <c r="G1806" s="249">
        <f t="shared" si="56"/>
        <v>18471</v>
      </c>
      <c r="H1806" s="250" t="s">
        <v>1309</v>
      </c>
    </row>
    <row r="1807" spans="2:8" s="251" customFormat="1">
      <c r="B1807" s="246">
        <f t="shared" ref="B1807:B1867" si="57">B1806+1</f>
        <v>1794</v>
      </c>
      <c r="C1807" s="264" t="s">
        <v>844</v>
      </c>
      <c r="D1807" s="247" t="str">
        <f>IFERROR(VLOOKUP(C1807,'LISTA ICCU 2026'!D779:F1835,2,FALSE),"NO ")</f>
        <v>ML</v>
      </c>
      <c r="E1807" s="248">
        <f>IFERROR(VLOOKUP(C1807,'LISTA ICCU 2026'!D779:F1835,3,FALSE),"NO ")</f>
        <v>30133</v>
      </c>
      <c r="F1807" s="247"/>
      <c r="G1807" s="249">
        <f t="shared" si="56"/>
        <v>30133</v>
      </c>
      <c r="H1807" s="250" t="s">
        <v>1309</v>
      </c>
    </row>
    <row r="1808" spans="2:8" s="251" customFormat="1">
      <c r="B1808" s="246">
        <f t="shared" si="57"/>
        <v>1795</v>
      </c>
      <c r="C1808" s="264" t="s">
        <v>845</v>
      </c>
      <c r="D1808" s="247" t="str">
        <f>IFERROR(VLOOKUP(C1808,'LISTA ICCU 2026'!D780:F1836,2,FALSE),"NO ")</f>
        <v>ML</v>
      </c>
      <c r="E1808" s="248">
        <f>IFERROR(VLOOKUP(C1808,'LISTA ICCU 2026'!D780:F1836,3,FALSE),"NO ")</f>
        <v>6305</v>
      </c>
      <c r="F1808" s="247"/>
      <c r="G1808" s="249">
        <f t="shared" si="56"/>
        <v>6305</v>
      </c>
      <c r="H1808" s="267" t="s">
        <v>1309</v>
      </c>
    </row>
    <row r="1809" spans="2:8" s="251" customFormat="1" ht="26.4">
      <c r="B1809" s="246">
        <f t="shared" si="57"/>
        <v>1796</v>
      </c>
      <c r="C1809" s="264" t="s">
        <v>846</v>
      </c>
      <c r="D1809" s="247" t="str">
        <f>IFERROR(VLOOKUP(C1809,'LISTA ICCU 2026'!D781:F1837,2,FALSE),"NO ")</f>
        <v>ML</v>
      </c>
      <c r="E1809" s="248">
        <f>IFERROR(VLOOKUP(C1809,'LISTA ICCU 2026'!D781:F1837,3,FALSE),"NO ")</f>
        <v>23051</v>
      </c>
      <c r="F1809" s="247"/>
      <c r="G1809" s="249">
        <f t="shared" si="56"/>
        <v>23051</v>
      </c>
      <c r="H1809" s="250" t="s">
        <v>1309</v>
      </c>
    </row>
    <row r="1810" spans="2:8" s="251" customFormat="1" ht="26.4">
      <c r="B1810" s="246">
        <f t="shared" si="57"/>
        <v>1797</v>
      </c>
      <c r="C1810" s="264" t="s">
        <v>847</v>
      </c>
      <c r="D1810" s="247" t="str">
        <f>IFERROR(VLOOKUP(C1810,'LISTA ICCU 2026'!D782:F1838,2,FALSE),"NO ")</f>
        <v>ML</v>
      </c>
      <c r="E1810" s="248">
        <f>IFERROR(VLOOKUP(C1810,'LISTA ICCU 2026'!D782:F1838,3,FALSE),"NO ")</f>
        <v>29754</v>
      </c>
      <c r="F1810" s="247"/>
      <c r="G1810" s="249">
        <f t="shared" si="56"/>
        <v>29754</v>
      </c>
      <c r="H1810" s="250" t="s">
        <v>1309</v>
      </c>
    </row>
    <row r="1811" spans="2:8" s="251" customFormat="1" ht="26.4">
      <c r="B1811" s="246">
        <f t="shared" si="57"/>
        <v>1798</v>
      </c>
      <c r="C1811" s="264" t="s">
        <v>848</v>
      </c>
      <c r="D1811" s="247" t="str">
        <f>IFERROR(VLOOKUP(C1811,'LISTA ICCU 2026'!D783:F1839,2,FALSE),"NO ")</f>
        <v>ML</v>
      </c>
      <c r="E1811" s="248">
        <f>IFERROR(VLOOKUP(C1811,'LISTA ICCU 2026'!D783:F1839,3,FALSE),"NO ")</f>
        <v>28969</v>
      </c>
      <c r="F1811" s="247"/>
      <c r="G1811" s="249">
        <f t="shared" si="56"/>
        <v>28969</v>
      </c>
      <c r="H1811" s="267" t="s">
        <v>1309</v>
      </c>
    </row>
    <row r="1812" spans="2:8" s="251" customFormat="1" ht="26.4">
      <c r="B1812" s="246">
        <f t="shared" si="57"/>
        <v>1799</v>
      </c>
      <c r="C1812" s="264" t="s">
        <v>849</v>
      </c>
      <c r="D1812" s="247" t="str">
        <f>IFERROR(VLOOKUP(C1812,'LISTA ICCU 2026'!D784:F1840,2,FALSE),"NO ")</f>
        <v>ML</v>
      </c>
      <c r="E1812" s="248">
        <f>IFERROR(VLOOKUP(C1812,'LISTA ICCU 2026'!D784:F1840,3,FALSE),"NO ")</f>
        <v>31767</v>
      </c>
      <c r="F1812" s="247"/>
      <c r="G1812" s="249">
        <f t="shared" si="56"/>
        <v>31767</v>
      </c>
      <c r="H1812" s="250" t="s">
        <v>1309</v>
      </c>
    </row>
    <row r="1813" spans="2:8" s="251" customFormat="1" ht="39.6">
      <c r="B1813" s="246">
        <f t="shared" si="57"/>
        <v>1800</v>
      </c>
      <c r="C1813" s="264" t="s">
        <v>850</v>
      </c>
      <c r="D1813" s="247" t="str">
        <f>IFERROR(VLOOKUP(C1813,'LISTA ICCU 2026'!D785:F1841,2,FALSE),"NO ")</f>
        <v>UN</v>
      </c>
      <c r="E1813" s="248">
        <f>IFERROR(VLOOKUP(C1813,'LISTA ICCU 2026'!D785:F1841,3,FALSE),"NO ")</f>
        <v>892892</v>
      </c>
      <c r="F1813" s="247"/>
      <c r="G1813" s="249">
        <f t="shared" si="56"/>
        <v>892892</v>
      </c>
      <c r="H1813" s="250" t="s">
        <v>1309</v>
      </c>
    </row>
    <row r="1814" spans="2:8" s="251" customFormat="1">
      <c r="B1814" s="246">
        <f t="shared" si="57"/>
        <v>1801</v>
      </c>
      <c r="C1814" s="264" t="s">
        <v>853</v>
      </c>
      <c r="D1814" s="247" t="str">
        <f>IFERROR(VLOOKUP(C1814,'LISTA ICCU 2026'!D789:F1845,2,FALSE),"NO ")</f>
        <v>UN</v>
      </c>
      <c r="E1814" s="248">
        <f>IFERROR(VLOOKUP(C1814,'LISTA ICCU 2026'!D789:F1845,3,FALSE),"NO ")</f>
        <v>40593</v>
      </c>
      <c r="F1814" s="247"/>
      <c r="G1814" s="249">
        <f t="shared" si="56"/>
        <v>40593</v>
      </c>
      <c r="H1814" s="267" t="s">
        <v>1309</v>
      </c>
    </row>
    <row r="1815" spans="2:8" s="251" customFormat="1">
      <c r="B1815" s="246">
        <f t="shared" si="57"/>
        <v>1802</v>
      </c>
      <c r="C1815" s="264" t="s">
        <v>854</v>
      </c>
      <c r="D1815" s="247" t="str">
        <f>IFERROR(VLOOKUP(C1815,'LISTA ICCU 2026'!D790:F1846,2,FALSE),"NO ")</f>
        <v>UN</v>
      </c>
      <c r="E1815" s="248">
        <f>IFERROR(VLOOKUP(C1815,'LISTA ICCU 2026'!D790:F1846,3,FALSE),"NO ")</f>
        <v>131316</v>
      </c>
      <c r="F1815" s="247"/>
      <c r="G1815" s="249">
        <f t="shared" si="56"/>
        <v>131316</v>
      </c>
      <c r="H1815" s="250" t="s">
        <v>1309</v>
      </c>
    </row>
    <row r="1816" spans="2:8" s="251" customFormat="1">
      <c r="B1816" s="246">
        <f t="shared" si="57"/>
        <v>1803</v>
      </c>
      <c r="C1816" s="264" t="s">
        <v>855</v>
      </c>
      <c r="D1816" s="247" t="str">
        <f>IFERROR(VLOOKUP(C1816,'LISTA ICCU 2026'!D791:F1847,2,FALSE),"NO ")</f>
        <v>UN</v>
      </c>
      <c r="E1816" s="248">
        <f>IFERROR(VLOOKUP(C1816,'LISTA ICCU 2026'!D791:F1847,3,FALSE),"NO ")</f>
        <v>723299</v>
      </c>
      <c r="F1816" s="247"/>
      <c r="G1816" s="249">
        <f t="shared" si="56"/>
        <v>723299</v>
      </c>
      <c r="H1816" s="250" t="s">
        <v>1309</v>
      </c>
    </row>
    <row r="1817" spans="2:8" s="251" customFormat="1">
      <c r="B1817" s="246">
        <f t="shared" si="57"/>
        <v>1804</v>
      </c>
      <c r="C1817" s="264" t="s">
        <v>856</v>
      </c>
      <c r="D1817" s="247" t="str">
        <f>IFERROR(VLOOKUP(C1817,'LISTA ICCU 2026'!D792:F1848,2,FALSE),"NO ")</f>
        <v>UN</v>
      </c>
      <c r="E1817" s="248">
        <f>IFERROR(VLOOKUP(C1817,'LISTA ICCU 2026'!D792:F1848,3,FALSE),"NO ")</f>
        <v>1542601</v>
      </c>
      <c r="F1817" s="247"/>
      <c r="G1817" s="249">
        <f t="shared" si="56"/>
        <v>1542601</v>
      </c>
      <c r="H1817" s="267" t="s">
        <v>1309</v>
      </c>
    </row>
    <row r="1818" spans="2:8" s="251" customFormat="1">
      <c r="B1818" s="246">
        <f t="shared" si="57"/>
        <v>1805</v>
      </c>
      <c r="C1818" s="264" t="s">
        <v>857</v>
      </c>
      <c r="D1818" s="247" t="str">
        <f>IFERROR(VLOOKUP(C1818,'LISTA ICCU 2026'!D793:F1849,2,FALSE),"NO ")</f>
        <v>UN</v>
      </c>
      <c r="E1818" s="248">
        <f>IFERROR(VLOOKUP(C1818,'LISTA ICCU 2026'!D793:F1849,3,FALSE),"NO ")</f>
        <v>179264</v>
      </c>
      <c r="F1818" s="247"/>
      <c r="G1818" s="249">
        <f t="shared" si="56"/>
        <v>179264</v>
      </c>
      <c r="H1818" s="250" t="s">
        <v>1309</v>
      </c>
    </row>
    <row r="1819" spans="2:8" s="251" customFormat="1">
      <c r="B1819" s="246">
        <f t="shared" si="57"/>
        <v>1806</v>
      </c>
      <c r="C1819" s="264" t="s">
        <v>858</v>
      </c>
      <c r="D1819" s="247" t="str">
        <f>IFERROR(VLOOKUP(C1819,'LISTA ICCU 2026'!D794:F1850,2,FALSE),"NO ")</f>
        <v>UN</v>
      </c>
      <c r="E1819" s="248">
        <f>IFERROR(VLOOKUP(C1819,'LISTA ICCU 2026'!D794:F1850,3,FALSE),"NO ")</f>
        <v>1073659</v>
      </c>
      <c r="F1819" s="247"/>
      <c r="G1819" s="249">
        <f t="shared" si="56"/>
        <v>1073659</v>
      </c>
      <c r="H1819" s="250" t="s">
        <v>1309</v>
      </c>
    </row>
    <row r="1820" spans="2:8" s="251" customFormat="1">
      <c r="B1820" s="246">
        <f t="shared" si="57"/>
        <v>1807</v>
      </c>
      <c r="C1820" s="264" t="s">
        <v>859</v>
      </c>
      <c r="D1820" s="247" t="str">
        <f>IFERROR(VLOOKUP(C1820,'LISTA ICCU 2026'!D795:F1851,2,FALSE),"NO ")</f>
        <v>UN</v>
      </c>
      <c r="E1820" s="248">
        <f>IFERROR(VLOOKUP(C1820,'LISTA ICCU 2026'!D795:F1851,3,FALSE),"NO ")</f>
        <v>2300293</v>
      </c>
      <c r="F1820" s="247"/>
      <c r="G1820" s="249">
        <f t="shared" si="56"/>
        <v>2300293</v>
      </c>
      <c r="H1820" s="267" t="s">
        <v>1309</v>
      </c>
    </row>
    <row r="1821" spans="2:8" s="251" customFormat="1" ht="26.4">
      <c r="B1821" s="246">
        <f t="shared" si="57"/>
        <v>1808</v>
      </c>
      <c r="C1821" s="264" t="s">
        <v>860</v>
      </c>
      <c r="D1821" s="247" t="str">
        <f>IFERROR(VLOOKUP(C1821,'LISTA ICCU 2026'!D796:F1852,2,FALSE),"NO ")</f>
        <v>UN</v>
      </c>
      <c r="E1821" s="248">
        <f>IFERROR(VLOOKUP(C1821,'LISTA ICCU 2026'!D796:F1852,3,FALSE),"NO ")</f>
        <v>21859</v>
      </c>
      <c r="F1821" s="247"/>
      <c r="G1821" s="249">
        <f t="shared" si="56"/>
        <v>21859</v>
      </c>
      <c r="H1821" s="250" t="s">
        <v>1309</v>
      </c>
    </row>
    <row r="1822" spans="2:8" s="251" customFormat="1" ht="26.4">
      <c r="B1822" s="246">
        <f t="shared" si="57"/>
        <v>1809</v>
      </c>
      <c r="C1822" s="264" t="s">
        <v>861</v>
      </c>
      <c r="D1822" s="247" t="str">
        <f>IFERROR(VLOOKUP(C1822,'LISTA ICCU 2026'!D797:F1853,2,FALSE),"NO ")</f>
        <v>UN</v>
      </c>
      <c r="E1822" s="248">
        <f>IFERROR(VLOOKUP(C1822,'LISTA ICCU 2026'!D797:F1853,3,FALSE),"NO ")</f>
        <v>26128</v>
      </c>
      <c r="F1822" s="247"/>
      <c r="G1822" s="249">
        <f t="shared" si="56"/>
        <v>26128</v>
      </c>
      <c r="H1822" s="250" t="s">
        <v>1309</v>
      </c>
    </row>
    <row r="1823" spans="2:8" s="251" customFormat="1" ht="26.4">
      <c r="B1823" s="246">
        <f t="shared" si="57"/>
        <v>1810</v>
      </c>
      <c r="C1823" s="264" t="s">
        <v>862</v>
      </c>
      <c r="D1823" s="247" t="str">
        <f>IFERROR(VLOOKUP(C1823,'LISTA ICCU 2026'!D798:F1854,2,FALSE),"NO ")</f>
        <v>UN</v>
      </c>
      <c r="E1823" s="248">
        <f>IFERROR(VLOOKUP(C1823,'LISTA ICCU 2026'!D798:F1854,3,FALSE),"NO ")</f>
        <v>31894</v>
      </c>
      <c r="F1823" s="247"/>
      <c r="G1823" s="249">
        <f t="shared" si="56"/>
        <v>31894</v>
      </c>
      <c r="H1823" s="267" t="s">
        <v>1309</v>
      </c>
    </row>
    <row r="1824" spans="2:8" s="251" customFormat="1" ht="26.4">
      <c r="B1824" s="246">
        <f t="shared" si="57"/>
        <v>1811</v>
      </c>
      <c r="C1824" s="264" t="s">
        <v>863</v>
      </c>
      <c r="D1824" s="247" t="str">
        <f>IFERROR(VLOOKUP(C1824,'LISTA ICCU 2026'!D799:F1855,2,FALSE),"NO ")</f>
        <v>UN</v>
      </c>
      <c r="E1824" s="248">
        <f>IFERROR(VLOOKUP(C1824,'LISTA ICCU 2026'!D799:F1855,3,FALSE),"NO ")</f>
        <v>34570</v>
      </c>
      <c r="F1824" s="247"/>
      <c r="G1824" s="249">
        <f t="shared" si="56"/>
        <v>34570</v>
      </c>
      <c r="H1824" s="250" t="s">
        <v>1309</v>
      </c>
    </row>
    <row r="1825" spans="2:8" s="251" customFormat="1" ht="26.4">
      <c r="B1825" s="246">
        <f t="shared" si="57"/>
        <v>1812</v>
      </c>
      <c r="C1825" s="264" t="s">
        <v>864</v>
      </c>
      <c r="D1825" s="247" t="str">
        <f>IFERROR(VLOOKUP(C1825,'LISTA ICCU 2026'!D800:F1856,2,FALSE),"NO ")</f>
        <v>UN</v>
      </c>
      <c r="E1825" s="248">
        <f>IFERROR(VLOOKUP(C1825,'LISTA ICCU 2026'!D800:F1856,3,FALSE),"NO ")</f>
        <v>40734</v>
      </c>
      <c r="F1825" s="247"/>
      <c r="G1825" s="249">
        <f t="shared" ref="G1825:G1888" si="58">E1825*(1+F1825)</f>
        <v>40734</v>
      </c>
      <c r="H1825" s="250" t="s">
        <v>1309</v>
      </c>
    </row>
    <row r="1826" spans="2:8" s="251" customFormat="1" ht="26.4">
      <c r="B1826" s="246">
        <f t="shared" si="57"/>
        <v>1813</v>
      </c>
      <c r="C1826" s="264" t="s">
        <v>865</v>
      </c>
      <c r="D1826" s="247" t="str">
        <f>IFERROR(VLOOKUP(C1826,'LISTA ICCU 2026'!D801:F1857,2,FALSE),"NO ")</f>
        <v>UN</v>
      </c>
      <c r="E1826" s="248">
        <f>IFERROR(VLOOKUP(C1826,'LISTA ICCU 2026'!D801:F1857,3,FALSE),"NO ")</f>
        <v>40734</v>
      </c>
      <c r="F1826" s="247"/>
      <c r="G1826" s="249">
        <f t="shared" si="58"/>
        <v>40734</v>
      </c>
      <c r="H1826" s="267" t="s">
        <v>1309</v>
      </c>
    </row>
    <row r="1827" spans="2:8" s="251" customFormat="1">
      <c r="B1827" s="246">
        <f t="shared" si="57"/>
        <v>1814</v>
      </c>
      <c r="C1827" s="264" t="s">
        <v>866</v>
      </c>
      <c r="D1827" s="247" t="str">
        <f>IFERROR(VLOOKUP(C1827,'LISTA ICCU 2026'!D802:F1858,2,FALSE),"NO ")</f>
        <v>UN</v>
      </c>
      <c r="E1827" s="248">
        <f>IFERROR(VLOOKUP(C1827,'LISTA ICCU 2026'!D802:F1858,3,FALSE),"NO ")</f>
        <v>152069</v>
      </c>
      <c r="F1827" s="247"/>
      <c r="G1827" s="249">
        <f t="shared" si="58"/>
        <v>152069</v>
      </c>
      <c r="H1827" s="250" t="s">
        <v>1309</v>
      </c>
    </row>
    <row r="1828" spans="2:8" s="251" customFormat="1">
      <c r="B1828" s="246">
        <f t="shared" si="57"/>
        <v>1815</v>
      </c>
      <c r="C1828" s="264" t="s">
        <v>867</v>
      </c>
      <c r="D1828" s="247" t="str">
        <f>IFERROR(VLOOKUP(C1828,'LISTA ICCU 2026'!D803:F1859,2,FALSE),"NO ")</f>
        <v>UN</v>
      </c>
      <c r="E1828" s="248">
        <f>IFERROR(VLOOKUP(C1828,'LISTA ICCU 2026'!D803:F1859,3,FALSE),"NO ")</f>
        <v>176612</v>
      </c>
      <c r="F1828" s="247"/>
      <c r="G1828" s="249">
        <f t="shared" si="58"/>
        <v>176612</v>
      </c>
      <c r="H1828" s="250" t="s">
        <v>1309</v>
      </c>
    </row>
    <row r="1829" spans="2:8" s="251" customFormat="1">
      <c r="B1829" s="246">
        <f t="shared" si="57"/>
        <v>1816</v>
      </c>
      <c r="C1829" s="264" t="s">
        <v>868</v>
      </c>
      <c r="D1829" s="247" t="str">
        <f>IFERROR(VLOOKUP(C1829,'LISTA ICCU 2026'!D804:F1860,2,FALSE),"NO ")</f>
        <v>UN</v>
      </c>
      <c r="E1829" s="248">
        <f>IFERROR(VLOOKUP(C1829,'LISTA ICCU 2026'!D804:F1860,3,FALSE),"NO ")</f>
        <v>544433</v>
      </c>
      <c r="F1829" s="247"/>
      <c r="G1829" s="249">
        <f t="shared" si="58"/>
        <v>544433</v>
      </c>
      <c r="H1829" s="267" t="s">
        <v>1309</v>
      </c>
    </row>
    <row r="1830" spans="2:8" s="251" customFormat="1">
      <c r="B1830" s="246">
        <f t="shared" si="57"/>
        <v>1817</v>
      </c>
      <c r="C1830" s="264" t="s">
        <v>869</v>
      </c>
      <c r="D1830" s="247" t="str">
        <f>IFERROR(VLOOKUP(C1830,'LISTA ICCU 2026'!D805:F1861,2,FALSE),"NO ")</f>
        <v>UN</v>
      </c>
      <c r="E1830" s="248">
        <f>IFERROR(VLOOKUP(C1830,'LISTA ICCU 2026'!D805:F1861,3,FALSE),"NO ")</f>
        <v>203765</v>
      </c>
      <c r="F1830" s="247"/>
      <c r="G1830" s="249">
        <f t="shared" si="58"/>
        <v>203765</v>
      </c>
      <c r="H1830" s="250" t="s">
        <v>1309</v>
      </c>
    </row>
    <row r="1831" spans="2:8" s="251" customFormat="1">
      <c r="B1831" s="246">
        <f t="shared" si="57"/>
        <v>1818</v>
      </c>
      <c r="C1831" s="264" t="s">
        <v>870</v>
      </c>
      <c r="D1831" s="247" t="str">
        <f>IFERROR(VLOOKUP(C1831,'LISTA ICCU 2026'!D806:F1862,2,FALSE),"NO ")</f>
        <v>UN</v>
      </c>
      <c r="E1831" s="248">
        <f>IFERROR(VLOOKUP(C1831,'LISTA ICCU 2026'!D806:F1862,3,FALSE),"NO ")</f>
        <v>335954</v>
      </c>
      <c r="F1831" s="247"/>
      <c r="G1831" s="249">
        <f t="shared" si="58"/>
        <v>335954</v>
      </c>
      <c r="H1831" s="250" t="s">
        <v>1309</v>
      </c>
    </row>
    <row r="1832" spans="2:8" s="251" customFormat="1">
      <c r="B1832" s="246">
        <f t="shared" si="57"/>
        <v>1819</v>
      </c>
      <c r="C1832" s="264" t="s">
        <v>871</v>
      </c>
      <c r="D1832" s="247" t="str">
        <f>IFERROR(VLOOKUP(C1832,'LISTA ICCU 2026'!D807:F1863,2,FALSE),"NO ")</f>
        <v>UN</v>
      </c>
      <c r="E1832" s="248">
        <f>IFERROR(VLOOKUP(C1832,'LISTA ICCU 2026'!D807:F1863,3,FALSE),"NO ")</f>
        <v>1475781</v>
      </c>
      <c r="F1832" s="247"/>
      <c r="G1832" s="249">
        <f t="shared" si="58"/>
        <v>1475781</v>
      </c>
      <c r="H1832" s="267" t="s">
        <v>1309</v>
      </c>
    </row>
    <row r="1833" spans="2:8" s="251" customFormat="1">
      <c r="B1833" s="246">
        <f t="shared" si="57"/>
        <v>1820</v>
      </c>
      <c r="C1833" s="264" t="s">
        <v>872</v>
      </c>
      <c r="D1833" s="247" t="str">
        <f>IFERROR(VLOOKUP(C1833,'LISTA ICCU 2026'!D808:F1864,2,FALSE),"NO ")</f>
        <v>UN</v>
      </c>
      <c r="E1833" s="248">
        <f>IFERROR(VLOOKUP(C1833,'LISTA ICCU 2026'!D808:F1864,3,FALSE),"NO ")</f>
        <v>1698956</v>
      </c>
      <c r="F1833" s="247"/>
      <c r="G1833" s="249">
        <f t="shared" si="58"/>
        <v>1698956</v>
      </c>
      <c r="H1833" s="250" t="s">
        <v>1309</v>
      </c>
    </row>
    <row r="1834" spans="2:8" s="251" customFormat="1">
      <c r="B1834" s="246">
        <f t="shared" si="57"/>
        <v>1821</v>
      </c>
      <c r="C1834" s="264" t="s">
        <v>873</v>
      </c>
      <c r="D1834" s="247" t="str">
        <f>IFERROR(VLOOKUP(C1834,'LISTA ICCU 2026'!D809:F1865,2,FALSE),"NO ")</f>
        <v>ML</v>
      </c>
      <c r="E1834" s="248">
        <f>IFERROR(VLOOKUP(C1834,'LISTA ICCU 2026'!D809:F1865,3,FALSE),"NO ")</f>
        <v>22515</v>
      </c>
      <c r="F1834" s="247"/>
      <c r="G1834" s="249">
        <f t="shared" si="58"/>
        <v>22515</v>
      </c>
      <c r="H1834" s="250" t="s">
        <v>1309</v>
      </c>
    </row>
    <row r="1835" spans="2:8" s="251" customFormat="1">
      <c r="B1835" s="246">
        <f t="shared" si="57"/>
        <v>1822</v>
      </c>
      <c r="C1835" s="264" t="s">
        <v>874</v>
      </c>
      <c r="D1835" s="247" t="str">
        <f>IFERROR(VLOOKUP(C1835,'LISTA ICCU 2026'!D810:F1866,2,FALSE),"NO ")</f>
        <v>ML</v>
      </c>
      <c r="E1835" s="248">
        <f>IFERROR(VLOOKUP(C1835,'LISTA ICCU 2026'!D810:F1866,3,FALSE),"NO ")</f>
        <v>20183</v>
      </c>
      <c r="F1835" s="247"/>
      <c r="G1835" s="249">
        <f t="shared" si="58"/>
        <v>20183</v>
      </c>
      <c r="H1835" s="267" t="s">
        <v>1309</v>
      </c>
    </row>
    <row r="1836" spans="2:8" s="251" customFormat="1">
      <c r="B1836" s="246">
        <f t="shared" si="57"/>
        <v>1823</v>
      </c>
      <c r="C1836" s="264" t="s">
        <v>875</v>
      </c>
      <c r="D1836" s="247" t="str">
        <f>IFERROR(VLOOKUP(C1836,'LISTA ICCU 2026'!D811:F1867,2,FALSE),"NO ")</f>
        <v>ML</v>
      </c>
      <c r="E1836" s="248">
        <f>IFERROR(VLOOKUP(C1836,'LISTA ICCU 2026'!D811:F1867,3,FALSE),"NO ")</f>
        <v>43563</v>
      </c>
      <c r="F1836" s="247"/>
      <c r="G1836" s="249">
        <f t="shared" si="58"/>
        <v>43563</v>
      </c>
      <c r="H1836" s="250" t="s">
        <v>1309</v>
      </c>
    </row>
    <row r="1837" spans="2:8" s="251" customFormat="1">
      <c r="B1837" s="246">
        <f t="shared" si="57"/>
        <v>1824</v>
      </c>
      <c r="C1837" s="264" t="s">
        <v>876</v>
      </c>
      <c r="D1837" s="247" t="str">
        <f>IFERROR(VLOOKUP(C1837,'LISTA ICCU 2026'!D812:F1868,2,FALSE),"NO ")</f>
        <v>ML</v>
      </c>
      <c r="E1837" s="248">
        <f>IFERROR(VLOOKUP(C1837,'LISTA ICCU 2026'!D812:F1868,3,FALSE),"NO ")</f>
        <v>180367</v>
      </c>
      <c r="F1837" s="247"/>
      <c r="G1837" s="249">
        <f t="shared" si="58"/>
        <v>180367</v>
      </c>
      <c r="H1837" s="250" t="s">
        <v>1309</v>
      </c>
    </row>
    <row r="1838" spans="2:8" s="251" customFormat="1">
      <c r="B1838" s="246">
        <f t="shared" si="57"/>
        <v>1825</v>
      </c>
      <c r="C1838" s="264" t="s">
        <v>877</v>
      </c>
      <c r="D1838" s="247" t="str">
        <f>IFERROR(VLOOKUP(C1838,'LISTA ICCU 2026'!D813:F1869,2,FALSE),"NO ")</f>
        <v>ML</v>
      </c>
      <c r="E1838" s="248">
        <f>IFERROR(VLOOKUP(C1838,'LISTA ICCU 2026'!D813:F1869,3,FALSE),"NO ")</f>
        <v>264207</v>
      </c>
      <c r="F1838" s="247"/>
      <c r="G1838" s="249">
        <f t="shared" si="58"/>
        <v>264207</v>
      </c>
      <c r="H1838" s="267" t="s">
        <v>1309</v>
      </c>
    </row>
    <row r="1839" spans="2:8" s="251" customFormat="1">
      <c r="B1839" s="246">
        <f t="shared" si="57"/>
        <v>1826</v>
      </c>
      <c r="C1839" s="264" t="s">
        <v>878</v>
      </c>
      <c r="D1839" s="247" t="str">
        <f>IFERROR(VLOOKUP(C1839,'LISTA ICCU 2026'!D814:F1870,2,FALSE),"NO ")</f>
        <v>ML</v>
      </c>
      <c r="E1839" s="248">
        <f>IFERROR(VLOOKUP(C1839,'LISTA ICCU 2026'!D814:F1870,3,FALSE),"NO ")</f>
        <v>45300</v>
      </c>
      <c r="F1839" s="247"/>
      <c r="G1839" s="249">
        <f t="shared" si="58"/>
        <v>45300</v>
      </c>
      <c r="H1839" s="250" t="s">
        <v>1309</v>
      </c>
    </row>
    <row r="1840" spans="2:8" s="251" customFormat="1">
      <c r="B1840" s="246">
        <f t="shared" si="57"/>
        <v>1827</v>
      </c>
      <c r="C1840" s="264" t="s">
        <v>879</v>
      </c>
      <c r="D1840" s="247" t="str">
        <f>IFERROR(VLOOKUP(C1840,'LISTA ICCU 2026'!D815:F1871,2,FALSE),"NO ")</f>
        <v>ML</v>
      </c>
      <c r="E1840" s="248">
        <f>IFERROR(VLOOKUP(C1840,'LISTA ICCU 2026'!D815:F1871,3,FALSE),"NO ")</f>
        <v>152657</v>
      </c>
      <c r="F1840" s="247"/>
      <c r="G1840" s="249">
        <f t="shared" si="58"/>
        <v>152657</v>
      </c>
      <c r="H1840" s="250" t="s">
        <v>1309</v>
      </c>
    </row>
    <row r="1841" spans="2:8" s="251" customFormat="1" ht="26.4">
      <c r="B1841" s="246">
        <f t="shared" si="57"/>
        <v>1828</v>
      </c>
      <c r="C1841" s="264" t="s">
        <v>880</v>
      </c>
      <c r="D1841" s="247" t="str">
        <f>IFERROR(VLOOKUP(C1841,'LISTA ICCU 2026'!D816:F1872,2,FALSE),"NO ")</f>
        <v>ML</v>
      </c>
      <c r="E1841" s="248">
        <f>IFERROR(VLOOKUP(C1841,'LISTA ICCU 2026'!D816:F1872,3,FALSE),"NO ")</f>
        <v>221895</v>
      </c>
      <c r="F1841" s="247"/>
      <c r="G1841" s="249">
        <f t="shared" si="58"/>
        <v>221895</v>
      </c>
      <c r="H1841" s="267" t="s">
        <v>1309</v>
      </c>
    </row>
    <row r="1842" spans="2:8" s="251" customFormat="1" ht="26.4">
      <c r="B1842" s="246">
        <f t="shared" si="57"/>
        <v>1829</v>
      </c>
      <c r="C1842" s="264" t="s">
        <v>881</v>
      </c>
      <c r="D1842" s="247" t="str">
        <f>IFERROR(VLOOKUP(C1842,'LISTA ICCU 2026'!D817:F1873,2,FALSE),"NO ")</f>
        <v>UN</v>
      </c>
      <c r="E1842" s="248">
        <f>IFERROR(VLOOKUP(C1842,'LISTA ICCU 2026'!D817:F1873,3,FALSE),"NO ")</f>
        <v>44849</v>
      </c>
      <c r="F1842" s="247"/>
      <c r="G1842" s="249">
        <f t="shared" si="58"/>
        <v>44849</v>
      </c>
      <c r="H1842" s="250" t="s">
        <v>1309</v>
      </c>
    </row>
    <row r="1843" spans="2:8" s="251" customFormat="1">
      <c r="B1843" s="246">
        <f t="shared" si="57"/>
        <v>1830</v>
      </c>
      <c r="C1843" s="264" t="s">
        <v>882</v>
      </c>
      <c r="D1843" s="247" t="str">
        <f>IFERROR(VLOOKUP(C1843,'LISTA ICCU 2026'!D818:F1874,2,FALSE),"NO ")</f>
        <v>UN</v>
      </c>
      <c r="E1843" s="248">
        <f>IFERROR(VLOOKUP(C1843,'LISTA ICCU 2026'!D818:F1874,3,FALSE),"NO ")</f>
        <v>91410</v>
      </c>
      <c r="F1843" s="247"/>
      <c r="G1843" s="249">
        <f t="shared" si="58"/>
        <v>91410</v>
      </c>
      <c r="H1843" s="250" t="s">
        <v>1309</v>
      </c>
    </row>
    <row r="1844" spans="2:8" s="251" customFormat="1">
      <c r="B1844" s="246">
        <f t="shared" si="57"/>
        <v>1831</v>
      </c>
      <c r="C1844" s="264" t="s">
        <v>883</v>
      </c>
      <c r="D1844" s="247" t="str">
        <f>IFERROR(VLOOKUP(C1844,'LISTA ICCU 2026'!D819:F1875,2,FALSE),"NO ")</f>
        <v>UN</v>
      </c>
      <c r="E1844" s="248">
        <f>IFERROR(VLOOKUP(C1844,'LISTA ICCU 2026'!D819:F1875,3,FALSE),"NO ")</f>
        <v>359072</v>
      </c>
      <c r="F1844" s="247"/>
      <c r="G1844" s="249">
        <f t="shared" si="58"/>
        <v>359072</v>
      </c>
      <c r="H1844" s="267" t="s">
        <v>1309</v>
      </c>
    </row>
    <row r="1845" spans="2:8" s="251" customFormat="1">
      <c r="B1845" s="246">
        <f t="shared" si="57"/>
        <v>1832</v>
      </c>
      <c r="C1845" s="264" t="s">
        <v>884</v>
      </c>
      <c r="D1845" s="247" t="str">
        <f>IFERROR(VLOOKUP(C1845,'LISTA ICCU 2026'!D820:F1876,2,FALSE),"NO ")</f>
        <v>UN</v>
      </c>
      <c r="E1845" s="248">
        <f>IFERROR(VLOOKUP(C1845,'LISTA ICCU 2026'!D820:F1876,3,FALSE),"NO ")</f>
        <v>105905</v>
      </c>
      <c r="F1845" s="247"/>
      <c r="G1845" s="249">
        <f t="shared" si="58"/>
        <v>105905</v>
      </c>
      <c r="H1845" s="250" t="s">
        <v>1309</v>
      </c>
    </row>
    <row r="1846" spans="2:8" s="251" customFormat="1">
      <c r="B1846" s="246">
        <f t="shared" si="57"/>
        <v>1833</v>
      </c>
      <c r="C1846" s="264" t="s">
        <v>885</v>
      </c>
      <c r="D1846" s="247" t="str">
        <f>IFERROR(VLOOKUP(C1846,'LISTA ICCU 2026'!D821:F1877,2,FALSE),"NO ")</f>
        <v>UN</v>
      </c>
      <c r="E1846" s="248">
        <f>IFERROR(VLOOKUP(C1846,'LISTA ICCU 2026'!D821:F1877,3,FALSE),"NO ")</f>
        <v>416306</v>
      </c>
      <c r="F1846" s="247"/>
      <c r="G1846" s="249">
        <f t="shared" si="58"/>
        <v>416306</v>
      </c>
      <c r="H1846" s="250" t="s">
        <v>1309</v>
      </c>
    </row>
    <row r="1847" spans="2:8" s="251" customFormat="1">
      <c r="B1847" s="246">
        <f t="shared" si="57"/>
        <v>1834</v>
      </c>
      <c r="C1847" s="264" t="s">
        <v>886</v>
      </c>
      <c r="D1847" s="247" t="str">
        <f>IFERROR(VLOOKUP(C1847,'LISTA ICCU 2026'!D822:F1878,2,FALSE),"NO ")</f>
        <v>UN</v>
      </c>
      <c r="E1847" s="248">
        <f>IFERROR(VLOOKUP(C1847,'LISTA ICCU 2026'!D822:F1878,3,FALSE),"NO ")</f>
        <v>260355</v>
      </c>
      <c r="F1847" s="247"/>
      <c r="G1847" s="249">
        <f t="shared" si="58"/>
        <v>260355</v>
      </c>
      <c r="H1847" s="267" t="s">
        <v>1309</v>
      </c>
    </row>
    <row r="1848" spans="2:8" s="251" customFormat="1">
      <c r="B1848" s="246">
        <f t="shared" si="57"/>
        <v>1835</v>
      </c>
      <c r="C1848" s="264" t="s">
        <v>887</v>
      </c>
      <c r="D1848" s="247" t="str">
        <f>IFERROR(VLOOKUP(C1848,'LISTA ICCU 2026'!D823:F1879,2,FALSE),"NO ")</f>
        <v>UN</v>
      </c>
      <c r="E1848" s="248">
        <f>IFERROR(VLOOKUP(C1848,'LISTA ICCU 2026'!D823:F1879,3,FALSE),"NO ")</f>
        <v>711074</v>
      </c>
      <c r="F1848" s="247"/>
      <c r="G1848" s="249">
        <f t="shared" si="58"/>
        <v>711074</v>
      </c>
      <c r="H1848" s="250" t="s">
        <v>1309</v>
      </c>
    </row>
    <row r="1849" spans="2:8" s="251" customFormat="1">
      <c r="B1849" s="246">
        <f t="shared" si="57"/>
        <v>1836</v>
      </c>
      <c r="C1849" s="264" t="s">
        <v>888</v>
      </c>
      <c r="D1849" s="247" t="str">
        <f>IFERROR(VLOOKUP(C1849,'LISTA ICCU 2026'!D824:F1880,2,FALSE),"NO ")</f>
        <v>UN</v>
      </c>
      <c r="E1849" s="248">
        <f>IFERROR(VLOOKUP(C1849,'LISTA ICCU 2026'!D824:F1880,3,FALSE),"NO ")</f>
        <v>1867006</v>
      </c>
      <c r="F1849" s="247"/>
      <c r="G1849" s="249">
        <f t="shared" si="58"/>
        <v>1867006</v>
      </c>
      <c r="H1849" s="250" t="s">
        <v>1309</v>
      </c>
    </row>
    <row r="1850" spans="2:8" s="251" customFormat="1">
      <c r="B1850" s="246">
        <f t="shared" si="57"/>
        <v>1837</v>
      </c>
      <c r="C1850" s="264" t="s">
        <v>889</v>
      </c>
      <c r="D1850" s="247" t="str">
        <f>IFERROR(VLOOKUP(C1850,'LISTA ICCU 2026'!D825:F1881,2,FALSE),"NO ")</f>
        <v>UN</v>
      </c>
      <c r="E1850" s="248">
        <f>IFERROR(VLOOKUP(C1850,'LISTA ICCU 2026'!D825:F1881,3,FALSE),"NO ")</f>
        <v>2757032</v>
      </c>
      <c r="F1850" s="247"/>
      <c r="G1850" s="249">
        <f t="shared" si="58"/>
        <v>2757032</v>
      </c>
      <c r="H1850" s="267" t="s">
        <v>1309</v>
      </c>
    </row>
    <row r="1851" spans="2:8" s="251" customFormat="1">
      <c r="B1851" s="246">
        <f t="shared" si="57"/>
        <v>1838</v>
      </c>
      <c r="C1851" s="264" t="s">
        <v>890</v>
      </c>
      <c r="D1851" s="247">
        <f>IFERROR(VLOOKUP(C1851,'LISTA ICCU 2026'!D826:F1882,2,FALSE),"NO ")</f>
        <v>0</v>
      </c>
      <c r="E1851" s="248">
        <f>IFERROR(VLOOKUP(C1851,'LISTA ICCU 2026'!D826:F1882,3,FALSE),"NO ")</f>
        <v>0</v>
      </c>
      <c r="F1851" s="247"/>
      <c r="G1851" s="249">
        <f t="shared" si="58"/>
        <v>0</v>
      </c>
      <c r="H1851" s="250" t="s">
        <v>1309</v>
      </c>
    </row>
    <row r="1852" spans="2:8" s="251" customFormat="1">
      <c r="B1852" s="246">
        <f t="shared" si="57"/>
        <v>1839</v>
      </c>
      <c r="C1852" s="264" t="s">
        <v>891</v>
      </c>
      <c r="D1852" s="247" t="str">
        <f>IFERROR(VLOOKUP(C1852,'LISTA ICCU 2026'!D827:F1883,2,FALSE),"NO ")</f>
        <v>M2</v>
      </c>
      <c r="E1852" s="248">
        <f>IFERROR(VLOOKUP(C1852,'LISTA ICCU 2026'!D827:F1883,3,FALSE),"NO ")</f>
        <v>19580</v>
      </c>
      <c r="F1852" s="247"/>
      <c r="G1852" s="249">
        <f t="shared" si="58"/>
        <v>19580</v>
      </c>
      <c r="H1852" s="250" t="s">
        <v>1309</v>
      </c>
    </row>
    <row r="1853" spans="2:8" s="251" customFormat="1">
      <c r="B1853" s="246">
        <f t="shared" si="57"/>
        <v>1840</v>
      </c>
      <c r="C1853" s="264" t="s">
        <v>892</v>
      </c>
      <c r="D1853" s="247" t="str">
        <f>IFERROR(VLOOKUP(C1853,'LISTA ICCU 2026'!D828:F1884,2,FALSE),"NO ")</f>
        <v>M2</v>
      </c>
      <c r="E1853" s="248">
        <f>IFERROR(VLOOKUP(C1853,'LISTA ICCU 2026'!D828:F1884,3,FALSE),"NO ")</f>
        <v>45429</v>
      </c>
      <c r="F1853" s="247"/>
      <c r="G1853" s="249">
        <f t="shared" si="58"/>
        <v>45429</v>
      </c>
      <c r="H1853" s="267" t="s">
        <v>1309</v>
      </c>
    </row>
    <row r="1854" spans="2:8" s="251" customFormat="1">
      <c r="B1854" s="246">
        <f t="shared" si="57"/>
        <v>1841</v>
      </c>
      <c r="C1854" s="264" t="s">
        <v>893</v>
      </c>
      <c r="D1854" s="247" t="str">
        <f>IFERROR(VLOOKUP(C1854,'LISTA ICCU 2026'!D829:F1885,2,FALSE),"NO ")</f>
        <v>M3</v>
      </c>
      <c r="E1854" s="248">
        <f>IFERROR(VLOOKUP(C1854,'LISTA ICCU 2026'!D829:F1885,3,FALSE),"NO ")</f>
        <v>33882</v>
      </c>
      <c r="F1854" s="247"/>
      <c r="G1854" s="249">
        <f t="shared" si="58"/>
        <v>33882</v>
      </c>
      <c r="H1854" s="250" t="s">
        <v>1309</v>
      </c>
    </row>
    <row r="1855" spans="2:8" s="251" customFormat="1">
      <c r="B1855" s="246">
        <f t="shared" si="57"/>
        <v>1842</v>
      </c>
      <c r="C1855" s="264" t="s">
        <v>894</v>
      </c>
      <c r="D1855" s="247" t="str">
        <f>IFERROR(VLOOKUP(C1855,'LISTA ICCU 2026'!D830:F1886,2,FALSE),"NO ")</f>
        <v>M3</v>
      </c>
      <c r="E1855" s="248">
        <f>IFERROR(VLOOKUP(C1855,'LISTA ICCU 2026'!D830:F1886,3,FALSE),"NO ")</f>
        <v>135362</v>
      </c>
      <c r="F1855" s="247"/>
      <c r="G1855" s="249">
        <f t="shared" si="58"/>
        <v>135362</v>
      </c>
      <c r="H1855" s="250" t="s">
        <v>1309</v>
      </c>
    </row>
    <row r="1856" spans="2:8" s="251" customFormat="1">
      <c r="B1856" s="246">
        <f t="shared" si="57"/>
        <v>1843</v>
      </c>
      <c r="C1856" s="264" t="s">
        <v>895</v>
      </c>
      <c r="D1856" s="247" t="str">
        <f>IFERROR(VLOOKUP(C1856,'LISTA ICCU 2026'!D831:F1887,2,FALSE),"NO ")</f>
        <v>M3</v>
      </c>
      <c r="E1856" s="248">
        <f>IFERROR(VLOOKUP(C1856,'LISTA ICCU 2026'!D831:F1887,3,FALSE),"NO ")</f>
        <v>84324</v>
      </c>
      <c r="F1856" s="247"/>
      <c r="G1856" s="249">
        <f t="shared" si="58"/>
        <v>84324</v>
      </c>
      <c r="H1856" s="267" t="s">
        <v>1309</v>
      </c>
    </row>
    <row r="1857" spans="2:8" s="251" customFormat="1">
      <c r="B1857" s="246">
        <f t="shared" si="57"/>
        <v>1844</v>
      </c>
      <c r="C1857" s="264" t="s">
        <v>896</v>
      </c>
      <c r="D1857" s="247" t="str">
        <f>IFERROR(VLOOKUP(C1857,'LISTA ICCU 2026'!D832:F1888,2,FALSE),"NO ")</f>
        <v>M3</v>
      </c>
      <c r="E1857" s="248">
        <f>IFERROR(VLOOKUP(C1857,'LISTA ICCU 2026'!D832:F1888,3,FALSE),"NO ")</f>
        <v>98955</v>
      </c>
      <c r="F1857" s="247"/>
      <c r="G1857" s="249">
        <f t="shared" si="58"/>
        <v>98955</v>
      </c>
      <c r="H1857" s="250" t="s">
        <v>1309</v>
      </c>
    </row>
    <row r="1858" spans="2:8" s="251" customFormat="1">
      <c r="B1858" s="246">
        <f t="shared" si="57"/>
        <v>1845</v>
      </c>
      <c r="C1858" s="264" t="s">
        <v>897</v>
      </c>
      <c r="D1858" s="247" t="str">
        <f>IFERROR(VLOOKUP(C1858,'LISTA ICCU 2026'!D833:F1889,2,FALSE),"NO ")</f>
        <v>M3</v>
      </c>
      <c r="E1858" s="248">
        <f>IFERROR(VLOOKUP(C1858,'LISTA ICCU 2026'!D833:F1889,3,FALSE),"NO ")</f>
        <v>83544</v>
      </c>
      <c r="F1858" s="247"/>
      <c r="G1858" s="249">
        <f t="shared" si="58"/>
        <v>83544</v>
      </c>
      <c r="H1858" s="250" t="s">
        <v>1309</v>
      </c>
    </row>
    <row r="1859" spans="2:8" s="251" customFormat="1">
      <c r="B1859" s="246">
        <f t="shared" si="57"/>
        <v>1846</v>
      </c>
      <c r="C1859" s="264" t="s">
        <v>898</v>
      </c>
      <c r="D1859" s="247" t="str">
        <f>IFERROR(VLOOKUP(C1859,'LISTA ICCU 2026'!D834:F1890,2,FALSE),"NO ")</f>
        <v>M3</v>
      </c>
      <c r="E1859" s="248">
        <f>IFERROR(VLOOKUP(C1859,'LISTA ICCU 2026'!D834:F1890,3,FALSE),"NO ")</f>
        <v>91835</v>
      </c>
      <c r="F1859" s="247"/>
      <c r="G1859" s="249">
        <f t="shared" si="58"/>
        <v>91835</v>
      </c>
      <c r="H1859" s="267" t="s">
        <v>1309</v>
      </c>
    </row>
    <row r="1860" spans="2:8" s="251" customFormat="1">
      <c r="B1860" s="246">
        <f t="shared" si="57"/>
        <v>1847</v>
      </c>
      <c r="C1860" s="264" t="s">
        <v>899</v>
      </c>
      <c r="D1860" s="247" t="str">
        <f>IFERROR(VLOOKUP(C1860,'LISTA ICCU 2026'!D835:F1891,2,FALSE),"NO ")</f>
        <v>M3</v>
      </c>
      <c r="E1860" s="248">
        <f>IFERROR(VLOOKUP(C1860,'LISTA ICCU 2026'!D835:F1891,3,FALSE),"NO ")</f>
        <v>162536</v>
      </c>
      <c r="F1860" s="247"/>
      <c r="G1860" s="249">
        <f t="shared" si="58"/>
        <v>162536</v>
      </c>
      <c r="H1860" s="250" t="s">
        <v>1309</v>
      </c>
    </row>
    <row r="1861" spans="2:8" s="251" customFormat="1">
      <c r="B1861" s="246">
        <f t="shared" si="57"/>
        <v>1848</v>
      </c>
      <c r="C1861" s="264" t="s">
        <v>900</v>
      </c>
      <c r="D1861" s="247">
        <f>IFERROR(VLOOKUP(C1861,'LISTA ICCU 2026'!D836:F1892,2,FALSE),"NO ")</f>
        <v>0</v>
      </c>
      <c r="E1861" s="248">
        <f>IFERROR(VLOOKUP(C1861,'LISTA ICCU 2026'!D836:F1892,3,FALSE),"NO ")</f>
        <v>0</v>
      </c>
      <c r="F1861" s="247"/>
      <c r="G1861" s="249">
        <f t="shared" si="58"/>
        <v>0</v>
      </c>
      <c r="H1861" s="250" t="s">
        <v>1309</v>
      </c>
    </row>
    <row r="1862" spans="2:8" s="251" customFormat="1">
      <c r="B1862" s="246">
        <f t="shared" si="57"/>
        <v>1849</v>
      </c>
      <c r="C1862" s="264" t="s">
        <v>901</v>
      </c>
      <c r="D1862" s="247" t="str">
        <f>IFERROR(VLOOKUP(C1862,'LISTA ICCU 2026'!D837:F1893,2,FALSE),"NO ")</f>
        <v>UN</v>
      </c>
      <c r="E1862" s="248">
        <f>IFERROR(VLOOKUP(C1862,'LISTA ICCU 2026'!D837:F1893,3,FALSE),"NO ")</f>
        <v>162375</v>
      </c>
      <c r="F1862" s="247"/>
      <c r="G1862" s="249">
        <f t="shared" si="58"/>
        <v>162375</v>
      </c>
      <c r="H1862" s="267" t="s">
        <v>1309</v>
      </c>
    </row>
    <row r="1863" spans="2:8" s="251" customFormat="1">
      <c r="B1863" s="246">
        <f t="shared" si="57"/>
        <v>1850</v>
      </c>
      <c r="C1863" s="264" t="s">
        <v>902</v>
      </c>
      <c r="D1863" s="247" t="str">
        <f>IFERROR(VLOOKUP(C1863,'LISTA ICCU 2026'!D838:F1894,2,FALSE),"NO ")</f>
        <v>UN</v>
      </c>
      <c r="E1863" s="248">
        <f>IFERROR(VLOOKUP(C1863,'LISTA ICCU 2026'!D838:F1894,3,FALSE),"NO ")</f>
        <v>1668595</v>
      </c>
      <c r="F1863" s="247"/>
      <c r="G1863" s="249">
        <f t="shared" si="58"/>
        <v>1668595</v>
      </c>
      <c r="H1863" s="250" t="s">
        <v>1309</v>
      </c>
    </row>
    <row r="1864" spans="2:8" s="251" customFormat="1">
      <c r="B1864" s="246">
        <f t="shared" si="57"/>
        <v>1851</v>
      </c>
      <c r="C1864" s="264" t="s">
        <v>903</v>
      </c>
      <c r="D1864" s="247" t="str">
        <f>IFERROR(VLOOKUP(C1864,'LISTA ICCU 2026'!D839:F1895,2,FALSE),"NO ")</f>
        <v>UN</v>
      </c>
      <c r="E1864" s="248">
        <f>IFERROR(VLOOKUP(C1864,'LISTA ICCU 2026'!D839:F1895,3,FALSE),"NO ")</f>
        <v>211376</v>
      </c>
      <c r="F1864" s="247"/>
      <c r="G1864" s="249">
        <f t="shared" si="58"/>
        <v>211376</v>
      </c>
      <c r="H1864" s="250" t="s">
        <v>1309</v>
      </c>
    </row>
    <row r="1865" spans="2:8" s="251" customFormat="1">
      <c r="B1865" s="246">
        <f t="shared" si="57"/>
        <v>1852</v>
      </c>
      <c r="C1865" s="264" t="s">
        <v>904</v>
      </c>
      <c r="D1865" s="247" t="str">
        <f>IFERROR(VLOOKUP(C1865,'LISTA ICCU 2026'!D840:F1896,2,FALSE),"NO ")</f>
        <v>UN</v>
      </c>
      <c r="E1865" s="248">
        <f>IFERROR(VLOOKUP(C1865,'LISTA ICCU 2026'!D840:F1896,3,FALSE),"NO ")</f>
        <v>1932093</v>
      </c>
      <c r="F1865" s="247"/>
      <c r="G1865" s="249">
        <f t="shared" si="58"/>
        <v>1932093</v>
      </c>
      <c r="H1865" s="267" t="s">
        <v>1309</v>
      </c>
    </row>
    <row r="1866" spans="2:8" s="251" customFormat="1">
      <c r="B1866" s="246">
        <f t="shared" si="57"/>
        <v>1853</v>
      </c>
      <c r="C1866" s="264" t="s">
        <v>905</v>
      </c>
      <c r="D1866" s="247" t="str">
        <f>IFERROR(VLOOKUP(C1866,'LISTA ICCU 2026'!D841:F1897,2,FALSE),"NO ")</f>
        <v>UN</v>
      </c>
      <c r="E1866" s="248">
        <f>IFERROR(VLOOKUP(C1866,'LISTA ICCU 2026'!D841:F1897,3,FALSE),"NO ")</f>
        <v>1348625</v>
      </c>
      <c r="F1866" s="247"/>
      <c r="G1866" s="249">
        <f t="shared" si="58"/>
        <v>1348625</v>
      </c>
      <c r="H1866" s="250" t="s">
        <v>1309</v>
      </c>
    </row>
    <row r="1867" spans="2:8" s="251" customFormat="1">
      <c r="B1867" s="246">
        <f t="shared" si="57"/>
        <v>1854</v>
      </c>
      <c r="C1867" s="264" t="s">
        <v>906</v>
      </c>
      <c r="D1867" s="247" t="str">
        <f>IFERROR(VLOOKUP(C1867,'LISTA ICCU 2026'!D842:F1898,2,FALSE),"NO ")</f>
        <v>UN</v>
      </c>
      <c r="E1867" s="248">
        <f>IFERROR(VLOOKUP(C1867,'LISTA ICCU 2026'!D842:F1898,3,FALSE),"NO ")</f>
        <v>71889</v>
      </c>
      <c r="F1867" s="247"/>
      <c r="G1867" s="249">
        <f t="shared" si="58"/>
        <v>71889</v>
      </c>
      <c r="H1867" s="250" t="s">
        <v>1309</v>
      </c>
    </row>
    <row r="1868" spans="2:8" s="251" customFormat="1">
      <c r="B1868" s="246">
        <f t="shared" ref="B1868:B1926" si="59">B1867+1</f>
        <v>1855</v>
      </c>
      <c r="C1868" s="264" t="s">
        <v>907</v>
      </c>
      <c r="D1868" s="247" t="str">
        <f>IFERROR(VLOOKUP(C1868,'LISTA ICCU 2026'!D843:F1899,2,FALSE),"NO ")</f>
        <v>UN</v>
      </c>
      <c r="E1868" s="248">
        <f>IFERROR(VLOOKUP(C1868,'LISTA ICCU 2026'!D843:F1899,3,FALSE),"NO ")</f>
        <v>161208</v>
      </c>
      <c r="F1868" s="247"/>
      <c r="G1868" s="249">
        <f t="shared" si="58"/>
        <v>161208</v>
      </c>
      <c r="H1868" s="267" t="s">
        <v>1309</v>
      </c>
    </row>
    <row r="1869" spans="2:8" s="251" customFormat="1">
      <c r="B1869" s="246">
        <f t="shared" si="59"/>
        <v>1856</v>
      </c>
      <c r="C1869" s="264" t="s">
        <v>908</v>
      </c>
      <c r="D1869" s="247" t="str">
        <f>IFERROR(VLOOKUP(C1869,'LISTA ICCU 2026'!D844:F1900,2,FALSE),"NO ")</f>
        <v>UN</v>
      </c>
      <c r="E1869" s="248">
        <f>IFERROR(VLOOKUP(C1869,'LISTA ICCU 2026'!D844:F1900,3,FALSE),"NO ")</f>
        <v>377908</v>
      </c>
      <c r="F1869" s="247"/>
      <c r="G1869" s="249">
        <f t="shared" si="58"/>
        <v>377908</v>
      </c>
      <c r="H1869" s="250" t="s">
        <v>1309</v>
      </c>
    </row>
    <row r="1870" spans="2:8" s="251" customFormat="1">
      <c r="B1870" s="246">
        <f t="shared" si="59"/>
        <v>1857</v>
      </c>
      <c r="C1870" s="264" t="s">
        <v>909</v>
      </c>
      <c r="D1870" s="247" t="str">
        <f>IFERROR(VLOOKUP(C1870,'LISTA ICCU 2026'!D845:F1901,2,FALSE),"NO ")</f>
        <v>UN</v>
      </c>
      <c r="E1870" s="248">
        <f>IFERROR(VLOOKUP(C1870,'LISTA ICCU 2026'!D845:F1901,3,FALSE),"NO ")</f>
        <v>377899</v>
      </c>
      <c r="F1870" s="247"/>
      <c r="G1870" s="249">
        <f t="shared" si="58"/>
        <v>377899</v>
      </c>
      <c r="H1870" s="250" t="s">
        <v>1309</v>
      </c>
    </row>
    <row r="1871" spans="2:8" s="251" customFormat="1">
      <c r="B1871" s="246">
        <f t="shared" si="59"/>
        <v>1858</v>
      </c>
      <c r="C1871" s="264" t="s">
        <v>910</v>
      </c>
      <c r="D1871" s="247" t="str">
        <f>IFERROR(VLOOKUP(C1871,'LISTA ICCU 2026'!D846:F1902,2,FALSE),"NO ")</f>
        <v>UN</v>
      </c>
      <c r="E1871" s="248">
        <f>IFERROR(VLOOKUP(C1871,'LISTA ICCU 2026'!D846:F1902,3,FALSE),"NO ")</f>
        <v>605439</v>
      </c>
      <c r="F1871" s="247"/>
      <c r="G1871" s="249">
        <f t="shared" si="58"/>
        <v>605439</v>
      </c>
      <c r="H1871" s="267" t="s">
        <v>1309</v>
      </c>
    </row>
    <row r="1872" spans="2:8" s="251" customFormat="1">
      <c r="B1872" s="246">
        <f t="shared" si="59"/>
        <v>1859</v>
      </c>
      <c r="C1872" s="264" t="s">
        <v>911</v>
      </c>
      <c r="D1872" s="247" t="str">
        <f>IFERROR(VLOOKUP(C1872,'LISTA ICCU 2026'!D847:F1903,2,FALSE),"NO ")</f>
        <v>UN</v>
      </c>
      <c r="E1872" s="248">
        <f>IFERROR(VLOOKUP(C1872,'LISTA ICCU 2026'!D847:F1903,3,FALSE),"NO ")</f>
        <v>161275</v>
      </c>
      <c r="F1872" s="247"/>
      <c r="G1872" s="249">
        <f t="shared" si="58"/>
        <v>161275</v>
      </c>
      <c r="H1872" s="250" t="s">
        <v>1309</v>
      </c>
    </row>
    <row r="1873" spans="2:8" s="251" customFormat="1">
      <c r="B1873" s="246">
        <f t="shared" si="59"/>
        <v>1860</v>
      </c>
      <c r="C1873" s="264" t="s">
        <v>912</v>
      </c>
      <c r="D1873" s="247" t="str">
        <f>IFERROR(VLOOKUP(C1873,'LISTA ICCU 2026'!D848:F1904,2,FALSE),"NO ")</f>
        <v>UN</v>
      </c>
      <c r="E1873" s="248">
        <f>IFERROR(VLOOKUP(C1873,'LISTA ICCU 2026'!D848:F1904,3,FALSE),"NO ")</f>
        <v>161275</v>
      </c>
      <c r="F1873" s="247"/>
      <c r="G1873" s="249">
        <f t="shared" si="58"/>
        <v>161275</v>
      </c>
      <c r="H1873" s="250" t="s">
        <v>1309</v>
      </c>
    </row>
    <row r="1874" spans="2:8" s="251" customFormat="1">
      <c r="B1874" s="246">
        <f t="shared" si="59"/>
        <v>1861</v>
      </c>
      <c r="C1874" s="264" t="s">
        <v>913</v>
      </c>
      <c r="D1874" s="247" t="str">
        <f>IFERROR(VLOOKUP(C1874,'LISTA ICCU 2026'!D849:F1905,2,FALSE),"NO ")</f>
        <v>UN</v>
      </c>
      <c r="E1874" s="248">
        <f>IFERROR(VLOOKUP(C1874,'LISTA ICCU 2026'!D849:F1905,3,FALSE),"NO ")</f>
        <v>377908</v>
      </c>
      <c r="F1874" s="247"/>
      <c r="G1874" s="249">
        <f t="shared" si="58"/>
        <v>377908</v>
      </c>
      <c r="H1874" s="267" t="s">
        <v>1309</v>
      </c>
    </row>
    <row r="1875" spans="2:8" s="251" customFormat="1">
      <c r="B1875" s="246">
        <f t="shared" si="59"/>
        <v>1862</v>
      </c>
      <c r="C1875" s="264" t="s">
        <v>914</v>
      </c>
      <c r="D1875" s="247" t="str">
        <f>IFERROR(VLOOKUP(C1875,'LISTA ICCU 2026'!D850:F1906,2,FALSE),"NO ")</f>
        <v>UN</v>
      </c>
      <c r="E1875" s="248">
        <f>IFERROR(VLOOKUP(C1875,'LISTA ICCU 2026'!D850:F1906,3,FALSE),"NO ")</f>
        <v>377908</v>
      </c>
      <c r="F1875" s="247"/>
      <c r="G1875" s="249">
        <f t="shared" si="58"/>
        <v>377908</v>
      </c>
      <c r="H1875" s="250" t="s">
        <v>1309</v>
      </c>
    </row>
    <row r="1876" spans="2:8" s="251" customFormat="1">
      <c r="B1876" s="246">
        <f t="shared" si="59"/>
        <v>1863</v>
      </c>
      <c r="C1876" s="264" t="s">
        <v>915</v>
      </c>
      <c r="D1876" s="247" t="str">
        <f>IFERROR(VLOOKUP(C1876,'LISTA ICCU 2026'!D851:F1907,2,FALSE),"NO ")</f>
        <v>UN</v>
      </c>
      <c r="E1876" s="248">
        <f>IFERROR(VLOOKUP(C1876,'LISTA ICCU 2026'!D851:F1907,3,FALSE),"NO ")</f>
        <v>605439</v>
      </c>
      <c r="F1876" s="247"/>
      <c r="G1876" s="249">
        <f t="shared" si="58"/>
        <v>605439</v>
      </c>
      <c r="H1876" s="250" t="s">
        <v>1309</v>
      </c>
    </row>
    <row r="1877" spans="2:8" s="251" customFormat="1" ht="26.4">
      <c r="B1877" s="246">
        <f t="shared" si="59"/>
        <v>1864</v>
      </c>
      <c r="C1877" s="264" t="s">
        <v>916</v>
      </c>
      <c r="D1877" s="247" t="str">
        <f>IFERROR(VLOOKUP(C1877,'LISTA ICCU 2026'!D852:F1908,2,FALSE),"NO ")</f>
        <v>ML</v>
      </c>
      <c r="E1877" s="248">
        <f>IFERROR(VLOOKUP(C1877,'LISTA ICCU 2026'!D852:F1908,3,FALSE),"NO ")</f>
        <v>611807</v>
      </c>
      <c r="F1877" s="247"/>
      <c r="G1877" s="249">
        <f t="shared" si="58"/>
        <v>611807</v>
      </c>
      <c r="H1877" s="267" t="s">
        <v>1309</v>
      </c>
    </row>
    <row r="1878" spans="2:8" s="251" customFormat="1" ht="26.4">
      <c r="B1878" s="246">
        <f t="shared" si="59"/>
        <v>1865</v>
      </c>
      <c r="C1878" s="264" t="s">
        <v>917</v>
      </c>
      <c r="D1878" s="247" t="str">
        <f>IFERROR(VLOOKUP(C1878,'LISTA ICCU 2026'!D853:F1909,2,FALSE),"NO ")</f>
        <v>ML</v>
      </c>
      <c r="E1878" s="248">
        <f>IFERROR(VLOOKUP(C1878,'LISTA ICCU 2026'!D853:F1909,3,FALSE),"NO ")</f>
        <v>988210</v>
      </c>
      <c r="F1878" s="247"/>
      <c r="G1878" s="249">
        <f t="shared" si="58"/>
        <v>988210</v>
      </c>
      <c r="H1878" s="250" t="s">
        <v>1309</v>
      </c>
    </row>
    <row r="1879" spans="2:8" s="251" customFormat="1" ht="26.4">
      <c r="B1879" s="246">
        <f t="shared" si="59"/>
        <v>1866</v>
      </c>
      <c r="C1879" s="264" t="s">
        <v>918</v>
      </c>
      <c r="D1879" s="247" t="str">
        <f>IFERROR(VLOOKUP(C1879,'LISTA ICCU 2026'!D854:F1910,2,FALSE),"NO ")</f>
        <v>ML</v>
      </c>
      <c r="E1879" s="248">
        <f>IFERROR(VLOOKUP(C1879,'LISTA ICCU 2026'!D854:F1910,3,FALSE),"NO ")</f>
        <v>1577094</v>
      </c>
      <c r="F1879" s="247"/>
      <c r="G1879" s="249">
        <f t="shared" si="58"/>
        <v>1577094</v>
      </c>
      <c r="H1879" s="250" t="s">
        <v>1309</v>
      </c>
    </row>
    <row r="1880" spans="2:8" s="251" customFormat="1" ht="26.4">
      <c r="B1880" s="246">
        <f t="shared" si="59"/>
        <v>1867</v>
      </c>
      <c r="C1880" s="264" t="s">
        <v>919</v>
      </c>
      <c r="D1880" s="247" t="str">
        <f>IFERROR(VLOOKUP(C1880,'LISTA ICCU 2026'!D855:F1911,2,FALSE),"NO ")</f>
        <v>ML</v>
      </c>
      <c r="E1880" s="248">
        <f>IFERROR(VLOOKUP(C1880,'LISTA ICCU 2026'!D855:F1911,3,FALSE),"NO ")</f>
        <v>99993</v>
      </c>
      <c r="F1880" s="247"/>
      <c r="G1880" s="249">
        <f t="shared" si="58"/>
        <v>99993</v>
      </c>
      <c r="H1880" s="267" t="s">
        <v>1309</v>
      </c>
    </row>
    <row r="1881" spans="2:8" s="251" customFormat="1" ht="26.4">
      <c r="B1881" s="246">
        <f t="shared" si="59"/>
        <v>1868</v>
      </c>
      <c r="C1881" s="264" t="s">
        <v>920</v>
      </c>
      <c r="D1881" s="247" t="str">
        <f>IFERROR(VLOOKUP(C1881,'LISTA ICCU 2026'!D856:F1912,2,FALSE),"NO ")</f>
        <v>ML</v>
      </c>
      <c r="E1881" s="248">
        <f>IFERROR(VLOOKUP(C1881,'LISTA ICCU 2026'!D856:F1912,3,FALSE),"NO ")</f>
        <v>513321</v>
      </c>
      <c r="F1881" s="247"/>
      <c r="G1881" s="249">
        <f t="shared" si="58"/>
        <v>513321</v>
      </c>
      <c r="H1881" s="250" t="s">
        <v>1309</v>
      </c>
    </row>
    <row r="1882" spans="2:8" s="251" customFormat="1" ht="26.4">
      <c r="B1882" s="246">
        <f t="shared" si="59"/>
        <v>1869</v>
      </c>
      <c r="C1882" s="264" t="s">
        <v>921</v>
      </c>
      <c r="D1882" s="247" t="str">
        <f>IFERROR(VLOOKUP(C1882,'LISTA ICCU 2026'!D857:F1913,2,FALSE),"NO ")</f>
        <v>ML</v>
      </c>
      <c r="E1882" s="248">
        <f>IFERROR(VLOOKUP(C1882,'LISTA ICCU 2026'!D857:F1913,3,FALSE),"NO ")</f>
        <v>575121</v>
      </c>
      <c r="F1882" s="247"/>
      <c r="G1882" s="249">
        <f t="shared" si="58"/>
        <v>575121</v>
      </c>
      <c r="H1882" s="250" t="s">
        <v>1309</v>
      </c>
    </row>
    <row r="1883" spans="2:8" s="251" customFormat="1" ht="26.4">
      <c r="B1883" s="246">
        <f t="shared" si="59"/>
        <v>1870</v>
      </c>
      <c r="C1883" s="264" t="s">
        <v>922</v>
      </c>
      <c r="D1883" s="247" t="str">
        <f>IFERROR(VLOOKUP(C1883,'LISTA ICCU 2026'!D858:F1914,2,FALSE),"NO ")</f>
        <v>ML</v>
      </c>
      <c r="E1883" s="248">
        <f>IFERROR(VLOOKUP(C1883,'LISTA ICCU 2026'!D858:F1914,3,FALSE),"NO ")</f>
        <v>1577066</v>
      </c>
      <c r="F1883" s="247"/>
      <c r="G1883" s="249">
        <f t="shared" si="58"/>
        <v>1577066</v>
      </c>
      <c r="H1883" s="267" t="s">
        <v>1309</v>
      </c>
    </row>
    <row r="1884" spans="2:8" s="251" customFormat="1" ht="26.4">
      <c r="B1884" s="246">
        <f t="shared" si="59"/>
        <v>1871</v>
      </c>
      <c r="C1884" s="264" t="s">
        <v>923</v>
      </c>
      <c r="D1884" s="247" t="str">
        <f>IFERROR(VLOOKUP(C1884,'LISTA ICCU 2026'!D859:F1915,2,FALSE),"NO ")</f>
        <v>ML</v>
      </c>
      <c r="E1884" s="248">
        <f>IFERROR(VLOOKUP(C1884,'LISTA ICCU 2026'!D859:F1915,3,FALSE),"NO ")</f>
        <v>93578</v>
      </c>
      <c r="F1884" s="247"/>
      <c r="G1884" s="249">
        <f t="shared" si="58"/>
        <v>93578</v>
      </c>
      <c r="H1884" s="250" t="s">
        <v>1309</v>
      </c>
    </row>
    <row r="1885" spans="2:8" s="251" customFormat="1" ht="26.4">
      <c r="B1885" s="246">
        <f t="shared" si="59"/>
        <v>1872</v>
      </c>
      <c r="C1885" s="264" t="s">
        <v>924</v>
      </c>
      <c r="D1885" s="247" t="str">
        <f>IFERROR(VLOOKUP(C1885,'LISTA ICCU 2026'!D860:F1916,2,FALSE),"NO ")</f>
        <v>ML</v>
      </c>
      <c r="E1885" s="248">
        <f>IFERROR(VLOOKUP(C1885,'LISTA ICCU 2026'!D860:F1916,3,FALSE),"NO ")</f>
        <v>466125</v>
      </c>
      <c r="F1885" s="247"/>
      <c r="G1885" s="249">
        <f t="shared" si="58"/>
        <v>466125</v>
      </c>
      <c r="H1885" s="250" t="s">
        <v>1309</v>
      </c>
    </row>
    <row r="1886" spans="2:8" s="251" customFormat="1">
      <c r="B1886" s="246">
        <f t="shared" si="59"/>
        <v>1873</v>
      </c>
      <c r="C1886" s="264" t="s">
        <v>925</v>
      </c>
      <c r="D1886" s="247" t="str">
        <f>IFERROR(VLOOKUP(C1886,'LISTA ICCU 2026'!D861:F1917,2,FALSE),"NO ")</f>
        <v>ML</v>
      </c>
      <c r="E1886" s="248">
        <f>IFERROR(VLOOKUP(C1886,'LISTA ICCU 2026'!D861:F1917,3,FALSE),"NO ")</f>
        <v>72265</v>
      </c>
      <c r="F1886" s="247"/>
      <c r="G1886" s="249">
        <f t="shared" si="58"/>
        <v>72265</v>
      </c>
      <c r="H1886" s="267" t="s">
        <v>1309</v>
      </c>
    </row>
    <row r="1887" spans="2:8" s="251" customFormat="1">
      <c r="B1887" s="246">
        <f t="shared" si="59"/>
        <v>1874</v>
      </c>
      <c r="C1887" s="264" t="s">
        <v>926</v>
      </c>
      <c r="D1887" s="247" t="str">
        <f>IFERROR(VLOOKUP(C1887,'LISTA ICCU 2026'!D862:F1918,2,FALSE),"NO ")</f>
        <v>ML</v>
      </c>
      <c r="E1887" s="248">
        <f>IFERROR(VLOOKUP(C1887,'LISTA ICCU 2026'!D862:F1918,3,FALSE),"NO ")</f>
        <v>101175</v>
      </c>
      <c r="F1887" s="247"/>
      <c r="G1887" s="249">
        <f t="shared" si="58"/>
        <v>101175</v>
      </c>
      <c r="H1887" s="250" t="s">
        <v>1309</v>
      </c>
    </row>
    <row r="1888" spans="2:8" s="251" customFormat="1">
      <c r="B1888" s="246">
        <f t="shared" si="59"/>
        <v>1875</v>
      </c>
      <c r="C1888" s="264" t="s">
        <v>927</v>
      </c>
      <c r="D1888" s="247" t="str">
        <f>IFERROR(VLOOKUP(C1888,'LISTA ICCU 2026'!D863:F1919,2,FALSE),"NO ")</f>
        <v>ML</v>
      </c>
      <c r="E1888" s="248">
        <f>IFERROR(VLOOKUP(C1888,'LISTA ICCU 2026'!D863:F1919,3,FALSE),"NO ")</f>
        <v>144864</v>
      </c>
      <c r="F1888" s="247"/>
      <c r="G1888" s="249">
        <f t="shared" si="58"/>
        <v>144864</v>
      </c>
      <c r="H1888" s="250" t="s">
        <v>1309</v>
      </c>
    </row>
    <row r="1889" spans="2:8" s="251" customFormat="1">
      <c r="B1889" s="246">
        <f t="shared" si="59"/>
        <v>1876</v>
      </c>
      <c r="C1889" s="264" t="s">
        <v>928</v>
      </c>
      <c r="D1889" s="247" t="str">
        <f>IFERROR(VLOOKUP(C1889,'LISTA ICCU 2026'!D864:F1920,2,FALSE),"NO ")</f>
        <v>ML</v>
      </c>
      <c r="E1889" s="248">
        <f>IFERROR(VLOOKUP(C1889,'LISTA ICCU 2026'!D864:F1920,3,FALSE),"NO ")</f>
        <v>221828</v>
      </c>
      <c r="F1889" s="247"/>
      <c r="G1889" s="249">
        <f t="shared" ref="G1889:G1945" si="60">E1889*(1+F1889)</f>
        <v>221828</v>
      </c>
      <c r="H1889" s="267" t="s">
        <v>1309</v>
      </c>
    </row>
    <row r="1890" spans="2:8" s="251" customFormat="1" ht="26.4">
      <c r="B1890" s="246">
        <f t="shared" si="59"/>
        <v>1877</v>
      </c>
      <c r="C1890" s="264" t="s">
        <v>929</v>
      </c>
      <c r="D1890" s="247" t="str">
        <f>IFERROR(VLOOKUP(C1890,'LISTA ICCU 2026'!D865:F1921,2,FALSE),"NO ")</f>
        <v>ML</v>
      </c>
      <c r="E1890" s="248">
        <f>IFERROR(VLOOKUP(C1890,'LISTA ICCU 2026'!D865:F1921,3,FALSE),"NO ")</f>
        <v>354342</v>
      </c>
      <c r="F1890" s="247"/>
      <c r="G1890" s="249">
        <f t="shared" si="60"/>
        <v>354342</v>
      </c>
      <c r="H1890" s="250" t="s">
        <v>1309</v>
      </c>
    </row>
    <row r="1891" spans="2:8" s="251" customFormat="1" ht="26.4">
      <c r="B1891" s="246">
        <f t="shared" si="59"/>
        <v>1878</v>
      </c>
      <c r="C1891" s="264" t="s">
        <v>930</v>
      </c>
      <c r="D1891" s="247" t="str">
        <f>IFERROR(VLOOKUP(C1891,'LISTA ICCU 2026'!D866:F1922,2,FALSE),"NO ")</f>
        <v>ML</v>
      </c>
      <c r="E1891" s="248">
        <f>IFERROR(VLOOKUP(C1891,'LISTA ICCU 2026'!D866:F1922,3,FALSE),"NO ")</f>
        <v>514018</v>
      </c>
      <c r="F1891" s="247"/>
      <c r="G1891" s="249">
        <f t="shared" si="60"/>
        <v>514018</v>
      </c>
      <c r="H1891" s="250" t="s">
        <v>1309</v>
      </c>
    </row>
    <row r="1892" spans="2:8" s="251" customFormat="1" ht="26.4">
      <c r="B1892" s="246">
        <f t="shared" si="59"/>
        <v>1879</v>
      </c>
      <c r="C1892" s="264" t="s">
        <v>931</v>
      </c>
      <c r="D1892" s="247" t="str">
        <f>IFERROR(VLOOKUP(C1892,'LISTA ICCU 2026'!D867:F1923,2,FALSE),"NO ")</f>
        <v>ML</v>
      </c>
      <c r="E1892" s="248">
        <f>IFERROR(VLOOKUP(C1892,'LISTA ICCU 2026'!D867:F1923,3,FALSE),"NO ")</f>
        <v>650023</v>
      </c>
      <c r="F1892" s="247"/>
      <c r="G1892" s="249">
        <f t="shared" si="60"/>
        <v>650023</v>
      </c>
      <c r="H1892" s="267" t="s">
        <v>1309</v>
      </c>
    </row>
    <row r="1893" spans="2:8" s="251" customFormat="1" ht="26.4">
      <c r="B1893" s="246">
        <f t="shared" si="59"/>
        <v>1880</v>
      </c>
      <c r="C1893" s="264" t="s">
        <v>932</v>
      </c>
      <c r="D1893" s="247" t="str">
        <f>IFERROR(VLOOKUP(C1893,'LISTA ICCU 2026'!D868:F1924,2,FALSE),"NO ")</f>
        <v>ML</v>
      </c>
      <c r="E1893" s="248">
        <f>IFERROR(VLOOKUP(C1893,'LISTA ICCU 2026'!D868:F1924,3,FALSE),"NO ")</f>
        <v>854708</v>
      </c>
      <c r="F1893" s="247"/>
      <c r="G1893" s="249">
        <f t="shared" si="60"/>
        <v>854708</v>
      </c>
      <c r="H1893" s="250" t="s">
        <v>1309</v>
      </c>
    </row>
    <row r="1894" spans="2:8" s="251" customFormat="1" ht="26.4">
      <c r="B1894" s="246">
        <f t="shared" si="59"/>
        <v>1881</v>
      </c>
      <c r="C1894" s="264" t="s">
        <v>933</v>
      </c>
      <c r="D1894" s="247" t="str">
        <f>IFERROR(VLOOKUP(C1894,'LISTA ICCU 2026'!D869:F1925,2,FALSE),"NO ")</f>
        <v>ML</v>
      </c>
      <c r="E1894" s="248">
        <f>IFERROR(VLOOKUP(C1894,'LISTA ICCU 2026'!D869:F1925,3,FALSE),"NO ")</f>
        <v>1547055</v>
      </c>
      <c r="F1894" s="247"/>
      <c r="G1894" s="249">
        <f t="shared" si="60"/>
        <v>1547055</v>
      </c>
      <c r="H1894" s="250" t="s">
        <v>1309</v>
      </c>
    </row>
    <row r="1895" spans="2:8" s="251" customFormat="1" ht="26.4">
      <c r="B1895" s="246">
        <f t="shared" si="59"/>
        <v>1882</v>
      </c>
      <c r="C1895" s="264" t="s">
        <v>935</v>
      </c>
      <c r="D1895" s="247" t="str">
        <f>IFERROR(VLOOKUP(C1895,'LISTA ICCU 2026'!D871:F1927,2,FALSE),"NO ")</f>
        <v>UN</v>
      </c>
      <c r="E1895" s="248">
        <f>IFERROR(VLOOKUP(C1895,'LISTA ICCU 2026'!D871:F1927,3,FALSE),"NO ")</f>
        <v>1162237</v>
      </c>
      <c r="F1895" s="247"/>
      <c r="G1895" s="249">
        <f t="shared" si="60"/>
        <v>1162237</v>
      </c>
      <c r="H1895" s="250" t="s">
        <v>1309</v>
      </c>
    </row>
    <row r="1896" spans="2:8" s="251" customFormat="1" ht="39.6">
      <c r="B1896" s="246">
        <f t="shared" si="59"/>
        <v>1883</v>
      </c>
      <c r="C1896" s="264" t="s">
        <v>936</v>
      </c>
      <c r="D1896" s="247" t="str">
        <f>IFERROR(VLOOKUP(C1896,'LISTA ICCU 2026'!D872:F1928,2,FALSE),"NO ")</f>
        <v>ML</v>
      </c>
      <c r="E1896" s="248">
        <f>IFERROR(VLOOKUP(C1896,'LISTA ICCU 2026'!D872:F1928,3,FALSE),"NO ")</f>
        <v>942176</v>
      </c>
      <c r="F1896" s="247"/>
      <c r="G1896" s="249">
        <f t="shared" si="60"/>
        <v>942176</v>
      </c>
      <c r="H1896" s="250" t="s">
        <v>1309</v>
      </c>
    </row>
    <row r="1897" spans="2:8" s="251" customFormat="1" ht="39.6">
      <c r="B1897" s="246">
        <f t="shared" si="59"/>
        <v>1884</v>
      </c>
      <c r="C1897" s="264" t="s">
        <v>937</v>
      </c>
      <c r="D1897" s="247" t="str">
        <f>IFERROR(VLOOKUP(C1897,'LISTA ICCU 2026'!D873:F1929,2,FALSE),"NO ")</f>
        <v>UN</v>
      </c>
      <c r="E1897" s="248">
        <f>IFERROR(VLOOKUP(C1897,'LISTA ICCU 2026'!D873:F1929,3,FALSE),"NO ")</f>
        <v>1144784</v>
      </c>
      <c r="F1897" s="247"/>
      <c r="G1897" s="249">
        <f t="shared" si="60"/>
        <v>1144784</v>
      </c>
      <c r="H1897" s="267" t="s">
        <v>1309</v>
      </c>
    </row>
    <row r="1898" spans="2:8" s="251" customFormat="1" ht="26.4">
      <c r="B1898" s="246">
        <f t="shared" si="59"/>
        <v>1885</v>
      </c>
      <c r="C1898" s="264" t="s">
        <v>938</v>
      </c>
      <c r="D1898" s="247" t="str">
        <f>IFERROR(VLOOKUP(C1898,'LISTA ICCU 2026'!D874:F1930,2,FALSE),"NO ")</f>
        <v>UN</v>
      </c>
      <c r="E1898" s="248">
        <f>IFERROR(VLOOKUP(C1898,'LISTA ICCU 2026'!D874:F1930,3,FALSE),"NO ")</f>
        <v>1369372</v>
      </c>
      <c r="F1898" s="247"/>
      <c r="G1898" s="249">
        <f t="shared" si="60"/>
        <v>1369372</v>
      </c>
      <c r="H1898" s="250" t="s">
        <v>1309</v>
      </c>
    </row>
    <row r="1899" spans="2:8" s="251" customFormat="1" ht="39.6">
      <c r="B1899" s="246">
        <f t="shared" si="59"/>
        <v>1886</v>
      </c>
      <c r="C1899" s="264" t="s">
        <v>939</v>
      </c>
      <c r="D1899" s="247" t="str">
        <f>IFERROR(VLOOKUP(C1899,'LISTA ICCU 2026'!D875:F1931,2,FALSE),"NO ")</f>
        <v>ML</v>
      </c>
      <c r="E1899" s="248">
        <f>IFERROR(VLOOKUP(C1899,'LISTA ICCU 2026'!D875:F1931,3,FALSE),"NO ")</f>
        <v>1299083</v>
      </c>
      <c r="F1899" s="247"/>
      <c r="G1899" s="249">
        <f t="shared" si="60"/>
        <v>1299083</v>
      </c>
      <c r="H1899" s="250" t="s">
        <v>1309</v>
      </c>
    </row>
    <row r="1900" spans="2:8" s="251" customFormat="1" ht="39.6">
      <c r="B1900" s="246">
        <f t="shared" si="59"/>
        <v>1887</v>
      </c>
      <c r="C1900" s="264" t="s">
        <v>940</v>
      </c>
      <c r="D1900" s="247" t="str">
        <f>IFERROR(VLOOKUP(C1900,'LISTA ICCU 2026'!D876:F1932,2,FALSE),"NO ")</f>
        <v>UN</v>
      </c>
      <c r="E1900" s="248">
        <f>IFERROR(VLOOKUP(C1900,'LISTA ICCU 2026'!D876:F1932,3,FALSE),"NO ")</f>
        <v>1322333</v>
      </c>
      <c r="F1900" s="247"/>
      <c r="G1900" s="249">
        <f t="shared" si="60"/>
        <v>1322333</v>
      </c>
      <c r="H1900" s="267" t="s">
        <v>1309</v>
      </c>
    </row>
    <row r="1901" spans="2:8" s="251" customFormat="1">
      <c r="B1901" s="246">
        <f t="shared" si="59"/>
        <v>1888</v>
      </c>
      <c r="C1901" s="264" t="s">
        <v>941</v>
      </c>
      <c r="D1901" s="247" t="str">
        <f>IFERROR(VLOOKUP(C1901,'LISTA ICCU 2026'!D877:F1933,2,FALSE),"NO ")</f>
        <v>UN</v>
      </c>
      <c r="E1901" s="248">
        <f>IFERROR(VLOOKUP(C1901,'LISTA ICCU 2026'!D877:F1933,3,FALSE),"NO ")</f>
        <v>1747958</v>
      </c>
      <c r="F1901" s="247"/>
      <c r="G1901" s="249">
        <f t="shared" si="60"/>
        <v>1747958</v>
      </c>
      <c r="H1901" s="250" t="s">
        <v>1309</v>
      </c>
    </row>
    <row r="1902" spans="2:8" s="251" customFormat="1">
      <c r="B1902" s="246">
        <f t="shared" si="59"/>
        <v>1889</v>
      </c>
      <c r="C1902" s="264" t="s">
        <v>942</v>
      </c>
      <c r="D1902" s="247" t="str">
        <f>IFERROR(VLOOKUP(C1902,'LISTA ICCU 2026'!D878:F1934,2,FALSE),"NO ")</f>
        <v>UN</v>
      </c>
      <c r="E1902" s="248">
        <f>IFERROR(VLOOKUP(C1902,'LISTA ICCU 2026'!D878:F1934,3,FALSE),"NO ")</f>
        <v>2470877</v>
      </c>
      <c r="F1902" s="247"/>
      <c r="G1902" s="249">
        <f t="shared" si="60"/>
        <v>2470877</v>
      </c>
      <c r="H1902" s="250" t="s">
        <v>1309</v>
      </c>
    </row>
    <row r="1903" spans="2:8" s="251" customFormat="1" ht="26.4">
      <c r="B1903" s="246">
        <f t="shared" si="59"/>
        <v>1890</v>
      </c>
      <c r="C1903" s="264" t="s">
        <v>943</v>
      </c>
      <c r="D1903" s="247" t="str">
        <f>IFERROR(VLOOKUP(C1903,'LISTA ICCU 2026'!D879:F1935,2,FALSE),"NO ")</f>
        <v>UN</v>
      </c>
      <c r="E1903" s="248">
        <f>IFERROR(VLOOKUP(C1903,'LISTA ICCU 2026'!D879:F1935,3,FALSE),"NO ")</f>
        <v>3333164</v>
      </c>
      <c r="F1903" s="247"/>
      <c r="G1903" s="249">
        <f t="shared" si="60"/>
        <v>3333164</v>
      </c>
      <c r="H1903" s="267" t="s">
        <v>1309</v>
      </c>
    </row>
    <row r="1904" spans="2:8" s="251" customFormat="1">
      <c r="B1904" s="246">
        <f t="shared" si="59"/>
        <v>1891</v>
      </c>
      <c r="C1904" s="264" t="s">
        <v>944</v>
      </c>
      <c r="D1904" s="247" t="str">
        <f>IFERROR(VLOOKUP(C1904,'LISTA ICCU 2026'!D880:F1936,2,FALSE),"NO ")</f>
        <v>UN</v>
      </c>
      <c r="E1904" s="248">
        <f>IFERROR(VLOOKUP(C1904,'LISTA ICCU 2026'!D880:F1936,3,FALSE),"NO ")</f>
        <v>4441954</v>
      </c>
      <c r="F1904" s="247"/>
      <c r="G1904" s="249">
        <f t="shared" si="60"/>
        <v>4441954</v>
      </c>
      <c r="H1904" s="250" t="s">
        <v>1309</v>
      </c>
    </row>
    <row r="1905" spans="2:8" s="251" customFormat="1">
      <c r="B1905" s="246">
        <f t="shared" si="59"/>
        <v>1892</v>
      </c>
      <c r="C1905" s="264" t="s">
        <v>945</v>
      </c>
      <c r="D1905" s="247" t="str">
        <f>IFERROR(VLOOKUP(C1905,'LISTA ICCU 2026'!D881:F1937,2,FALSE),"NO ")</f>
        <v>UN</v>
      </c>
      <c r="E1905" s="248">
        <f>IFERROR(VLOOKUP(C1905,'LISTA ICCU 2026'!D881:F1937,3,FALSE),"NO ")</f>
        <v>2703282</v>
      </c>
      <c r="F1905" s="247"/>
      <c r="G1905" s="249">
        <f t="shared" si="60"/>
        <v>2703282</v>
      </c>
      <c r="H1905" s="250" t="s">
        <v>1309</v>
      </c>
    </row>
    <row r="1906" spans="2:8" s="251" customFormat="1">
      <c r="B1906" s="246">
        <f t="shared" si="59"/>
        <v>1893</v>
      </c>
      <c r="C1906" s="264" t="s">
        <v>946</v>
      </c>
      <c r="D1906" s="247" t="str">
        <f>IFERROR(VLOOKUP(C1906,'LISTA ICCU 2026'!D882:F1938,2,FALSE),"NO ")</f>
        <v>UN</v>
      </c>
      <c r="E1906" s="248">
        <f>IFERROR(VLOOKUP(C1906,'LISTA ICCU 2026'!D882:F1938,3,FALSE),"NO ")</f>
        <v>5601832</v>
      </c>
      <c r="F1906" s="247"/>
      <c r="G1906" s="249">
        <f t="shared" si="60"/>
        <v>5601832</v>
      </c>
      <c r="H1906" s="267" t="s">
        <v>1309</v>
      </c>
    </row>
    <row r="1907" spans="2:8" s="251" customFormat="1" ht="39.6">
      <c r="B1907" s="246">
        <f t="shared" si="59"/>
        <v>1894</v>
      </c>
      <c r="C1907" s="264" t="s">
        <v>947</v>
      </c>
      <c r="D1907" s="247" t="str">
        <f>IFERROR(VLOOKUP(C1907,'LISTA ICCU 2026'!D883:F1939,2,FALSE),"NO ")</f>
        <v>UN</v>
      </c>
      <c r="E1907" s="248">
        <f>IFERROR(VLOOKUP(C1907,'LISTA ICCU 2026'!D883:F1939,3,FALSE),"NO ")</f>
        <v>205974</v>
      </c>
      <c r="F1907" s="247"/>
      <c r="G1907" s="249">
        <f t="shared" si="60"/>
        <v>205974</v>
      </c>
      <c r="H1907" s="250" t="s">
        <v>1309</v>
      </c>
    </row>
    <row r="1908" spans="2:8" s="251" customFormat="1">
      <c r="B1908" s="246">
        <f t="shared" si="59"/>
        <v>1895</v>
      </c>
      <c r="C1908" s="264" t="s">
        <v>949</v>
      </c>
      <c r="D1908" s="247" t="str">
        <f>IFERROR(VLOOKUP(C1908,'LISTA ICCU 2026'!D886:F1942,2,FALSE),"NO ")</f>
        <v>M2</v>
      </c>
      <c r="E1908" s="248">
        <f>IFERROR(VLOOKUP(C1908,'LISTA ICCU 2026'!D886:F1942,3,FALSE),"NO ")</f>
        <v>116537</v>
      </c>
      <c r="F1908" s="247"/>
      <c r="G1908" s="249">
        <f t="shared" si="60"/>
        <v>116537</v>
      </c>
      <c r="H1908" s="250" t="s">
        <v>1309</v>
      </c>
    </row>
    <row r="1909" spans="2:8" s="251" customFormat="1">
      <c r="B1909" s="246">
        <f t="shared" si="59"/>
        <v>1896</v>
      </c>
      <c r="C1909" s="264" t="s">
        <v>950</v>
      </c>
      <c r="D1909" s="247" t="str">
        <f>IFERROR(VLOOKUP(C1909,'LISTA ICCU 2026'!D887:F1943,2,FALSE),"NO ")</f>
        <v>M2</v>
      </c>
      <c r="E1909" s="248">
        <f>IFERROR(VLOOKUP(C1909,'LISTA ICCU 2026'!D887:F1943,3,FALSE),"NO ")</f>
        <v>135309</v>
      </c>
      <c r="F1909" s="247"/>
      <c r="G1909" s="249">
        <f t="shared" si="60"/>
        <v>135309</v>
      </c>
      <c r="H1909" s="250" t="s">
        <v>1309</v>
      </c>
    </row>
    <row r="1910" spans="2:8" s="251" customFormat="1" ht="26.4">
      <c r="B1910" s="246">
        <f t="shared" si="59"/>
        <v>1897</v>
      </c>
      <c r="C1910" s="264" t="s">
        <v>951</v>
      </c>
      <c r="D1910" s="247" t="str">
        <f>IFERROR(VLOOKUP(C1910,'LISTA ICCU 2026'!D888:F1944,2,FALSE),"NO ")</f>
        <v>M2</v>
      </c>
      <c r="E1910" s="248">
        <f>IFERROR(VLOOKUP(C1910,'LISTA ICCU 2026'!D888:F1944,3,FALSE),"NO ")</f>
        <v>87950</v>
      </c>
      <c r="F1910" s="247"/>
      <c r="G1910" s="249">
        <f t="shared" si="60"/>
        <v>87950</v>
      </c>
      <c r="H1910" s="267" t="s">
        <v>1309</v>
      </c>
    </row>
    <row r="1911" spans="2:8" s="251" customFormat="1" ht="26.4">
      <c r="B1911" s="246">
        <f t="shared" si="59"/>
        <v>1898</v>
      </c>
      <c r="C1911" s="264" t="s">
        <v>952</v>
      </c>
      <c r="D1911" s="247" t="str">
        <f>IFERROR(VLOOKUP(C1911,'LISTA ICCU 2026'!D889:F1945,2,FALSE),"NO ")</f>
        <v>M2</v>
      </c>
      <c r="E1911" s="248">
        <f>IFERROR(VLOOKUP(C1911,'LISTA ICCU 2026'!D889:F1945,3,FALSE),"NO ")</f>
        <v>92724</v>
      </c>
      <c r="F1911" s="247"/>
      <c r="G1911" s="249">
        <f t="shared" si="60"/>
        <v>92724</v>
      </c>
      <c r="H1911" s="250" t="s">
        <v>1309</v>
      </c>
    </row>
    <row r="1912" spans="2:8" s="251" customFormat="1" ht="26.4">
      <c r="B1912" s="246">
        <f t="shared" si="59"/>
        <v>1899</v>
      </c>
      <c r="C1912" s="264" t="s">
        <v>953</v>
      </c>
      <c r="D1912" s="247" t="str">
        <f>IFERROR(VLOOKUP(C1912,'LISTA ICCU 2026'!D890:F1946,2,FALSE),"NO ")</f>
        <v>M2</v>
      </c>
      <c r="E1912" s="248">
        <f>IFERROR(VLOOKUP(C1912,'LISTA ICCU 2026'!D890:F1946,3,FALSE),"NO ")</f>
        <v>96178</v>
      </c>
      <c r="F1912" s="247"/>
      <c r="G1912" s="249">
        <f t="shared" si="60"/>
        <v>96178</v>
      </c>
      <c r="H1912" s="250" t="s">
        <v>1309</v>
      </c>
    </row>
    <row r="1913" spans="2:8" s="251" customFormat="1">
      <c r="B1913" s="246">
        <f t="shared" si="59"/>
        <v>1900</v>
      </c>
      <c r="C1913" s="264" t="s">
        <v>954</v>
      </c>
      <c r="D1913" s="247" t="str">
        <f>IFERROR(VLOOKUP(C1913,'LISTA ICCU 2026'!D891:F1947,2,FALSE),"NO ")</f>
        <v>ML</v>
      </c>
      <c r="E1913" s="248">
        <f>IFERROR(VLOOKUP(C1913,'LISTA ICCU 2026'!D891:F1947,3,FALSE),"NO ")</f>
        <v>358055</v>
      </c>
      <c r="F1913" s="247"/>
      <c r="G1913" s="249">
        <f t="shared" si="60"/>
        <v>358055</v>
      </c>
      <c r="H1913" s="267" t="s">
        <v>1309</v>
      </c>
    </row>
    <row r="1914" spans="2:8" s="251" customFormat="1" ht="26.4">
      <c r="B1914" s="246">
        <f t="shared" si="59"/>
        <v>1901</v>
      </c>
      <c r="C1914" s="264" t="s">
        <v>955</v>
      </c>
      <c r="D1914" s="247" t="str">
        <f>IFERROR(VLOOKUP(C1914,'LISTA ICCU 2026'!D892:F1948,2,FALSE),"NO ")</f>
        <v>ML</v>
      </c>
      <c r="E1914" s="248">
        <f>IFERROR(VLOOKUP(C1914,'LISTA ICCU 2026'!D892:F1948,3,FALSE),"NO ")</f>
        <v>33699</v>
      </c>
      <c r="F1914" s="247"/>
      <c r="G1914" s="249">
        <f t="shared" si="60"/>
        <v>33699</v>
      </c>
      <c r="H1914" s="250" t="s">
        <v>1309</v>
      </c>
    </row>
    <row r="1915" spans="2:8" s="251" customFormat="1" ht="26.4">
      <c r="B1915" s="246">
        <f t="shared" si="59"/>
        <v>1902</v>
      </c>
      <c r="C1915" s="264" t="s">
        <v>956</v>
      </c>
      <c r="D1915" s="247" t="str">
        <f>IFERROR(VLOOKUP(C1915,'LISTA ICCU 2026'!D893:F1949,2,FALSE),"NO ")</f>
        <v>ML</v>
      </c>
      <c r="E1915" s="248">
        <f>IFERROR(VLOOKUP(C1915,'LISTA ICCU 2026'!D893:F1949,3,FALSE),"NO ")</f>
        <v>63793</v>
      </c>
      <c r="F1915" s="247"/>
      <c r="G1915" s="249">
        <f t="shared" si="60"/>
        <v>63793</v>
      </c>
      <c r="H1915" s="250" t="s">
        <v>1309</v>
      </c>
    </row>
    <row r="1916" spans="2:8" s="251" customFormat="1">
      <c r="B1916" s="246">
        <f t="shared" si="59"/>
        <v>1903</v>
      </c>
      <c r="C1916" s="264" t="s">
        <v>957</v>
      </c>
      <c r="D1916" s="247" t="str">
        <f>IFERROR(VLOOKUP(C1916,'LISTA ICCU 2026'!D894:F1950,2,FALSE),"NO ")</f>
        <v>ML</v>
      </c>
      <c r="E1916" s="248">
        <f>IFERROR(VLOOKUP(C1916,'LISTA ICCU 2026'!D894:F1950,3,FALSE),"NO ")</f>
        <v>127109</v>
      </c>
      <c r="F1916" s="247"/>
      <c r="G1916" s="249">
        <f t="shared" si="60"/>
        <v>127109</v>
      </c>
      <c r="H1916" s="267" t="s">
        <v>1309</v>
      </c>
    </row>
    <row r="1917" spans="2:8" s="251" customFormat="1">
      <c r="B1917" s="246">
        <f t="shared" si="59"/>
        <v>1904</v>
      </c>
      <c r="C1917" s="264" t="s">
        <v>958</v>
      </c>
      <c r="D1917" s="247" t="str">
        <f>IFERROR(VLOOKUP(C1917,'LISTA ICCU 2026'!D895:F1951,2,FALSE),"NO ")</f>
        <v>UN</v>
      </c>
      <c r="E1917" s="248">
        <f>IFERROR(VLOOKUP(C1917,'LISTA ICCU 2026'!D895:F1951,3,FALSE),"NO ")</f>
        <v>873475</v>
      </c>
      <c r="F1917" s="247"/>
      <c r="G1917" s="249">
        <f t="shared" si="60"/>
        <v>873475</v>
      </c>
      <c r="H1917" s="250" t="s">
        <v>1309</v>
      </c>
    </row>
    <row r="1918" spans="2:8" s="251" customFormat="1">
      <c r="B1918" s="246">
        <f t="shared" si="59"/>
        <v>1905</v>
      </c>
      <c r="C1918" s="264" t="s">
        <v>959</v>
      </c>
      <c r="D1918" s="247" t="str">
        <f>IFERROR(VLOOKUP(C1918,'LISTA ICCU 2026'!D896:F1952,2,FALSE),"NO ")</f>
        <v>M2</v>
      </c>
      <c r="E1918" s="248">
        <f>IFERROR(VLOOKUP(C1918,'LISTA ICCU 2026'!D896:F1952,3,FALSE),"NO ")</f>
        <v>97513</v>
      </c>
      <c r="F1918" s="247"/>
      <c r="G1918" s="249">
        <f t="shared" si="60"/>
        <v>97513</v>
      </c>
      <c r="H1918" s="250" t="s">
        <v>1309</v>
      </c>
    </row>
    <row r="1919" spans="2:8" s="251" customFormat="1">
      <c r="B1919" s="246">
        <f t="shared" si="59"/>
        <v>1906</v>
      </c>
      <c r="C1919" s="264" t="s">
        <v>960</v>
      </c>
      <c r="D1919" s="247" t="str">
        <f>IFERROR(VLOOKUP(C1919,'LISTA ICCU 2026'!D897:F1953,2,FALSE),"NO ")</f>
        <v>M2</v>
      </c>
      <c r="E1919" s="248">
        <f>IFERROR(VLOOKUP(C1919,'LISTA ICCU 2026'!D897:F1953,3,FALSE),"NO ")</f>
        <v>133183</v>
      </c>
      <c r="F1919" s="247"/>
      <c r="G1919" s="249">
        <f t="shared" si="60"/>
        <v>133183</v>
      </c>
      <c r="H1919" s="267" t="s">
        <v>1309</v>
      </c>
    </row>
    <row r="1920" spans="2:8" s="251" customFormat="1" ht="26.4">
      <c r="B1920" s="246">
        <f t="shared" si="59"/>
        <v>1907</v>
      </c>
      <c r="C1920" s="264" t="s">
        <v>961</v>
      </c>
      <c r="D1920" s="247" t="str">
        <f>IFERROR(VLOOKUP(C1920,'LISTA ICCU 2026'!D898:F1954,2,FALSE),"NO ")</f>
        <v>ML</v>
      </c>
      <c r="E1920" s="248">
        <f>IFERROR(VLOOKUP(C1920,'LISTA ICCU 2026'!D898:F1954,3,FALSE),"NO ")</f>
        <v>54228</v>
      </c>
      <c r="F1920" s="247"/>
      <c r="G1920" s="249">
        <f t="shared" si="60"/>
        <v>54228</v>
      </c>
      <c r="H1920" s="250" t="s">
        <v>1309</v>
      </c>
    </row>
    <row r="1921" spans="2:8" s="251" customFormat="1" ht="26.4">
      <c r="B1921" s="246">
        <f t="shared" si="59"/>
        <v>1908</v>
      </c>
      <c r="C1921" s="264" t="s">
        <v>962</v>
      </c>
      <c r="D1921" s="247" t="str">
        <f>IFERROR(VLOOKUP(C1921,'LISTA ICCU 2026'!D899:F1955,2,FALSE),"NO ")</f>
        <v>ML</v>
      </c>
      <c r="E1921" s="248">
        <f>IFERROR(VLOOKUP(C1921,'LISTA ICCU 2026'!D899:F1955,3,FALSE),"NO ")</f>
        <v>83918</v>
      </c>
      <c r="F1921" s="247"/>
      <c r="G1921" s="249">
        <f t="shared" si="60"/>
        <v>83918</v>
      </c>
      <c r="H1921" s="250" t="s">
        <v>1309</v>
      </c>
    </row>
    <row r="1922" spans="2:8" s="251" customFormat="1">
      <c r="B1922" s="246">
        <f t="shared" si="59"/>
        <v>1909</v>
      </c>
      <c r="C1922" s="264" t="s">
        <v>963</v>
      </c>
      <c r="D1922" s="247" t="str">
        <f>IFERROR(VLOOKUP(C1922,'LISTA ICCU 2026'!D900:F1956,2,FALSE),"NO ")</f>
        <v>ML</v>
      </c>
      <c r="E1922" s="248">
        <f>IFERROR(VLOOKUP(C1922,'LISTA ICCU 2026'!D900:F1956,3,FALSE),"NO ")</f>
        <v>140636</v>
      </c>
      <c r="F1922" s="247"/>
      <c r="G1922" s="249">
        <f t="shared" si="60"/>
        <v>140636</v>
      </c>
      <c r="H1922" s="267" t="s">
        <v>1309</v>
      </c>
    </row>
    <row r="1923" spans="2:8" s="251" customFormat="1">
      <c r="B1923" s="246">
        <f t="shared" si="59"/>
        <v>1910</v>
      </c>
      <c r="C1923" s="264" t="s">
        <v>964</v>
      </c>
      <c r="D1923" s="247" t="str">
        <f>IFERROR(VLOOKUP(C1923,'LISTA ICCU 2026'!D901:F1957,2,FALSE),"NO ")</f>
        <v>M2</v>
      </c>
      <c r="E1923" s="248">
        <f>IFERROR(VLOOKUP(C1923,'LISTA ICCU 2026'!D901:F1957,3,FALSE),"NO ")</f>
        <v>91778</v>
      </c>
      <c r="F1923" s="247"/>
      <c r="G1923" s="249">
        <f t="shared" si="60"/>
        <v>91778</v>
      </c>
      <c r="H1923" s="250" t="s">
        <v>1309</v>
      </c>
    </row>
    <row r="1924" spans="2:8" s="251" customFormat="1">
      <c r="B1924" s="246">
        <f t="shared" si="59"/>
        <v>1911</v>
      </c>
      <c r="C1924" s="264" t="s">
        <v>966</v>
      </c>
      <c r="D1924" s="247" t="str">
        <f>IFERROR(VLOOKUP(C1924,'LISTA ICCU 2026'!D904:F1960,2,FALSE),"NO ")</f>
        <v>UN</v>
      </c>
      <c r="E1924" s="248">
        <f>IFERROR(VLOOKUP(C1924,'LISTA ICCU 2026'!D904:F1960,3,FALSE),"NO ")</f>
        <v>301446</v>
      </c>
      <c r="F1924" s="247"/>
      <c r="G1924" s="249">
        <f t="shared" si="60"/>
        <v>301446</v>
      </c>
      <c r="H1924" s="250" t="s">
        <v>1309</v>
      </c>
    </row>
    <row r="1925" spans="2:8" s="251" customFormat="1">
      <c r="B1925" s="246">
        <f t="shared" si="59"/>
        <v>1912</v>
      </c>
      <c r="C1925" s="264" t="s">
        <v>967</v>
      </c>
      <c r="D1925" s="247" t="str">
        <f>IFERROR(VLOOKUP(C1925,'LISTA ICCU 2026'!D905:F1961,2,FALSE),"NO ")</f>
        <v>UN</v>
      </c>
      <c r="E1925" s="248">
        <f>IFERROR(VLOOKUP(C1925,'LISTA ICCU 2026'!D905:F1961,3,FALSE),"NO ")</f>
        <v>956492</v>
      </c>
      <c r="F1925" s="247"/>
      <c r="G1925" s="249">
        <f t="shared" si="60"/>
        <v>956492</v>
      </c>
      <c r="H1925" s="250" t="s">
        <v>1309</v>
      </c>
    </row>
    <row r="1926" spans="2:8" s="251" customFormat="1">
      <c r="B1926" s="246">
        <f t="shared" si="59"/>
        <v>1913</v>
      </c>
      <c r="C1926" s="264" t="s">
        <v>968</v>
      </c>
      <c r="D1926" s="247" t="str">
        <f>IFERROR(VLOOKUP(C1926,'LISTA ICCU 2026'!D906:F1962,2,FALSE),"NO ")</f>
        <v>UN</v>
      </c>
      <c r="E1926" s="248">
        <f>IFERROR(VLOOKUP(C1926,'LISTA ICCU 2026'!D906:F1962,3,FALSE),"NO ")</f>
        <v>322594</v>
      </c>
      <c r="F1926" s="247"/>
      <c r="G1926" s="249">
        <f t="shared" si="60"/>
        <v>322594</v>
      </c>
      <c r="H1926" s="267" t="s">
        <v>1309</v>
      </c>
    </row>
    <row r="1927" spans="2:8" s="251" customFormat="1">
      <c r="B1927" s="246">
        <f t="shared" ref="B1927:B1981" si="61">B1926+1</f>
        <v>1914</v>
      </c>
      <c r="C1927" s="264" t="s">
        <v>969</v>
      </c>
      <c r="D1927" s="247" t="str">
        <f>IFERROR(VLOOKUP(C1927,'LISTA ICCU 2026'!D907:F1963,2,FALSE),"NO ")</f>
        <v>UN</v>
      </c>
      <c r="E1927" s="248">
        <f>IFERROR(VLOOKUP(C1927,'LISTA ICCU 2026'!D907:F1963,3,FALSE),"NO ")</f>
        <v>248353</v>
      </c>
      <c r="F1927" s="247"/>
      <c r="G1927" s="249">
        <f t="shared" si="60"/>
        <v>248353</v>
      </c>
      <c r="H1927" s="250" t="s">
        <v>1309</v>
      </c>
    </row>
    <row r="1928" spans="2:8" s="251" customFormat="1">
      <c r="B1928" s="246">
        <f t="shared" si="61"/>
        <v>1915</v>
      </c>
      <c r="C1928" s="264" t="s">
        <v>970</v>
      </c>
      <c r="D1928" s="247" t="str">
        <f>IFERROR(VLOOKUP(C1928,'LISTA ICCU 2026'!D908:F1964,2,FALSE),"NO ")</f>
        <v>UN</v>
      </c>
      <c r="E1928" s="248">
        <f>IFERROR(VLOOKUP(C1928,'LISTA ICCU 2026'!D908:F1964,3,FALSE),"NO ")</f>
        <v>252158</v>
      </c>
      <c r="F1928" s="247"/>
      <c r="G1928" s="249">
        <f t="shared" si="60"/>
        <v>252158</v>
      </c>
      <c r="H1928" s="250" t="s">
        <v>1309</v>
      </c>
    </row>
    <row r="1929" spans="2:8" s="251" customFormat="1">
      <c r="B1929" s="246">
        <f t="shared" si="61"/>
        <v>1916</v>
      </c>
      <c r="C1929" s="264" t="s">
        <v>971</v>
      </c>
      <c r="D1929" s="247" t="str">
        <f>IFERROR(VLOOKUP(C1929,'LISTA ICCU 2026'!D909:F1965,2,FALSE),"NO ")</f>
        <v>UN</v>
      </c>
      <c r="E1929" s="248">
        <f>IFERROR(VLOOKUP(C1929,'LISTA ICCU 2026'!D909:F1965,3,FALSE),"NO ")</f>
        <v>291061</v>
      </c>
      <c r="F1929" s="247"/>
      <c r="G1929" s="249">
        <f t="shared" si="60"/>
        <v>291061</v>
      </c>
      <c r="H1929" s="267" t="s">
        <v>1309</v>
      </c>
    </row>
    <row r="1930" spans="2:8" s="251" customFormat="1">
      <c r="B1930" s="246">
        <f t="shared" si="61"/>
        <v>1917</v>
      </c>
      <c r="C1930" s="264" t="s">
        <v>972</v>
      </c>
      <c r="D1930" s="247" t="str">
        <f>IFERROR(VLOOKUP(C1930,'LISTA ICCU 2026'!D910:F1966,2,FALSE),"NO ")</f>
        <v>ML</v>
      </c>
      <c r="E1930" s="248">
        <f>IFERROR(VLOOKUP(C1930,'LISTA ICCU 2026'!D910:F1966,3,FALSE),"NO ")</f>
        <v>93275</v>
      </c>
      <c r="F1930" s="247"/>
      <c r="G1930" s="249">
        <f t="shared" si="60"/>
        <v>93275</v>
      </c>
      <c r="H1930" s="250" t="s">
        <v>1309</v>
      </c>
    </row>
    <row r="1931" spans="2:8" s="251" customFormat="1">
      <c r="B1931" s="246">
        <f t="shared" si="61"/>
        <v>1918</v>
      </c>
      <c r="C1931" s="264" t="s">
        <v>973</v>
      </c>
      <c r="D1931" s="247" t="str">
        <f>IFERROR(VLOOKUP(C1931,'LISTA ICCU 2026'!D911:F1967,2,FALSE),"NO ")</f>
        <v>ML</v>
      </c>
      <c r="E1931" s="248">
        <f>IFERROR(VLOOKUP(C1931,'LISTA ICCU 2026'!D911:F1967,3,FALSE),"NO ")</f>
        <v>101797</v>
      </c>
      <c r="F1931" s="247"/>
      <c r="G1931" s="249">
        <f t="shared" si="60"/>
        <v>101797</v>
      </c>
      <c r="H1931" s="250" t="s">
        <v>1309</v>
      </c>
    </row>
    <row r="1932" spans="2:8" s="251" customFormat="1">
      <c r="B1932" s="246">
        <f t="shared" si="61"/>
        <v>1919</v>
      </c>
      <c r="C1932" s="264" t="s">
        <v>974</v>
      </c>
      <c r="D1932" s="247" t="str">
        <f>IFERROR(VLOOKUP(C1932,'LISTA ICCU 2026'!D912:F1968,2,FALSE),"NO ")</f>
        <v>UN</v>
      </c>
      <c r="E1932" s="248">
        <f>IFERROR(VLOOKUP(C1932,'LISTA ICCU 2026'!D912:F1968,3,FALSE),"NO ")</f>
        <v>445111</v>
      </c>
      <c r="F1932" s="247"/>
      <c r="G1932" s="249">
        <f t="shared" si="60"/>
        <v>445111</v>
      </c>
      <c r="H1932" s="267" t="s">
        <v>1309</v>
      </c>
    </row>
    <row r="1933" spans="2:8" s="251" customFormat="1" ht="26.4">
      <c r="B1933" s="246">
        <f t="shared" si="61"/>
        <v>1920</v>
      </c>
      <c r="C1933" s="264" t="s">
        <v>975</v>
      </c>
      <c r="D1933" s="247" t="str">
        <f>IFERROR(VLOOKUP(C1933,'LISTA ICCU 2026'!D913:F1969,2,FALSE),"NO ")</f>
        <v>UN</v>
      </c>
      <c r="E1933" s="248">
        <f>IFERROR(VLOOKUP(C1933,'LISTA ICCU 2026'!D913:F1969,3,FALSE),"NO ")</f>
        <v>1183919</v>
      </c>
      <c r="F1933" s="247"/>
      <c r="G1933" s="249">
        <f t="shared" si="60"/>
        <v>1183919</v>
      </c>
      <c r="H1933" s="250" t="s">
        <v>1309</v>
      </c>
    </row>
    <row r="1934" spans="2:8" s="251" customFormat="1" ht="26.4">
      <c r="B1934" s="246">
        <f t="shared" si="61"/>
        <v>1921</v>
      </c>
      <c r="C1934" s="264" t="s">
        <v>976</v>
      </c>
      <c r="D1934" s="247" t="str">
        <f>IFERROR(VLOOKUP(C1934,'LISTA ICCU 2026'!D914:F1970,2,FALSE),"NO ")</f>
        <v>UN</v>
      </c>
      <c r="E1934" s="248">
        <f>IFERROR(VLOOKUP(C1934,'LISTA ICCU 2026'!D914:F1970,3,FALSE),"NO ")</f>
        <v>4737175</v>
      </c>
      <c r="F1934" s="247"/>
      <c r="G1934" s="249">
        <f t="shared" si="60"/>
        <v>4737175</v>
      </c>
      <c r="H1934" s="250" t="s">
        <v>1309</v>
      </c>
    </row>
    <row r="1935" spans="2:8" s="251" customFormat="1" ht="26.4">
      <c r="B1935" s="246">
        <f t="shared" si="61"/>
        <v>1922</v>
      </c>
      <c r="C1935" s="264" t="s">
        <v>977</v>
      </c>
      <c r="D1935" s="247" t="str">
        <f>IFERROR(VLOOKUP(C1935,'LISTA ICCU 2026'!D915:F1971,2,FALSE),"NO ")</f>
        <v>UN</v>
      </c>
      <c r="E1935" s="248">
        <f>IFERROR(VLOOKUP(C1935,'LISTA ICCU 2026'!D915:F1971,3,FALSE),"NO ")</f>
        <v>4871681</v>
      </c>
      <c r="F1935" s="247"/>
      <c r="G1935" s="249">
        <f t="shared" si="60"/>
        <v>4871681</v>
      </c>
      <c r="H1935" s="267" t="s">
        <v>1309</v>
      </c>
    </row>
    <row r="1936" spans="2:8" s="251" customFormat="1">
      <c r="B1936" s="246">
        <f t="shared" si="61"/>
        <v>1923</v>
      </c>
      <c r="C1936" s="264" t="s">
        <v>978</v>
      </c>
      <c r="D1936" s="247" t="str">
        <f>IFERROR(VLOOKUP(C1936,'LISTA ICCU 2026'!D916:F1972,2,FALSE),"NO ")</f>
        <v>UN</v>
      </c>
      <c r="E1936" s="248">
        <f>IFERROR(VLOOKUP(C1936,'LISTA ICCU 2026'!D916:F1972,3,FALSE),"NO ")</f>
        <v>687311</v>
      </c>
      <c r="F1936" s="247"/>
      <c r="G1936" s="249">
        <f t="shared" si="60"/>
        <v>687311</v>
      </c>
      <c r="H1936" s="250" t="s">
        <v>1309</v>
      </c>
    </row>
    <row r="1937" spans="2:8" s="251" customFormat="1">
      <c r="B1937" s="246">
        <f t="shared" si="61"/>
        <v>1924</v>
      </c>
      <c r="C1937" s="264" t="s">
        <v>979</v>
      </c>
      <c r="D1937" s="247" t="str">
        <f>IFERROR(VLOOKUP(C1937,'LISTA ICCU 2026'!D917:F1973,2,FALSE),"NO ")</f>
        <v>UN</v>
      </c>
      <c r="E1937" s="248">
        <f>IFERROR(VLOOKUP(C1937,'LISTA ICCU 2026'!D917:F1973,3,FALSE),"NO ")</f>
        <v>910035</v>
      </c>
      <c r="F1937" s="247"/>
      <c r="G1937" s="249">
        <f t="shared" si="60"/>
        <v>910035</v>
      </c>
      <c r="H1937" s="250" t="s">
        <v>1309</v>
      </c>
    </row>
    <row r="1938" spans="2:8" s="251" customFormat="1">
      <c r="B1938" s="246">
        <f t="shared" si="61"/>
        <v>1925</v>
      </c>
      <c r="C1938" s="264" t="s">
        <v>980</v>
      </c>
      <c r="D1938" s="247" t="str">
        <f>IFERROR(VLOOKUP(C1938,'LISTA ICCU 2026'!D918:F1974,2,FALSE),"NO ")</f>
        <v>UN</v>
      </c>
      <c r="E1938" s="248">
        <f>IFERROR(VLOOKUP(C1938,'LISTA ICCU 2026'!D918:F1974,3,FALSE),"NO ")</f>
        <v>762787</v>
      </c>
      <c r="F1938" s="247"/>
      <c r="G1938" s="249">
        <f t="shared" si="60"/>
        <v>762787</v>
      </c>
      <c r="H1938" s="267" t="s">
        <v>1309</v>
      </c>
    </row>
    <row r="1939" spans="2:8" s="251" customFormat="1">
      <c r="B1939" s="246">
        <f t="shared" si="61"/>
        <v>1926</v>
      </c>
      <c r="C1939" s="264" t="s">
        <v>981</v>
      </c>
      <c r="D1939" s="247" t="str">
        <f>IFERROR(VLOOKUP(C1939,'LISTA ICCU 2026'!D919:F1975,2,FALSE),"NO ")</f>
        <v>UN</v>
      </c>
      <c r="E1939" s="248">
        <f>IFERROR(VLOOKUP(C1939,'LISTA ICCU 2026'!D919:F1975,3,FALSE),"NO ")</f>
        <v>375486</v>
      </c>
      <c r="F1939" s="247"/>
      <c r="G1939" s="249">
        <f t="shared" si="60"/>
        <v>375486</v>
      </c>
      <c r="H1939" s="250" t="s">
        <v>1309</v>
      </c>
    </row>
    <row r="1940" spans="2:8" s="251" customFormat="1">
      <c r="B1940" s="246">
        <f t="shared" si="61"/>
        <v>1927</v>
      </c>
      <c r="C1940" s="264" t="s">
        <v>982</v>
      </c>
      <c r="D1940" s="247" t="str">
        <f>IFERROR(VLOOKUP(C1940,'LISTA ICCU 2026'!D920:F1976,2,FALSE),"NO ")</f>
        <v>UN</v>
      </c>
      <c r="E1940" s="248">
        <f>IFERROR(VLOOKUP(C1940,'LISTA ICCU 2026'!D920:F1976,3,FALSE),"NO ")</f>
        <v>808928</v>
      </c>
      <c r="F1940" s="247"/>
      <c r="G1940" s="249">
        <f t="shared" si="60"/>
        <v>808928</v>
      </c>
      <c r="H1940" s="250" t="s">
        <v>1309</v>
      </c>
    </row>
    <row r="1941" spans="2:8" s="251" customFormat="1">
      <c r="B1941" s="246">
        <f t="shared" si="61"/>
        <v>1928</v>
      </c>
      <c r="C1941" s="264" t="s">
        <v>983</v>
      </c>
      <c r="D1941" s="247" t="str">
        <f>IFERROR(VLOOKUP(C1941,'LISTA ICCU 2026'!D921:F1977,2,FALSE),"NO ")</f>
        <v>UN</v>
      </c>
      <c r="E1941" s="248">
        <f>IFERROR(VLOOKUP(C1941,'LISTA ICCU 2026'!D921:F1977,3,FALSE),"NO ")</f>
        <v>8969901</v>
      </c>
      <c r="F1941" s="247"/>
      <c r="G1941" s="249">
        <f t="shared" si="60"/>
        <v>8969901</v>
      </c>
      <c r="H1941" s="267" t="s">
        <v>1309</v>
      </c>
    </row>
    <row r="1942" spans="2:8" s="251" customFormat="1" ht="26.4">
      <c r="B1942" s="246">
        <f t="shared" si="61"/>
        <v>1929</v>
      </c>
      <c r="C1942" s="264" t="s">
        <v>985</v>
      </c>
      <c r="D1942" s="247" t="str">
        <f>IFERROR(VLOOKUP(C1942,'LISTA ICCU 2026'!D924:F1980,2,FALSE),"NO ")</f>
        <v>ML</v>
      </c>
      <c r="E1942" s="248">
        <f>IFERROR(VLOOKUP(C1942,'LISTA ICCU 2026'!D924:F1980,3,FALSE),"NO ")</f>
        <v>5625</v>
      </c>
      <c r="F1942" s="247"/>
      <c r="G1942" s="249">
        <f t="shared" si="60"/>
        <v>5625</v>
      </c>
      <c r="H1942" s="267" t="s">
        <v>1309</v>
      </c>
    </row>
    <row r="1943" spans="2:8" s="251" customFormat="1">
      <c r="B1943" s="246">
        <f t="shared" si="61"/>
        <v>1930</v>
      </c>
      <c r="C1943" s="264" t="s">
        <v>986</v>
      </c>
      <c r="D1943" s="247" t="str">
        <f>IFERROR(VLOOKUP(C1943,'LISTA ICCU 2026'!D925:F1981,2,FALSE),"NO ")</f>
        <v>M2</v>
      </c>
      <c r="E1943" s="248">
        <f>IFERROR(VLOOKUP(C1943,'LISTA ICCU 2026'!D925:F1981,3,FALSE),"NO ")</f>
        <v>63577</v>
      </c>
      <c r="F1943" s="247"/>
      <c r="G1943" s="249">
        <f t="shared" si="60"/>
        <v>63577</v>
      </c>
      <c r="H1943" s="250" t="s">
        <v>1309</v>
      </c>
    </row>
    <row r="1944" spans="2:8" s="251" customFormat="1">
      <c r="B1944" s="246">
        <f t="shared" si="61"/>
        <v>1931</v>
      </c>
      <c r="C1944" s="264" t="s">
        <v>987</v>
      </c>
      <c r="D1944" s="247" t="str">
        <f>IFERROR(VLOOKUP(C1944,'LISTA ICCU 2026'!D926:F1982,2,FALSE),"NO ")</f>
        <v>UN</v>
      </c>
      <c r="E1944" s="248">
        <f>IFERROR(VLOOKUP(C1944,'LISTA ICCU 2026'!D926:F1982,3,FALSE),"NO ")</f>
        <v>451288</v>
      </c>
      <c r="F1944" s="247"/>
      <c r="G1944" s="249">
        <f t="shared" si="60"/>
        <v>451288</v>
      </c>
      <c r="H1944" s="250" t="s">
        <v>1309</v>
      </c>
    </row>
    <row r="1945" spans="2:8" s="251" customFormat="1" ht="26.4">
      <c r="B1945" s="246">
        <f t="shared" si="61"/>
        <v>1932</v>
      </c>
      <c r="C1945" s="264" t="s">
        <v>988</v>
      </c>
      <c r="D1945" s="247" t="str">
        <f>IFERROR(VLOOKUP(C1945,'LISTA ICCU 2026'!D927:F1983,2,FALSE),"NO ")</f>
        <v>UN</v>
      </c>
      <c r="E1945" s="248">
        <f>IFERROR(VLOOKUP(C1945,'LISTA ICCU 2026'!D927:F1983,3,FALSE),"NO ")</f>
        <v>705661</v>
      </c>
      <c r="F1945" s="247"/>
      <c r="G1945" s="249">
        <f t="shared" si="60"/>
        <v>705661</v>
      </c>
      <c r="H1945" s="267" t="s">
        <v>1309</v>
      </c>
    </row>
    <row r="1946" spans="2:8" s="251" customFormat="1" ht="26.4">
      <c r="B1946" s="246">
        <f t="shared" si="61"/>
        <v>1933</v>
      </c>
      <c r="C1946" s="264" t="s">
        <v>989</v>
      </c>
      <c r="D1946" s="247" t="str">
        <f>IFERROR(VLOOKUP(C1946,'LISTA ICCU 2026'!D928:F1984,2,FALSE),"NO ")</f>
        <v>UN</v>
      </c>
      <c r="E1946" s="248">
        <f>IFERROR(VLOOKUP(C1946,'LISTA ICCU 2026'!D928:F1984,3,FALSE),"NO ")</f>
        <v>551385</v>
      </c>
      <c r="F1946" s="247"/>
      <c r="G1946" s="249">
        <f t="shared" ref="G1946:G2002" si="62">E1946*(1+F1946)</f>
        <v>551385</v>
      </c>
      <c r="H1946" s="250" t="s">
        <v>1309</v>
      </c>
    </row>
    <row r="1947" spans="2:8" s="251" customFormat="1" ht="26.4">
      <c r="B1947" s="246">
        <f t="shared" si="61"/>
        <v>1934</v>
      </c>
      <c r="C1947" s="264" t="s">
        <v>990</v>
      </c>
      <c r="D1947" s="247" t="str">
        <f>IFERROR(VLOOKUP(C1947,'LISTA ICCU 2026'!D929:F1985,2,FALSE),"NO ")</f>
        <v>UN</v>
      </c>
      <c r="E1947" s="248">
        <f>IFERROR(VLOOKUP(C1947,'LISTA ICCU 2026'!D929:F1985,3,FALSE),"NO ")</f>
        <v>585051</v>
      </c>
      <c r="F1947" s="247"/>
      <c r="G1947" s="249">
        <f t="shared" si="62"/>
        <v>585051</v>
      </c>
      <c r="H1947" s="250" t="s">
        <v>1309</v>
      </c>
    </row>
    <row r="1948" spans="2:8" s="251" customFormat="1" ht="26.4">
      <c r="B1948" s="246">
        <f t="shared" si="61"/>
        <v>1935</v>
      </c>
      <c r="C1948" s="264" t="s">
        <v>991</v>
      </c>
      <c r="D1948" s="247" t="str">
        <f>IFERROR(VLOOKUP(C1948,'LISTA ICCU 2026'!D930:F1986,2,FALSE),"NO ")</f>
        <v>UN</v>
      </c>
      <c r="E1948" s="248">
        <f>IFERROR(VLOOKUP(C1948,'LISTA ICCU 2026'!D930:F1986,3,FALSE),"NO ")</f>
        <v>598058</v>
      </c>
      <c r="F1948" s="247"/>
      <c r="G1948" s="249">
        <f t="shared" si="62"/>
        <v>598058</v>
      </c>
      <c r="H1948" s="267" t="s">
        <v>1309</v>
      </c>
    </row>
    <row r="1949" spans="2:8" s="251" customFormat="1">
      <c r="B1949" s="246">
        <f t="shared" si="61"/>
        <v>1936</v>
      </c>
      <c r="C1949" s="264" t="s">
        <v>992</v>
      </c>
      <c r="D1949" s="247" t="str">
        <f>IFERROR(VLOOKUP(C1949,'LISTA ICCU 2026'!D931:F1987,2,FALSE),"NO ")</f>
        <v>UN</v>
      </c>
      <c r="E1949" s="248">
        <f>IFERROR(VLOOKUP(C1949,'LISTA ICCU 2026'!D931:F1987,3,FALSE),"NO ")</f>
        <v>19379</v>
      </c>
      <c r="F1949" s="247"/>
      <c r="G1949" s="249">
        <f t="shared" si="62"/>
        <v>19379</v>
      </c>
      <c r="H1949" s="250" t="s">
        <v>1309</v>
      </c>
    </row>
    <row r="1950" spans="2:8" s="251" customFormat="1" ht="26.4">
      <c r="B1950" s="246">
        <f t="shared" si="61"/>
        <v>1937</v>
      </c>
      <c r="C1950" s="264" t="s">
        <v>993</v>
      </c>
      <c r="D1950" s="247" t="str">
        <f>IFERROR(VLOOKUP(C1950,'LISTA ICCU 2026'!D932:F1988,2,FALSE),"NO ")</f>
        <v>UN</v>
      </c>
      <c r="E1950" s="248">
        <f>IFERROR(VLOOKUP(C1950,'LISTA ICCU 2026'!D932:F1988,3,FALSE),"NO ")</f>
        <v>20632</v>
      </c>
      <c r="F1950" s="247"/>
      <c r="G1950" s="249">
        <f t="shared" si="62"/>
        <v>20632</v>
      </c>
      <c r="H1950" s="250" t="s">
        <v>1309</v>
      </c>
    </row>
    <row r="1951" spans="2:8" s="251" customFormat="1" ht="39.6">
      <c r="B1951" s="246">
        <f t="shared" si="61"/>
        <v>1938</v>
      </c>
      <c r="C1951" s="264" t="s">
        <v>994</v>
      </c>
      <c r="D1951" s="247" t="str">
        <f>IFERROR(VLOOKUP(C1951,'LISTA ICCU 2026'!D933:F1989,2,FALSE),"NO ")</f>
        <v>UN</v>
      </c>
      <c r="E1951" s="248">
        <f>IFERROR(VLOOKUP(C1951,'LISTA ICCU 2026'!D933:F1989,3,FALSE),"NO ")</f>
        <v>167588</v>
      </c>
      <c r="F1951" s="247"/>
      <c r="G1951" s="249">
        <f t="shared" si="62"/>
        <v>167588</v>
      </c>
      <c r="H1951" s="267" t="s">
        <v>1309</v>
      </c>
    </row>
    <row r="1952" spans="2:8" s="251" customFormat="1" ht="39.6">
      <c r="B1952" s="246">
        <f t="shared" si="61"/>
        <v>1939</v>
      </c>
      <c r="C1952" s="264" t="s">
        <v>999</v>
      </c>
      <c r="D1952" s="247" t="str">
        <f>IFERROR(VLOOKUP(C1952,'LISTA ICCU 2026'!D937:F1993,2,FALSE),"NO ")</f>
        <v>M3</v>
      </c>
      <c r="E1952" s="248">
        <f>IFERROR(VLOOKUP(C1952,'LISTA ICCU 2026'!D937:F1993,3,FALSE),"NO ")</f>
        <v>228726</v>
      </c>
      <c r="F1952" s="247"/>
      <c r="G1952" s="249">
        <f t="shared" si="62"/>
        <v>228726</v>
      </c>
      <c r="H1952" s="250" t="s">
        <v>1309</v>
      </c>
    </row>
    <row r="1953" spans="2:8" s="251" customFormat="1" ht="39.6">
      <c r="B1953" s="246">
        <f t="shared" si="61"/>
        <v>1940</v>
      </c>
      <c r="C1953" s="264" t="s">
        <v>1000</v>
      </c>
      <c r="D1953" s="247" t="str">
        <f>IFERROR(VLOOKUP(C1953,'LISTA ICCU 2026'!D938:F1994,2,FALSE),"NO ")</f>
        <v>M3</v>
      </c>
      <c r="E1953" s="248">
        <f>IFERROR(VLOOKUP(C1953,'LISTA ICCU 2026'!D938:F1994,3,FALSE),"NO ")</f>
        <v>79992</v>
      </c>
      <c r="F1953" s="247"/>
      <c r="G1953" s="249">
        <f t="shared" si="62"/>
        <v>79992</v>
      </c>
      <c r="H1953" s="250" t="s">
        <v>1309</v>
      </c>
    </row>
    <row r="1954" spans="2:8" s="251" customFormat="1" ht="39.6">
      <c r="B1954" s="246">
        <f t="shared" si="61"/>
        <v>1941</v>
      </c>
      <c r="C1954" s="264" t="s">
        <v>1002</v>
      </c>
      <c r="D1954" s="247" t="str">
        <f>IFERROR(VLOOKUP(C1954,'LISTA ICCU 2026'!D939:F1995,2,FALSE),"NO ")</f>
        <v>HA</v>
      </c>
      <c r="E1954" s="248">
        <f>IFERROR(VLOOKUP(C1954,'LISTA ICCU 2026'!D939:F1995,3,FALSE),"NO ")</f>
        <v>3837581</v>
      </c>
      <c r="F1954" s="247"/>
      <c r="G1954" s="249">
        <f t="shared" si="62"/>
        <v>3837581</v>
      </c>
      <c r="H1954" s="267" t="s">
        <v>1309</v>
      </c>
    </row>
    <row r="1955" spans="2:8" s="251" customFormat="1" ht="39.6">
      <c r="B1955" s="246">
        <f t="shared" si="61"/>
        <v>1942</v>
      </c>
      <c r="C1955" s="264" t="s">
        <v>1005</v>
      </c>
      <c r="D1955" s="247" t="str">
        <f>IFERROR(VLOOKUP(C1955,'LISTA ICCU 2026'!D940:F1996,2,FALSE),"NO ")</f>
        <v>HA</v>
      </c>
      <c r="E1955" s="248">
        <f>IFERROR(VLOOKUP(C1955,'LISTA ICCU 2026'!D940:F1996,3,FALSE),"NO ")</f>
        <v>1501242</v>
      </c>
      <c r="F1955" s="247"/>
      <c r="G1955" s="249">
        <f t="shared" si="62"/>
        <v>1501242</v>
      </c>
      <c r="H1955" s="250" t="s">
        <v>1309</v>
      </c>
    </row>
    <row r="1956" spans="2:8" s="251" customFormat="1" ht="39.6">
      <c r="B1956" s="246">
        <f t="shared" si="61"/>
        <v>1943</v>
      </c>
      <c r="C1956" s="264" t="s">
        <v>1007</v>
      </c>
      <c r="D1956" s="247" t="str">
        <f>IFERROR(VLOOKUP(C1956,'LISTA ICCU 2026'!D941:F1997,2,FALSE),"NO ")</f>
        <v>M3</v>
      </c>
      <c r="E1956" s="248">
        <f>IFERROR(VLOOKUP(C1956,'LISTA ICCU 2026'!D941:F1997,3,FALSE),"NO ")</f>
        <v>133050</v>
      </c>
      <c r="F1956" s="247"/>
      <c r="G1956" s="249">
        <f t="shared" si="62"/>
        <v>133050</v>
      </c>
      <c r="H1956" s="250" t="s">
        <v>1309</v>
      </c>
    </row>
    <row r="1957" spans="2:8" s="251" customFormat="1" ht="39.6">
      <c r="B1957" s="246">
        <f t="shared" si="61"/>
        <v>1944</v>
      </c>
      <c r="C1957" s="264" t="s">
        <v>1009</v>
      </c>
      <c r="D1957" s="247" t="str">
        <f>IFERROR(VLOOKUP(C1957,'LISTA ICCU 2026'!D942:F1998,2,FALSE),"NO ")</f>
        <v>M3-KM</v>
      </c>
      <c r="E1957" s="248">
        <f>IFERROR(VLOOKUP(C1957,'LISTA ICCU 2026'!D942:F1998,3,FALSE),"NO ")</f>
        <v>1823</v>
      </c>
      <c r="F1957" s="247"/>
      <c r="G1957" s="249">
        <f t="shared" si="62"/>
        <v>1823</v>
      </c>
      <c r="H1957" s="267" t="s">
        <v>1309</v>
      </c>
    </row>
    <row r="1958" spans="2:8" s="251" customFormat="1" ht="26.4">
      <c r="B1958" s="246">
        <f t="shared" si="61"/>
        <v>1945</v>
      </c>
      <c r="C1958" s="264" t="s">
        <v>1013</v>
      </c>
      <c r="D1958" s="247" t="str">
        <f>IFERROR(VLOOKUP(C1958,'LISTA ICCU 2026'!D945:F2001,2,FALSE),"NO ")</f>
        <v>M3</v>
      </c>
      <c r="E1958" s="248">
        <f>IFERROR(VLOOKUP(C1958,'LISTA ICCU 2026'!D945:F2001,3,FALSE),"NO ")</f>
        <v>13868</v>
      </c>
      <c r="F1958" s="247"/>
      <c r="G1958" s="249">
        <f t="shared" si="62"/>
        <v>13868</v>
      </c>
      <c r="H1958" s="267" t="s">
        <v>1309</v>
      </c>
    </row>
    <row r="1959" spans="2:8" s="251" customFormat="1" ht="26.4">
      <c r="B1959" s="246">
        <f t="shared" si="61"/>
        <v>1946</v>
      </c>
      <c r="C1959" s="264" t="s">
        <v>1015</v>
      </c>
      <c r="D1959" s="247" t="str">
        <f>IFERROR(VLOOKUP(C1959,'LISTA ICCU 2026'!D946:F2002,2,FALSE),"NO ")</f>
        <v>M3</v>
      </c>
      <c r="E1959" s="248">
        <f>IFERROR(VLOOKUP(C1959,'LISTA ICCU 2026'!D946:F2002,3,FALSE),"NO ")</f>
        <v>46312</v>
      </c>
      <c r="F1959" s="247"/>
      <c r="G1959" s="249">
        <f t="shared" si="62"/>
        <v>46312</v>
      </c>
      <c r="H1959" s="250" t="s">
        <v>1309</v>
      </c>
    </row>
    <row r="1960" spans="2:8" s="251" customFormat="1" ht="26.4">
      <c r="B1960" s="246">
        <f t="shared" si="61"/>
        <v>1947</v>
      </c>
      <c r="C1960" s="264" t="s">
        <v>1017</v>
      </c>
      <c r="D1960" s="247" t="str">
        <f>IFERROR(VLOOKUP(C1960,'LISTA ICCU 2026'!D947:F2003,2,FALSE),"NO ")</f>
        <v>M3</v>
      </c>
      <c r="E1960" s="248">
        <f>IFERROR(VLOOKUP(C1960,'LISTA ICCU 2026'!D947:F2003,3,FALSE),"NO ")</f>
        <v>12749</v>
      </c>
      <c r="F1960" s="247"/>
      <c r="G1960" s="249">
        <f t="shared" si="62"/>
        <v>12749</v>
      </c>
      <c r="H1960" s="250" t="s">
        <v>1309</v>
      </c>
    </row>
    <row r="1961" spans="2:8" s="251" customFormat="1">
      <c r="B1961" s="246">
        <f t="shared" si="61"/>
        <v>1948</v>
      </c>
      <c r="C1961" s="264" t="s">
        <v>1019</v>
      </c>
      <c r="D1961" s="247" t="str">
        <f>IFERROR(VLOOKUP(C1961,'LISTA ICCU 2026'!D948:F2004,2,FALSE),"NO ")</f>
        <v>M3</v>
      </c>
      <c r="E1961" s="248">
        <f>IFERROR(VLOOKUP(C1961,'LISTA ICCU 2026'!D948:F2004,3,FALSE),"NO ")</f>
        <v>21076</v>
      </c>
      <c r="F1961" s="247"/>
      <c r="G1961" s="249">
        <f t="shared" si="62"/>
        <v>21076</v>
      </c>
      <c r="H1961" s="267" t="s">
        <v>1309</v>
      </c>
    </row>
    <row r="1962" spans="2:8" s="251" customFormat="1">
      <c r="B1962" s="246">
        <f t="shared" si="61"/>
        <v>1949</v>
      </c>
      <c r="C1962" s="264" t="s">
        <v>1021</v>
      </c>
      <c r="D1962" s="247" t="str">
        <f>IFERROR(VLOOKUP(C1962,'LISTA ICCU 2026'!D949:F2005,2,FALSE),"NO ")</f>
        <v>M3</v>
      </c>
      <c r="E1962" s="248">
        <f>IFERROR(VLOOKUP(C1962,'LISTA ICCU 2026'!D949:F2005,3,FALSE),"NO ")</f>
        <v>18595</v>
      </c>
      <c r="F1962" s="247"/>
      <c r="G1962" s="249">
        <f t="shared" si="62"/>
        <v>18595</v>
      </c>
      <c r="H1962" s="250" t="s">
        <v>1309</v>
      </c>
    </row>
    <row r="1963" spans="2:8" s="251" customFormat="1">
      <c r="B1963" s="246">
        <f t="shared" si="61"/>
        <v>1950</v>
      </c>
      <c r="C1963" s="264" t="s">
        <v>1023</v>
      </c>
      <c r="D1963" s="247" t="str">
        <f>IFERROR(VLOOKUP(C1963,'LISTA ICCU 2026'!D950:F2006,2,FALSE),"NO ")</f>
        <v>M3</v>
      </c>
      <c r="E1963" s="248">
        <f>IFERROR(VLOOKUP(C1963,'LISTA ICCU 2026'!D950:F2006,3,FALSE),"NO ")</f>
        <v>10798</v>
      </c>
      <c r="F1963" s="247"/>
      <c r="G1963" s="249">
        <f t="shared" si="62"/>
        <v>10798</v>
      </c>
      <c r="H1963" s="250" t="s">
        <v>1309</v>
      </c>
    </row>
    <row r="1964" spans="2:8" s="251" customFormat="1" ht="26.4">
      <c r="B1964" s="246">
        <f t="shared" si="61"/>
        <v>1951</v>
      </c>
      <c r="C1964" s="264" t="s">
        <v>1025</v>
      </c>
      <c r="D1964" s="247" t="str">
        <f>IFERROR(VLOOKUP(C1964,'LISTA ICCU 2026'!D951:F2007,2,FALSE),"NO ")</f>
        <v>M2</v>
      </c>
      <c r="E1964" s="248">
        <f>IFERROR(VLOOKUP(C1964,'LISTA ICCU 2026'!D951:F2007,3,FALSE),"NO ")</f>
        <v>689</v>
      </c>
      <c r="F1964" s="247"/>
      <c r="G1964" s="249">
        <f t="shared" si="62"/>
        <v>689</v>
      </c>
      <c r="H1964" s="267" t="s">
        <v>1309</v>
      </c>
    </row>
    <row r="1965" spans="2:8" s="251" customFormat="1" ht="39.6">
      <c r="B1965" s="246">
        <f t="shared" si="61"/>
        <v>1952</v>
      </c>
      <c r="C1965" s="264" t="s">
        <v>1027</v>
      </c>
      <c r="D1965" s="247" t="str">
        <f>IFERROR(VLOOKUP(C1965,'LISTA ICCU 2026'!D952:F2008,2,FALSE),"NO ")</f>
        <v>M3</v>
      </c>
      <c r="E1965" s="248">
        <f>IFERROR(VLOOKUP(C1965,'LISTA ICCU 2026'!D952:F2008,3,FALSE),"NO ")</f>
        <v>18364</v>
      </c>
      <c r="F1965" s="247"/>
      <c r="G1965" s="249">
        <f t="shared" si="62"/>
        <v>18364</v>
      </c>
      <c r="H1965" s="250" t="s">
        <v>1309</v>
      </c>
    </row>
    <row r="1966" spans="2:8" s="251" customFormat="1" ht="39.6">
      <c r="B1966" s="246">
        <f t="shared" si="61"/>
        <v>1953</v>
      </c>
      <c r="C1966" s="264" t="s">
        <v>1029</v>
      </c>
      <c r="D1966" s="247" t="str">
        <f>IFERROR(VLOOKUP(C1966,'LISTA ICCU 2026'!D953:F2009,2,FALSE),"NO ")</f>
        <v>M3</v>
      </c>
      <c r="E1966" s="248">
        <f>IFERROR(VLOOKUP(C1966,'LISTA ICCU 2026'!D953:F2009,3,FALSE),"NO ")</f>
        <v>29781</v>
      </c>
      <c r="F1966" s="247"/>
      <c r="G1966" s="249">
        <f t="shared" si="62"/>
        <v>29781</v>
      </c>
      <c r="H1966" s="250" t="s">
        <v>1309</v>
      </c>
    </row>
    <row r="1967" spans="2:8" s="251" customFormat="1" ht="39.6">
      <c r="B1967" s="246">
        <f t="shared" si="61"/>
        <v>1954</v>
      </c>
      <c r="C1967" s="264" t="s">
        <v>1031</v>
      </c>
      <c r="D1967" s="247" t="str">
        <f>IFERROR(VLOOKUP(C1967,'LISTA ICCU 2026'!D954:F2010,2,FALSE),"NO ")</f>
        <v>M3</v>
      </c>
      <c r="E1967" s="248">
        <f>IFERROR(VLOOKUP(C1967,'LISTA ICCU 2026'!D954:F2010,3,FALSE),"NO ")</f>
        <v>88046</v>
      </c>
      <c r="F1967" s="247"/>
      <c r="G1967" s="249">
        <f t="shared" si="62"/>
        <v>88046</v>
      </c>
      <c r="H1967" s="267" t="s">
        <v>1309</v>
      </c>
    </row>
    <row r="1968" spans="2:8" s="251" customFormat="1" ht="39.6">
      <c r="B1968" s="246">
        <f t="shared" si="61"/>
        <v>1955</v>
      </c>
      <c r="C1968" s="264" t="s">
        <v>1033</v>
      </c>
      <c r="D1968" s="247" t="str">
        <f>IFERROR(VLOOKUP(C1968,'LISTA ICCU 2026'!D955:F2011,2,FALSE),"NO ")</f>
        <v>M3</v>
      </c>
      <c r="E1968" s="248">
        <f>IFERROR(VLOOKUP(C1968,'LISTA ICCU 2026'!D955:F2011,3,FALSE),"NO ")</f>
        <v>109317</v>
      </c>
      <c r="F1968" s="247"/>
      <c r="G1968" s="249">
        <f t="shared" si="62"/>
        <v>109317</v>
      </c>
      <c r="H1968" s="250" t="s">
        <v>1309</v>
      </c>
    </row>
    <row r="1969" spans="2:8" s="251" customFormat="1" ht="52.8">
      <c r="B1969" s="246">
        <f t="shared" si="61"/>
        <v>1956</v>
      </c>
      <c r="C1969" s="264" t="s">
        <v>1035</v>
      </c>
      <c r="D1969" s="247" t="str">
        <f>IFERROR(VLOOKUP(C1969,'LISTA ICCU 2026'!D956:F2012,2,FALSE),"NO ")</f>
        <v>M3</v>
      </c>
      <c r="E1969" s="248">
        <f>IFERROR(VLOOKUP(C1969,'LISTA ICCU 2026'!D956:F2012,3,FALSE),"NO ")</f>
        <v>27132</v>
      </c>
      <c r="F1969" s="247"/>
      <c r="G1969" s="249">
        <f t="shared" si="62"/>
        <v>27132</v>
      </c>
      <c r="H1969" s="250" t="s">
        <v>1309</v>
      </c>
    </row>
    <row r="1970" spans="2:8" s="251" customFormat="1" ht="52.8">
      <c r="B1970" s="246">
        <f t="shared" si="61"/>
        <v>1957</v>
      </c>
      <c r="C1970" s="264" t="s">
        <v>1037</v>
      </c>
      <c r="D1970" s="247" t="str">
        <f>IFERROR(VLOOKUP(C1970,'LISTA ICCU 2026'!D957:F2013,2,FALSE),"NO ")</f>
        <v>M3</v>
      </c>
      <c r="E1970" s="248">
        <f>IFERROR(VLOOKUP(C1970,'LISTA ICCU 2026'!D957:F2013,3,FALSE),"NO ")</f>
        <v>71810</v>
      </c>
      <c r="F1970" s="247"/>
      <c r="G1970" s="249">
        <f t="shared" si="62"/>
        <v>71810</v>
      </c>
      <c r="H1970" s="267" t="s">
        <v>1309</v>
      </c>
    </row>
    <row r="1971" spans="2:8" s="251" customFormat="1" ht="52.8">
      <c r="B1971" s="246">
        <f t="shared" si="61"/>
        <v>1958</v>
      </c>
      <c r="C1971" s="264" t="s">
        <v>1039</v>
      </c>
      <c r="D1971" s="247" t="str">
        <f>IFERROR(VLOOKUP(C1971,'LISTA ICCU 2026'!D958:F2014,2,FALSE),"NO ")</f>
        <v>M3</v>
      </c>
      <c r="E1971" s="248">
        <f>IFERROR(VLOOKUP(C1971,'LISTA ICCU 2026'!D958:F2014,3,FALSE),"NO ")</f>
        <v>45032</v>
      </c>
      <c r="F1971" s="247"/>
      <c r="G1971" s="249">
        <f t="shared" si="62"/>
        <v>45032</v>
      </c>
      <c r="H1971" s="250" t="s">
        <v>1309</v>
      </c>
    </row>
    <row r="1972" spans="2:8" s="251" customFormat="1" ht="52.8">
      <c r="B1972" s="246">
        <f t="shared" si="61"/>
        <v>1959</v>
      </c>
      <c r="C1972" s="264" t="s">
        <v>1041</v>
      </c>
      <c r="D1972" s="247" t="str">
        <f>IFERROR(VLOOKUP(C1972,'LISTA ICCU 2026'!D959:F2015,2,FALSE),"NO ")</f>
        <v>M3</v>
      </c>
      <c r="E1972" s="248">
        <f>IFERROR(VLOOKUP(C1972,'LISTA ICCU 2026'!D959:F2015,3,FALSE),"NO ")</f>
        <v>98697</v>
      </c>
      <c r="F1972" s="247"/>
      <c r="G1972" s="249">
        <f t="shared" si="62"/>
        <v>98697</v>
      </c>
      <c r="H1972" s="250" t="s">
        <v>1309</v>
      </c>
    </row>
    <row r="1973" spans="2:8" s="251" customFormat="1" ht="26.4">
      <c r="B1973" s="246">
        <f t="shared" si="61"/>
        <v>1960</v>
      </c>
      <c r="C1973" s="264" t="s">
        <v>1044</v>
      </c>
      <c r="D1973" s="247" t="str">
        <f>IFERROR(VLOOKUP(C1973,'LISTA ICCU 2026'!D962:F2018,2,FALSE),"NO ")</f>
        <v>M2</v>
      </c>
      <c r="E1973" s="248">
        <f>IFERROR(VLOOKUP(C1973,'LISTA ICCU 2026'!D962:F2018,3,FALSE),"NO ")</f>
        <v>8378</v>
      </c>
      <c r="F1973" s="247"/>
      <c r="G1973" s="249">
        <f t="shared" si="62"/>
        <v>8378</v>
      </c>
      <c r="H1973" s="250" t="s">
        <v>1309</v>
      </c>
    </row>
    <row r="1974" spans="2:8" s="251" customFormat="1">
      <c r="B1974" s="246">
        <f t="shared" si="61"/>
        <v>1961</v>
      </c>
      <c r="C1974" s="264" t="s">
        <v>1046</v>
      </c>
      <c r="D1974" s="247" t="str">
        <f>IFERROR(VLOOKUP(C1974,'LISTA ICCU 2026'!D963:F2019,2,FALSE),"NO ")</f>
        <v>M3</v>
      </c>
      <c r="E1974" s="248">
        <f>IFERROR(VLOOKUP(C1974,'LISTA ICCU 2026'!D963:F2019,3,FALSE),"NO ")</f>
        <v>175915</v>
      </c>
      <c r="F1974" s="247"/>
      <c r="G1974" s="249">
        <f t="shared" si="62"/>
        <v>175915</v>
      </c>
      <c r="H1974" s="267" t="s">
        <v>1309</v>
      </c>
    </row>
    <row r="1975" spans="2:8" s="251" customFormat="1">
      <c r="B1975" s="246">
        <f t="shared" si="61"/>
        <v>1962</v>
      </c>
      <c r="C1975" s="264" t="s">
        <v>1048</v>
      </c>
      <c r="D1975" s="247" t="str">
        <f>IFERROR(VLOOKUP(C1975,'LISTA ICCU 2026'!D964:F2020,2,FALSE),"NO ")</f>
        <v>M3</v>
      </c>
      <c r="E1975" s="248">
        <f>IFERROR(VLOOKUP(C1975,'LISTA ICCU 2026'!D964:F2020,3,FALSE),"NO ")</f>
        <v>192538</v>
      </c>
      <c r="F1975" s="247"/>
      <c r="G1975" s="249">
        <f t="shared" si="62"/>
        <v>192538</v>
      </c>
      <c r="H1975" s="250" t="s">
        <v>1309</v>
      </c>
    </row>
    <row r="1976" spans="2:8" s="251" customFormat="1" ht="52.8">
      <c r="B1976" s="246">
        <f t="shared" si="61"/>
        <v>1963</v>
      </c>
      <c r="C1976" s="264" t="s">
        <v>1050</v>
      </c>
      <c r="D1976" s="247" t="str">
        <f>IFERROR(VLOOKUP(C1976,'LISTA ICCU 2026'!D965:F2021,2,FALSE),"NO ")</f>
        <v>M3</v>
      </c>
      <c r="E1976" s="248">
        <f>IFERROR(VLOOKUP(C1976,'LISTA ICCU 2026'!D965:F2021,3,FALSE),"NO ")</f>
        <v>202137</v>
      </c>
      <c r="F1976" s="247"/>
      <c r="G1976" s="249">
        <f t="shared" si="62"/>
        <v>202137</v>
      </c>
      <c r="H1976" s="250" t="s">
        <v>1309</v>
      </c>
    </row>
    <row r="1977" spans="2:8" s="251" customFormat="1">
      <c r="B1977" s="246">
        <f t="shared" si="61"/>
        <v>1964</v>
      </c>
      <c r="C1977" s="264" t="s">
        <v>1052</v>
      </c>
      <c r="D1977" s="247" t="str">
        <f>IFERROR(VLOOKUP(C1977,'LISTA ICCU 2026'!D966:F2022,2,FALSE),"NO ")</f>
        <v>M2</v>
      </c>
      <c r="E1977" s="248">
        <f>IFERROR(VLOOKUP(C1977,'LISTA ICCU 2026'!D966:F2022,3,FALSE),"NO ")</f>
        <v>6260</v>
      </c>
      <c r="F1977" s="247"/>
      <c r="G1977" s="249">
        <f t="shared" si="62"/>
        <v>6260</v>
      </c>
      <c r="H1977" s="267" t="s">
        <v>1309</v>
      </c>
    </row>
    <row r="1978" spans="2:8" s="251" customFormat="1" ht="26.4">
      <c r="B1978" s="246">
        <f t="shared" si="61"/>
        <v>1965</v>
      </c>
      <c r="C1978" s="264" t="s">
        <v>1054</v>
      </c>
      <c r="D1978" s="247" t="str">
        <f>IFERROR(VLOOKUP(C1978,'LISTA ICCU 2026'!D967:F2023,2,FALSE),"NO ")</f>
        <v>M2</v>
      </c>
      <c r="E1978" s="248">
        <f>IFERROR(VLOOKUP(C1978,'LISTA ICCU 2026'!D967:F2023,3,FALSE),"NO ")</f>
        <v>3062</v>
      </c>
      <c r="F1978" s="247"/>
      <c r="G1978" s="249">
        <f t="shared" si="62"/>
        <v>3062</v>
      </c>
      <c r="H1978" s="250" t="s">
        <v>1309</v>
      </c>
    </row>
    <row r="1979" spans="2:8" s="251" customFormat="1" ht="26.4">
      <c r="B1979" s="246">
        <f t="shared" si="61"/>
        <v>1966</v>
      </c>
      <c r="C1979" s="264" t="s">
        <v>1056</v>
      </c>
      <c r="D1979" s="247" t="str">
        <f>IFERROR(VLOOKUP(C1979,'LISTA ICCU 2026'!D968:F2024,2,FALSE),"NO ")</f>
        <v>M3</v>
      </c>
      <c r="E1979" s="248">
        <f>IFERROR(VLOOKUP(C1979,'LISTA ICCU 2026'!D968:F2024,3,FALSE),"NO ")</f>
        <v>397031</v>
      </c>
      <c r="F1979" s="247"/>
      <c r="G1979" s="249">
        <f t="shared" si="62"/>
        <v>397031</v>
      </c>
      <c r="H1979" s="250" t="s">
        <v>1309</v>
      </c>
    </row>
    <row r="1980" spans="2:8" s="251" customFormat="1">
      <c r="B1980" s="246">
        <f t="shared" si="61"/>
        <v>1967</v>
      </c>
      <c r="C1980" s="264" t="s">
        <v>1058</v>
      </c>
      <c r="D1980" s="247" t="str">
        <f>IFERROR(VLOOKUP(C1980,'LISTA ICCU 2026'!D969:F2025,2,FALSE),"NO ")</f>
        <v>M2</v>
      </c>
      <c r="E1980" s="248">
        <f>IFERROR(VLOOKUP(C1980,'LISTA ICCU 2026'!D969:F2025,3,FALSE),"NO ")</f>
        <v>100629</v>
      </c>
      <c r="F1980" s="247"/>
      <c r="G1980" s="249">
        <f t="shared" si="62"/>
        <v>100629</v>
      </c>
      <c r="H1980" s="267" t="s">
        <v>1309</v>
      </c>
    </row>
    <row r="1981" spans="2:8" s="251" customFormat="1" ht="26.4">
      <c r="B1981" s="246">
        <f t="shared" si="61"/>
        <v>1968</v>
      </c>
      <c r="C1981" s="264" t="s">
        <v>1060</v>
      </c>
      <c r="D1981" s="247" t="str">
        <f>IFERROR(VLOOKUP(C1981,'LISTA ICCU 2026'!D970:F2026,2,FALSE),"NO ")</f>
        <v>M3</v>
      </c>
      <c r="E1981" s="248">
        <f>IFERROR(VLOOKUP(C1981,'LISTA ICCU 2026'!D970:F2026,3,FALSE),"NO ")</f>
        <v>1132339</v>
      </c>
      <c r="F1981" s="247"/>
      <c r="G1981" s="249">
        <f t="shared" si="62"/>
        <v>1132339</v>
      </c>
      <c r="H1981" s="250" t="s">
        <v>1309</v>
      </c>
    </row>
    <row r="1982" spans="2:8" s="251" customFormat="1" ht="26.4">
      <c r="B1982" s="246">
        <f t="shared" ref="B1982:B2045" si="63">B1981+1</f>
        <v>1969</v>
      </c>
      <c r="C1982" s="264" t="s">
        <v>1062</v>
      </c>
      <c r="D1982" s="247" t="str">
        <f>IFERROR(VLOOKUP(C1982,'LISTA ICCU 2026'!D971:F2027,2,FALSE),"NO ")</f>
        <v>M3</v>
      </c>
      <c r="E1982" s="248">
        <f>IFERROR(VLOOKUP(C1982,'LISTA ICCU 2026'!D971:F2027,3,FALSE),"NO ")</f>
        <v>1140909</v>
      </c>
      <c r="F1982" s="247"/>
      <c r="G1982" s="249">
        <f t="shared" si="62"/>
        <v>1140909</v>
      </c>
      <c r="H1982" s="250" t="s">
        <v>1309</v>
      </c>
    </row>
    <row r="1983" spans="2:8" s="251" customFormat="1" ht="26.4">
      <c r="B1983" s="246">
        <f t="shared" si="63"/>
        <v>1970</v>
      </c>
      <c r="C1983" s="264" t="s">
        <v>1064</v>
      </c>
      <c r="D1983" s="247" t="str">
        <f>IFERROR(VLOOKUP(C1983,'LISTA ICCU 2026'!D972:F2028,2,FALSE),"NO ")</f>
        <v>M3</v>
      </c>
      <c r="E1983" s="248">
        <f>IFERROR(VLOOKUP(C1983,'LISTA ICCU 2026'!D972:F2028,3,FALSE),"NO ")</f>
        <v>1257623</v>
      </c>
      <c r="F1983" s="247"/>
      <c r="G1983" s="249">
        <f t="shared" si="62"/>
        <v>1257623</v>
      </c>
      <c r="H1983" s="267" t="s">
        <v>1309</v>
      </c>
    </row>
    <row r="1984" spans="2:8" s="251" customFormat="1" ht="26.4">
      <c r="B1984" s="246">
        <f t="shared" si="63"/>
        <v>1971</v>
      </c>
      <c r="C1984" s="264" t="s">
        <v>1066</v>
      </c>
      <c r="D1984" s="247" t="str">
        <f>IFERROR(VLOOKUP(C1984,'LISTA ICCU 2026'!D973:F2029,2,FALSE),"NO ")</f>
        <v>M3</v>
      </c>
      <c r="E1984" s="248">
        <f>IFERROR(VLOOKUP(C1984,'LISTA ICCU 2026'!D973:F2029,3,FALSE),"NO ")</f>
        <v>1175186</v>
      </c>
      <c r="F1984" s="247"/>
      <c r="G1984" s="249">
        <f t="shared" si="62"/>
        <v>1175186</v>
      </c>
      <c r="H1984" s="250" t="s">
        <v>1309</v>
      </c>
    </row>
    <row r="1985" spans="2:8" s="251" customFormat="1" ht="26.4">
      <c r="B1985" s="246">
        <f t="shared" si="63"/>
        <v>1972</v>
      </c>
      <c r="C1985" s="264" t="s">
        <v>1068</v>
      </c>
      <c r="D1985" s="247" t="str">
        <f>IFERROR(VLOOKUP(C1985,'LISTA ICCU 2026'!D974:F2030,2,FALSE),"NO ")</f>
        <v>M3</v>
      </c>
      <c r="E1985" s="248">
        <f>IFERROR(VLOOKUP(C1985,'LISTA ICCU 2026'!D974:F2030,3,FALSE),"NO ")</f>
        <v>496690</v>
      </c>
      <c r="F1985" s="247"/>
      <c r="G1985" s="249">
        <f t="shared" si="62"/>
        <v>496690</v>
      </c>
      <c r="H1985" s="250" t="s">
        <v>1309</v>
      </c>
    </row>
    <row r="1986" spans="2:8" s="251" customFormat="1" ht="26.4">
      <c r="B1986" s="246">
        <f t="shared" si="63"/>
        <v>1973</v>
      </c>
      <c r="C1986" s="264" t="s">
        <v>1070</v>
      </c>
      <c r="D1986" s="247" t="str">
        <f>IFERROR(VLOOKUP(C1986,'LISTA ICCU 2026'!D975:F2031,2,FALSE),"NO ")</f>
        <v>M3</v>
      </c>
      <c r="E1986" s="248">
        <f>IFERROR(VLOOKUP(C1986,'LISTA ICCU 2026'!D975:F2031,3,FALSE),"NO ")</f>
        <v>475212</v>
      </c>
      <c r="F1986" s="247"/>
      <c r="G1986" s="249">
        <f t="shared" si="62"/>
        <v>475212</v>
      </c>
      <c r="H1986" s="267" t="s">
        <v>1309</v>
      </c>
    </row>
    <row r="1987" spans="2:8" s="251" customFormat="1">
      <c r="B1987" s="246">
        <f t="shared" si="63"/>
        <v>1974</v>
      </c>
      <c r="C1987" s="264" t="s">
        <v>1072</v>
      </c>
      <c r="D1987" s="247" t="str">
        <f>IFERROR(VLOOKUP(C1987,'LISTA ICCU 2026'!D976:F2032,2,FALSE),"NO ")</f>
        <v>M3</v>
      </c>
      <c r="E1987" s="248">
        <f>IFERROR(VLOOKUP(C1987,'LISTA ICCU 2026'!D976:F2032,3,FALSE),"NO ")</f>
        <v>85090</v>
      </c>
      <c r="F1987" s="247"/>
      <c r="G1987" s="249">
        <f t="shared" si="62"/>
        <v>85090</v>
      </c>
      <c r="H1987" s="250" t="s">
        <v>1309</v>
      </c>
    </row>
    <row r="1988" spans="2:8" s="251" customFormat="1" ht="26.4">
      <c r="B1988" s="246">
        <f t="shared" si="63"/>
        <v>1975</v>
      </c>
      <c r="C1988" s="264" t="s">
        <v>1074</v>
      </c>
      <c r="D1988" s="247" t="str">
        <f>IFERROR(VLOOKUP(C1988,'LISTA ICCU 2026'!D977:F2033,2,FALSE),"NO ")</f>
        <v>M2</v>
      </c>
      <c r="E1988" s="248">
        <f>IFERROR(VLOOKUP(C1988,'LISTA ICCU 2026'!D977:F2033,3,FALSE),"NO ")</f>
        <v>28741</v>
      </c>
      <c r="F1988" s="247"/>
      <c r="G1988" s="249">
        <f t="shared" si="62"/>
        <v>28741</v>
      </c>
      <c r="H1988" s="250" t="s">
        <v>1309</v>
      </c>
    </row>
    <row r="1989" spans="2:8" s="251" customFormat="1" ht="26.4">
      <c r="B1989" s="246">
        <f t="shared" si="63"/>
        <v>1976</v>
      </c>
      <c r="C1989" s="264" t="s">
        <v>1076</v>
      </c>
      <c r="D1989" s="247" t="str">
        <f>IFERROR(VLOOKUP(C1989,'LISTA ICCU 2026'!D978:F2034,2,FALSE),"NO ")</f>
        <v>M2</v>
      </c>
      <c r="E1989" s="248">
        <f>IFERROR(VLOOKUP(C1989,'LISTA ICCU 2026'!D978:F2034,3,FALSE),"NO ")</f>
        <v>11907</v>
      </c>
      <c r="F1989" s="247"/>
      <c r="G1989" s="249">
        <f t="shared" si="62"/>
        <v>11907</v>
      </c>
      <c r="H1989" s="267" t="s">
        <v>1309</v>
      </c>
    </row>
    <row r="1990" spans="2:8" s="251" customFormat="1" ht="39.6">
      <c r="B1990" s="246">
        <f t="shared" si="63"/>
        <v>1977</v>
      </c>
      <c r="C1990" s="264" t="s">
        <v>1078</v>
      </c>
      <c r="D1990" s="247" t="str">
        <f>IFERROR(VLOOKUP(C1990,'LISTA ICCU 2026'!D979:F2035,2,FALSE),"NO ")</f>
        <v>M3</v>
      </c>
      <c r="E1990" s="248">
        <f>IFERROR(VLOOKUP(C1990,'LISTA ICCU 2026'!D979:F2035,3,FALSE),"NO ")</f>
        <v>941815</v>
      </c>
      <c r="F1990" s="247"/>
      <c r="G1990" s="249">
        <f t="shared" si="62"/>
        <v>941815</v>
      </c>
      <c r="H1990" s="250" t="s">
        <v>1309</v>
      </c>
    </row>
    <row r="1991" spans="2:8" s="251" customFormat="1" ht="39.6">
      <c r="B1991" s="246">
        <f t="shared" si="63"/>
        <v>1978</v>
      </c>
      <c r="C1991" s="264" t="s">
        <v>1079</v>
      </c>
      <c r="D1991" s="247" t="str">
        <f>IFERROR(VLOOKUP(C1991,'LISTA ICCU 2026'!D980:F2036,2,FALSE),"NO ")</f>
        <v>M3</v>
      </c>
      <c r="E1991" s="248">
        <f>IFERROR(VLOOKUP(C1991,'LISTA ICCU 2026'!D980:F2036,3,FALSE),"NO ")</f>
        <v>981248</v>
      </c>
      <c r="F1991" s="247"/>
      <c r="G1991" s="249">
        <f t="shared" si="62"/>
        <v>981248</v>
      </c>
      <c r="H1991" s="250" t="s">
        <v>1309</v>
      </c>
    </row>
    <row r="1992" spans="2:8" s="251" customFormat="1" ht="39.6">
      <c r="B1992" s="246">
        <f t="shared" si="63"/>
        <v>1979</v>
      </c>
      <c r="C1992" s="264" t="s">
        <v>1080</v>
      </c>
      <c r="D1992" s="247" t="str">
        <f>IFERROR(VLOOKUP(C1992,'LISTA ICCU 2026'!D981:F2037,2,FALSE),"NO ")</f>
        <v>M3</v>
      </c>
      <c r="E1992" s="248">
        <f>IFERROR(VLOOKUP(C1992,'LISTA ICCU 2026'!D981:F2037,3,FALSE),"NO ")</f>
        <v>1006907</v>
      </c>
      <c r="F1992" s="247"/>
      <c r="G1992" s="249">
        <f t="shared" si="62"/>
        <v>1006907</v>
      </c>
      <c r="H1992" s="267" t="s">
        <v>1309</v>
      </c>
    </row>
    <row r="1993" spans="2:8" s="251" customFormat="1" ht="52.8">
      <c r="B1993" s="246">
        <f t="shared" si="63"/>
        <v>1980</v>
      </c>
      <c r="C1993" s="264" t="s">
        <v>1081</v>
      </c>
      <c r="D1993" s="247" t="str">
        <f>IFERROR(VLOOKUP(C1993,'LISTA ICCU 2026'!D982:F2038,2,FALSE),"NO ")</f>
        <v>ML</v>
      </c>
      <c r="E1993" s="248">
        <f>IFERROR(VLOOKUP(C1993,'LISTA ICCU 2026'!D982:F2038,3,FALSE),"NO ")</f>
        <v>12439</v>
      </c>
      <c r="F1993" s="247"/>
      <c r="G1993" s="249">
        <f t="shared" si="62"/>
        <v>12439</v>
      </c>
      <c r="H1993" s="250" t="s">
        <v>1309</v>
      </c>
    </row>
    <row r="1994" spans="2:8" s="251" customFormat="1" ht="26.4">
      <c r="B1994" s="246">
        <f t="shared" si="63"/>
        <v>1981</v>
      </c>
      <c r="C1994" s="264" t="s">
        <v>1082</v>
      </c>
      <c r="D1994" s="247" t="str">
        <f>IFERROR(VLOOKUP(C1994,'LISTA ICCU 2026'!D983:F2039,2,FALSE),"NO ")</f>
        <v>M3</v>
      </c>
      <c r="E1994" s="248">
        <f>IFERROR(VLOOKUP(C1994,'LISTA ICCU 2026'!D983:F2039,3,FALSE),"NO ")</f>
        <v>134337</v>
      </c>
      <c r="F1994" s="247"/>
      <c r="G1994" s="249">
        <f t="shared" si="62"/>
        <v>134337</v>
      </c>
      <c r="H1994" s="250" t="s">
        <v>1309</v>
      </c>
    </row>
    <row r="1995" spans="2:8" s="251" customFormat="1">
      <c r="B1995" s="246">
        <f t="shared" si="63"/>
        <v>1982</v>
      </c>
      <c r="C1995" s="264" t="s">
        <v>1083</v>
      </c>
      <c r="D1995" s="247" t="str">
        <f>IFERROR(VLOOKUP(C1995,'LISTA ICCU 2026'!D984:F2040,2,FALSE),"NO ")</f>
        <v>M3</v>
      </c>
      <c r="E1995" s="248">
        <f>IFERROR(VLOOKUP(C1995,'LISTA ICCU 2026'!D984:F2040,3,FALSE),"NO ")</f>
        <v>474526</v>
      </c>
      <c r="F1995" s="247"/>
      <c r="G1995" s="249">
        <f t="shared" si="62"/>
        <v>474526</v>
      </c>
      <c r="H1995" s="267" t="s">
        <v>1309</v>
      </c>
    </row>
    <row r="1996" spans="2:8" s="251" customFormat="1" ht="26.4">
      <c r="B1996" s="246">
        <f t="shared" si="63"/>
        <v>1983</v>
      </c>
      <c r="C1996" s="264" t="s">
        <v>1084</v>
      </c>
      <c r="D1996" s="247" t="str">
        <f>IFERROR(VLOOKUP(C1996,'LISTA ICCU 2026'!D985:F2041,2,FALSE),"NO ")</f>
        <v>M3</v>
      </c>
      <c r="E1996" s="248">
        <f>IFERROR(VLOOKUP(C1996,'LISTA ICCU 2026'!D985:F2041,3,FALSE),"NO ")</f>
        <v>62233</v>
      </c>
      <c r="F1996" s="247"/>
      <c r="G1996" s="249">
        <f t="shared" si="62"/>
        <v>62233</v>
      </c>
      <c r="H1996" s="250" t="s">
        <v>1309</v>
      </c>
    </row>
    <row r="1997" spans="2:8" s="251" customFormat="1" ht="26.4">
      <c r="B1997" s="246">
        <f t="shared" si="63"/>
        <v>1984</v>
      </c>
      <c r="C1997" s="264" t="s">
        <v>1085</v>
      </c>
      <c r="D1997" s="247" t="str">
        <f>IFERROR(VLOOKUP(C1997,'LISTA ICCU 2026'!D986:F2042,2,FALSE),"NO ")</f>
        <v>M3</v>
      </c>
      <c r="E1997" s="248">
        <f>IFERROR(VLOOKUP(C1997,'LISTA ICCU 2026'!D986:F2042,3,FALSE),"NO ")</f>
        <v>242458</v>
      </c>
      <c r="F1997" s="247"/>
      <c r="G1997" s="249">
        <f t="shared" si="62"/>
        <v>242458</v>
      </c>
      <c r="H1997" s="250" t="s">
        <v>1309</v>
      </c>
    </row>
    <row r="1998" spans="2:8" s="251" customFormat="1">
      <c r="B1998" s="246">
        <f t="shared" si="63"/>
        <v>1985</v>
      </c>
      <c r="C1998" s="264" t="s">
        <v>1086</v>
      </c>
      <c r="D1998" s="247">
        <f>IFERROR(VLOOKUP(C1998,'LISTA ICCU 2026'!D987:F2043,2,FALSE),"NO ")</f>
        <v>0</v>
      </c>
      <c r="E1998" s="248">
        <f>IFERROR(VLOOKUP(C1998,'LISTA ICCU 2026'!D987:F2043,3,FALSE),"NO ")</f>
        <v>0</v>
      </c>
      <c r="F1998" s="247"/>
      <c r="G1998" s="249">
        <f t="shared" si="62"/>
        <v>0</v>
      </c>
      <c r="H1998" s="267" t="s">
        <v>1309</v>
      </c>
    </row>
    <row r="1999" spans="2:8" s="251" customFormat="1">
      <c r="B1999" s="246">
        <f t="shared" si="63"/>
        <v>1986</v>
      </c>
      <c r="C1999" s="264" t="s">
        <v>1088</v>
      </c>
      <c r="D1999" s="247" t="str">
        <f>IFERROR(VLOOKUP(C1999,'LISTA ICCU 2026'!D988:F2044,2,FALSE),"NO ")</f>
        <v>M3</v>
      </c>
      <c r="E1999" s="248">
        <f>IFERROR(VLOOKUP(C1999,'LISTA ICCU 2026'!D988:F2044,3,FALSE),"NO ")</f>
        <v>1409968</v>
      </c>
      <c r="F1999" s="247"/>
      <c r="G1999" s="249">
        <f t="shared" si="62"/>
        <v>1409968</v>
      </c>
      <c r="H1999" s="250" t="s">
        <v>1309</v>
      </c>
    </row>
    <row r="2000" spans="2:8" s="251" customFormat="1">
      <c r="B2000" s="246">
        <f t="shared" si="63"/>
        <v>1987</v>
      </c>
      <c r="C2000" s="264" t="s">
        <v>1090</v>
      </c>
      <c r="D2000" s="247" t="str">
        <f>IFERROR(VLOOKUP(C2000,'LISTA ICCU 2026'!D989:F2045,2,FALSE),"NO ")</f>
        <v>M3</v>
      </c>
      <c r="E2000" s="248">
        <f>IFERROR(VLOOKUP(C2000,'LISTA ICCU 2026'!D989:F2045,3,FALSE),"NO ")</f>
        <v>1181226</v>
      </c>
      <c r="F2000" s="247"/>
      <c r="G2000" s="249">
        <f t="shared" si="62"/>
        <v>1181226</v>
      </c>
      <c r="H2000" s="250" t="s">
        <v>1309</v>
      </c>
    </row>
    <row r="2001" spans="2:8" s="251" customFormat="1" ht="26.4">
      <c r="B2001" s="246">
        <f t="shared" si="63"/>
        <v>1988</v>
      </c>
      <c r="C2001" s="264" t="s">
        <v>1091</v>
      </c>
      <c r="D2001" s="247" t="str">
        <f>IFERROR(VLOOKUP(C2001,'LISTA ICCU 2026'!D990:F2046,2,FALSE),"NO ")</f>
        <v>M3</v>
      </c>
      <c r="E2001" s="248">
        <f>IFERROR(VLOOKUP(C2001,'LISTA ICCU 2026'!D990:F2046,3,FALSE),"NO ")</f>
        <v>1265579</v>
      </c>
      <c r="F2001" s="247"/>
      <c r="G2001" s="249">
        <f t="shared" si="62"/>
        <v>1265579</v>
      </c>
      <c r="H2001" s="267" t="s">
        <v>1309</v>
      </c>
    </row>
    <row r="2002" spans="2:8" s="251" customFormat="1">
      <c r="B2002" s="246">
        <f t="shared" si="63"/>
        <v>1989</v>
      </c>
      <c r="C2002" s="264" t="s">
        <v>1093</v>
      </c>
      <c r="D2002" s="247" t="str">
        <f>IFERROR(VLOOKUP(C2002,'LISTA ICCU 2026'!D991:F2047,2,FALSE),"NO ")</f>
        <v>M3</v>
      </c>
      <c r="E2002" s="248">
        <f>IFERROR(VLOOKUP(C2002,'LISTA ICCU 2026'!D991:F2047,3,FALSE),"NO ")</f>
        <v>886489</v>
      </c>
      <c r="F2002" s="247"/>
      <c r="G2002" s="249">
        <f t="shared" si="62"/>
        <v>886489</v>
      </c>
      <c r="H2002" s="250" t="s">
        <v>1309</v>
      </c>
    </row>
    <row r="2003" spans="2:8" s="251" customFormat="1">
      <c r="B2003" s="246">
        <f t="shared" si="63"/>
        <v>1990</v>
      </c>
      <c r="C2003" s="264" t="s">
        <v>1094</v>
      </c>
      <c r="D2003" s="247" t="str">
        <f>IFERROR(VLOOKUP(C2003,'LISTA ICCU 2026'!D992:F2048,2,FALSE),"NO ")</f>
        <v>M3</v>
      </c>
      <c r="E2003" s="248">
        <f>IFERROR(VLOOKUP(C2003,'LISTA ICCU 2026'!D992:F2048,3,FALSE),"NO ")</f>
        <v>1062967</v>
      </c>
      <c r="F2003" s="247"/>
      <c r="G2003" s="249">
        <f t="shared" ref="G2003:G2063" si="64">E2003*(1+F2003)</f>
        <v>1062967</v>
      </c>
      <c r="H2003" s="250" t="s">
        <v>1309</v>
      </c>
    </row>
    <row r="2004" spans="2:8" s="251" customFormat="1">
      <c r="B2004" s="246">
        <f t="shared" si="63"/>
        <v>1991</v>
      </c>
      <c r="C2004" s="264" t="s">
        <v>1096</v>
      </c>
      <c r="D2004" s="247" t="str">
        <f>IFERROR(VLOOKUP(C2004,'LISTA ICCU 2026'!D993:F2049,2,FALSE),"NO ")</f>
        <v>M3</v>
      </c>
      <c r="E2004" s="248">
        <f>IFERROR(VLOOKUP(C2004,'LISTA ICCU 2026'!D993:F2049,3,FALSE),"NO ")</f>
        <v>853265</v>
      </c>
      <c r="F2004" s="247"/>
      <c r="G2004" s="249">
        <f t="shared" si="64"/>
        <v>853265</v>
      </c>
      <c r="H2004" s="267" t="s">
        <v>1309</v>
      </c>
    </row>
    <row r="2005" spans="2:8" s="251" customFormat="1" ht="26.4">
      <c r="B2005" s="246">
        <f t="shared" si="63"/>
        <v>1992</v>
      </c>
      <c r="C2005" s="264" t="s">
        <v>1097</v>
      </c>
      <c r="D2005" s="247" t="str">
        <f>IFERROR(VLOOKUP(C2005,'LISTA ICCU 2026'!D994:F2050,2,FALSE),"NO ")</f>
        <v>M3</v>
      </c>
      <c r="E2005" s="248">
        <f>IFERROR(VLOOKUP(C2005,'LISTA ICCU 2026'!D994:F2050,3,FALSE),"NO ")</f>
        <v>1028427</v>
      </c>
      <c r="F2005" s="247"/>
      <c r="G2005" s="249">
        <f t="shared" si="64"/>
        <v>1028427</v>
      </c>
      <c r="H2005" s="250" t="s">
        <v>1309</v>
      </c>
    </row>
    <row r="2006" spans="2:8" s="251" customFormat="1">
      <c r="B2006" s="246">
        <f t="shared" si="63"/>
        <v>1993</v>
      </c>
      <c r="C2006" s="264" t="s">
        <v>1098</v>
      </c>
      <c r="D2006" s="247" t="str">
        <f>IFERROR(VLOOKUP(C2006,'LISTA ICCU 2026'!D995:F2051,2,FALSE),"NO ")</f>
        <v>M3</v>
      </c>
      <c r="E2006" s="248">
        <f>IFERROR(VLOOKUP(C2006,'LISTA ICCU 2026'!D995:F2051,3,FALSE),"NO ")</f>
        <v>1121081</v>
      </c>
      <c r="F2006" s="247"/>
      <c r="G2006" s="249">
        <f t="shared" si="64"/>
        <v>1121081</v>
      </c>
      <c r="H2006" s="250" t="s">
        <v>1309</v>
      </c>
    </row>
    <row r="2007" spans="2:8" s="251" customFormat="1" ht="26.4">
      <c r="B2007" s="246">
        <f t="shared" si="63"/>
        <v>1994</v>
      </c>
      <c r="C2007" s="264" t="s">
        <v>1099</v>
      </c>
      <c r="D2007" s="247" t="str">
        <f>IFERROR(VLOOKUP(C2007,'LISTA ICCU 2026'!D996:F2052,2,FALSE),"NO ")</f>
        <v>M3</v>
      </c>
      <c r="E2007" s="248">
        <f>IFERROR(VLOOKUP(C2007,'LISTA ICCU 2026'!D996:F2052,3,FALSE),"NO ")</f>
        <v>882004</v>
      </c>
      <c r="F2007" s="247"/>
      <c r="G2007" s="249">
        <f t="shared" si="64"/>
        <v>882004</v>
      </c>
      <c r="H2007" s="267" t="s">
        <v>1309</v>
      </c>
    </row>
    <row r="2008" spans="2:8" s="251" customFormat="1" ht="26.4">
      <c r="B2008" s="246">
        <f t="shared" si="63"/>
        <v>1995</v>
      </c>
      <c r="C2008" s="264" t="s">
        <v>1100</v>
      </c>
      <c r="D2008" s="247" t="str">
        <f>IFERROR(VLOOKUP(C2008,'LISTA ICCU 2026'!D997:F2053,2,FALSE),"NO ")</f>
        <v>M3</v>
      </c>
      <c r="E2008" s="248">
        <f>IFERROR(VLOOKUP(C2008,'LISTA ICCU 2026'!D997:F2053,3,FALSE),"NO ")</f>
        <v>1203052</v>
      </c>
      <c r="F2008" s="247"/>
      <c r="G2008" s="249">
        <f t="shared" si="64"/>
        <v>1203052</v>
      </c>
      <c r="H2008" s="250" t="s">
        <v>1309</v>
      </c>
    </row>
    <row r="2009" spans="2:8" s="251" customFormat="1" ht="26.4">
      <c r="B2009" s="246">
        <f t="shared" si="63"/>
        <v>1996</v>
      </c>
      <c r="C2009" s="264" t="s">
        <v>1102</v>
      </c>
      <c r="D2009" s="247" t="str">
        <f>IFERROR(VLOOKUP(C2009,'LISTA ICCU 2026'!D998:F2054,2,FALSE),"NO ")</f>
        <v>KG</v>
      </c>
      <c r="E2009" s="248">
        <f>IFERROR(VLOOKUP(C2009,'LISTA ICCU 2026'!D998:F2054,3,FALSE),"NO ")</f>
        <v>23345</v>
      </c>
      <c r="F2009" s="247"/>
      <c r="G2009" s="249">
        <f t="shared" si="64"/>
        <v>23345</v>
      </c>
      <c r="H2009" s="250" t="s">
        <v>1309</v>
      </c>
    </row>
    <row r="2010" spans="2:8" s="251" customFormat="1" ht="39.6">
      <c r="B2010" s="246">
        <f t="shared" si="63"/>
        <v>1997</v>
      </c>
      <c r="C2010" s="264" t="s">
        <v>1103</v>
      </c>
      <c r="D2010" s="247" t="str">
        <f>IFERROR(VLOOKUP(C2010,'LISTA ICCU 2026'!D999:F2055,2,FALSE),"NO ")</f>
        <v>KG</v>
      </c>
      <c r="E2010" s="248">
        <f>IFERROR(VLOOKUP(C2010,'LISTA ICCU 2026'!D999:F2055,3,FALSE),"NO ")</f>
        <v>28502</v>
      </c>
      <c r="F2010" s="247"/>
      <c r="G2010" s="249">
        <f t="shared" si="64"/>
        <v>28502</v>
      </c>
      <c r="H2010" s="267" t="s">
        <v>1309</v>
      </c>
    </row>
    <row r="2011" spans="2:8" s="251" customFormat="1">
      <c r="B2011" s="246">
        <f t="shared" si="63"/>
        <v>1998</v>
      </c>
      <c r="C2011" s="264" t="s">
        <v>1105</v>
      </c>
      <c r="D2011" s="247" t="str">
        <f>IFERROR(VLOOKUP(C2011,'LISTA ICCU 2026'!D1000:F2056,2,FALSE),"NO ")</f>
        <v>TON-M</v>
      </c>
      <c r="E2011" s="248">
        <f>IFERROR(VLOOKUP(C2011,'LISTA ICCU 2026'!D1000:F2056,3,FALSE),"NO ")</f>
        <v>2753</v>
      </c>
      <c r="F2011" s="247"/>
      <c r="G2011" s="249">
        <f t="shared" si="64"/>
        <v>2753</v>
      </c>
      <c r="H2011" s="250" t="s">
        <v>1309</v>
      </c>
    </row>
    <row r="2012" spans="2:8" s="251" customFormat="1" ht="39.6">
      <c r="B2012" s="246">
        <f t="shared" si="63"/>
        <v>1999</v>
      </c>
      <c r="C2012" s="264" t="s">
        <v>1108</v>
      </c>
      <c r="D2012" s="247" t="str">
        <f>IFERROR(VLOOKUP(C2012,'LISTA ICCU 2026'!D1001:F2057,2,FALSE),"NO ")</f>
        <v>ML</v>
      </c>
      <c r="E2012" s="248">
        <f>IFERROR(VLOOKUP(C2012,'LISTA ICCU 2026'!D1001:F2057,3,FALSE),"NO ")</f>
        <v>4230064</v>
      </c>
      <c r="F2012" s="247"/>
      <c r="G2012" s="249">
        <f t="shared" si="64"/>
        <v>4230064</v>
      </c>
      <c r="H2012" s="250" t="s">
        <v>1309</v>
      </c>
    </row>
    <row r="2013" spans="2:8" s="251" customFormat="1" ht="52.8">
      <c r="B2013" s="246">
        <f t="shared" si="63"/>
        <v>2000</v>
      </c>
      <c r="C2013" s="264" t="s">
        <v>1110</v>
      </c>
      <c r="D2013" s="247" t="str">
        <f>IFERROR(VLOOKUP(C2013,'LISTA ICCU 2026'!D1002:F2058,2,FALSE),"NO ")</f>
        <v>ML</v>
      </c>
      <c r="E2013" s="248">
        <f>IFERROR(VLOOKUP(C2013,'LISTA ICCU 2026'!D1002:F2058,3,FALSE),"NO ")</f>
        <v>7528575</v>
      </c>
      <c r="F2013" s="247"/>
      <c r="G2013" s="249">
        <f t="shared" si="64"/>
        <v>7528575</v>
      </c>
      <c r="H2013" s="267" t="s">
        <v>1309</v>
      </c>
    </row>
    <row r="2014" spans="2:8" s="251" customFormat="1" ht="26.4">
      <c r="B2014" s="246">
        <f t="shared" si="63"/>
        <v>2001</v>
      </c>
      <c r="C2014" s="264" t="s">
        <v>1112</v>
      </c>
      <c r="D2014" s="247" t="str">
        <f>IFERROR(VLOOKUP(C2014,'LISTA ICCU 2026'!D1003:F2059,2,FALSE),"NO ")</f>
        <v>M3</v>
      </c>
      <c r="E2014" s="248">
        <f>IFERROR(VLOOKUP(C2014,'LISTA ICCU 2026'!D1003:F2059,3,FALSE),"NO ")</f>
        <v>2720397</v>
      </c>
      <c r="F2014" s="247"/>
      <c r="G2014" s="249">
        <f t="shared" si="64"/>
        <v>2720397</v>
      </c>
      <c r="H2014" s="250" t="s">
        <v>1309</v>
      </c>
    </row>
    <row r="2015" spans="2:8" s="251" customFormat="1" ht="26.4">
      <c r="B2015" s="246">
        <f t="shared" si="63"/>
        <v>2002</v>
      </c>
      <c r="C2015" s="264" t="s">
        <v>1114</v>
      </c>
      <c r="D2015" s="247" t="str">
        <f>IFERROR(VLOOKUP(C2015,'LISTA ICCU 2026'!D1004:F2060,2,FALSE),"NO ")</f>
        <v>U(DM3)</v>
      </c>
      <c r="E2015" s="248">
        <f>IFERROR(VLOOKUP(C2015,'LISTA ICCU 2026'!D1004:F2060,3,FALSE),"NO ")</f>
        <v>130829</v>
      </c>
      <c r="F2015" s="247"/>
      <c r="G2015" s="249">
        <f t="shared" si="64"/>
        <v>130829</v>
      </c>
      <c r="H2015" s="250" t="s">
        <v>1309</v>
      </c>
    </row>
    <row r="2016" spans="2:8" s="251" customFormat="1" ht="26.4">
      <c r="B2016" s="246">
        <f t="shared" si="63"/>
        <v>2003</v>
      </c>
      <c r="C2016" s="264" t="s">
        <v>1117</v>
      </c>
      <c r="D2016" s="247" t="str">
        <f>IFERROR(VLOOKUP(C2016,'LISTA ICCU 2026'!D1005:F2061,2,FALSE),"NO ")</f>
        <v>ML</v>
      </c>
      <c r="E2016" s="248">
        <f>IFERROR(VLOOKUP(C2016,'LISTA ICCU 2026'!D1005:F2061,3,FALSE),"NO ")</f>
        <v>636636</v>
      </c>
      <c r="F2016" s="247"/>
      <c r="G2016" s="249">
        <f t="shared" si="64"/>
        <v>636636</v>
      </c>
      <c r="H2016" s="267" t="s">
        <v>1309</v>
      </c>
    </row>
    <row r="2017" spans="2:8" s="251" customFormat="1">
      <c r="B2017" s="246">
        <f t="shared" si="63"/>
        <v>2004</v>
      </c>
      <c r="C2017" s="264" t="s">
        <v>1119</v>
      </c>
      <c r="D2017" s="247" t="str">
        <f>IFERROR(VLOOKUP(C2017,'LISTA ICCU 2026'!D1006:F2062,2,FALSE),"NO ")</f>
        <v>ML</v>
      </c>
      <c r="E2017" s="248">
        <f>IFERROR(VLOOKUP(C2017,'LISTA ICCU 2026'!D1006:F2062,3,FALSE),"NO ")</f>
        <v>666649</v>
      </c>
      <c r="F2017" s="247"/>
      <c r="G2017" s="249">
        <f t="shared" si="64"/>
        <v>666649</v>
      </c>
      <c r="H2017" s="250" t="s">
        <v>1309</v>
      </c>
    </row>
    <row r="2018" spans="2:8" s="251" customFormat="1" ht="26.4">
      <c r="B2018" s="246">
        <f t="shared" si="63"/>
        <v>2005</v>
      </c>
      <c r="C2018" s="264" t="s">
        <v>1120</v>
      </c>
      <c r="D2018" s="247" t="str">
        <f>IFERROR(VLOOKUP(C2018,'LISTA ICCU 2026'!D1007:F2063,2,FALSE),"NO ")</f>
        <v>UN</v>
      </c>
      <c r="E2018" s="248">
        <f>IFERROR(VLOOKUP(C2018,'LISTA ICCU 2026'!D1007:F2063,3,FALSE),"NO ")</f>
        <v>25989</v>
      </c>
      <c r="F2018" s="247"/>
      <c r="G2018" s="249">
        <f t="shared" si="64"/>
        <v>25989</v>
      </c>
      <c r="H2018" s="250" t="s">
        <v>1309</v>
      </c>
    </row>
    <row r="2019" spans="2:8" s="251" customFormat="1" ht="26.4">
      <c r="B2019" s="246">
        <f t="shared" si="63"/>
        <v>2006</v>
      </c>
      <c r="C2019" s="264" t="s">
        <v>1122</v>
      </c>
      <c r="D2019" s="247" t="str">
        <f>IFERROR(VLOOKUP(C2019,'LISTA ICCU 2026'!D1008:F2064,2,FALSE),"NO ")</f>
        <v>M3</v>
      </c>
      <c r="E2019" s="248">
        <f>IFERROR(VLOOKUP(C2019,'LISTA ICCU 2026'!D1008:F2064,3,FALSE),"NO ")</f>
        <v>683929</v>
      </c>
      <c r="F2019" s="247"/>
      <c r="G2019" s="249">
        <f t="shared" si="64"/>
        <v>683929</v>
      </c>
      <c r="H2019" s="267" t="s">
        <v>1309</v>
      </c>
    </row>
    <row r="2020" spans="2:8" s="251" customFormat="1">
      <c r="B2020" s="246">
        <f t="shared" si="63"/>
        <v>2007</v>
      </c>
      <c r="C2020" s="264" t="s">
        <v>1124</v>
      </c>
      <c r="D2020" s="247" t="str">
        <f>IFERROR(VLOOKUP(C2020,'LISTA ICCU 2026'!D1009:F2065,2,FALSE),"NO ")</f>
        <v>M3</v>
      </c>
      <c r="E2020" s="248">
        <f>IFERROR(VLOOKUP(C2020,'LISTA ICCU 2026'!D1009:F2065,3,FALSE),"NO ")</f>
        <v>113351</v>
      </c>
      <c r="F2020" s="247"/>
      <c r="G2020" s="249">
        <f t="shared" si="64"/>
        <v>113351</v>
      </c>
      <c r="H2020" s="250" t="s">
        <v>1309</v>
      </c>
    </row>
    <row r="2021" spans="2:8" s="251" customFormat="1">
      <c r="B2021" s="246">
        <f t="shared" si="63"/>
        <v>2008</v>
      </c>
      <c r="C2021" s="264" t="s">
        <v>1126</v>
      </c>
      <c r="D2021" s="247" t="str">
        <f>IFERROR(VLOOKUP(C2021,'LISTA ICCU 2026'!D1010:F2066,2,FALSE),"NO ")</f>
        <v>M3</v>
      </c>
      <c r="E2021" s="248">
        <f>IFERROR(VLOOKUP(C2021,'LISTA ICCU 2026'!D1010:F2066,3,FALSE),"NO ")</f>
        <v>88728</v>
      </c>
      <c r="F2021" s="247"/>
      <c r="G2021" s="249">
        <f t="shared" si="64"/>
        <v>88728</v>
      </c>
      <c r="H2021" s="250" t="s">
        <v>1309</v>
      </c>
    </row>
    <row r="2022" spans="2:8" s="251" customFormat="1" ht="26.4">
      <c r="B2022" s="246">
        <f t="shared" si="63"/>
        <v>2009</v>
      </c>
      <c r="C2022" s="264" t="s">
        <v>1128</v>
      </c>
      <c r="D2022" s="247" t="str">
        <f>IFERROR(VLOOKUP(C2022,'LISTA ICCU 2026'!D1011:F2067,2,FALSE),"NO ")</f>
        <v>M3</v>
      </c>
      <c r="E2022" s="248">
        <f>IFERROR(VLOOKUP(C2022,'LISTA ICCU 2026'!D1011:F2067,3,FALSE),"NO ")</f>
        <v>554745</v>
      </c>
      <c r="F2022" s="247"/>
      <c r="G2022" s="249">
        <f t="shared" si="64"/>
        <v>554745</v>
      </c>
      <c r="H2022" s="267" t="s">
        <v>1309</v>
      </c>
    </row>
    <row r="2023" spans="2:8" s="251" customFormat="1" ht="26.4">
      <c r="B2023" s="246">
        <f t="shared" si="63"/>
        <v>2010</v>
      </c>
      <c r="C2023" s="264" t="s">
        <v>1130</v>
      </c>
      <c r="D2023" s="247" t="str">
        <f>IFERROR(VLOOKUP(C2023,'LISTA ICCU 2026'!D1012:F2068,2,FALSE),"NO ")</f>
        <v>M3</v>
      </c>
      <c r="E2023" s="248">
        <f>IFERROR(VLOOKUP(C2023,'LISTA ICCU 2026'!D1012:F2068,3,FALSE),"NO ")</f>
        <v>585628</v>
      </c>
      <c r="F2023" s="247"/>
      <c r="G2023" s="249">
        <f t="shared" si="64"/>
        <v>585628</v>
      </c>
      <c r="H2023" s="250" t="s">
        <v>1309</v>
      </c>
    </row>
    <row r="2024" spans="2:8" s="251" customFormat="1" ht="26.4">
      <c r="B2024" s="246">
        <f t="shared" si="63"/>
        <v>2011</v>
      </c>
      <c r="C2024" s="264" t="s">
        <v>1131</v>
      </c>
      <c r="D2024" s="247" t="str">
        <f>IFERROR(VLOOKUP(C2024,'LISTA ICCU 2026'!D1013:F2069,2,FALSE),"NO ")</f>
        <v>M3</v>
      </c>
      <c r="E2024" s="248">
        <f>IFERROR(VLOOKUP(C2024,'LISTA ICCU 2026'!D1013:F2069,3,FALSE),"NO ")</f>
        <v>594050</v>
      </c>
      <c r="F2024" s="247"/>
      <c r="G2024" s="249">
        <f t="shared" si="64"/>
        <v>594050</v>
      </c>
      <c r="H2024" s="250" t="s">
        <v>1309</v>
      </c>
    </row>
    <row r="2025" spans="2:8" s="251" customFormat="1" ht="26.4">
      <c r="B2025" s="246">
        <f t="shared" si="63"/>
        <v>2012</v>
      </c>
      <c r="C2025" s="264" t="s">
        <v>1132</v>
      </c>
      <c r="D2025" s="247" t="str">
        <f>IFERROR(VLOOKUP(C2025,'LISTA ICCU 2026'!D1014:F2070,2,FALSE),"NO ")</f>
        <v>M3</v>
      </c>
      <c r="E2025" s="248">
        <f>IFERROR(VLOOKUP(C2025,'LISTA ICCU 2026'!D1014:F2070,3,FALSE),"NO ")</f>
        <v>605490</v>
      </c>
      <c r="F2025" s="247"/>
      <c r="G2025" s="249">
        <f t="shared" si="64"/>
        <v>605490</v>
      </c>
      <c r="H2025" s="267" t="s">
        <v>1309</v>
      </c>
    </row>
    <row r="2026" spans="2:8" s="251" customFormat="1" ht="26.4">
      <c r="B2026" s="246">
        <f t="shared" si="63"/>
        <v>2013</v>
      </c>
      <c r="C2026" s="264" t="s">
        <v>1133</v>
      </c>
      <c r="D2026" s="247" t="str">
        <f>IFERROR(VLOOKUP(C2026,'LISTA ICCU 2026'!D1015:F2071,2,FALSE),"NO ")</f>
        <v>M3</v>
      </c>
      <c r="E2026" s="248">
        <f>IFERROR(VLOOKUP(C2026,'LISTA ICCU 2026'!D1015:F2071,3,FALSE),"NO ")</f>
        <v>613912</v>
      </c>
      <c r="F2026" s="247"/>
      <c r="G2026" s="249">
        <f t="shared" si="64"/>
        <v>613912</v>
      </c>
      <c r="H2026" s="250" t="s">
        <v>1309</v>
      </c>
    </row>
    <row r="2027" spans="2:8" s="251" customFormat="1">
      <c r="B2027" s="246">
        <f t="shared" si="63"/>
        <v>2014</v>
      </c>
      <c r="C2027" s="264" t="s">
        <v>1135</v>
      </c>
      <c r="D2027" s="247" t="str">
        <f>IFERROR(VLOOKUP(C2027,'LISTA ICCU 2026'!D1016:F2072,2,FALSE),"NO ")</f>
        <v>M3</v>
      </c>
      <c r="E2027" s="248">
        <f>IFERROR(VLOOKUP(C2027,'LISTA ICCU 2026'!D1016:F2072,3,FALSE),"NO ")</f>
        <v>799489</v>
      </c>
      <c r="F2027" s="247"/>
      <c r="G2027" s="249">
        <f t="shared" si="64"/>
        <v>799489</v>
      </c>
      <c r="H2027" s="250" t="s">
        <v>1309</v>
      </c>
    </row>
    <row r="2028" spans="2:8" s="251" customFormat="1" ht="26.4">
      <c r="B2028" s="246">
        <f t="shared" si="63"/>
        <v>2015</v>
      </c>
      <c r="C2028" s="264" t="s">
        <v>1136</v>
      </c>
      <c r="D2028" s="247" t="str">
        <f>IFERROR(VLOOKUP(C2028,'LISTA ICCU 2026'!D1017:F2073,2,FALSE),"NO ")</f>
        <v>M3</v>
      </c>
      <c r="E2028" s="248">
        <f>IFERROR(VLOOKUP(C2028,'LISTA ICCU 2026'!D1017:F2073,3,FALSE),"NO ")</f>
        <v>972832</v>
      </c>
      <c r="F2028" s="247"/>
      <c r="G2028" s="249">
        <f t="shared" si="64"/>
        <v>972832</v>
      </c>
      <c r="H2028" s="267" t="s">
        <v>1309</v>
      </c>
    </row>
    <row r="2029" spans="2:8" s="251" customFormat="1">
      <c r="B2029" s="246">
        <f t="shared" si="63"/>
        <v>2016</v>
      </c>
      <c r="C2029" s="264" t="s">
        <v>1138</v>
      </c>
      <c r="D2029" s="247" t="str">
        <f>IFERROR(VLOOKUP(C2029,'LISTA ICCU 2026'!D1018:F2074,2,FALSE),"NO ")</f>
        <v>M3</v>
      </c>
      <c r="E2029" s="248">
        <f>IFERROR(VLOOKUP(C2029,'LISTA ICCU 2026'!D1018:F2074,3,FALSE),"NO ")</f>
        <v>286092</v>
      </c>
      <c r="F2029" s="247"/>
      <c r="G2029" s="249">
        <f t="shared" si="64"/>
        <v>286092</v>
      </c>
      <c r="H2029" s="250" t="s">
        <v>1309</v>
      </c>
    </row>
    <row r="2030" spans="2:8" s="251" customFormat="1">
      <c r="B2030" s="246">
        <f t="shared" si="63"/>
        <v>2017</v>
      </c>
      <c r="C2030" s="264" t="s">
        <v>1139</v>
      </c>
      <c r="D2030" s="247" t="str">
        <f>IFERROR(VLOOKUP(C2030,'LISTA ICCU 2026'!D1019:F2075,2,FALSE),"NO ")</f>
        <v>M3</v>
      </c>
      <c r="E2030" s="248">
        <f>IFERROR(VLOOKUP(C2030,'LISTA ICCU 2026'!D1019:F2075,3,FALSE),"NO ")</f>
        <v>291852</v>
      </c>
      <c r="F2030" s="247"/>
      <c r="G2030" s="249">
        <f t="shared" si="64"/>
        <v>291852</v>
      </c>
      <c r="H2030" s="250" t="s">
        <v>1309</v>
      </c>
    </row>
    <row r="2031" spans="2:8" s="251" customFormat="1" ht="26.4">
      <c r="B2031" s="246">
        <f t="shared" si="63"/>
        <v>2018</v>
      </c>
      <c r="C2031" s="264" t="s">
        <v>1141</v>
      </c>
      <c r="D2031" s="247" t="str">
        <f>IFERROR(VLOOKUP(C2031,'LISTA ICCU 2026'!D1020:F2076,2,FALSE),"NO ")</f>
        <v>ML</v>
      </c>
      <c r="E2031" s="248">
        <f>IFERROR(VLOOKUP(C2031,'LISTA ICCU 2026'!D1020:F2076,3,FALSE),"NO ")</f>
        <v>70596</v>
      </c>
      <c r="F2031" s="247"/>
      <c r="G2031" s="249">
        <f t="shared" si="64"/>
        <v>70596</v>
      </c>
      <c r="H2031" s="267" t="s">
        <v>1309</v>
      </c>
    </row>
    <row r="2032" spans="2:8" s="251" customFormat="1" ht="26.4">
      <c r="B2032" s="246">
        <f t="shared" si="63"/>
        <v>2019</v>
      </c>
      <c r="C2032" s="264" t="s">
        <v>1142</v>
      </c>
      <c r="D2032" s="247" t="str">
        <f>IFERROR(VLOOKUP(C2032,'LISTA ICCU 2026'!D1021:F2077,2,FALSE),"NO ")</f>
        <v>ML</v>
      </c>
      <c r="E2032" s="248">
        <f>IFERROR(VLOOKUP(C2032,'LISTA ICCU 2026'!D1021:F2077,3,FALSE),"NO ")</f>
        <v>24960</v>
      </c>
      <c r="F2032" s="247"/>
      <c r="G2032" s="249">
        <f t="shared" si="64"/>
        <v>24960</v>
      </c>
      <c r="H2032" s="250" t="s">
        <v>1309</v>
      </c>
    </row>
    <row r="2033" spans="2:8" s="251" customFormat="1" ht="39.6">
      <c r="B2033" s="246">
        <f t="shared" si="63"/>
        <v>2020</v>
      </c>
      <c r="C2033" s="264" t="s">
        <v>1143</v>
      </c>
      <c r="D2033" s="247" t="str">
        <f>IFERROR(VLOOKUP(C2033,'LISTA ICCU 2026'!D1022:F2078,2,FALSE),"NO ")</f>
        <v>M2</v>
      </c>
      <c r="E2033" s="248">
        <f>IFERROR(VLOOKUP(C2033,'LISTA ICCU 2026'!D1022:F2078,3,FALSE),"NO ")</f>
        <v>15557</v>
      </c>
      <c r="F2033" s="247"/>
      <c r="G2033" s="249">
        <f t="shared" si="64"/>
        <v>15557</v>
      </c>
      <c r="H2033" s="250" t="s">
        <v>1309</v>
      </c>
    </row>
    <row r="2034" spans="2:8" s="251" customFormat="1" ht="26.4">
      <c r="B2034" s="246">
        <f t="shared" si="63"/>
        <v>2021</v>
      </c>
      <c r="C2034" s="264" t="s">
        <v>1144</v>
      </c>
      <c r="D2034" s="247" t="str">
        <f>IFERROR(VLOOKUP(C2034,'LISTA ICCU 2026'!D1023:F2079,2,FALSE),"NO ")</f>
        <v>M2</v>
      </c>
      <c r="E2034" s="248">
        <f>IFERROR(VLOOKUP(C2034,'LISTA ICCU 2026'!D1023:F2079,3,FALSE),"NO ")</f>
        <v>21504</v>
      </c>
      <c r="F2034" s="247"/>
      <c r="G2034" s="249">
        <f t="shared" si="64"/>
        <v>21504</v>
      </c>
      <c r="H2034" s="267" t="s">
        <v>1309</v>
      </c>
    </row>
    <row r="2035" spans="2:8" s="251" customFormat="1" ht="26.4">
      <c r="B2035" s="246">
        <f t="shared" si="63"/>
        <v>2022</v>
      </c>
      <c r="C2035" s="264" t="s">
        <v>1145</v>
      </c>
      <c r="D2035" s="247" t="str">
        <f>IFERROR(VLOOKUP(C2035,'LISTA ICCU 2026'!D1024:F2080,2,FALSE),"NO ")</f>
        <v>M2</v>
      </c>
      <c r="E2035" s="248">
        <f>IFERROR(VLOOKUP(C2035,'LISTA ICCU 2026'!D1024:F2080,3,FALSE),"NO ")</f>
        <v>28390</v>
      </c>
      <c r="F2035" s="247"/>
      <c r="G2035" s="249">
        <f t="shared" si="64"/>
        <v>28390</v>
      </c>
      <c r="H2035" s="250" t="s">
        <v>1309</v>
      </c>
    </row>
    <row r="2036" spans="2:8" s="251" customFormat="1" ht="39.6">
      <c r="B2036" s="246">
        <f t="shared" si="63"/>
        <v>2023</v>
      </c>
      <c r="C2036" s="264" t="s">
        <v>1146</v>
      </c>
      <c r="D2036" s="247" t="str">
        <f>IFERROR(VLOOKUP(C2036,'LISTA ICCU 2026'!D1025:F2081,2,FALSE),"NO ")</f>
        <v>M2</v>
      </c>
      <c r="E2036" s="248">
        <f>IFERROR(VLOOKUP(C2036,'LISTA ICCU 2026'!D1025:F2081,3,FALSE),"NO ")</f>
        <v>33717</v>
      </c>
      <c r="F2036" s="247"/>
      <c r="G2036" s="249">
        <f t="shared" si="64"/>
        <v>33717</v>
      </c>
      <c r="H2036" s="250" t="s">
        <v>1309</v>
      </c>
    </row>
    <row r="2037" spans="2:8" s="251" customFormat="1" ht="39.6">
      <c r="B2037" s="246">
        <f t="shared" si="63"/>
        <v>2024</v>
      </c>
      <c r="C2037" s="264" t="s">
        <v>1147</v>
      </c>
      <c r="D2037" s="247" t="str">
        <f>IFERROR(VLOOKUP(C2037,'LISTA ICCU 2026'!D1026:F2082,2,FALSE),"NO ")</f>
        <v>M2</v>
      </c>
      <c r="E2037" s="248">
        <f>IFERROR(VLOOKUP(C2037,'LISTA ICCU 2026'!D1026:F2082,3,FALSE),"NO ")</f>
        <v>42872</v>
      </c>
      <c r="F2037" s="247"/>
      <c r="G2037" s="249">
        <f t="shared" si="64"/>
        <v>42872</v>
      </c>
      <c r="H2037" s="267" t="s">
        <v>1309</v>
      </c>
    </row>
    <row r="2038" spans="2:8" s="251" customFormat="1" ht="39.6">
      <c r="B2038" s="246">
        <f t="shared" si="63"/>
        <v>2025</v>
      </c>
      <c r="C2038" s="264" t="s">
        <v>1148</v>
      </c>
      <c r="D2038" s="247" t="str">
        <f>IFERROR(VLOOKUP(C2038,'LISTA ICCU 2026'!D1027:F2083,2,FALSE),"NO ")</f>
        <v>M2</v>
      </c>
      <c r="E2038" s="248">
        <f>IFERROR(VLOOKUP(C2038,'LISTA ICCU 2026'!D1027:F2083,3,FALSE),"NO ")</f>
        <v>11161</v>
      </c>
      <c r="F2038" s="247"/>
      <c r="G2038" s="249">
        <f t="shared" si="64"/>
        <v>11161</v>
      </c>
      <c r="H2038" s="250" t="s">
        <v>1309</v>
      </c>
    </row>
    <row r="2039" spans="2:8" s="251" customFormat="1" ht="39.6">
      <c r="B2039" s="246">
        <f t="shared" si="63"/>
        <v>2026</v>
      </c>
      <c r="C2039" s="264" t="s">
        <v>1149</v>
      </c>
      <c r="D2039" s="247" t="str">
        <f>IFERROR(VLOOKUP(C2039,'LISTA ICCU 2026'!D1028:F2084,2,FALSE),"NO ")</f>
        <v>M2</v>
      </c>
      <c r="E2039" s="248">
        <f>IFERROR(VLOOKUP(C2039,'LISTA ICCU 2026'!D1028:F2084,3,FALSE),"NO ")</f>
        <v>12559</v>
      </c>
      <c r="F2039" s="247"/>
      <c r="G2039" s="249">
        <f t="shared" si="64"/>
        <v>12559</v>
      </c>
      <c r="H2039" s="250" t="s">
        <v>1309</v>
      </c>
    </row>
    <row r="2040" spans="2:8" s="251" customFormat="1" ht="39.6">
      <c r="B2040" s="246">
        <f t="shared" si="63"/>
        <v>2027</v>
      </c>
      <c r="C2040" s="264" t="s">
        <v>1150</v>
      </c>
      <c r="D2040" s="247" t="str">
        <f>IFERROR(VLOOKUP(C2040,'LISTA ICCU 2026'!D1029:F2085,2,FALSE),"NO ")</f>
        <v>M2</v>
      </c>
      <c r="E2040" s="248">
        <f>IFERROR(VLOOKUP(C2040,'LISTA ICCU 2026'!D1029:F2085,3,FALSE),"NO ")</f>
        <v>13009</v>
      </c>
      <c r="F2040" s="247"/>
      <c r="G2040" s="249">
        <f t="shared" si="64"/>
        <v>13009</v>
      </c>
      <c r="H2040" s="267" t="s">
        <v>1309</v>
      </c>
    </row>
    <row r="2041" spans="2:8" s="251" customFormat="1" ht="39.6">
      <c r="B2041" s="246">
        <f t="shared" si="63"/>
        <v>2028</v>
      </c>
      <c r="C2041" s="264" t="s">
        <v>1151</v>
      </c>
      <c r="D2041" s="247" t="str">
        <f>IFERROR(VLOOKUP(C2041,'LISTA ICCU 2026'!D1030:F2086,2,FALSE),"NO ")</f>
        <v>M2</v>
      </c>
      <c r="E2041" s="248">
        <f>IFERROR(VLOOKUP(C2041,'LISTA ICCU 2026'!D1030:F2086,3,FALSE),"NO ")</f>
        <v>9595</v>
      </c>
      <c r="F2041" s="247"/>
      <c r="G2041" s="249">
        <f t="shared" si="64"/>
        <v>9595</v>
      </c>
      <c r="H2041" s="250" t="s">
        <v>1309</v>
      </c>
    </row>
    <row r="2042" spans="2:8" s="251" customFormat="1" ht="39.6">
      <c r="B2042" s="246">
        <f t="shared" si="63"/>
        <v>2029</v>
      </c>
      <c r="C2042" s="264" t="s">
        <v>1152</v>
      </c>
      <c r="D2042" s="247" t="str">
        <f>IFERROR(VLOOKUP(C2042,'LISTA ICCU 2026'!D1031:F2087,2,FALSE),"NO ")</f>
        <v>M2</v>
      </c>
      <c r="E2042" s="248">
        <f>IFERROR(VLOOKUP(C2042,'LISTA ICCU 2026'!D1031:F2087,3,FALSE),"NO ")</f>
        <v>13876</v>
      </c>
      <c r="F2042" s="247"/>
      <c r="G2042" s="249">
        <f t="shared" si="64"/>
        <v>13876</v>
      </c>
      <c r="H2042" s="250" t="s">
        <v>1309</v>
      </c>
    </row>
    <row r="2043" spans="2:8" s="251" customFormat="1" ht="39.6">
      <c r="B2043" s="246">
        <f t="shared" si="63"/>
        <v>2030</v>
      </c>
      <c r="C2043" s="264" t="s">
        <v>1153</v>
      </c>
      <c r="D2043" s="247" t="str">
        <f>IFERROR(VLOOKUP(C2043,'LISTA ICCU 2026'!D1032:F2088,2,FALSE),"NO ")</f>
        <v>M2</v>
      </c>
      <c r="E2043" s="248">
        <f>IFERROR(VLOOKUP(C2043,'LISTA ICCU 2026'!D1032:F2088,3,FALSE),"NO ")</f>
        <v>11525</v>
      </c>
      <c r="F2043" s="247"/>
      <c r="G2043" s="249">
        <f t="shared" si="64"/>
        <v>11525</v>
      </c>
      <c r="H2043" s="267" t="s">
        <v>1309</v>
      </c>
    </row>
    <row r="2044" spans="2:8" s="251" customFormat="1" ht="39.6">
      <c r="B2044" s="246">
        <f t="shared" si="63"/>
        <v>2031</v>
      </c>
      <c r="C2044" s="264" t="s">
        <v>1154</v>
      </c>
      <c r="D2044" s="247" t="str">
        <f>IFERROR(VLOOKUP(C2044,'LISTA ICCU 2026'!D1033:F2089,2,FALSE),"NO ")</f>
        <v>M2</v>
      </c>
      <c r="E2044" s="248">
        <f>IFERROR(VLOOKUP(C2044,'LISTA ICCU 2026'!D1033:F2089,3,FALSE),"NO ")</f>
        <v>13876</v>
      </c>
      <c r="F2044" s="247"/>
      <c r="G2044" s="249">
        <f t="shared" si="64"/>
        <v>13876</v>
      </c>
      <c r="H2044" s="250" t="s">
        <v>1309</v>
      </c>
    </row>
    <row r="2045" spans="2:8" s="251" customFormat="1" ht="39.6">
      <c r="B2045" s="246">
        <f t="shared" si="63"/>
        <v>2032</v>
      </c>
      <c r="C2045" s="264" t="s">
        <v>1155</v>
      </c>
      <c r="D2045" s="247" t="str">
        <f>IFERROR(VLOOKUP(C2045,'LISTA ICCU 2026'!D1034:F2090,2,FALSE),"NO ")</f>
        <v>M2</v>
      </c>
      <c r="E2045" s="248">
        <f>IFERROR(VLOOKUP(C2045,'LISTA ICCU 2026'!D1034:F2090,3,FALSE),"NO ")</f>
        <v>25611</v>
      </c>
      <c r="F2045" s="247"/>
      <c r="G2045" s="249">
        <f t="shared" si="64"/>
        <v>25611</v>
      </c>
      <c r="H2045" s="250" t="s">
        <v>1309</v>
      </c>
    </row>
    <row r="2046" spans="2:8" s="251" customFormat="1" ht="39.6">
      <c r="B2046" s="246">
        <f t="shared" ref="B2046:B2105" si="65">B2045+1</f>
        <v>2033</v>
      </c>
      <c r="C2046" s="264" t="s">
        <v>1157</v>
      </c>
      <c r="D2046" s="247" t="str">
        <f>IFERROR(VLOOKUP(C2046,'LISTA ICCU 2026'!D1035:F2091,2,FALSE),"NO ")</f>
        <v>ML</v>
      </c>
      <c r="E2046" s="248">
        <f>IFERROR(VLOOKUP(C2046,'LISTA ICCU 2026'!D1035:F2091,3,FALSE),"NO ")</f>
        <v>917531</v>
      </c>
      <c r="F2046" s="247"/>
      <c r="G2046" s="249">
        <f t="shared" si="64"/>
        <v>917531</v>
      </c>
      <c r="H2046" s="267" t="s">
        <v>1309</v>
      </c>
    </row>
    <row r="2047" spans="2:8" s="251" customFormat="1" ht="26.4">
      <c r="B2047" s="246">
        <f t="shared" si="65"/>
        <v>2034</v>
      </c>
      <c r="C2047" s="264" t="s">
        <v>1159</v>
      </c>
      <c r="D2047" s="247" t="str">
        <f>IFERROR(VLOOKUP(C2047,'LISTA ICCU 2026'!D1036:F2092,2,FALSE),"NO ")</f>
        <v>ML</v>
      </c>
      <c r="E2047" s="248">
        <f>IFERROR(VLOOKUP(C2047,'LISTA ICCU 2026'!D1036:F2092,3,FALSE),"NO ")</f>
        <v>507021</v>
      </c>
      <c r="F2047" s="247"/>
      <c r="G2047" s="249">
        <f t="shared" si="64"/>
        <v>507021</v>
      </c>
      <c r="H2047" s="250" t="s">
        <v>1309</v>
      </c>
    </row>
    <row r="2048" spans="2:8" s="251" customFormat="1" ht="26.4">
      <c r="B2048" s="246">
        <f t="shared" si="65"/>
        <v>2035</v>
      </c>
      <c r="C2048" s="264" t="s">
        <v>1160</v>
      </c>
      <c r="D2048" s="247" t="str">
        <f>IFERROR(VLOOKUP(C2048,'LISTA ICCU 2026'!D1037:F2093,2,FALSE),"NO ")</f>
        <v>ML</v>
      </c>
      <c r="E2048" s="248">
        <f>IFERROR(VLOOKUP(C2048,'LISTA ICCU 2026'!D1037:F2093,3,FALSE),"NO ")</f>
        <v>1641707</v>
      </c>
      <c r="F2048" s="247"/>
      <c r="G2048" s="249">
        <f t="shared" si="64"/>
        <v>1641707</v>
      </c>
      <c r="H2048" s="250" t="s">
        <v>1309</v>
      </c>
    </row>
    <row r="2049" spans="2:8" s="251" customFormat="1" ht="26.4">
      <c r="B2049" s="246">
        <f t="shared" si="65"/>
        <v>2036</v>
      </c>
      <c r="C2049" s="264" t="s">
        <v>1162</v>
      </c>
      <c r="D2049" s="247" t="str">
        <f>IFERROR(VLOOKUP(C2049,'LISTA ICCU 2026'!D1038:F2094,2,FALSE),"NO ")</f>
        <v>M3</v>
      </c>
      <c r="E2049" s="248">
        <f>IFERROR(VLOOKUP(C2049,'LISTA ICCU 2026'!D1038:F2094,3,FALSE),"NO ")</f>
        <v>187958</v>
      </c>
      <c r="F2049" s="247"/>
      <c r="G2049" s="249">
        <f t="shared" si="64"/>
        <v>187958</v>
      </c>
      <c r="H2049" s="267" t="s">
        <v>1309</v>
      </c>
    </row>
    <row r="2050" spans="2:8" s="251" customFormat="1" ht="26.4">
      <c r="B2050" s="246">
        <f t="shared" si="65"/>
        <v>2037</v>
      </c>
      <c r="C2050" s="264" t="s">
        <v>1164</v>
      </c>
      <c r="D2050" s="247" t="str">
        <f>IFERROR(VLOOKUP(C2050,'LISTA ICCU 2026'!D1039:F2095,2,FALSE),"NO ")</f>
        <v>KG</v>
      </c>
      <c r="E2050" s="248">
        <f>IFERROR(VLOOKUP(C2050,'LISTA ICCU 2026'!D1039:F2095,3,FALSE),"NO ")</f>
        <v>8453</v>
      </c>
      <c r="F2050" s="247"/>
      <c r="G2050" s="249">
        <f t="shared" si="64"/>
        <v>8453</v>
      </c>
      <c r="H2050" s="250" t="s">
        <v>1309</v>
      </c>
    </row>
    <row r="2051" spans="2:8" s="251" customFormat="1" ht="26.4">
      <c r="B2051" s="246">
        <f t="shared" si="65"/>
        <v>2038</v>
      </c>
      <c r="C2051" s="264" t="s">
        <v>1165</v>
      </c>
      <c r="D2051" s="247" t="str">
        <f>IFERROR(VLOOKUP(C2051,'LISTA ICCU 2026'!D1040:F2096,2,FALSE),"NO ")</f>
        <v>ML</v>
      </c>
      <c r="E2051" s="248">
        <f>IFERROR(VLOOKUP(C2051,'LISTA ICCU 2026'!D1040:F2096,3,FALSE),"NO ")</f>
        <v>122145</v>
      </c>
      <c r="F2051" s="247"/>
      <c r="G2051" s="249">
        <f t="shared" si="64"/>
        <v>122145</v>
      </c>
      <c r="H2051" s="250" t="s">
        <v>1309</v>
      </c>
    </row>
    <row r="2052" spans="2:8" s="251" customFormat="1" ht="26.4">
      <c r="B2052" s="246">
        <f t="shared" si="65"/>
        <v>2039</v>
      </c>
      <c r="C2052" s="264" t="s">
        <v>1166</v>
      </c>
      <c r="D2052" s="247" t="str">
        <f>IFERROR(VLOOKUP(C2052,'LISTA ICCU 2026'!D1041:F2097,2,FALSE),"NO ")</f>
        <v>ML</v>
      </c>
      <c r="E2052" s="248">
        <f>IFERROR(VLOOKUP(C2052,'LISTA ICCU 2026'!D1041:F2097,3,FALSE),"NO ")</f>
        <v>185684</v>
      </c>
      <c r="F2052" s="247"/>
      <c r="G2052" s="249">
        <f t="shared" si="64"/>
        <v>185684</v>
      </c>
      <c r="H2052" s="267" t="s">
        <v>1309</v>
      </c>
    </row>
    <row r="2053" spans="2:8" s="251" customFormat="1" ht="26.4">
      <c r="B2053" s="246">
        <f t="shared" si="65"/>
        <v>2040</v>
      </c>
      <c r="C2053" s="264" t="s">
        <v>1167</v>
      </c>
      <c r="D2053" s="247" t="str">
        <f>IFERROR(VLOOKUP(C2053,'LISTA ICCU 2026'!D1042:F2098,2,FALSE),"NO ")</f>
        <v>M3</v>
      </c>
      <c r="E2053" s="248">
        <f>IFERROR(VLOOKUP(C2053,'LISTA ICCU 2026'!D1042:F2098,3,FALSE),"NO ")</f>
        <v>758611</v>
      </c>
      <c r="F2053" s="247"/>
      <c r="G2053" s="249">
        <f t="shared" si="64"/>
        <v>758611</v>
      </c>
      <c r="H2053" s="250" t="s">
        <v>1309</v>
      </c>
    </row>
    <row r="2054" spans="2:8" s="251" customFormat="1">
      <c r="B2054" s="246">
        <f t="shared" si="65"/>
        <v>2041</v>
      </c>
      <c r="C2054" s="264" t="s">
        <v>1169</v>
      </c>
      <c r="D2054" s="247" t="str">
        <f>IFERROR(VLOOKUP(C2054,'LISTA ICCU 2026'!D1043:F2099,2,FALSE),"NO ")</f>
        <v>M3</v>
      </c>
      <c r="E2054" s="248">
        <f>IFERROR(VLOOKUP(C2054,'LISTA ICCU 2026'!D1043:F2099,3,FALSE),"NO ")</f>
        <v>315793</v>
      </c>
      <c r="F2054" s="247"/>
      <c r="G2054" s="249">
        <f t="shared" si="64"/>
        <v>315793</v>
      </c>
      <c r="H2054" s="250" t="s">
        <v>1309</v>
      </c>
    </row>
    <row r="2055" spans="2:8" s="251" customFormat="1">
      <c r="B2055" s="246">
        <f t="shared" si="65"/>
        <v>2042</v>
      </c>
      <c r="C2055" s="264" t="s">
        <v>1170</v>
      </c>
      <c r="D2055" s="247" t="str">
        <f>IFERROR(VLOOKUP(C2055,'LISTA ICCU 2026'!D1044:F2100,2,FALSE),"NO ")</f>
        <v>M2</v>
      </c>
      <c r="E2055" s="248">
        <f>IFERROR(VLOOKUP(C2055,'LISTA ICCU 2026'!D1044:F2100,3,FALSE),"NO ")</f>
        <v>97817</v>
      </c>
      <c r="F2055" s="247"/>
      <c r="G2055" s="249">
        <f t="shared" si="64"/>
        <v>97817</v>
      </c>
      <c r="H2055" s="267" t="s">
        <v>1309</v>
      </c>
    </row>
    <row r="2056" spans="2:8" s="251" customFormat="1" ht="39.6">
      <c r="B2056" s="246">
        <f t="shared" si="65"/>
        <v>2043</v>
      </c>
      <c r="C2056" s="264" t="s">
        <v>1171</v>
      </c>
      <c r="D2056" s="247" t="str">
        <f>IFERROR(VLOOKUP(C2056,'LISTA ICCU 2026'!D1045:F2101,2,FALSE),"NO ")</f>
        <v>ML</v>
      </c>
      <c r="E2056" s="248">
        <f>IFERROR(VLOOKUP(C2056,'LISTA ICCU 2026'!D1045:F2101,3,FALSE),"NO ")</f>
        <v>68729</v>
      </c>
      <c r="F2056" s="247"/>
      <c r="G2056" s="249">
        <f t="shared" si="64"/>
        <v>68729</v>
      </c>
      <c r="H2056" s="250" t="s">
        <v>1309</v>
      </c>
    </row>
    <row r="2057" spans="2:8" s="251" customFormat="1" ht="26.4">
      <c r="B2057" s="246">
        <f t="shared" si="65"/>
        <v>2044</v>
      </c>
      <c r="C2057" s="264" t="s">
        <v>1172</v>
      </c>
      <c r="D2057" s="247" t="str">
        <f>IFERROR(VLOOKUP(C2057,'LISTA ICCU 2026'!D1046:F2102,2,FALSE),"NO ")</f>
        <v>ML</v>
      </c>
      <c r="E2057" s="248">
        <f>IFERROR(VLOOKUP(C2057,'LISTA ICCU 2026'!D1046:F2102,3,FALSE),"NO ")</f>
        <v>121061</v>
      </c>
      <c r="F2057" s="247"/>
      <c r="G2057" s="249">
        <f t="shared" si="64"/>
        <v>121061</v>
      </c>
      <c r="H2057" s="250" t="s">
        <v>1309</v>
      </c>
    </row>
    <row r="2058" spans="2:8" s="251" customFormat="1" ht="26.4">
      <c r="B2058" s="246">
        <f t="shared" si="65"/>
        <v>2045</v>
      </c>
      <c r="C2058" s="264" t="s">
        <v>985</v>
      </c>
      <c r="D2058" s="247" t="str">
        <f>IFERROR(VLOOKUP(C2058,'LISTA ICCU 2026'!D1049:F2105,2,FALSE),"NO ")</f>
        <v>ML</v>
      </c>
      <c r="E2058" s="248">
        <f>IFERROR(VLOOKUP(C2058,'LISTA ICCU 2026'!D1049:F2105,3,FALSE),"NO ")</f>
        <v>5625</v>
      </c>
      <c r="F2058" s="247"/>
      <c r="G2058" s="249">
        <f t="shared" si="64"/>
        <v>5625</v>
      </c>
      <c r="H2058" s="250" t="s">
        <v>1309</v>
      </c>
    </row>
    <row r="2059" spans="2:8" s="251" customFormat="1">
      <c r="B2059" s="246">
        <f t="shared" si="65"/>
        <v>2046</v>
      </c>
      <c r="C2059" s="264" t="s">
        <v>986</v>
      </c>
      <c r="D2059" s="247" t="str">
        <f>IFERROR(VLOOKUP(C2059,'LISTA ICCU 2026'!D1050:F2106,2,FALSE),"NO ")</f>
        <v>M2</v>
      </c>
      <c r="E2059" s="248">
        <f>IFERROR(VLOOKUP(C2059,'LISTA ICCU 2026'!D1050:F2106,3,FALSE),"NO ")</f>
        <v>63577</v>
      </c>
      <c r="F2059" s="247"/>
      <c r="G2059" s="249">
        <f t="shared" si="64"/>
        <v>63577</v>
      </c>
      <c r="H2059" s="267" t="s">
        <v>1309</v>
      </c>
    </row>
    <row r="2060" spans="2:8" s="251" customFormat="1">
      <c r="B2060" s="246">
        <f t="shared" si="65"/>
        <v>2047</v>
      </c>
      <c r="C2060" s="264" t="s">
        <v>1176</v>
      </c>
      <c r="D2060" s="247" t="str">
        <f>IFERROR(VLOOKUP(C2060,'LISTA ICCU 2026'!D1051:F2107,2,FALSE),"NO ")</f>
        <v>UN</v>
      </c>
      <c r="E2060" s="248">
        <f>IFERROR(VLOOKUP(C2060,'LISTA ICCU 2026'!D1051:F2107,3,FALSE),"NO ")</f>
        <v>119530</v>
      </c>
      <c r="F2060" s="247"/>
      <c r="G2060" s="249">
        <f t="shared" si="64"/>
        <v>119530</v>
      </c>
      <c r="H2060" s="250" t="s">
        <v>1309</v>
      </c>
    </row>
    <row r="2061" spans="2:8" s="251" customFormat="1">
      <c r="B2061" s="246">
        <f t="shared" si="65"/>
        <v>2048</v>
      </c>
      <c r="C2061" s="264" t="s">
        <v>1178</v>
      </c>
      <c r="D2061" s="247" t="str">
        <f>IFERROR(VLOOKUP(C2061,'LISTA ICCU 2026'!D1052:F2108,2,FALSE),"NO ")</f>
        <v>UN</v>
      </c>
      <c r="E2061" s="248">
        <f>IFERROR(VLOOKUP(C2061,'LISTA ICCU 2026'!D1052:F2108,3,FALSE),"NO ")</f>
        <v>100056</v>
      </c>
      <c r="F2061" s="247"/>
      <c r="G2061" s="249">
        <f t="shared" si="64"/>
        <v>100056</v>
      </c>
      <c r="H2061" s="250" t="s">
        <v>1309</v>
      </c>
    </row>
    <row r="2062" spans="2:8" s="251" customFormat="1">
      <c r="B2062" s="246">
        <f t="shared" si="65"/>
        <v>2049</v>
      </c>
      <c r="C2062" s="264" t="s">
        <v>1180</v>
      </c>
      <c r="D2062" s="247" t="str">
        <f>IFERROR(VLOOKUP(C2062,'LISTA ICCU 2026'!D1053:F2109,2,FALSE),"NO ")</f>
        <v>ML</v>
      </c>
      <c r="E2062" s="248">
        <f>IFERROR(VLOOKUP(C2062,'LISTA ICCU 2026'!D1053:F2109,3,FALSE),"NO ")</f>
        <v>210830</v>
      </c>
      <c r="F2062" s="247"/>
      <c r="G2062" s="249">
        <f t="shared" si="64"/>
        <v>210830</v>
      </c>
      <c r="H2062" s="267" t="s">
        <v>1309</v>
      </c>
    </row>
    <row r="2063" spans="2:8" s="251" customFormat="1" ht="26.4">
      <c r="B2063" s="246">
        <f t="shared" si="65"/>
        <v>2050</v>
      </c>
      <c r="C2063" s="264" t="s">
        <v>1182</v>
      </c>
      <c r="D2063" s="247" t="str">
        <f>IFERROR(VLOOKUP(C2063,'LISTA ICCU 2026'!D1054:F2110,2,FALSE),"NO ")</f>
        <v>UN</v>
      </c>
      <c r="E2063" s="248">
        <f>IFERROR(VLOOKUP(C2063,'LISTA ICCU 2026'!D1054:F2110,3,FALSE),"NO ")</f>
        <v>19379</v>
      </c>
      <c r="F2063" s="247"/>
      <c r="G2063" s="249">
        <f t="shared" si="64"/>
        <v>19379</v>
      </c>
      <c r="H2063" s="250" t="s">
        <v>1309</v>
      </c>
    </row>
    <row r="2064" spans="2:8" s="251" customFormat="1" ht="26.4">
      <c r="B2064" s="246">
        <f t="shared" si="65"/>
        <v>2051</v>
      </c>
      <c r="C2064" s="264" t="s">
        <v>1185</v>
      </c>
      <c r="D2064" s="247" t="str">
        <f>IFERROR(VLOOKUP(C2064,'LISTA ICCU 2026'!D1057:F2113,2,FALSE),"NO ")</f>
        <v>M2</v>
      </c>
      <c r="E2064" s="248">
        <f>IFERROR(VLOOKUP(C2064,'LISTA ICCU 2026'!D1057:F2113,3,FALSE),"NO ")</f>
        <v>1216</v>
      </c>
      <c r="F2064" s="247"/>
      <c r="G2064" s="249">
        <f t="shared" ref="G2064:G2072" si="66">E2064*(1+F2064)</f>
        <v>1216</v>
      </c>
      <c r="H2064" s="250" t="s">
        <v>1309</v>
      </c>
    </row>
    <row r="2065" spans="2:8" s="251" customFormat="1" ht="66">
      <c r="B2065" s="246">
        <f t="shared" si="65"/>
        <v>2052</v>
      </c>
      <c r="C2065" s="264" t="s">
        <v>1187</v>
      </c>
      <c r="D2065" s="247" t="str">
        <f>IFERROR(VLOOKUP(C2065,'LISTA ICCU 2026'!D1058:F2114,2,FALSE),"NO ")</f>
        <v>UN</v>
      </c>
      <c r="E2065" s="248">
        <f>IFERROR(VLOOKUP(C2065,'LISTA ICCU 2026'!D1058:F2114,3,FALSE),"NO ")</f>
        <v>267833</v>
      </c>
      <c r="F2065" s="247"/>
      <c r="G2065" s="249">
        <f t="shared" si="66"/>
        <v>267833</v>
      </c>
      <c r="H2065" s="250" t="s">
        <v>1309</v>
      </c>
    </row>
    <row r="2066" spans="2:8" s="251" customFormat="1" ht="52.8">
      <c r="B2066" s="246">
        <f t="shared" si="65"/>
        <v>2053</v>
      </c>
      <c r="C2066" s="264" t="s">
        <v>1189</v>
      </c>
      <c r="D2066" s="247" t="str">
        <f>IFERROR(VLOOKUP(C2066,'LISTA ICCU 2026'!D1059:F2115,2,FALSE),"NO ")</f>
        <v>ML</v>
      </c>
      <c r="E2066" s="248">
        <f>IFERROR(VLOOKUP(C2066,'LISTA ICCU 2026'!D1059:F2115,3,FALSE),"NO ")</f>
        <v>51443</v>
      </c>
      <c r="F2066" s="247"/>
      <c r="G2066" s="249">
        <f t="shared" si="66"/>
        <v>51443</v>
      </c>
      <c r="H2066" s="267" t="s">
        <v>1309</v>
      </c>
    </row>
    <row r="2067" spans="2:8" s="251" customFormat="1">
      <c r="B2067" s="246">
        <f t="shared" si="65"/>
        <v>2054</v>
      </c>
      <c r="C2067" s="264" t="s">
        <v>1191</v>
      </c>
      <c r="D2067" s="247" t="str">
        <f>IFERROR(VLOOKUP(C2067,'LISTA ICCU 2026'!D1060:F2116,2,FALSE),"NO ")</f>
        <v>M3</v>
      </c>
      <c r="E2067" s="248">
        <f>IFERROR(VLOOKUP(C2067,'LISTA ICCU 2026'!D1060:F2116,3,FALSE),"NO ")</f>
        <v>12135</v>
      </c>
      <c r="F2067" s="247"/>
      <c r="G2067" s="249">
        <f t="shared" si="66"/>
        <v>12135</v>
      </c>
      <c r="H2067" s="250" t="s">
        <v>1309</v>
      </c>
    </row>
    <row r="2068" spans="2:8" s="251" customFormat="1" ht="26.4">
      <c r="B2068" s="246">
        <f t="shared" si="65"/>
        <v>2055</v>
      </c>
      <c r="C2068" s="264" t="s">
        <v>1193</v>
      </c>
      <c r="D2068" s="247" t="str">
        <f>IFERROR(VLOOKUP(C2068,'LISTA ICCU 2026'!D1061:F2117,2,FALSE),"NO ")</f>
        <v>HA</v>
      </c>
      <c r="E2068" s="248">
        <f>IFERROR(VLOOKUP(C2068,'LISTA ICCU 2026'!D1061:F2117,3,FALSE),"NO ")</f>
        <v>870371</v>
      </c>
      <c r="F2068" s="247"/>
      <c r="G2068" s="249">
        <f t="shared" si="66"/>
        <v>870371</v>
      </c>
      <c r="H2068" s="250" t="s">
        <v>1309</v>
      </c>
    </row>
    <row r="2069" spans="2:8" s="251" customFormat="1" ht="39.6">
      <c r="B2069" s="246">
        <f t="shared" si="65"/>
        <v>2056</v>
      </c>
      <c r="C2069" s="264" t="s">
        <v>1195</v>
      </c>
      <c r="D2069" s="247" t="str">
        <f>IFERROR(VLOOKUP(C2069,'LISTA ICCU 2026'!D1062:F2118,2,FALSE),"NO ")</f>
        <v>M2</v>
      </c>
      <c r="E2069" s="248">
        <f>IFERROR(VLOOKUP(C2069,'LISTA ICCU 2026'!D1062:F2118,3,FALSE),"NO ")</f>
        <v>2597</v>
      </c>
      <c r="F2069" s="247"/>
      <c r="G2069" s="249">
        <f t="shared" si="66"/>
        <v>2597</v>
      </c>
      <c r="H2069" s="267" t="s">
        <v>1309</v>
      </c>
    </row>
    <row r="2070" spans="2:8" s="251" customFormat="1" ht="26.4">
      <c r="B2070" s="246">
        <f t="shared" si="65"/>
        <v>2057</v>
      </c>
      <c r="C2070" s="264" t="s">
        <v>1197</v>
      </c>
      <c r="D2070" s="247" t="str">
        <f>IFERROR(VLOOKUP(C2070,'LISTA ICCU 2026'!D1063:F2119,2,FALSE),"NO ")</f>
        <v>M2</v>
      </c>
      <c r="E2070" s="248">
        <f>IFERROR(VLOOKUP(C2070,'LISTA ICCU 2026'!D1063:F2119,3,FALSE),"NO ")</f>
        <v>23664</v>
      </c>
      <c r="F2070" s="247"/>
      <c r="G2070" s="249">
        <f t="shared" si="66"/>
        <v>23664</v>
      </c>
      <c r="H2070" s="250" t="s">
        <v>1309</v>
      </c>
    </row>
    <row r="2071" spans="2:8" s="251" customFormat="1">
      <c r="B2071" s="246">
        <f t="shared" si="65"/>
        <v>2058</v>
      </c>
      <c r="C2071" s="264" t="s">
        <v>1199</v>
      </c>
      <c r="D2071" s="247" t="str">
        <f>IFERROR(VLOOKUP(C2071,'LISTA ICCU 2026'!D1064:F2120,2,FALSE),"NO ")</f>
        <v>M2</v>
      </c>
      <c r="E2071" s="248">
        <f>IFERROR(VLOOKUP(C2071,'LISTA ICCU 2026'!D1064:F2120,3,FALSE),"NO ")</f>
        <v>36915</v>
      </c>
      <c r="F2071" s="247"/>
      <c r="G2071" s="249">
        <f t="shared" si="66"/>
        <v>36915</v>
      </c>
      <c r="H2071" s="250" t="s">
        <v>1309</v>
      </c>
    </row>
    <row r="2072" spans="2:8" s="251" customFormat="1" ht="26.4">
      <c r="B2072" s="246">
        <f t="shared" si="65"/>
        <v>2059</v>
      </c>
      <c r="C2072" s="264" t="s">
        <v>1200</v>
      </c>
      <c r="D2072" s="247" t="str">
        <f>IFERROR(VLOOKUP(C2072,'LISTA ICCU 2026'!D1065:F2121,2,FALSE),"NO ")</f>
        <v>M2</v>
      </c>
      <c r="E2072" s="248">
        <f>IFERROR(VLOOKUP(C2072,'LISTA ICCU 2026'!D1065:F2121,3,FALSE),"NO ")</f>
        <v>16755</v>
      </c>
      <c r="F2072" s="247"/>
      <c r="G2072" s="249">
        <f t="shared" si="66"/>
        <v>16755</v>
      </c>
      <c r="H2072" s="267" t="s">
        <v>1309</v>
      </c>
    </row>
    <row r="2073" spans="2:8" s="251" customFormat="1">
      <c r="B2073" s="246">
        <f t="shared" si="65"/>
        <v>2060</v>
      </c>
      <c r="C2073" s="264"/>
      <c r="D2073" s="247"/>
      <c r="E2073" s="248"/>
      <c r="F2073" s="247"/>
      <c r="G2073" s="249">
        <f t="shared" ref="G2073:G2105" si="67">E2073*(1+F2073)</f>
        <v>0</v>
      </c>
      <c r="H2073" s="250"/>
    </row>
    <row r="2074" spans="2:8" s="251" customFormat="1">
      <c r="B2074" s="246">
        <f t="shared" si="65"/>
        <v>2061</v>
      </c>
      <c r="C2074" s="264"/>
      <c r="D2074" s="247"/>
      <c r="E2074" s="248"/>
      <c r="F2074" s="247"/>
      <c r="G2074" s="249">
        <f t="shared" si="67"/>
        <v>0</v>
      </c>
      <c r="H2074" s="250"/>
    </row>
    <row r="2075" spans="2:8" s="251" customFormat="1">
      <c r="B2075" s="246">
        <f t="shared" si="65"/>
        <v>2062</v>
      </c>
      <c r="C2075" s="264"/>
      <c r="D2075" s="247"/>
      <c r="E2075" s="248"/>
      <c r="F2075" s="247"/>
      <c r="G2075" s="249">
        <f t="shared" si="67"/>
        <v>0</v>
      </c>
      <c r="H2075" s="250"/>
    </row>
    <row r="2076" spans="2:8" s="251" customFormat="1">
      <c r="B2076" s="246">
        <f t="shared" si="65"/>
        <v>2063</v>
      </c>
      <c r="C2076" s="264"/>
      <c r="D2076" s="247"/>
      <c r="E2076" s="248"/>
      <c r="F2076" s="247"/>
      <c r="G2076" s="249">
        <f t="shared" si="67"/>
        <v>0</v>
      </c>
      <c r="H2076" s="250"/>
    </row>
    <row r="2077" spans="2:8" s="251" customFormat="1">
      <c r="B2077" s="246">
        <f t="shared" si="65"/>
        <v>2064</v>
      </c>
      <c r="C2077" s="264"/>
      <c r="D2077" s="247"/>
      <c r="E2077" s="248"/>
      <c r="F2077" s="247"/>
      <c r="G2077" s="249">
        <f t="shared" si="67"/>
        <v>0</v>
      </c>
      <c r="H2077" s="250"/>
    </row>
    <row r="2078" spans="2:8" s="251" customFormat="1">
      <c r="B2078" s="246">
        <f t="shared" si="65"/>
        <v>2065</v>
      </c>
      <c r="C2078" s="264"/>
      <c r="D2078" s="247"/>
      <c r="E2078" s="248"/>
      <c r="F2078" s="247"/>
      <c r="G2078" s="249">
        <f t="shared" si="67"/>
        <v>0</v>
      </c>
      <c r="H2078" s="250"/>
    </row>
    <row r="2079" spans="2:8" s="251" customFormat="1">
      <c r="B2079" s="246">
        <f t="shared" si="65"/>
        <v>2066</v>
      </c>
      <c r="C2079" s="264"/>
      <c r="D2079" s="247"/>
      <c r="E2079" s="248"/>
      <c r="F2079" s="247"/>
      <c r="G2079" s="249">
        <f t="shared" si="67"/>
        <v>0</v>
      </c>
      <c r="H2079" s="250"/>
    </row>
    <row r="2080" spans="2:8" s="251" customFormat="1">
      <c r="B2080" s="246">
        <f t="shared" si="65"/>
        <v>2067</v>
      </c>
      <c r="C2080" s="264"/>
      <c r="D2080" s="247"/>
      <c r="E2080" s="248"/>
      <c r="F2080" s="247"/>
      <c r="G2080" s="249">
        <f t="shared" si="67"/>
        <v>0</v>
      </c>
      <c r="H2080" s="250"/>
    </row>
    <row r="2081" spans="2:8" s="251" customFormat="1">
      <c r="B2081" s="246">
        <f t="shared" si="65"/>
        <v>2068</v>
      </c>
      <c r="C2081" s="264"/>
      <c r="D2081" s="247"/>
      <c r="E2081" s="248"/>
      <c r="F2081" s="247"/>
      <c r="G2081" s="249">
        <f t="shared" si="67"/>
        <v>0</v>
      </c>
      <c r="H2081" s="250"/>
    </row>
    <row r="2082" spans="2:8" s="251" customFormat="1">
      <c r="B2082" s="246">
        <f t="shared" si="65"/>
        <v>2069</v>
      </c>
      <c r="C2082" s="264"/>
      <c r="D2082" s="247"/>
      <c r="E2082" s="248"/>
      <c r="F2082" s="247"/>
      <c r="G2082" s="249">
        <f t="shared" si="67"/>
        <v>0</v>
      </c>
      <c r="H2082" s="250"/>
    </row>
    <row r="2083" spans="2:8" s="251" customFormat="1">
      <c r="B2083" s="246">
        <f t="shared" si="65"/>
        <v>2070</v>
      </c>
      <c r="C2083" s="264"/>
      <c r="D2083" s="247"/>
      <c r="E2083" s="248"/>
      <c r="F2083" s="247"/>
      <c r="G2083" s="249">
        <f t="shared" si="67"/>
        <v>0</v>
      </c>
      <c r="H2083" s="250"/>
    </row>
    <row r="2084" spans="2:8" s="251" customFormat="1">
      <c r="B2084" s="246">
        <f t="shared" si="65"/>
        <v>2071</v>
      </c>
      <c r="C2084" s="264"/>
      <c r="D2084" s="247"/>
      <c r="E2084" s="248"/>
      <c r="F2084" s="247"/>
      <c r="G2084" s="249">
        <f t="shared" si="67"/>
        <v>0</v>
      </c>
      <c r="H2084" s="250"/>
    </row>
    <row r="2085" spans="2:8" s="251" customFormat="1">
      <c r="B2085" s="246">
        <f t="shared" si="65"/>
        <v>2072</v>
      </c>
      <c r="C2085" s="264"/>
      <c r="D2085" s="247"/>
      <c r="E2085" s="248"/>
      <c r="F2085" s="247"/>
      <c r="G2085" s="249">
        <f t="shared" si="67"/>
        <v>0</v>
      </c>
      <c r="H2085" s="250"/>
    </row>
    <row r="2086" spans="2:8" s="251" customFormat="1">
      <c r="B2086" s="246">
        <f t="shared" si="65"/>
        <v>2073</v>
      </c>
      <c r="C2086" s="264"/>
      <c r="D2086" s="247"/>
      <c r="E2086" s="248"/>
      <c r="F2086" s="247"/>
      <c r="G2086" s="249">
        <f t="shared" si="67"/>
        <v>0</v>
      </c>
      <c r="H2086" s="250"/>
    </row>
    <row r="2087" spans="2:8" s="251" customFormat="1">
      <c r="B2087" s="246">
        <f t="shared" si="65"/>
        <v>2074</v>
      </c>
      <c r="C2087" s="264"/>
      <c r="D2087" s="247"/>
      <c r="E2087" s="248"/>
      <c r="F2087" s="247"/>
      <c r="G2087" s="249">
        <f t="shared" si="67"/>
        <v>0</v>
      </c>
      <c r="H2087" s="250"/>
    </row>
    <row r="2088" spans="2:8" s="251" customFormat="1">
      <c r="B2088" s="246">
        <f t="shared" si="65"/>
        <v>2075</v>
      </c>
      <c r="C2088" s="264"/>
      <c r="D2088" s="247"/>
      <c r="E2088" s="248"/>
      <c r="F2088" s="247"/>
      <c r="G2088" s="249">
        <f t="shared" si="67"/>
        <v>0</v>
      </c>
      <c r="H2088" s="250"/>
    </row>
    <row r="2089" spans="2:8" s="251" customFormat="1">
      <c r="B2089" s="246">
        <f t="shared" si="65"/>
        <v>2076</v>
      </c>
      <c r="C2089" s="264"/>
      <c r="D2089" s="247"/>
      <c r="E2089" s="248"/>
      <c r="F2089" s="247"/>
      <c r="G2089" s="249">
        <f t="shared" si="67"/>
        <v>0</v>
      </c>
      <c r="H2089" s="250"/>
    </row>
    <row r="2090" spans="2:8" s="251" customFormat="1">
      <c r="B2090" s="246">
        <f t="shared" si="65"/>
        <v>2077</v>
      </c>
      <c r="C2090" s="264"/>
      <c r="D2090" s="247"/>
      <c r="E2090" s="248"/>
      <c r="F2090" s="247"/>
      <c r="G2090" s="249">
        <f t="shared" si="67"/>
        <v>0</v>
      </c>
      <c r="H2090" s="250"/>
    </row>
    <row r="2091" spans="2:8" s="251" customFormat="1">
      <c r="B2091" s="246">
        <f t="shared" si="65"/>
        <v>2078</v>
      </c>
      <c r="C2091" s="264"/>
      <c r="D2091" s="247"/>
      <c r="E2091" s="248"/>
      <c r="F2091" s="247"/>
      <c r="G2091" s="249">
        <f t="shared" si="67"/>
        <v>0</v>
      </c>
      <c r="H2091" s="250"/>
    </row>
    <row r="2092" spans="2:8" s="251" customFormat="1">
      <c r="B2092" s="246">
        <f t="shared" si="65"/>
        <v>2079</v>
      </c>
      <c r="C2092" s="264"/>
      <c r="D2092" s="247"/>
      <c r="E2092" s="248"/>
      <c r="F2092" s="247"/>
      <c r="G2092" s="249">
        <f t="shared" si="67"/>
        <v>0</v>
      </c>
      <c r="H2092" s="250"/>
    </row>
    <row r="2093" spans="2:8" s="251" customFormat="1">
      <c r="B2093" s="246">
        <f t="shared" si="65"/>
        <v>2080</v>
      </c>
      <c r="C2093" s="264"/>
      <c r="D2093" s="247"/>
      <c r="E2093" s="248"/>
      <c r="F2093" s="247"/>
      <c r="G2093" s="249">
        <f t="shared" si="67"/>
        <v>0</v>
      </c>
      <c r="H2093" s="250"/>
    </row>
    <row r="2094" spans="2:8" s="251" customFormat="1">
      <c r="B2094" s="246">
        <f t="shared" si="65"/>
        <v>2081</v>
      </c>
      <c r="C2094" s="264"/>
      <c r="D2094" s="247"/>
      <c r="E2094" s="248"/>
      <c r="F2094" s="247"/>
      <c r="G2094" s="249">
        <f t="shared" si="67"/>
        <v>0</v>
      </c>
      <c r="H2094" s="250"/>
    </row>
    <row r="2095" spans="2:8" s="251" customFormat="1">
      <c r="B2095" s="246">
        <f t="shared" si="65"/>
        <v>2082</v>
      </c>
      <c r="C2095" s="264"/>
      <c r="D2095" s="247"/>
      <c r="E2095" s="248"/>
      <c r="F2095" s="247"/>
      <c r="G2095" s="249">
        <f t="shared" si="67"/>
        <v>0</v>
      </c>
      <c r="H2095" s="250"/>
    </row>
    <row r="2096" spans="2:8" s="251" customFormat="1">
      <c r="B2096" s="246">
        <f t="shared" si="65"/>
        <v>2083</v>
      </c>
      <c r="C2096" s="264"/>
      <c r="D2096" s="247"/>
      <c r="E2096" s="248"/>
      <c r="F2096" s="247"/>
      <c r="G2096" s="249">
        <f t="shared" si="67"/>
        <v>0</v>
      </c>
      <c r="H2096" s="250"/>
    </row>
    <row r="2097" spans="2:8" s="251" customFormat="1">
      <c r="B2097" s="246">
        <f t="shared" si="65"/>
        <v>2084</v>
      </c>
      <c r="C2097" s="264"/>
      <c r="D2097" s="247"/>
      <c r="E2097" s="248"/>
      <c r="F2097" s="247"/>
      <c r="G2097" s="249">
        <f t="shared" si="67"/>
        <v>0</v>
      </c>
      <c r="H2097" s="250"/>
    </row>
    <row r="2098" spans="2:8" s="251" customFormat="1">
      <c r="B2098" s="246">
        <f t="shared" si="65"/>
        <v>2085</v>
      </c>
      <c r="C2098" s="264"/>
      <c r="D2098" s="247"/>
      <c r="E2098" s="248"/>
      <c r="F2098" s="247"/>
      <c r="G2098" s="249">
        <f t="shared" si="67"/>
        <v>0</v>
      </c>
      <c r="H2098" s="250"/>
    </row>
    <row r="2099" spans="2:8" s="251" customFormat="1">
      <c r="B2099" s="246">
        <f t="shared" si="65"/>
        <v>2086</v>
      </c>
      <c r="C2099" s="264"/>
      <c r="D2099" s="247"/>
      <c r="E2099" s="248"/>
      <c r="F2099" s="247"/>
      <c r="G2099" s="249">
        <f t="shared" si="67"/>
        <v>0</v>
      </c>
      <c r="H2099" s="250"/>
    </row>
    <row r="2100" spans="2:8" s="251" customFormat="1">
      <c r="B2100" s="246">
        <f t="shared" si="65"/>
        <v>2087</v>
      </c>
      <c r="C2100" s="264"/>
      <c r="D2100" s="247"/>
      <c r="E2100" s="248"/>
      <c r="F2100" s="247"/>
      <c r="G2100" s="249">
        <f t="shared" si="67"/>
        <v>0</v>
      </c>
      <c r="H2100" s="250"/>
    </row>
    <row r="2101" spans="2:8" s="251" customFormat="1">
      <c r="B2101" s="246">
        <f t="shared" si="65"/>
        <v>2088</v>
      </c>
      <c r="C2101" s="264"/>
      <c r="D2101" s="247"/>
      <c r="E2101" s="248"/>
      <c r="F2101" s="247"/>
      <c r="G2101" s="249">
        <f t="shared" si="67"/>
        <v>0</v>
      </c>
      <c r="H2101" s="250"/>
    </row>
    <row r="2102" spans="2:8" s="251" customFormat="1">
      <c r="B2102" s="246">
        <f t="shared" si="65"/>
        <v>2089</v>
      </c>
      <c r="C2102" s="264"/>
      <c r="D2102" s="247"/>
      <c r="E2102" s="248"/>
      <c r="F2102" s="247"/>
      <c r="G2102" s="249">
        <f t="shared" si="67"/>
        <v>0</v>
      </c>
      <c r="H2102" s="250"/>
    </row>
    <row r="2103" spans="2:8" s="251" customFormat="1">
      <c r="B2103" s="246">
        <f t="shared" si="65"/>
        <v>2090</v>
      </c>
      <c r="C2103" s="264"/>
      <c r="D2103" s="247"/>
      <c r="E2103" s="248"/>
      <c r="F2103" s="247"/>
      <c r="G2103" s="249">
        <f t="shared" si="67"/>
        <v>0</v>
      </c>
      <c r="H2103" s="250"/>
    </row>
    <row r="2104" spans="2:8" s="251" customFormat="1">
      <c r="B2104" s="246">
        <f t="shared" si="65"/>
        <v>2091</v>
      </c>
      <c r="C2104" s="264"/>
      <c r="D2104" s="247"/>
      <c r="E2104" s="248"/>
      <c r="F2104" s="247"/>
      <c r="G2104" s="249">
        <f t="shared" si="67"/>
        <v>0</v>
      </c>
      <c r="H2104" s="250"/>
    </row>
    <row r="2105" spans="2:8" s="251" customFormat="1">
      <c r="B2105" s="246">
        <f t="shared" si="65"/>
        <v>2092</v>
      </c>
      <c r="C2105" s="264"/>
      <c r="D2105" s="247"/>
      <c r="E2105" s="248"/>
      <c r="F2105" s="247"/>
      <c r="G2105" s="249">
        <f t="shared" si="67"/>
        <v>0</v>
      </c>
      <c r="H2105" s="250"/>
    </row>
    <row r="2106" spans="2:8" s="251" customFormat="1">
      <c r="B2106" s="246">
        <f t="shared" ref="B2106:B2159" si="68">B2105+1</f>
        <v>2093</v>
      </c>
      <c r="C2106" s="264"/>
      <c r="D2106" s="247"/>
      <c r="E2106" s="248"/>
      <c r="F2106" s="247"/>
      <c r="G2106" s="249">
        <f t="shared" ref="G2106:G2159" si="69">E2106*(1+F2106)</f>
        <v>0</v>
      </c>
      <c r="H2106" s="250"/>
    </row>
    <row r="2107" spans="2:8" s="251" customFormat="1">
      <c r="B2107" s="246">
        <f t="shared" si="68"/>
        <v>2094</v>
      </c>
      <c r="C2107" s="264"/>
      <c r="D2107" s="247"/>
      <c r="E2107" s="248"/>
      <c r="F2107" s="247"/>
      <c r="G2107" s="249">
        <f t="shared" si="69"/>
        <v>0</v>
      </c>
      <c r="H2107" s="250"/>
    </row>
    <row r="2108" spans="2:8" s="251" customFormat="1">
      <c r="B2108" s="246">
        <f t="shared" si="68"/>
        <v>2095</v>
      </c>
      <c r="C2108" s="264"/>
      <c r="D2108" s="247"/>
      <c r="E2108" s="248"/>
      <c r="F2108" s="247"/>
      <c r="G2108" s="249">
        <f t="shared" si="69"/>
        <v>0</v>
      </c>
      <c r="H2108" s="250"/>
    </row>
    <row r="2109" spans="2:8" s="251" customFormat="1">
      <c r="B2109" s="246">
        <f t="shared" si="68"/>
        <v>2096</v>
      </c>
      <c r="C2109" s="264"/>
      <c r="D2109" s="247"/>
      <c r="E2109" s="248"/>
      <c r="F2109" s="247"/>
      <c r="G2109" s="249">
        <f t="shared" si="69"/>
        <v>0</v>
      </c>
      <c r="H2109" s="250"/>
    </row>
    <row r="2110" spans="2:8" s="251" customFormat="1">
      <c r="B2110" s="246">
        <f t="shared" si="68"/>
        <v>2097</v>
      </c>
      <c r="C2110" s="264"/>
      <c r="D2110" s="247"/>
      <c r="E2110" s="248"/>
      <c r="F2110" s="247"/>
      <c r="G2110" s="249">
        <f t="shared" si="69"/>
        <v>0</v>
      </c>
      <c r="H2110" s="250"/>
    </row>
    <row r="2111" spans="2:8" s="251" customFormat="1">
      <c r="B2111" s="246">
        <f t="shared" si="68"/>
        <v>2098</v>
      </c>
      <c r="C2111" s="264"/>
      <c r="D2111" s="247"/>
      <c r="E2111" s="248"/>
      <c r="F2111" s="247"/>
      <c r="G2111" s="249">
        <f t="shared" si="69"/>
        <v>0</v>
      </c>
      <c r="H2111" s="250"/>
    </row>
    <row r="2112" spans="2:8" s="251" customFormat="1">
      <c r="B2112" s="246">
        <f t="shared" si="68"/>
        <v>2099</v>
      </c>
      <c r="C2112" s="264"/>
      <c r="D2112" s="247"/>
      <c r="E2112" s="248"/>
      <c r="F2112" s="247"/>
      <c r="G2112" s="249">
        <f t="shared" si="69"/>
        <v>0</v>
      </c>
      <c r="H2112" s="250"/>
    </row>
    <row r="2113" spans="2:8" s="251" customFormat="1">
      <c r="B2113" s="246">
        <f t="shared" si="68"/>
        <v>2100</v>
      </c>
      <c r="C2113" s="264"/>
      <c r="D2113" s="247"/>
      <c r="E2113" s="248"/>
      <c r="F2113" s="247"/>
      <c r="G2113" s="249">
        <f t="shared" si="69"/>
        <v>0</v>
      </c>
      <c r="H2113" s="250"/>
    </row>
    <row r="2114" spans="2:8" s="251" customFormat="1">
      <c r="B2114" s="246">
        <f t="shared" si="68"/>
        <v>2101</v>
      </c>
      <c r="C2114" s="264"/>
      <c r="D2114" s="247"/>
      <c r="E2114" s="248"/>
      <c r="F2114" s="247"/>
      <c r="G2114" s="249">
        <f t="shared" si="69"/>
        <v>0</v>
      </c>
      <c r="H2114" s="250"/>
    </row>
    <row r="2115" spans="2:8" s="251" customFormat="1">
      <c r="B2115" s="246">
        <f t="shared" si="68"/>
        <v>2102</v>
      </c>
      <c r="C2115" s="264"/>
      <c r="D2115" s="247"/>
      <c r="E2115" s="248"/>
      <c r="F2115" s="247"/>
      <c r="G2115" s="249">
        <f t="shared" si="69"/>
        <v>0</v>
      </c>
      <c r="H2115" s="250"/>
    </row>
    <row r="2116" spans="2:8" s="251" customFormat="1">
      <c r="B2116" s="246">
        <f t="shared" si="68"/>
        <v>2103</v>
      </c>
      <c r="C2116" s="264"/>
      <c r="D2116" s="247"/>
      <c r="E2116" s="248"/>
      <c r="F2116" s="247"/>
      <c r="G2116" s="249">
        <f t="shared" si="69"/>
        <v>0</v>
      </c>
      <c r="H2116" s="250"/>
    </row>
    <row r="2117" spans="2:8" s="251" customFormat="1">
      <c r="B2117" s="246">
        <f t="shared" si="68"/>
        <v>2104</v>
      </c>
      <c r="C2117" s="264"/>
      <c r="D2117" s="247"/>
      <c r="E2117" s="248"/>
      <c r="F2117" s="247"/>
      <c r="G2117" s="249">
        <f t="shared" si="69"/>
        <v>0</v>
      </c>
      <c r="H2117" s="250"/>
    </row>
    <row r="2118" spans="2:8" s="251" customFormat="1">
      <c r="B2118" s="246">
        <f t="shared" si="68"/>
        <v>2105</v>
      </c>
      <c r="C2118" s="264"/>
      <c r="D2118" s="247"/>
      <c r="E2118" s="248"/>
      <c r="F2118" s="247"/>
      <c r="G2118" s="249">
        <f t="shared" si="69"/>
        <v>0</v>
      </c>
      <c r="H2118" s="250"/>
    </row>
    <row r="2119" spans="2:8" s="251" customFormat="1">
      <c r="B2119" s="246">
        <f t="shared" si="68"/>
        <v>2106</v>
      </c>
      <c r="C2119" s="264"/>
      <c r="D2119" s="247"/>
      <c r="E2119" s="248"/>
      <c r="F2119" s="247"/>
      <c r="G2119" s="249">
        <f t="shared" si="69"/>
        <v>0</v>
      </c>
      <c r="H2119" s="250"/>
    </row>
    <row r="2120" spans="2:8" s="251" customFormat="1">
      <c r="B2120" s="246">
        <f t="shared" si="68"/>
        <v>2107</v>
      </c>
      <c r="C2120" s="264"/>
      <c r="D2120" s="247"/>
      <c r="E2120" s="248"/>
      <c r="F2120" s="247"/>
      <c r="G2120" s="249">
        <f t="shared" si="69"/>
        <v>0</v>
      </c>
      <c r="H2120" s="250"/>
    </row>
    <row r="2121" spans="2:8" s="251" customFormat="1">
      <c r="B2121" s="246">
        <f t="shared" si="68"/>
        <v>2108</v>
      </c>
      <c r="C2121" s="264"/>
      <c r="D2121" s="247"/>
      <c r="E2121" s="248"/>
      <c r="F2121" s="247"/>
      <c r="G2121" s="249">
        <f t="shared" si="69"/>
        <v>0</v>
      </c>
      <c r="H2121" s="250"/>
    </row>
    <row r="2122" spans="2:8" s="251" customFormat="1">
      <c r="B2122" s="246">
        <f t="shared" si="68"/>
        <v>2109</v>
      </c>
      <c r="C2122" s="264"/>
      <c r="D2122" s="247"/>
      <c r="E2122" s="248"/>
      <c r="F2122" s="247"/>
      <c r="G2122" s="249">
        <f t="shared" si="69"/>
        <v>0</v>
      </c>
      <c r="H2122" s="250"/>
    </row>
    <row r="2123" spans="2:8" s="251" customFormat="1">
      <c r="B2123" s="246">
        <f t="shared" si="68"/>
        <v>2110</v>
      </c>
      <c r="C2123" s="264"/>
      <c r="D2123" s="247"/>
      <c r="E2123" s="248"/>
      <c r="F2123" s="247"/>
      <c r="G2123" s="249">
        <f t="shared" si="69"/>
        <v>0</v>
      </c>
      <c r="H2123" s="250"/>
    </row>
    <row r="2124" spans="2:8" s="251" customFormat="1">
      <c r="B2124" s="246">
        <f t="shared" si="68"/>
        <v>2111</v>
      </c>
      <c r="C2124" s="264"/>
      <c r="D2124" s="247"/>
      <c r="E2124" s="248"/>
      <c r="F2124" s="247"/>
      <c r="G2124" s="249">
        <f t="shared" si="69"/>
        <v>0</v>
      </c>
      <c r="H2124" s="250"/>
    </row>
    <row r="2125" spans="2:8" s="251" customFormat="1">
      <c r="B2125" s="246">
        <f t="shared" si="68"/>
        <v>2112</v>
      </c>
      <c r="C2125" s="264"/>
      <c r="D2125" s="247"/>
      <c r="E2125" s="248"/>
      <c r="F2125" s="247"/>
      <c r="G2125" s="249">
        <f t="shared" si="69"/>
        <v>0</v>
      </c>
      <c r="H2125" s="250"/>
    </row>
    <row r="2126" spans="2:8" s="251" customFormat="1">
      <c r="B2126" s="246">
        <f t="shared" si="68"/>
        <v>2113</v>
      </c>
      <c r="C2126" s="264"/>
      <c r="D2126" s="247"/>
      <c r="E2126" s="248"/>
      <c r="F2126" s="247"/>
      <c r="G2126" s="249">
        <f t="shared" si="69"/>
        <v>0</v>
      </c>
      <c r="H2126" s="250"/>
    </row>
    <row r="2127" spans="2:8" s="251" customFormat="1">
      <c r="B2127" s="246">
        <f t="shared" si="68"/>
        <v>2114</v>
      </c>
      <c r="C2127" s="264"/>
      <c r="D2127" s="247"/>
      <c r="E2127" s="248"/>
      <c r="F2127" s="247"/>
      <c r="G2127" s="249">
        <f t="shared" si="69"/>
        <v>0</v>
      </c>
      <c r="H2127" s="250"/>
    </row>
    <row r="2128" spans="2:8" s="251" customFormat="1">
      <c r="B2128" s="246">
        <f t="shared" si="68"/>
        <v>2115</v>
      </c>
      <c r="C2128" s="264"/>
      <c r="D2128" s="247"/>
      <c r="E2128" s="248"/>
      <c r="F2128" s="247"/>
      <c r="G2128" s="249">
        <f t="shared" si="69"/>
        <v>0</v>
      </c>
      <c r="H2128" s="250"/>
    </row>
    <row r="2129" spans="2:8" s="251" customFormat="1">
      <c r="B2129" s="246">
        <f t="shared" si="68"/>
        <v>2116</v>
      </c>
      <c r="C2129" s="264"/>
      <c r="D2129" s="247"/>
      <c r="E2129" s="248"/>
      <c r="F2129" s="247"/>
      <c r="G2129" s="249">
        <f t="shared" si="69"/>
        <v>0</v>
      </c>
      <c r="H2129" s="250"/>
    </row>
    <row r="2130" spans="2:8" s="251" customFormat="1">
      <c r="B2130" s="246">
        <f t="shared" si="68"/>
        <v>2117</v>
      </c>
      <c r="C2130" s="264"/>
      <c r="D2130" s="247"/>
      <c r="E2130" s="248"/>
      <c r="F2130" s="247"/>
      <c r="G2130" s="249">
        <f t="shared" si="69"/>
        <v>0</v>
      </c>
      <c r="H2130" s="250"/>
    </row>
    <row r="2131" spans="2:8" s="251" customFormat="1">
      <c r="B2131" s="246">
        <f t="shared" si="68"/>
        <v>2118</v>
      </c>
      <c r="C2131" s="264"/>
      <c r="D2131" s="247"/>
      <c r="E2131" s="248"/>
      <c r="F2131" s="247"/>
      <c r="G2131" s="249">
        <f t="shared" si="69"/>
        <v>0</v>
      </c>
      <c r="H2131" s="250"/>
    </row>
    <row r="2132" spans="2:8" s="251" customFormat="1">
      <c r="B2132" s="246">
        <f t="shared" si="68"/>
        <v>2119</v>
      </c>
      <c r="C2132" s="264"/>
      <c r="D2132" s="247"/>
      <c r="E2132" s="248"/>
      <c r="F2132" s="247"/>
      <c r="G2132" s="249">
        <f t="shared" si="69"/>
        <v>0</v>
      </c>
      <c r="H2132" s="250"/>
    </row>
    <row r="2133" spans="2:8" s="251" customFormat="1">
      <c r="B2133" s="246">
        <f t="shared" si="68"/>
        <v>2120</v>
      </c>
      <c r="C2133" s="264"/>
      <c r="D2133" s="247"/>
      <c r="E2133" s="248"/>
      <c r="F2133" s="247"/>
      <c r="G2133" s="249">
        <f t="shared" si="69"/>
        <v>0</v>
      </c>
      <c r="H2133" s="250"/>
    </row>
    <row r="2134" spans="2:8" s="251" customFormat="1">
      <c r="B2134" s="246">
        <f t="shared" si="68"/>
        <v>2121</v>
      </c>
      <c r="C2134" s="264"/>
      <c r="D2134" s="247"/>
      <c r="E2134" s="248"/>
      <c r="F2134" s="247"/>
      <c r="G2134" s="249">
        <f t="shared" si="69"/>
        <v>0</v>
      </c>
      <c r="H2134" s="250"/>
    </row>
    <row r="2135" spans="2:8" s="251" customFormat="1">
      <c r="B2135" s="246">
        <f t="shared" si="68"/>
        <v>2122</v>
      </c>
      <c r="C2135" s="264"/>
      <c r="D2135" s="247"/>
      <c r="E2135" s="248"/>
      <c r="F2135" s="247"/>
      <c r="G2135" s="249">
        <f t="shared" si="69"/>
        <v>0</v>
      </c>
      <c r="H2135" s="250"/>
    </row>
    <row r="2136" spans="2:8" s="251" customFormat="1">
      <c r="B2136" s="246">
        <f t="shared" si="68"/>
        <v>2123</v>
      </c>
      <c r="C2136" s="264"/>
      <c r="D2136" s="247"/>
      <c r="E2136" s="248"/>
      <c r="F2136" s="247"/>
      <c r="G2136" s="249">
        <f t="shared" si="69"/>
        <v>0</v>
      </c>
      <c r="H2136" s="250"/>
    </row>
    <row r="2137" spans="2:8" s="251" customFormat="1">
      <c r="B2137" s="246">
        <f t="shared" si="68"/>
        <v>2124</v>
      </c>
      <c r="C2137" s="264"/>
      <c r="D2137" s="247"/>
      <c r="E2137" s="248"/>
      <c r="F2137" s="247"/>
      <c r="G2137" s="249">
        <f t="shared" si="69"/>
        <v>0</v>
      </c>
      <c r="H2137" s="250"/>
    </row>
    <row r="2138" spans="2:8" s="251" customFormat="1">
      <c r="B2138" s="246">
        <f t="shared" si="68"/>
        <v>2125</v>
      </c>
      <c r="C2138" s="264"/>
      <c r="D2138" s="247"/>
      <c r="E2138" s="248"/>
      <c r="F2138" s="247"/>
      <c r="G2138" s="249">
        <f t="shared" si="69"/>
        <v>0</v>
      </c>
      <c r="H2138" s="250"/>
    </row>
    <row r="2139" spans="2:8" s="251" customFormat="1">
      <c r="B2139" s="246">
        <f t="shared" si="68"/>
        <v>2126</v>
      </c>
      <c r="C2139" s="264"/>
      <c r="D2139" s="247"/>
      <c r="E2139" s="248"/>
      <c r="F2139" s="247"/>
      <c r="G2139" s="249">
        <f t="shared" si="69"/>
        <v>0</v>
      </c>
      <c r="H2139" s="250"/>
    </row>
    <row r="2140" spans="2:8" s="251" customFormat="1">
      <c r="B2140" s="246">
        <f t="shared" si="68"/>
        <v>2127</v>
      </c>
      <c r="C2140" s="264"/>
      <c r="D2140" s="247"/>
      <c r="E2140" s="248"/>
      <c r="F2140" s="247"/>
      <c r="G2140" s="249">
        <f t="shared" si="69"/>
        <v>0</v>
      </c>
      <c r="H2140" s="250"/>
    </row>
    <row r="2141" spans="2:8" s="251" customFormat="1">
      <c r="B2141" s="246">
        <f t="shared" si="68"/>
        <v>2128</v>
      </c>
      <c r="C2141" s="264"/>
      <c r="D2141" s="247"/>
      <c r="E2141" s="248"/>
      <c r="F2141" s="247"/>
      <c r="G2141" s="249">
        <f t="shared" si="69"/>
        <v>0</v>
      </c>
      <c r="H2141" s="250"/>
    </row>
    <row r="2142" spans="2:8" s="251" customFormat="1">
      <c r="B2142" s="246">
        <f t="shared" si="68"/>
        <v>2129</v>
      </c>
      <c r="C2142" s="264"/>
      <c r="D2142" s="247"/>
      <c r="E2142" s="248"/>
      <c r="F2142" s="247"/>
      <c r="G2142" s="249">
        <f t="shared" si="69"/>
        <v>0</v>
      </c>
      <c r="H2142" s="250"/>
    </row>
    <row r="2143" spans="2:8" s="251" customFormat="1">
      <c r="B2143" s="246">
        <f t="shared" si="68"/>
        <v>2130</v>
      </c>
      <c r="C2143" s="264"/>
      <c r="D2143" s="247"/>
      <c r="E2143" s="248"/>
      <c r="F2143" s="247"/>
      <c r="G2143" s="249">
        <f t="shared" si="69"/>
        <v>0</v>
      </c>
      <c r="H2143" s="250"/>
    </row>
    <row r="2144" spans="2:8" s="251" customFormat="1">
      <c r="B2144" s="246">
        <f t="shared" si="68"/>
        <v>2131</v>
      </c>
      <c r="C2144" s="264"/>
      <c r="D2144" s="247"/>
      <c r="E2144" s="248"/>
      <c r="F2144" s="247"/>
      <c r="G2144" s="249">
        <f t="shared" si="69"/>
        <v>0</v>
      </c>
      <c r="H2144" s="250"/>
    </row>
    <row r="2145" spans="2:8" s="251" customFormat="1">
      <c r="B2145" s="246">
        <f t="shared" si="68"/>
        <v>2132</v>
      </c>
      <c r="C2145" s="264"/>
      <c r="D2145" s="247"/>
      <c r="E2145" s="248"/>
      <c r="F2145" s="247"/>
      <c r="G2145" s="249">
        <f t="shared" si="69"/>
        <v>0</v>
      </c>
      <c r="H2145" s="250"/>
    </row>
    <row r="2146" spans="2:8" s="251" customFormat="1">
      <c r="B2146" s="246">
        <f t="shared" si="68"/>
        <v>2133</v>
      </c>
      <c r="C2146" s="264"/>
      <c r="D2146" s="247"/>
      <c r="E2146" s="248"/>
      <c r="F2146" s="247"/>
      <c r="G2146" s="249">
        <f t="shared" si="69"/>
        <v>0</v>
      </c>
      <c r="H2146" s="250"/>
    </row>
    <row r="2147" spans="2:8" s="251" customFormat="1">
      <c r="B2147" s="246">
        <f t="shared" si="68"/>
        <v>2134</v>
      </c>
      <c r="C2147" s="264"/>
      <c r="D2147" s="247"/>
      <c r="E2147" s="248"/>
      <c r="F2147" s="247"/>
      <c r="G2147" s="249">
        <f t="shared" si="69"/>
        <v>0</v>
      </c>
      <c r="H2147" s="250"/>
    </row>
    <row r="2148" spans="2:8" s="251" customFormat="1">
      <c r="B2148" s="246">
        <f t="shared" si="68"/>
        <v>2135</v>
      </c>
      <c r="C2148" s="264"/>
      <c r="D2148" s="247"/>
      <c r="E2148" s="248"/>
      <c r="F2148" s="247"/>
      <c r="G2148" s="249">
        <f t="shared" si="69"/>
        <v>0</v>
      </c>
      <c r="H2148" s="250"/>
    </row>
    <row r="2149" spans="2:8" s="251" customFormat="1">
      <c r="B2149" s="246">
        <f t="shared" si="68"/>
        <v>2136</v>
      </c>
      <c r="C2149" s="264"/>
      <c r="D2149" s="247"/>
      <c r="E2149" s="248"/>
      <c r="F2149" s="247"/>
      <c r="G2149" s="249">
        <f t="shared" si="69"/>
        <v>0</v>
      </c>
      <c r="H2149" s="250"/>
    </row>
    <row r="2150" spans="2:8" s="251" customFormat="1">
      <c r="B2150" s="246">
        <f t="shared" si="68"/>
        <v>2137</v>
      </c>
      <c r="C2150" s="264"/>
      <c r="D2150" s="247"/>
      <c r="E2150" s="248"/>
      <c r="F2150" s="247"/>
      <c r="G2150" s="249">
        <f t="shared" si="69"/>
        <v>0</v>
      </c>
      <c r="H2150" s="250"/>
    </row>
    <row r="2151" spans="2:8" s="251" customFormat="1">
      <c r="B2151" s="246">
        <f t="shared" si="68"/>
        <v>2138</v>
      </c>
      <c r="C2151" s="264"/>
      <c r="D2151" s="247"/>
      <c r="E2151" s="248"/>
      <c r="F2151" s="247"/>
      <c r="G2151" s="249">
        <f t="shared" si="69"/>
        <v>0</v>
      </c>
      <c r="H2151" s="250"/>
    </row>
    <row r="2152" spans="2:8" s="251" customFormat="1">
      <c r="B2152" s="246">
        <f t="shared" si="68"/>
        <v>2139</v>
      </c>
      <c r="C2152" s="264"/>
      <c r="D2152" s="247"/>
      <c r="E2152" s="248"/>
      <c r="F2152" s="247"/>
      <c r="G2152" s="249">
        <f t="shared" si="69"/>
        <v>0</v>
      </c>
      <c r="H2152" s="250"/>
    </row>
    <row r="2153" spans="2:8" s="251" customFormat="1">
      <c r="B2153" s="246">
        <f t="shared" si="68"/>
        <v>2140</v>
      </c>
      <c r="C2153" s="264"/>
      <c r="D2153" s="247"/>
      <c r="E2153" s="248"/>
      <c r="F2153" s="247"/>
      <c r="G2153" s="249">
        <f t="shared" si="69"/>
        <v>0</v>
      </c>
      <c r="H2153" s="250"/>
    </row>
    <row r="2154" spans="2:8" s="251" customFormat="1">
      <c r="B2154" s="246">
        <f t="shared" si="68"/>
        <v>2141</v>
      </c>
      <c r="C2154" s="264"/>
      <c r="D2154" s="247"/>
      <c r="E2154" s="248"/>
      <c r="F2154" s="247"/>
      <c r="G2154" s="249">
        <f t="shared" si="69"/>
        <v>0</v>
      </c>
      <c r="H2154" s="250"/>
    </row>
    <row r="2155" spans="2:8" s="251" customFormat="1">
      <c r="B2155" s="246">
        <f t="shared" si="68"/>
        <v>2142</v>
      </c>
      <c r="C2155" s="264"/>
      <c r="D2155" s="247"/>
      <c r="E2155" s="248"/>
      <c r="F2155" s="247"/>
      <c r="G2155" s="249">
        <f t="shared" si="69"/>
        <v>0</v>
      </c>
      <c r="H2155" s="250"/>
    </row>
    <row r="2156" spans="2:8" s="251" customFormat="1">
      <c r="B2156" s="246">
        <f t="shared" si="68"/>
        <v>2143</v>
      </c>
      <c r="C2156" s="264"/>
      <c r="D2156" s="247"/>
      <c r="E2156" s="248"/>
      <c r="F2156" s="247"/>
      <c r="G2156" s="249">
        <f t="shared" si="69"/>
        <v>0</v>
      </c>
      <c r="H2156" s="250"/>
    </row>
    <row r="2157" spans="2:8" s="251" customFormat="1">
      <c r="B2157" s="246">
        <f t="shared" si="68"/>
        <v>2144</v>
      </c>
      <c r="C2157" s="264"/>
      <c r="D2157" s="247"/>
      <c r="E2157" s="248"/>
      <c r="F2157" s="247"/>
      <c r="G2157" s="249">
        <f t="shared" si="69"/>
        <v>0</v>
      </c>
      <c r="H2157" s="250"/>
    </row>
    <row r="2158" spans="2:8" s="251" customFormat="1">
      <c r="B2158" s="246">
        <f t="shared" si="68"/>
        <v>2145</v>
      </c>
      <c r="C2158" s="264"/>
      <c r="D2158" s="247"/>
      <c r="E2158" s="248"/>
      <c r="F2158" s="247"/>
      <c r="G2158" s="249">
        <f t="shared" si="69"/>
        <v>0</v>
      </c>
      <c r="H2158" s="250"/>
    </row>
    <row r="2159" spans="2:8" s="251" customFormat="1">
      <c r="B2159" s="246">
        <f t="shared" si="68"/>
        <v>2146</v>
      </c>
      <c r="C2159" s="264"/>
      <c r="D2159" s="247"/>
      <c r="E2159" s="248"/>
      <c r="F2159" s="247"/>
      <c r="G2159" s="249">
        <f t="shared" si="69"/>
        <v>0</v>
      </c>
      <c r="H2159" s="250"/>
    </row>
    <row r="2160" spans="2:8" s="251" customFormat="1">
      <c r="B2160" s="246">
        <f t="shared" ref="B2160:B2184" si="70">B2159+1</f>
        <v>2147</v>
      </c>
      <c r="C2160" s="264"/>
      <c r="D2160" s="247"/>
      <c r="E2160" s="248"/>
      <c r="F2160" s="247"/>
      <c r="G2160" s="249">
        <f t="shared" si="32"/>
        <v>0</v>
      </c>
      <c r="H2160" s="250"/>
    </row>
    <row r="2161" spans="2:8" s="251" customFormat="1">
      <c r="B2161" s="246">
        <f t="shared" si="70"/>
        <v>2148</v>
      </c>
      <c r="C2161" s="264"/>
      <c r="D2161" s="247"/>
      <c r="E2161" s="248"/>
      <c r="F2161" s="247"/>
      <c r="G2161" s="249">
        <f t="shared" si="32"/>
        <v>0</v>
      </c>
      <c r="H2161" s="250"/>
    </row>
    <row r="2162" spans="2:8" s="251" customFormat="1">
      <c r="B2162" s="246">
        <f t="shared" si="70"/>
        <v>2149</v>
      </c>
      <c r="C2162" s="264"/>
      <c r="D2162" s="247"/>
      <c r="E2162" s="248"/>
      <c r="F2162" s="247"/>
      <c r="G2162" s="249">
        <f t="shared" si="32"/>
        <v>0</v>
      </c>
      <c r="H2162" s="250"/>
    </row>
    <row r="2163" spans="2:8" s="251" customFormat="1">
      <c r="B2163" s="246">
        <f t="shared" si="70"/>
        <v>2150</v>
      </c>
      <c r="C2163" s="264"/>
      <c r="D2163" s="247"/>
      <c r="E2163" s="248"/>
      <c r="F2163" s="247"/>
      <c r="G2163" s="249">
        <f t="shared" si="32"/>
        <v>0</v>
      </c>
      <c r="H2163" s="250"/>
    </row>
    <row r="2164" spans="2:8" s="251" customFormat="1">
      <c r="B2164" s="246">
        <f t="shared" si="70"/>
        <v>2151</v>
      </c>
      <c r="C2164" s="264"/>
      <c r="D2164" s="247"/>
      <c r="E2164" s="248"/>
      <c r="F2164" s="247"/>
      <c r="G2164" s="249">
        <f t="shared" si="32"/>
        <v>0</v>
      </c>
      <c r="H2164" s="250"/>
    </row>
    <row r="2165" spans="2:8" s="251" customFormat="1">
      <c r="B2165" s="246">
        <f t="shared" si="70"/>
        <v>2152</v>
      </c>
      <c r="C2165" s="264"/>
      <c r="D2165" s="247"/>
      <c r="E2165" s="248"/>
      <c r="F2165" s="247"/>
      <c r="G2165" s="249">
        <f t="shared" si="32"/>
        <v>0</v>
      </c>
      <c r="H2165" s="250"/>
    </row>
    <row r="2166" spans="2:8" s="251" customFormat="1">
      <c r="B2166" s="246">
        <f t="shared" si="70"/>
        <v>2153</v>
      </c>
      <c r="C2166" s="264"/>
      <c r="D2166" s="247"/>
      <c r="E2166" s="248"/>
      <c r="F2166" s="247"/>
      <c r="G2166" s="249">
        <f t="shared" si="32"/>
        <v>0</v>
      </c>
      <c r="H2166" s="250"/>
    </row>
    <row r="2167" spans="2:8" s="251" customFormat="1">
      <c r="B2167" s="246">
        <f t="shared" si="70"/>
        <v>2154</v>
      </c>
      <c r="C2167" s="264"/>
      <c r="D2167" s="247"/>
      <c r="E2167" s="248"/>
      <c r="F2167" s="247"/>
      <c r="G2167" s="249">
        <f t="shared" si="32"/>
        <v>0</v>
      </c>
      <c r="H2167" s="250"/>
    </row>
    <row r="2168" spans="2:8" s="251" customFormat="1">
      <c r="B2168" s="246">
        <f t="shared" si="70"/>
        <v>2155</v>
      </c>
      <c r="C2168" s="264"/>
      <c r="D2168" s="247"/>
      <c r="E2168" s="248"/>
      <c r="F2168" s="247"/>
      <c r="G2168" s="249">
        <f t="shared" si="32"/>
        <v>0</v>
      </c>
      <c r="H2168" s="250"/>
    </row>
    <row r="2169" spans="2:8" s="251" customFormat="1">
      <c r="B2169" s="246">
        <f t="shared" si="70"/>
        <v>2156</v>
      </c>
      <c r="C2169" s="264"/>
      <c r="D2169" s="247"/>
      <c r="E2169" s="248"/>
      <c r="F2169" s="247"/>
      <c r="G2169" s="249">
        <f t="shared" si="32"/>
        <v>0</v>
      </c>
      <c r="H2169" s="250"/>
    </row>
    <row r="2170" spans="2:8" s="251" customFormat="1">
      <c r="B2170" s="246">
        <f t="shared" si="70"/>
        <v>2157</v>
      </c>
      <c r="C2170" s="264"/>
      <c r="D2170" s="247"/>
      <c r="E2170" s="248"/>
      <c r="F2170" s="247"/>
      <c r="G2170" s="249">
        <f t="shared" si="32"/>
        <v>0</v>
      </c>
      <c r="H2170" s="250"/>
    </row>
    <row r="2171" spans="2:8" s="251" customFormat="1">
      <c r="B2171" s="246">
        <f t="shared" si="70"/>
        <v>2158</v>
      </c>
      <c r="C2171" s="264"/>
      <c r="D2171" s="247"/>
      <c r="E2171" s="248"/>
      <c r="F2171" s="247"/>
      <c r="G2171" s="249">
        <f t="shared" si="32"/>
        <v>0</v>
      </c>
      <c r="H2171" s="250"/>
    </row>
    <row r="2172" spans="2:8" s="251" customFormat="1">
      <c r="B2172" s="246">
        <f t="shared" si="70"/>
        <v>2159</v>
      </c>
      <c r="C2172" s="264"/>
      <c r="D2172" s="247"/>
      <c r="E2172" s="248"/>
      <c r="F2172" s="247"/>
      <c r="G2172" s="249">
        <f t="shared" ref="G2172:G2184" si="71">E2172*(1+F2172)</f>
        <v>0</v>
      </c>
      <c r="H2172" s="250"/>
    </row>
    <row r="2173" spans="2:8" s="251" customFormat="1">
      <c r="B2173" s="246">
        <f t="shared" si="70"/>
        <v>2160</v>
      </c>
      <c r="C2173" s="264"/>
      <c r="D2173" s="247"/>
      <c r="E2173" s="248"/>
      <c r="F2173" s="247"/>
      <c r="G2173" s="249">
        <f t="shared" si="71"/>
        <v>0</v>
      </c>
      <c r="H2173" s="250"/>
    </row>
    <row r="2174" spans="2:8" s="251" customFormat="1">
      <c r="B2174" s="246">
        <f t="shared" si="70"/>
        <v>2161</v>
      </c>
      <c r="C2174" s="264"/>
      <c r="D2174" s="247"/>
      <c r="E2174" s="248"/>
      <c r="F2174" s="247"/>
      <c r="G2174" s="249">
        <f t="shared" si="71"/>
        <v>0</v>
      </c>
      <c r="H2174" s="250"/>
    </row>
    <row r="2175" spans="2:8" s="251" customFormat="1">
      <c r="B2175" s="246">
        <f t="shared" si="70"/>
        <v>2162</v>
      </c>
      <c r="C2175" s="264"/>
      <c r="D2175" s="247"/>
      <c r="E2175" s="248"/>
      <c r="F2175" s="247"/>
      <c r="G2175" s="249">
        <f t="shared" si="71"/>
        <v>0</v>
      </c>
      <c r="H2175" s="250"/>
    </row>
    <row r="2176" spans="2:8" s="251" customFormat="1">
      <c r="B2176" s="246">
        <f t="shared" si="70"/>
        <v>2163</v>
      </c>
      <c r="C2176" s="264"/>
      <c r="D2176" s="247"/>
      <c r="E2176" s="248"/>
      <c r="F2176" s="247"/>
      <c r="G2176" s="249">
        <f t="shared" si="71"/>
        <v>0</v>
      </c>
      <c r="H2176" s="250"/>
    </row>
    <row r="2177" spans="2:8" s="251" customFormat="1">
      <c r="B2177" s="246">
        <f t="shared" si="70"/>
        <v>2164</v>
      </c>
      <c r="C2177" s="264"/>
      <c r="D2177" s="247"/>
      <c r="E2177" s="248"/>
      <c r="F2177" s="247"/>
      <c r="G2177" s="249">
        <f t="shared" si="71"/>
        <v>0</v>
      </c>
      <c r="H2177" s="250"/>
    </row>
    <row r="2178" spans="2:8" s="251" customFormat="1">
      <c r="B2178" s="246">
        <f t="shared" si="70"/>
        <v>2165</v>
      </c>
      <c r="C2178" s="264"/>
      <c r="D2178" s="247"/>
      <c r="E2178" s="248"/>
      <c r="F2178" s="247"/>
      <c r="G2178" s="249">
        <f t="shared" si="71"/>
        <v>0</v>
      </c>
      <c r="H2178" s="250"/>
    </row>
    <row r="2179" spans="2:8" s="251" customFormat="1">
      <c r="B2179" s="246">
        <f t="shared" si="70"/>
        <v>2166</v>
      </c>
      <c r="C2179" s="264"/>
      <c r="D2179" s="247"/>
      <c r="E2179" s="248"/>
      <c r="F2179" s="247"/>
      <c r="G2179" s="249">
        <f t="shared" si="71"/>
        <v>0</v>
      </c>
      <c r="H2179" s="250"/>
    </row>
    <row r="2180" spans="2:8" s="251" customFormat="1">
      <c r="B2180" s="246">
        <f t="shared" si="70"/>
        <v>2167</v>
      </c>
      <c r="C2180" s="264"/>
      <c r="D2180" s="247"/>
      <c r="E2180" s="248"/>
      <c r="F2180" s="247"/>
      <c r="G2180" s="249">
        <f t="shared" si="71"/>
        <v>0</v>
      </c>
      <c r="H2180" s="250"/>
    </row>
    <row r="2181" spans="2:8" s="251" customFormat="1">
      <c r="B2181" s="246">
        <f t="shared" si="70"/>
        <v>2168</v>
      </c>
      <c r="C2181" s="264"/>
      <c r="D2181" s="247"/>
      <c r="E2181" s="248"/>
      <c r="F2181" s="247"/>
      <c r="G2181" s="249">
        <f t="shared" si="71"/>
        <v>0</v>
      </c>
      <c r="H2181" s="250"/>
    </row>
    <row r="2182" spans="2:8" s="251" customFormat="1">
      <c r="B2182" s="246">
        <f t="shared" si="70"/>
        <v>2169</v>
      </c>
      <c r="C2182" s="264"/>
      <c r="D2182" s="247"/>
      <c r="E2182" s="248"/>
      <c r="F2182" s="247"/>
      <c r="G2182" s="249">
        <f t="shared" si="71"/>
        <v>0</v>
      </c>
      <c r="H2182" s="250"/>
    </row>
    <row r="2183" spans="2:8" s="251" customFormat="1">
      <c r="B2183" s="246">
        <f t="shared" si="70"/>
        <v>2170</v>
      </c>
      <c r="C2183" s="264"/>
      <c r="D2183" s="247"/>
      <c r="E2183" s="248"/>
      <c r="F2183" s="247"/>
      <c r="G2183" s="249">
        <f t="shared" si="71"/>
        <v>0</v>
      </c>
      <c r="H2183" s="250"/>
    </row>
    <row r="2184" spans="2:8" s="251" customFormat="1">
      <c r="B2184" s="246">
        <f t="shared" si="70"/>
        <v>2171</v>
      </c>
      <c r="C2184" s="264"/>
      <c r="D2184" s="247"/>
      <c r="E2184" s="248"/>
      <c r="F2184" s="247"/>
      <c r="G2184" s="249">
        <f t="shared" si="71"/>
        <v>0</v>
      </c>
      <c r="H2184" s="250"/>
    </row>
    <row r="2185" spans="2:8" s="251" customFormat="1">
      <c r="B2185" s="246">
        <f t="shared" si="0"/>
        <v>2172</v>
      </c>
      <c r="C2185" s="264"/>
      <c r="D2185" s="247"/>
      <c r="E2185" s="248"/>
      <c r="F2185" s="247"/>
      <c r="G2185" s="249">
        <f t="shared" si="1"/>
        <v>0</v>
      </c>
      <c r="H2185" s="250"/>
    </row>
    <row r="2186" spans="2:8" s="251" customFormat="1">
      <c r="B2186" s="246">
        <f t="shared" si="0"/>
        <v>2173</v>
      </c>
      <c r="C2186" s="264"/>
      <c r="D2186" s="247"/>
      <c r="E2186" s="248"/>
      <c r="F2186" s="247"/>
      <c r="G2186" s="249">
        <f t="shared" si="1"/>
        <v>0</v>
      </c>
      <c r="H2186" s="250"/>
    </row>
    <row r="2187" spans="2:8" s="251" customFormat="1">
      <c r="B2187" s="246">
        <f t="shared" si="0"/>
        <v>2174</v>
      </c>
      <c r="C2187" s="264"/>
      <c r="D2187" s="247"/>
      <c r="E2187" s="248"/>
      <c r="F2187" s="247"/>
      <c r="G2187" s="249">
        <f t="shared" si="1"/>
        <v>0</v>
      </c>
      <c r="H2187" s="250"/>
    </row>
    <row r="2188" spans="2:8" s="251" customFormat="1">
      <c r="B2188" s="246">
        <f t="shared" si="0"/>
        <v>2175</v>
      </c>
      <c r="C2188" s="264"/>
      <c r="D2188" s="247"/>
      <c r="E2188" s="248"/>
      <c r="F2188" s="247"/>
      <c r="G2188" s="249">
        <f t="shared" si="1"/>
        <v>0</v>
      </c>
      <c r="H2188" s="250"/>
    </row>
    <row r="2189" spans="2:8" s="251" customFormat="1">
      <c r="B2189" s="246">
        <f t="shared" si="0"/>
        <v>2176</v>
      </c>
      <c r="C2189" s="264"/>
      <c r="D2189" s="247"/>
      <c r="E2189" s="248"/>
      <c r="F2189" s="247"/>
      <c r="G2189" s="249">
        <f t="shared" si="1"/>
        <v>0</v>
      </c>
      <c r="H2189" s="250"/>
    </row>
    <row r="2190" spans="2:8" s="251" customFormat="1">
      <c r="B2190" s="246">
        <f t="shared" si="0"/>
        <v>2177</v>
      </c>
      <c r="C2190" s="264"/>
      <c r="D2190" s="247"/>
      <c r="E2190" s="248"/>
      <c r="F2190" s="247"/>
      <c r="G2190" s="249">
        <f t="shared" si="1"/>
        <v>0</v>
      </c>
      <c r="H2190" s="250"/>
    </row>
    <row r="2191" spans="2:8" s="251" customFormat="1">
      <c r="B2191" s="246">
        <f t="shared" si="0"/>
        <v>2178</v>
      </c>
      <c r="C2191" s="264"/>
      <c r="D2191" s="247"/>
      <c r="E2191" s="248"/>
      <c r="F2191" s="247"/>
      <c r="G2191" s="249">
        <f t="shared" si="1"/>
        <v>0</v>
      </c>
      <c r="H2191" s="250"/>
    </row>
    <row r="2192" spans="2:8" s="251" customFormat="1">
      <c r="B2192" s="246">
        <f t="shared" si="0"/>
        <v>2179</v>
      </c>
      <c r="C2192" s="264"/>
      <c r="D2192" s="247"/>
      <c r="E2192" s="248"/>
      <c r="F2192" s="247"/>
      <c r="G2192" s="249">
        <f t="shared" si="1"/>
        <v>0</v>
      </c>
      <c r="H2192" s="250"/>
    </row>
    <row r="2193" spans="2:8" s="251" customFormat="1">
      <c r="B2193" s="246">
        <f t="shared" si="0"/>
        <v>2180</v>
      </c>
      <c r="C2193" s="264"/>
      <c r="D2193" s="247"/>
      <c r="E2193" s="248"/>
      <c r="F2193" s="247"/>
      <c r="G2193" s="249">
        <f t="shared" si="1"/>
        <v>0</v>
      </c>
      <c r="H2193" s="250"/>
    </row>
    <row r="2194" spans="2:8" s="251" customFormat="1">
      <c r="B2194" s="246">
        <f t="shared" si="0"/>
        <v>2181</v>
      </c>
      <c r="C2194" s="264"/>
      <c r="D2194" s="247"/>
      <c r="E2194" s="248"/>
      <c r="F2194" s="247"/>
      <c r="G2194" s="249">
        <f t="shared" si="1"/>
        <v>0</v>
      </c>
      <c r="H2194" s="250"/>
    </row>
    <row r="2195" spans="2:8" s="251" customFormat="1">
      <c r="B2195" s="246">
        <f t="shared" si="0"/>
        <v>2182</v>
      </c>
      <c r="C2195" s="264"/>
      <c r="D2195" s="247"/>
      <c r="E2195" s="248"/>
      <c r="F2195" s="247"/>
      <c r="G2195" s="249">
        <f t="shared" si="1"/>
        <v>0</v>
      </c>
      <c r="H2195" s="250"/>
    </row>
    <row r="2196" spans="2:8" s="251" customFormat="1">
      <c r="B2196" s="246">
        <f t="shared" si="0"/>
        <v>2183</v>
      </c>
      <c r="C2196" s="264"/>
      <c r="D2196" s="247"/>
      <c r="E2196" s="248"/>
      <c r="F2196" s="247"/>
      <c r="G2196" s="249">
        <f t="shared" si="1"/>
        <v>0</v>
      </c>
      <c r="H2196" s="250"/>
    </row>
    <row r="2197" spans="2:8" s="251" customFormat="1">
      <c r="B2197" s="246">
        <f t="shared" si="0"/>
        <v>2184</v>
      </c>
      <c r="C2197" s="264"/>
      <c r="D2197" s="247"/>
      <c r="E2197" s="248"/>
      <c r="F2197" s="247"/>
      <c r="G2197" s="249">
        <f t="shared" si="1"/>
        <v>0</v>
      </c>
      <c r="H2197" s="250"/>
    </row>
    <row r="2198" spans="2:8" s="251" customFormat="1">
      <c r="B2198" s="246">
        <f t="shared" si="0"/>
        <v>2185</v>
      </c>
      <c r="C2198" s="264"/>
      <c r="D2198" s="247"/>
      <c r="E2198" s="248"/>
      <c r="F2198" s="247"/>
      <c r="G2198" s="249">
        <f t="shared" si="1"/>
        <v>0</v>
      </c>
      <c r="H2198" s="250"/>
    </row>
    <row r="2199" spans="2:8" s="251" customFormat="1">
      <c r="B2199" s="246">
        <f t="shared" si="0"/>
        <v>2186</v>
      </c>
      <c r="C2199" s="264"/>
      <c r="D2199" s="247"/>
      <c r="E2199" s="248"/>
      <c r="F2199" s="247"/>
      <c r="G2199" s="249">
        <f t="shared" si="1"/>
        <v>0</v>
      </c>
      <c r="H2199" s="250"/>
    </row>
    <row r="2200" spans="2:8" s="251" customFormat="1">
      <c r="B2200" s="246">
        <f t="shared" si="0"/>
        <v>2187</v>
      </c>
      <c r="C2200" s="264"/>
      <c r="D2200" s="247"/>
      <c r="E2200" s="248"/>
      <c r="F2200" s="247"/>
      <c r="G2200" s="249">
        <f t="shared" si="1"/>
        <v>0</v>
      </c>
      <c r="H2200" s="250"/>
    </row>
    <row r="2201" spans="2:8" s="251" customFormat="1">
      <c r="B2201" s="246">
        <f t="shared" si="0"/>
        <v>2188</v>
      </c>
      <c r="C2201" s="264"/>
      <c r="D2201" s="247"/>
      <c r="E2201" s="248"/>
      <c r="F2201" s="247"/>
      <c r="G2201" s="249">
        <f t="shared" si="1"/>
        <v>0</v>
      </c>
      <c r="H2201" s="250"/>
    </row>
    <row r="2202" spans="2:8" s="251" customFormat="1">
      <c r="B2202" s="246">
        <f t="shared" si="0"/>
        <v>2189</v>
      </c>
      <c r="C2202" s="264"/>
      <c r="D2202" s="247"/>
      <c r="E2202" s="248"/>
      <c r="F2202" s="247"/>
      <c r="G2202" s="249">
        <f t="shared" si="1"/>
        <v>0</v>
      </c>
      <c r="H2202" s="250"/>
    </row>
    <row r="2203" spans="2:8" s="251" customFormat="1">
      <c r="B2203" s="246">
        <f t="shared" si="0"/>
        <v>2190</v>
      </c>
      <c r="C2203" s="264"/>
      <c r="D2203" s="247"/>
      <c r="E2203" s="248"/>
      <c r="F2203" s="247"/>
      <c r="G2203" s="249">
        <f t="shared" si="1"/>
        <v>0</v>
      </c>
      <c r="H2203" s="250"/>
    </row>
    <row r="2204" spans="2:8" s="251" customFormat="1">
      <c r="B2204" s="246">
        <f t="shared" si="0"/>
        <v>2191</v>
      </c>
      <c r="C2204" s="264"/>
      <c r="D2204" s="247"/>
      <c r="E2204" s="248"/>
      <c r="F2204" s="247"/>
      <c r="G2204" s="249">
        <f t="shared" si="1"/>
        <v>0</v>
      </c>
      <c r="H2204" s="250"/>
    </row>
    <row r="2205" spans="2:8" s="251" customFormat="1">
      <c r="B2205" s="246">
        <f t="shared" si="0"/>
        <v>2192</v>
      </c>
      <c r="C2205" s="264"/>
      <c r="D2205" s="247"/>
      <c r="E2205" s="248"/>
      <c r="F2205" s="247"/>
      <c r="G2205" s="249">
        <f t="shared" si="1"/>
        <v>0</v>
      </c>
      <c r="H2205" s="250"/>
    </row>
    <row r="2206" spans="2:8" s="251" customFormat="1">
      <c r="B2206" s="246">
        <f t="shared" si="0"/>
        <v>2193</v>
      </c>
      <c r="C2206" s="264"/>
      <c r="D2206" s="247"/>
      <c r="E2206" s="248"/>
      <c r="F2206" s="247"/>
      <c r="G2206" s="249">
        <f t="shared" si="1"/>
        <v>0</v>
      </c>
      <c r="H2206" s="250"/>
    </row>
    <row r="2207" spans="2:8" s="251" customFormat="1">
      <c r="B2207" s="246">
        <f t="shared" si="0"/>
        <v>2194</v>
      </c>
      <c r="C2207" s="264"/>
      <c r="D2207" s="247"/>
      <c r="E2207" s="248"/>
      <c r="F2207" s="247"/>
      <c r="G2207" s="249">
        <f t="shared" si="1"/>
        <v>0</v>
      </c>
      <c r="H2207" s="250"/>
    </row>
    <row r="2208" spans="2:8" s="251" customFormat="1">
      <c r="B2208" s="246">
        <f t="shared" si="0"/>
        <v>2195</v>
      </c>
      <c r="C2208" s="264"/>
      <c r="D2208" s="247"/>
      <c r="E2208" s="248"/>
      <c r="F2208" s="247"/>
      <c r="G2208" s="249">
        <f t="shared" si="1"/>
        <v>0</v>
      </c>
      <c r="H2208" s="250"/>
    </row>
    <row r="2209" spans="2:8" s="251" customFormat="1">
      <c r="B2209" s="246">
        <f t="shared" si="0"/>
        <v>2196</v>
      </c>
      <c r="C2209" s="264"/>
      <c r="D2209" s="247"/>
      <c r="E2209" s="248"/>
      <c r="F2209" s="247"/>
      <c r="G2209" s="249">
        <f t="shared" si="1"/>
        <v>0</v>
      </c>
      <c r="H2209" s="250"/>
    </row>
    <row r="2210" spans="2:8" s="251" customFormat="1">
      <c r="B2210" s="246">
        <f t="shared" si="0"/>
        <v>2197</v>
      </c>
      <c r="C2210" s="264"/>
      <c r="D2210" s="247"/>
      <c r="E2210" s="248"/>
      <c r="F2210" s="247"/>
      <c r="G2210" s="249">
        <f t="shared" si="1"/>
        <v>0</v>
      </c>
      <c r="H2210" s="250"/>
    </row>
    <row r="2211" spans="2:8" s="251" customFormat="1">
      <c r="B2211" s="246">
        <f t="shared" si="0"/>
        <v>2198</v>
      </c>
      <c r="C2211" s="264"/>
      <c r="D2211" s="247"/>
      <c r="E2211" s="248"/>
      <c r="F2211" s="247"/>
      <c r="G2211" s="249">
        <f t="shared" si="1"/>
        <v>0</v>
      </c>
      <c r="H2211" s="250"/>
    </row>
    <row r="2212" spans="2:8" s="251" customFormat="1">
      <c r="B2212" s="246">
        <f t="shared" si="0"/>
        <v>2199</v>
      </c>
      <c r="C2212" s="264"/>
      <c r="D2212" s="247"/>
      <c r="E2212" s="248"/>
      <c r="F2212" s="247"/>
      <c r="G2212" s="249">
        <f t="shared" si="1"/>
        <v>0</v>
      </c>
      <c r="H2212" s="250"/>
    </row>
    <row r="2213" spans="2:8" s="251" customFormat="1">
      <c r="B2213" s="246">
        <f t="shared" si="0"/>
        <v>2200</v>
      </c>
      <c r="C2213" s="264"/>
      <c r="D2213" s="247"/>
      <c r="E2213" s="248"/>
      <c r="F2213" s="247"/>
      <c r="G2213" s="249">
        <f t="shared" si="1"/>
        <v>0</v>
      </c>
      <c r="H2213" s="250"/>
    </row>
    <row r="2214" spans="2:8" s="251" customFormat="1">
      <c r="B2214" s="246">
        <f t="shared" si="0"/>
        <v>2201</v>
      </c>
      <c r="C2214" s="264"/>
      <c r="D2214" s="247"/>
      <c r="E2214" s="248"/>
      <c r="F2214" s="247"/>
      <c r="G2214" s="249">
        <f t="shared" si="1"/>
        <v>0</v>
      </c>
      <c r="H2214" s="250"/>
    </row>
    <row r="2215" spans="2:8" s="251" customFormat="1">
      <c r="B2215" s="246">
        <f t="shared" si="0"/>
        <v>2202</v>
      </c>
      <c r="C2215" s="264"/>
      <c r="D2215" s="247"/>
      <c r="E2215" s="248"/>
      <c r="F2215" s="247"/>
      <c r="G2215" s="249">
        <f t="shared" si="1"/>
        <v>0</v>
      </c>
      <c r="H2215" s="250"/>
    </row>
    <row r="2216" spans="2:8" s="251" customFormat="1">
      <c r="B2216" s="246">
        <f t="shared" si="0"/>
        <v>2203</v>
      </c>
      <c r="C2216" s="264"/>
      <c r="D2216" s="247"/>
      <c r="E2216" s="248"/>
      <c r="F2216" s="247"/>
      <c r="G2216" s="249">
        <f t="shared" si="1"/>
        <v>0</v>
      </c>
      <c r="H2216" s="250"/>
    </row>
    <row r="2217" spans="2:8" s="251" customFormat="1">
      <c r="B2217" s="246">
        <f t="shared" si="0"/>
        <v>2204</v>
      </c>
      <c r="C2217" s="264"/>
      <c r="D2217" s="247"/>
      <c r="E2217" s="248"/>
      <c r="F2217" s="247"/>
      <c r="G2217" s="249">
        <f t="shared" si="1"/>
        <v>0</v>
      </c>
      <c r="H2217" s="250"/>
    </row>
    <row r="2218" spans="2:8" s="251" customFormat="1">
      <c r="B2218" s="246">
        <f t="shared" si="0"/>
        <v>2205</v>
      </c>
      <c r="C2218" s="264"/>
      <c r="D2218" s="247"/>
      <c r="E2218" s="248"/>
      <c r="F2218" s="247"/>
      <c r="G2218" s="249">
        <f t="shared" si="1"/>
        <v>0</v>
      </c>
      <c r="H2218" s="250"/>
    </row>
    <row r="2219" spans="2:8" s="251" customFormat="1">
      <c r="B2219" s="246">
        <f t="shared" si="0"/>
        <v>2206</v>
      </c>
      <c r="C2219" s="264"/>
      <c r="D2219" s="247"/>
      <c r="E2219" s="248"/>
      <c r="F2219" s="247"/>
      <c r="G2219" s="249">
        <f t="shared" si="1"/>
        <v>0</v>
      </c>
      <c r="H2219" s="250"/>
    </row>
    <row r="2220" spans="2:8" s="251" customFormat="1">
      <c r="B2220" s="246">
        <f t="shared" si="0"/>
        <v>2207</v>
      </c>
      <c r="C2220" s="264"/>
      <c r="D2220" s="247"/>
      <c r="E2220" s="248"/>
      <c r="F2220" s="247"/>
      <c r="G2220" s="249">
        <f t="shared" si="1"/>
        <v>0</v>
      </c>
      <c r="H2220" s="250"/>
    </row>
    <row r="2221" spans="2:8" s="251" customFormat="1">
      <c r="B2221" s="246">
        <f t="shared" si="0"/>
        <v>2208</v>
      </c>
      <c r="C2221" s="264"/>
      <c r="D2221" s="247"/>
      <c r="E2221" s="248"/>
      <c r="F2221" s="247"/>
      <c r="G2221" s="249">
        <f t="shared" si="1"/>
        <v>0</v>
      </c>
      <c r="H2221" s="250"/>
    </row>
    <row r="2222" spans="2:8" s="251" customFormat="1">
      <c r="B2222" s="246">
        <f t="shared" si="0"/>
        <v>2209</v>
      </c>
      <c r="C2222" s="264"/>
      <c r="D2222" s="247"/>
      <c r="E2222" s="248"/>
      <c r="F2222" s="247"/>
      <c r="G2222" s="249">
        <f t="shared" si="1"/>
        <v>0</v>
      </c>
      <c r="H2222" s="250"/>
    </row>
    <row r="2223" spans="2:8" s="251" customFormat="1">
      <c r="B2223" s="246">
        <f t="shared" si="0"/>
        <v>2210</v>
      </c>
      <c r="C2223" s="264"/>
      <c r="D2223" s="247"/>
      <c r="E2223" s="248"/>
      <c r="F2223" s="247"/>
      <c r="G2223" s="249">
        <f t="shared" si="1"/>
        <v>0</v>
      </c>
      <c r="H2223" s="250"/>
    </row>
    <row r="2224" spans="2:8" s="251" customFormat="1">
      <c r="B2224" s="246">
        <f t="shared" si="0"/>
        <v>2211</v>
      </c>
      <c r="C2224" s="264"/>
      <c r="D2224" s="247"/>
      <c r="E2224" s="248"/>
      <c r="F2224" s="247"/>
      <c r="G2224" s="249">
        <f t="shared" si="1"/>
        <v>0</v>
      </c>
      <c r="H2224" s="250"/>
    </row>
    <row r="2225" spans="2:8" s="251" customFormat="1">
      <c r="B2225" s="246">
        <f t="shared" si="0"/>
        <v>2212</v>
      </c>
      <c r="C2225" s="264"/>
      <c r="D2225" s="247"/>
      <c r="E2225" s="248"/>
      <c r="F2225" s="247"/>
      <c r="G2225" s="249">
        <f t="shared" si="1"/>
        <v>0</v>
      </c>
      <c r="H2225" s="250"/>
    </row>
    <row r="2226" spans="2:8" s="251" customFormat="1">
      <c r="B2226" s="246">
        <f t="shared" si="0"/>
        <v>2213</v>
      </c>
      <c r="C2226" s="264"/>
      <c r="D2226" s="247"/>
      <c r="E2226" s="248"/>
      <c r="F2226" s="247"/>
      <c r="G2226" s="249">
        <f t="shared" si="1"/>
        <v>0</v>
      </c>
      <c r="H2226" s="250"/>
    </row>
    <row r="2227" spans="2:8" s="251" customFormat="1">
      <c r="B2227" s="246">
        <f t="shared" si="0"/>
        <v>2214</v>
      </c>
      <c r="C2227" s="264"/>
      <c r="D2227" s="247"/>
      <c r="E2227" s="248"/>
      <c r="F2227" s="247"/>
      <c r="G2227" s="249">
        <f t="shared" si="1"/>
        <v>0</v>
      </c>
      <c r="H2227" s="250"/>
    </row>
    <row r="2228" spans="2:8" s="251" customFormat="1">
      <c r="B2228" s="246">
        <f t="shared" si="0"/>
        <v>2215</v>
      </c>
      <c r="C2228" s="264"/>
      <c r="D2228" s="247"/>
      <c r="E2228" s="248"/>
      <c r="F2228" s="247"/>
      <c r="G2228" s="249">
        <f t="shared" si="1"/>
        <v>0</v>
      </c>
      <c r="H2228" s="250"/>
    </row>
    <row r="2229" spans="2:8" s="251" customFormat="1">
      <c r="B2229" s="246">
        <f t="shared" si="0"/>
        <v>2216</v>
      </c>
      <c r="C2229" s="264"/>
      <c r="D2229" s="247"/>
      <c r="E2229" s="248"/>
      <c r="F2229" s="247"/>
      <c r="G2229" s="249">
        <f t="shared" si="1"/>
        <v>0</v>
      </c>
      <c r="H2229" s="250"/>
    </row>
    <row r="2230" spans="2:8" s="251" customFormat="1">
      <c r="B2230" s="246">
        <f t="shared" si="0"/>
        <v>2217</v>
      </c>
      <c r="C2230" s="264"/>
      <c r="D2230" s="247"/>
      <c r="E2230" s="248"/>
      <c r="F2230" s="247"/>
      <c r="G2230" s="249">
        <f t="shared" si="1"/>
        <v>0</v>
      </c>
      <c r="H2230" s="250"/>
    </row>
    <row r="2231" spans="2:8" s="251" customFormat="1">
      <c r="B2231" s="246">
        <f t="shared" si="0"/>
        <v>2218</v>
      </c>
      <c r="C2231" s="264"/>
      <c r="D2231" s="247"/>
      <c r="E2231" s="248"/>
      <c r="F2231" s="247"/>
      <c r="G2231" s="249">
        <f t="shared" si="1"/>
        <v>0</v>
      </c>
      <c r="H2231" s="250"/>
    </row>
    <row r="2232" spans="2:8" s="251" customFormat="1">
      <c r="B2232" s="246">
        <f t="shared" si="0"/>
        <v>2219</v>
      </c>
      <c r="C2232" s="264"/>
      <c r="D2232" s="247"/>
      <c r="E2232" s="248"/>
      <c r="F2232" s="247"/>
      <c r="G2232" s="249">
        <f t="shared" si="1"/>
        <v>0</v>
      </c>
      <c r="H2232" s="250"/>
    </row>
    <row r="2233" spans="2:8" s="251" customFormat="1">
      <c r="B2233" s="246">
        <f t="shared" si="0"/>
        <v>2220</v>
      </c>
      <c r="C2233" s="264"/>
      <c r="D2233" s="247"/>
      <c r="E2233" s="248"/>
      <c r="F2233" s="247"/>
      <c r="G2233" s="249">
        <f t="shared" si="1"/>
        <v>0</v>
      </c>
      <c r="H2233" s="250"/>
    </row>
    <row r="2234" spans="2:8" s="251" customFormat="1">
      <c r="B2234" s="246">
        <f t="shared" si="0"/>
        <v>2221</v>
      </c>
      <c r="C2234" s="264"/>
      <c r="D2234" s="247"/>
      <c r="E2234" s="248"/>
      <c r="F2234" s="247"/>
      <c r="G2234" s="249">
        <f t="shared" si="1"/>
        <v>0</v>
      </c>
      <c r="H2234" s="250"/>
    </row>
    <row r="2235" spans="2:8" s="251" customFormat="1">
      <c r="B2235" s="246">
        <f t="shared" si="0"/>
        <v>2222</v>
      </c>
      <c r="C2235" s="264"/>
      <c r="D2235" s="247"/>
      <c r="E2235" s="248"/>
      <c r="F2235" s="247"/>
      <c r="G2235" s="249">
        <f t="shared" si="1"/>
        <v>0</v>
      </c>
      <c r="H2235" s="250"/>
    </row>
    <row r="2236" spans="2:8" s="251" customFormat="1">
      <c r="B2236" s="246">
        <f t="shared" si="0"/>
        <v>2223</v>
      </c>
      <c r="C2236" s="264"/>
      <c r="D2236" s="247"/>
      <c r="E2236" s="248"/>
      <c r="F2236" s="247"/>
      <c r="G2236" s="249">
        <f t="shared" si="1"/>
        <v>0</v>
      </c>
      <c r="H2236" s="250"/>
    </row>
    <row r="2237" spans="2:8">
      <c r="B2237" s="246">
        <f t="shared" si="0"/>
        <v>2224</v>
      </c>
      <c r="C2237" s="264"/>
      <c r="D2237" s="247"/>
      <c r="E2237" s="248"/>
      <c r="F2237" s="247"/>
      <c r="G2237" s="249"/>
      <c r="H2237" s="250"/>
    </row>
    <row r="2238" spans="2:8">
      <c r="B2238" s="246">
        <f t="shared" si="0"/>
        <v>2225</v>
      </c>
      <c r="C2238" s="264"/>
      <c r="D2238" s="247"/>
      <c r="E2238" s="248"/>
      <c r="F2238" s="247"/>
      <c r="G2238" s="249"/>
      <c r="H2238" s="250"/>
    </row>
    <row r="2239" spans="2:8">
      <c r="B2239" s="246">
        <f>B2238+1</f>
        <v>2226</v>
      </c>
      <c r="C2239" s="264"/>
      <c r="D2239" s="247"/>
      <c r="E2239" s="248"/>
      <c r="F2239" s="247"/>
      <c r="G2239" s="249"/>
      <c r="H2239" s="250"/>
    </row>
    <row r="2240" spans="2:8" ht="13.8" thickBot="1">
      <c r="B2240" s="252">
        <f>B2239+1</f>
        <v>2227</v>
      </c>
      <c r="C2240" s="265"/>
      <c r="D2240" s="253"/>
      <c r="E2240" s="258"/>
      <c r="F2240" s="253"/>
      <c r="G2240" s="259"/>
      <c r="H2240" s="254"/>
    </row>
  </sheetData>
  <mergeCells count="6">
    <mergeCell ref="B12:H12"/>
    <mergeCell ref="B2:B6"/>
    <mergeCell ref="C2:H4"/>
    <mergeCell ref="C5:H6"/>
    <mergeCell ref="B8:H8"/>
    <mergeCell ref="B10:H10"/>
  </mergeCells>
  <phoneticPr fontId="51" type="noConversion"/>
  <pageMargins left="0.70866141732283472" right="0.70866141732283472" top="0.74803149606299213" bottom="0.74803149606299213" header="0.31496062992125984" footer="0.31496062992125984"/>
  <pageSetup scale="67"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CFBDD-7376-421E-A02B-977D7C785B42}">
  <sheetPr>
    <pageSetUpPr fitToPage="1"/>
  </sheetPr>
  <dimension ref="B1:K302"/>
  <sheetViews>
    <sheetView showGridLines="0" view="pageBreakPreview" topLeftCell="A10" zoomScaleNormal="100" zoomScaleSheetLayoutView="100" workbookViewId="0">
      <selection activeCell="D20" sqref="D20:L20"/>
    </sheetView>
  </sheetViews>
  <sheetFormatPr baseColWidth="10" defaultRowHeight="13.8"/>
  <cols>
    <col min="1" max="1" width="5" style="220" customWidth="1"/>
    <col min="2" max="2" width="15.21875" style="220" customWidth="1"/>
    <col min="3" max="3" width="52.33203125" style="220" customWidth="1"/>
    <col min="4" max="7" width="11.5546875" style="220"/>
    <col min="8" max="8" width="15.109375" style="220" bestFit="1" customWidth="1"/>
    <col min="9" max="9" width="13.77734375" style="220" bestFit="1" customWidth="1"/>
    <col min="10" max="10" width="30.88671875" style="220" customWidth="1"/>
    <col min="11" max="11" width="5" style="220" customWidth="1"/>
    <col min="12" max="16384" width="11.5546875" style="220"/>
  </cols>
  <sheetData>
    <row r="1" spans="2:11" customFormat="1" thickBot="1"/>
    <row r="2" spans="2:11" customFormat="1" ht="13.8" customHeight="1" thickBot="1">
      <c r="B2" s="503" t="e" vm="1">
        <v>#VALUE!</v>
      </c>
      <c r="C2" s="512" t="e">
        <f>#REF!</f>
        <v>#REF!</v>
      </c>
      <c r="D2" s="513"/>
      <c r="E2" s="513"/>
      <c r="F2" s="513"/>
      <c r="G2" s="513"/>
      <c r="H2" s="513"/>
      <c r="I2" s="513"/>
      <c r="J2" s="514"/>
    </row>
    <row r="3" spans="2:11" customFormat="1" ht="13.8" customHeight="1" thickBot="1">
      <c r="B3" s="503"/>
      <c r="C3" s="512"/>
      <c r="D3" s="513"/>
      <c r="E3" s="513"/>
      <c r="F3" s="513"/>
      <c r="G3" s="513"/>
      <c r="H3" s="513"/>
      <c r="I3" s="513"/>
      <c r="J3" s="514"/>
    </row>
    <row r="4" spans="2:11" customFormat="1" ht="13.8" customHeight="1" thickBot="1">
      <c r="B4" s="503"/>
      <c r="C4" s="512"/>
      <c r="D4" s="513"/>
      <c r="E4" s="513"/>
      <c r="F4" s="513"/>
      <c r="G4" s="513"/>
      <c r="H4" s="513"/>
      <c r="I4" s="513"/>
      <c r="J4" s="514"/>
    </row>
    <row r="5" spans="2:11" customFormat="1" thickBot="1">
      <c r="B5" s="503"/>
      <c r="C5" s="509" t="s">
        <v>44</v>
      </c>
      <c r="D5" s="510"/>
      <c r="E5" s="510"/>
      <c r="F5" s="510"/>
      <c r="G5" s="510"/>
      <c r="H5" s="510"/>
      <c r="I5" s="510"/>
      <c r="J5" s="511"/>
    </row>
    <row r="6" spans="2:11" customFormat="1" thickBot="1">
      <c r="B6" s="503"/>
      <c r="C6" s="509"/>
      <c r="D6" s="510"/>
      <c r="E6" s="510"/>
      <c r="F6" s="510"/>
      <c r="G6" s="510"/>
      <c r="H6" s="510"/>
      <c r="I6" s="510"/>
      <c r="J6" s="511"/>
    </row>
    <row r="7" spans="2:11" customFormat="1" thickBot="1">
      <c r="B7" s="214"/>
      <c r="C7" s="215"/>
      <c r="D7" s="215"/>
      <c r="E7" s="215"/>
      <c r="F7" s="215"/>
      <c r="G7" s="215"/>
      <c r="H7" s="215"/>
    </row>
    <row r="8" spans="2:11" customFormat="1" ht="13.2" customHeight="1" thickBot="1">
      <c r="B8" s="500" t="s">
        <v>1212</v>
      </c>
      <c r="C8" s="501"/>
      <c r="D8" s="501"/>
      <c r="E8" s="501"/>
      <c r="F8" s="501"/>
      <c r="G8" s="501"/>
      <c r="H8" s="501"/>
      <c r="I8" s="501"/>
      <c r="J8" s="502"/>
    </row>
    <row r="9" spans="2:11" customFormat="1" ht="5.4" customHeight="1" thickBot="1">
      <c r="B9" s="213"/>
      <c r="C9" s="213"/>
      <c r="D9" s="213"/>
      <c r="E9" s="213"/>
      <c r="F9" s="213"/>
      <c r="G9" s="213"/>
      <c r="H9" s="213"/>
    </row>
    <row r="10" spans="2:11" customFormat="1" thickBot="1">
      <c r="B10" s="500" t="s">
        <v>1215</v>
      </c>
      <c r="C10" s="501"/>
      <c r="D10" s="501"/>
      <c r="E10" s="501"/>
      <c r="F10" s="501"/>
      <c r="G10" s="501"/>
      <c r="H10" s="501"/>
      <c r="I10" s="501"/>
      <c r="J10" s="502"/>
    </row>
    <row r="11" spans="2:11" ht="14.4" thickBot="1">
      <c r="B11" s="271"/>
    </row>
    <row r="12" spans="2:11" ht="15" thickBot="1">
      <c r="B12" s="519" t="s">
        <v>1216</v>
      </c>
      <c r="C12" s="519"/>
      <c r="D12" s="519"/>
      <c r="E12" s="519"/>
      <c r="F12" s="519"/>
      <c r="G12" s="519"/>
      <c r="H12" s="519"/>
      <c r="I12" s="519"/>
      <c r="J12" s="519"/>
      <c r="K12" s="219"/>
    </row>
    <row r="13" spans="2:11" ht="25.8" customHeight="1" thickBot="1">
      <c r="B13" s="228" t="s">
        <v>1206</v>
      </c>
      <c r="C13" s="229" t="s">
        <v>1217</v>
      </c>
      <c r="D13" s="230" t="s">
        <v>55</v>
      </c>
      <c r="E13" s="520" t="s">
        <v>1218</v>
      </c>
      <c r="F13" s="520"/>
      <c r="G13" s="230" t="s">
        <v>1209</v>
      </c>
      <c r="H13" s="231" t="s">
        <v>1219</v>
      </c>
      <c r="I13" s="231" t="s">
        <v>72</v>
      </c>
      <c r="J13" s="229" t="s">
        <v>1220</v>
      </c>
      <c r="K13" s="219"/>
    </row>
    <row r="14" spans="2:11" ht="15" thickBot="1">
      <c r="B14" s="232">
        <v>1</v>
      </c>
      <c r="C14" s="294" t="s">
        <v>1221</v>
      </c>
      <c r="D14" s="221" t="s">
        <v>1222</v>
      </c>
      <c r="E14" s="516">
        <v>190265</v>
      </c>
      <c r="F14" s="517"/>
      <c r="G14" s="223"/>
      <c r="H14" s="222">
        <f>E14*(G14+1)</f>
        <v>190265</v>
      </c>
      <c r="I14" s="226">
        <v>2</v>
      </c>
      <c r="J14" s="227">
        <f t="shared" ref="J14:J33" si="0">IFERROR(ROUND(H14*I14,0),0)</f>
        <v>380530</v>
      </c>
      <c r="K14" s="219"/>
    </row>
    <row r="15" spans="2:11" ht="15" thickBot="1">
      <c r="B15" s="232">
        <v>2</v>
      </c>
      <c r="C15" s="294" t="s">
        <v>1223</v>
      </c>
      <c r="D15" s="221" t="s">
        <v>1222</v>
      </c>
      <c r="E15" s="516">
        <v>75872.5</v>
      </c>
      <c r="F15" s="517"/>
      <c r="G15" s="223"/>
      <c r="H15" s="222">
        <f t="shared" ref="H15:H33" si="1">E15*(G15+1)</f>
        <v>75872.5</v>
      </c>
      <c r="I15" s="226">
        <v>2</v>
      </c>
      <c r="J15" s="227">
        <f t="shared" si="0"/>
        <v>151745</v>
      </c>
      <c r="K15" s="219"/>
    </row>
    <row r="16" spans="2:11" ht="15" thickBot="1">
      <c r="B16" s="232">
        <v>3</v>
      </c>
      <c r="C16" s="294" t="s">
        <v>2257</v>
      </c>
      <c r="D16" s="221" t="s">
        <v>1222</v>
      </c>
      <c r="E16" s="516">
        <v>151745</v>
      </c>
      <c r="F16" s="517"/>
      <c r="G16" s="223"/>
      <c r="H16" s="222">
        <f t="shared" si="1"/>
        <v>151745</v>
      </c>
      <c r="I16" s="226">
        <v>2</v>
      </c>
      <c r="J16" s="227">
        <f t="shared" si="0"/>
        <v>303490</v>
      </c>
      <c r="K16" s="219"/>
    </row>
    <row r="17" spans="2:11" ht="15" thickBot="1">
      <c r="B17" s="232">
        <v>4</v>
      </c>
      <c r="C17" s="294" t="s">
        <v>1224</v>
      </c>
      <c r="D17" s="221" t="s">
        <v>1222</v>
      </c>
      <c r="E17" s="516">
        <v>212968.8944964</v>
      </c>
      <c r="F17" s="517"/>
      <c r="G17" s="223"/>
      <c r="H17" s="222">
        <f t="shared" si="1"/>
        <v>212968.8944964</v>
      </c>
      <c r="I17" s="226">
        <v>2</v>
      </c>
      <c r="J17" s="227">
        <f t="shared" si="0"/>
        <v>425938</v>
      </c>
      <c r="K17" s="219"/>
    </row>
    <row r="18" spans="2:11" ht="15" thickBot="1">
      <c r="B18" s="232">
        <v>5</v>
      </c>
      <c r="C18" s="294" t="s">
        <v>1225</v>
      </c>
      <c r="D18" s="221" t="s">
        <v>1222</v>
      </c>
      <c r="E18" s="516">
        <v>248532.5022516</v>
      </c>
      <c r="F18" s="517"/>
      <c r="G18" s="223"/>
      <c r="H18" s="222">
        <f t="shared" si="1"/>
        <v>248532.5022516</v>
      </c>
      <c r="I18" s="226">
        <v>2</v>
      </c>
      <c r="J18" s="227">
        <f t="shared" si="0"/>
        <v>497065</v>
      </c>
      <c r="K18" s="219"/>
    </row>
    <row r="19" spans="2:11" ht="15" thickBot="1">
      <c r="B19" s="232">
        <v>6</v>
      </c>
      <c r="C19" s="294" t="s">
        <v>1226</v>
      </c>
      <c r="D19" s="221" t="s">
        <v>1222</v>
      </c>
      <c r="E19" s="516">
        <v>95295.520466999995</v>
      </c>
      <c r="F19" s="517"/>
      <c r="G19" s="223"/>
      <c r="H19" s="222">
        <f t="shared" si="1"/>
        <v>95295.520466999995</v>
      </c>
      <c r="I19" s="226">
        <v>2</v>
      </c>
      <c r="J19" s="227">
        <f t="shared" si="0"/>
        <v>190591</v>
      </c>
      <c r="K19" s="219"/>
    </row>
    <row r="20" spans="2:11" ht="15" thickBot="1">
      <c r="B20" s="232">
        <v>7</v>
      </c>
      <c r="C20" s="294" t="s">
        <v>1227</v>
      </c>
      <c r="D20" s="221" t="s">
        <v>1222</v>
      </c>
      <c r="E20" s="516">
        <v>208071.6954</v>
      </c>
      <c r="F20" s="517"/>
      <c r="G20" s="223"/>
      <c r="H20" s="222">
        <f t="shared" si="1"/>
        <v>208071.6954</v>
      </c>
      <c r="I20" s="226">
        <v>2</v>
      </c>
      <c r="J20" s="227">
        <f t="shared" si="0"/>
        <v>416143</v>
      </c>
      <c r="K20" s="219"/>
    </row>
    <row r="21" spans="2:11" ht="15" thickBot="1">
      <c r="B21" s="232">
        <v>8</v>
      </c>
      <c r="C21" s="294" t="s">
        <v>1228</v>
      </c>
      <c r="D21" s="221" t="s">
        <v>1222</v>
      </c>
      <c r="E21" s="516">
        <v>95295.520466999995</v>
      </c>
      <c r="F21" s="517"/>
      <c r="G21" s="223"/>
      <c r="H21" s="222">
        <f t="shared" si="1"/>
        <v>95295.520466999995</v>
      </c>
      <c r="I21" s="226">
        <v>2</v>
      </c>
      <c r="J21" s="227">
        <f t="shared" si="0"/>
        <v>190591</v>
      </c>
      <c r="K21" s="219"/>
    </row>
    <row r="22" spans="2:11" ht="15" thickBot="1">
      <c r="B22" s="232">
        <v>9</v>
      </c>
      <c r="C22" s="294" t="s">
        <v>1229</v>
      </c>
      <c r="D22" s="221" t="s">
        <v>1222</v>
      </c>
      <c r="E22" s="516">
        <v>161506.89642779998</v>
      </c>
      <c r="F22" s="517"/>
      <c r="G22" s="223"/>
      <c r="H22" s="222">
        <f t="shared" si="1"/>
        <v>161506.89642779998</v>
      </c>
      <c r="I22" s="226">
        <v>2</v>
      </c>
      <c r="J22" s="227">
        <f t="shared" si="0"/>
        <v>323014</v>
      </c>
      <c r="K22" s="219"/>
    </row>
    <row r="23" spans="2:11" ht="15" thickBot="1">
      <c r="B23" s="232">
        <v>10</v>
      </c>
      <c r="C23" s="294" t="s">
        <v>1230</v>
      </c>
      <c r="D23" s="221" t="s">
        <v>1222</v>
      </c>
      <c r="E23" s="516">
        <v>161320.97208780001</v>
      </c>
      <c r="F23" s="517"/>
      <c r="G23" s="223"/>
      <c r="H23" s="222">
        <f t="shared" si="1"/>
        <v>161320.97208780001</v>
      </c>
      <c r="I23" s="226">
        <v>2</v>
      </c>
      <c r="J23" s="227">
        <f t="shared" si="0"/>
        <v>322642</v>
      </c>
      <c r="K23" s="219"/>
    </row>
    <row r="24" spans="2:11" ht="15" thickBot="1">
      <c r="B24" s="232">
        <v>11</v>
      </c>
      <c r="C24" s="294" t="s">
        <v>1231</v>
      </c>
      <c r="D24" s="221" t="s">
        <v>1222</v>
      </c>
      <c r="E24" s="516">
        <v>161320.97208780001</v>
      </c>
      <c r="F24" s="517"/>
      <c r="G24" s="223"/>
      <c r="H24" s="222">
        <f t="shared" si="1"/>
        <v>161320.97208780001</v>
      </c>
      <c r="I24" s="226">
        <v>2</v>
      </c>
      <c r="J24" s="227">
        <f t="shared" si="0"/>
        <v>322642</v>
      </c>
      <c r="K24" s="219"/>
    </row>
    <row r="25" spans="2:11" ht="15" thickBot="1">
      <c r="B25" s="232">
        <v>12</v>
      </c>
      <c r="C25" s="294" t="s">
        <v>1232</v>
      </c>
      <c r="D25" s="221" t="s">
        <v>1222</v>
      </c>
      <c r="E25" s="516">
        <v>227348.28295199995</v>
      </c>
      <c r="F25" s="517"/>
      <c r="G25" s="223"/>
      <c r="H25" s="222">
        <f t="shared" si="1"/>
        <v>227348.28295199995</v>
      </c>
      <c r="I25" s="226">
        <v>2</v>
      </c>
      <c r="J25" s="227">
        <f t="shared" si="0"/>
        <v>454697</v>
      </c>
      <c r="K25" s="219"/>
    </row>
    <row r="26" spans="2:11" ht="15" thickBot="1">
      <c r="B26" s="232">
        <v>13</v>
      </c>
      <c r="C26" s="294" t="s">
        <v>1233</v>
      </c>
      <c r="D26" s="221" t="s">
        <v>1222</v>
      </c>
      <c r="E26" s="516">
        <v>80668.852639199991</v>
      </c>
      <c r="F26" s="517"/>
      <c r="G26" s="223"/>
      <c r="H26" s="222">
        <f t="shared" si="1"/>
        <v>80668.852639199991</v>
      </c>
      <c r="I26" s="226">
        <v>2</v>
      </c>
      <c r="J26" s="227">
        <f t="shared" si="0"/>
        <v>161338</v>
      </c>
      <c r="K26" s="219"/>
    </row>
    <row r="27" spans="2:11" ht="15" thickBot="1">
      <c r="B27" s="232">
        <v>14</v>
      </c>
      <c r="C27" s="294" t="s">
        <v>1234</v>
      </c>
      <c r="D27" s="221" t="s">
        <v>1222</v>
      </c>
      <c r="E27" s="516">
        <v>232226.9376336</v>
      </c>
      <c r="F27" s="517"/>
      <c r="G27" s="223"/>
      <c r="H27" s="222">
        <f t="shared" si="1"/>
        <v>232226.9376336</v>
      </c>
      <c r="I27" s="226">
        <v>2</v>
      </c>
      <c r="J27" s="227">
        <f t="shared" si="0"/>
        <v>464454</v>
      </c>
      <c r="K27" s="219"/>
    </row>
    <row r="28" spans="2:11" ht="15" thickBot="1">
      <c r="B28" s="232">
        <v>15</v>
      </c>
      <c r="C28" s="294" t="s">
        <v>1235</v>
      </c>
      <c r="D28" s="221" t="s">
        <v>1222</v>
      </c>
      <c r="E28" s="516">
        <v>232226.9376336</v>
      </c>
      <c r="F28" s="517"/>
      <c r="G28" s="223"/>
      <c r="H28" s="222">
        <f t="shared" si="1"/>
        <v>232226.9376336</v>
      </c>
      <c r="I28" s="226">
        <v>2</v>
      </c>
      <c r="J28" s="227">
        <f t="shared" si="0"/>
        <v>464454</v>
      </c>
      <c r="K28" s="219"/>
    </row>
    <row r="29" spans="2:11" ht="15" thickBot="1">
      <c r="B29" s="232">
        <v>16</v>
      </c>
      <c r="C29" s="294" t="s">
        <v>1236</v>
      </c>
      <c r="D29" s="221" t="s">
        <v>1222</v>
      </c>
      <c r="E29" s="516">
        <v>171078.28145099999</v>
      </c>
      <c r="F29" s="517"/>
      <c r="G29" s="223"/>
      <c r="H29" s="222">
        <f t="shared" si="1"/>
        <v>171078.28145099999</v>
      </c>
      <c r="I29" s="226">
        <v>2</v>
      </c>
      <c r="J29" s="227">
        <f t="shared" si="0"/>
        <v>342157</v>
      </c>
      <c r="K29" s="219"/>
    </row>
    <row r="30" spans="2:11" ht="15" thickBot="1">
      <c r="B30" s="232">
        <v>17</v>
      </c>
      <c r="C30" s="294" t="s">
        <v>1237</v>
      </c>
      <c r="D30" s="221" t="s">
        <v>1222</v>
      </c>
      <c r="E30" s="516">
        <v>110387.66424</v>
      </c>
      <c r="F30" s="517"/>
      <c r="G30" s="223"/>
      <c r="H30" s="222">
        <f t="shared" ref="H30:H32" si="2">E30*(G30+1)</f>
        <v>110387.66424</v>
      </c>
      <c r="I30" s="226">
        <v>2</v>
      </c>
      <c r="J30" s="227">
        <f t="shared" ref="J30:J32" si="3">IFERROR(ROUND(H30*I30,0),0)</f>
        <v>220775</v>
      </c>
      <c r="K30" s="219"/>
    </row>
    <row r="31" spans="2:11" ht="15" thickBot="1">
      <c r="B31" s="232">
        <v>18</v>
      </c>
      <c r="C31" s="294" t="s">
        <v>1238</v>
      </c>
      <c r="D31" s="221" t="s">
        <v>1222</v>
      </c>
      <c r="E31" s="516">
        <v>110387.66424</v>
      </c>
      <c r="F31" s="517"/>
      <c r="G31" s="223"/>
      <c r="H31" s="222">
        <f t="shared" si="2"/>
        <v>110387.66424</v>
      </c>
      <c r="I31" s="226">
        <v>2</v>
      </c>
      <c r="J31" s="227">
        <f t="shared" si="3"/>
        <v>220775</v>
      </c>
      <c r="K31" s="219"/>
    </row>
    <row r="32" spans="2:11" ht="15" thickBot="1">
      <c r="B32" s="232">
        <v>19</v>
      </c>
      <c r="C32" s="294" t="s">
        <v>2277</v>
      </c>
      <c r="D32" s="221" t="s">
        <v>1222</v>
      </c>
      <c r="E32" s="516">
        <v>200000</v>
      </c>
      <c r="F32" s="517"/>
      <c r="G32" s="223"/>
      <c r="H32" s="222">
        <f t="shared" si="2"/>
        <v>200000</v>
      </c>
      <c r="I32" s="226">
        <v>2</v>
      </c>
      <c r="J32" s="227">
        <f t="shared" si="3"/>
        <v>400000</v>
      </c>
      <c r="K32" s="219"/>
    </row>
    <row r="33" spans="2:11" ht="15" thickBot="1">
      <c r="B33" s="232">
        <v>20</v>
      </c>
      <c r="C33" s="294" t="s">
        <v>2278</v>
      </c>
      <c r="D33" s="221" t="s">
        <v>1222</v>
      </c>
      <c r="E33" s="516">
        <v>150000</v>
      </c>
      <c r="F33" s="517"/>
      <c r="G33" s="223"/>
      <c r="H33" s="222">
        <f t="shared" si="1"/>
        <v>150000</v>
      </c>
      <c r="I33" s="226">
        <v>2</v>
      </c>
      <c r="J33" s="227">
        <f t="shared" si="0"/>
        <v>300000</v>
      </c>
      <c r="K33" s="219"/>
    </row>
    <row r="34" spans="2:11">
      <c r="K34" s="219"/>
    </row>
    <row r="35" spans="2:11">
      <c r="K35" s="219"/>
    </row>
    <row r="36" spans="2:11">
      <c r="K36" s="219"/>
    </row>
    <row r="37" spans="2:11">
      <c r="K37" s="219"/>
    </row>
    <row r="38" spans="2:11">
      <c r="K38" s="219"/>
    </row>
    <row r="39" spans="2:11">
      <c r="K39" s="219"/>
    </row>
    <row r="40" spans="2:11">
      <c r="K40" s="219"/>
    </row>
    <row r="41" spans="2:11">
      <c r="K41" s="219"/>
    </row>
    <row r="42" spans="2:11">
      <c r="K42" s="219"/>
    </row>
    <row r="43" spans="2:11">
      <c r="K43" s="219"/>
    </row>
    <row r="44" spans="2:11">
      <c r="K44" s="219"/>
    </row>
    <row r="45" spans="2:11">
      <c r="K45" s="219"/>
    </row>
    <row r="46" spans="2:11">
      <c r="K46" s="219"/>
    </row>
    <row r="47" spans="2:11">
      <c r="K47" s="219"/>
    </row>
    <row r="48" spans="2:11">
      <c r="K48" s="219"/>
    </row>
    <row r="49" spans="11:11">
      <c r="K49" s="219"/>
    </row>
    <row r="50" spans="11:11">
      <c r="K50" s="219"/>
    </row>
    <row r="51" spans="11:11">
      <c r="K51" s="219"/>
    </row>
    <row r="52" spans="11:11">
      <c r="K52" s="219"/>
    </row>
    <row r="53" spans="11:11">
      <c r="K53" s="219"/>
    </row>
    <row r="54" spans="11:11">
      <c r="K54" s="219"/>
    </row>
    <row r="55" spans="11:11">
      <c r="K55" s="219"/>
    </row>
    <row r="56" spans="11:11">
      <c r="K56" s="219"/>
    </row>
    <row r="57" spans="11:11">
      <c r="K57" s="219"/>
    </row>
    <row r="58" spans="11:11">
      <c r="K58" s="219"/>
    </row>
    <row r="59" spans="11:11">
      <c r="K59" s="219"/>
    </row>
    <row r="60" spans="11:11">
      <c r="K60" s="219"/>
    </row>
    <row r="61" spans="11:11">
      <c r="K61" s="219"/>
    </row>
    <row r="62" spans="11:11">
      <c r="K62" s="219"/>
    </row>
    <row r="63" spans="11:11">
      <c r="K63" s="219"/>
    </row>
    <row r="64" spans="11:11">
      <c r="K64" s="219"/>
    </row>
    <row r="65" spans="11:11">
      <c r="K65" s="219"/>
    </row>
    <row r="66" spans="11:11">
      <c r="K66" s="219"/>
    </row>
    <row r="67" spans="11:11">
      <c r="K67" s="219"/>
    </row>
    <row r="68" spans="11:11">
      <c r="K68" s="219"/>
    </row>
    <row r="69" spans="11:11">
      <c r="K69" s="219"/>
    </row>
    <row r="70" spans="11:11">
      <c r="K70" s="219"/>
    </row>
    <row r="71" spans="11:11">
      <c r="K71" s="219"/>
    </row>
    <row r="72" spans="11:11">
      <c r="K72" s="219"/>
    </row>
    <row r="73" spans="11:11">
      <c r="K73" s="219"/>
    </row>
    <row r="74" spans="11:11">
      <c r="K74" s="219"/>
    </row>
    <row r="75" spans="11:11">
      <c r="K75" s="219"/>
    </row>
    <row r="76" spans="11:11">
      <c r="K76" s="219"/>
    </row>
    <row r="77" spans="11:11">
      <c r="K77" s="219"/>
    </row>
    <row r="78" spans="11:11">
      <c r="K78" s="219"/>
    </row>
    <row r="79" spans="11:11">
      <c r="K79" s="219"/>
    </row>
    <row r="80" spans="11:11">
      <c r="K80" s="219"/>
    </row>
    <row r="81" spans="11:11">
      <c r="K81" s="219"/>
    </row>
    <row r="82" spans="11:11">
      <c r="K82" s="219"/>
    </row>
    <row r="83" spans="11:11">
      <c r="K83" s="219"/>
    </row>
    <row r="84" spans="11:11">
      <c r="K84" s="219"/>
    </row>
    <row r="85" spans="11:11">
      <c r="K85" s="219"/>
    </row>
    <row r="86" spans="11:11">
      <c r="K86" s="219"/>
    </row>
    <row r="87" spans="11:11">
      <c r="K87" s="219"/>
    </row>
    <row r="88" spans="11:11">
      <c r="K88" s="219"/>
    </row>
    <row r="89" spans="11:11">
      <c r="K89" s="219"/>
    </row>
    <row r="90" spans="11:11">
      <c r="K90" s="219"/>
    </row>
    <row r="91" spans="11:11">
      <c r="K91" s="219"/>
    </row>
    <row r="92" spans="11:11">
      <c r="K92" s="219"/>
    </row>
    <row r="93" spans="11:11">
      <c r="K93" s="219"/>
    </row>
    <row r="94" spans="11:11">
      <c r="K94" s="219"/>
    </row>
    <row r="95" spans="11:11">
      <c r="K95" s="219"/>
    </row>
    <row r="96" spans="11:11">
      <c r="K96" s="219"/>
    </row>
    <row r="97" spans="11:11">
      <c r="K97" s="219"/>
    </row>
    <row r="98" spans="11:11">
      <c r="K98" s="219"/>
    </row>
    <row r="99" spans="11:11">
      <c r="K99" s="219"/>
    </row>
    <row r="100" spans="11:11">
      <c r="K100" s="219"/>
    </row>
    <row r="101" spans="11:11">
      <c r="K101" s="219"/>
    </row>
    <row r="102" spans="11:11">
      <c r="K102" s="219"/>
    </row>
    <row r="103" spans="11:11">
      <c r="K103" s="219"/>
    </row>
    <row r="104" spans="11:11">
      <c r="K104" s="219"/>
    </row>
    <row r="105" spans="11:11">
      <c r="K105" s="219"/>
    </row>
    <row r="106" spans="11:11">
      <c r="K106" s="219"/>
    </row>
    <row r="107" spans="11:11">
      <c r="K107" s="219"/>
    </row>
    <row r="108" spans="11:11">
      <c r="K108" s="219"/>
    </row>
    <row r="109" spans="11:11">
      <c r="K109" s="219"/>
    </row>
    <row r="110" spans="11:11">
      <c r="K110" s="219"/>
    </row>
    <row r="111" spans="11:11">
      <c r="K111" s="219"/>
    </row>
    <row r="112" spans="11:11">
      <c r="K112" s="219"/>
    </row>
    <row r="113" spans="11:11">
      <c r="K113" s="219"/>
    </row>
    <row r="114" spans="11:11">
      <c r="K114" s="219"/>
    </row>
    <row r="115" spans="11:11">
      <c r="K115" s="219"/>
    </row>
    <row r="116" spans="11:11">
      <c r="K116" s="219"/>
    </row>
    <row r="117" spans="11:11">
      <c r="K117" s="219"/>
    </row>
    <row r="118" spans="11:11">
      <c r="K118" s="219"/>
    </row>
    <row r="119" spans="11:11">
      <c r="K119" s="219"/>
    </row>
    <row r="120" spans="11:11">
      <c r="K120" s="219"/>
    </row>
    <row r="121" spans="11:11">
      <c r="K121" s="219"/>
    </row>
    <row r="122" spans="11:11">
      <c r="K122" s="219"/>
    </row>
    <row r="123" spans="11:11">
      <c r="K123" s="219"/>
    </row>
    <row r="124" spans="11:11">
      <c r="K124" s="219"/>
    </row>
    <row r="125" spans="11:11">
      <c r="K125" s="219"/>
    </row>
    <row r="126" spans="11:11">
      <c r="K126" s="219"/>
    </row>
    <row r="127" spans="11:11">
      <c r="K127" s="219"/>
    </row>
    <row r="128" spans="11:11">
      <c r="K128" s="219"/>
    </row>
    <row r="129" spans="11:11">
      <c r="K129" s="219"/>
    </row>
    <row r="130" spans="11:11">
      <c r="K130" s="219"/>
    </row>
    <row r="131" spans="11:11">
      <c r="K131" s="219"/>
    </row>
    <row r="132" spans="11:11">
      <c r="K132" s="219"/>
    </row>
    <row r="133" spans="11:11">
      <c r="K133" s="219"/>
    </row>
    <row r="134" spans="11:11">
      <c r="K134" s="219"/>
    </row>
    <row r="135" spans="11:11">
      <c r="K135" s="219"/>
    </row>
    <row r="136" spans="11:11">
      <c r="K136" s="219"/>
    </row>
    <row r="137" spans="11:11">
      <c r="K137" s="219"/>
    </row>
    <row r="138" spans="11:11">
      <c r="K138" s="219"/>
    </row>
    <row r="139" spans="11:11">
      <c r="K139" s="219"/>
    </row>
    <row r="140" spans="11:11">
      <c r="K140" s="219"/>
    </row>
    <row r="141" spans="11:11">
      <c r="K141" s="219"/>
    </row>
    <row r="142" spans="11:11">
      <c r="K142" s="219"/>
    </row>
    <row r="143" spans="11:11">
      <c r="K143" s="219"/>
    </row>
    <row r="144" spans="11:11">
      <c r="K144" s="219"/>
    </row>
    <row r="145" spans="11:11">
      <c r="K145" s="219"/>
    </row>
    <row r="146" spans="11:11">
      <c r="K146" s="219"/>
    </row>
    <row r="147" spans="11:11">
      <c r="K147" s="219"/>
    </row>
    <row r="148" spans="11:11">
      <c r="K148" s="219"/>
    </row>
    <row r="149" spans="11:11">
      <c r="K149" s="219"/>
    </row>
    <row r="150" spans="11:11">
      <c r="K150" s="219"/>
    </row>
    <row r="151" spans="11:11">
      <c r="K151" s="219"/>
    </row>
    <row r="152" spans="11:11">
      <c r="K152" s="219"/>
    </row>
    <row r="153" spans="11:11">
      <c r="K153" s="219"/>
    </row>
    <row r="154" spans="11:11">
      <c r="K154" s="219"/>
    </row>
    <row r="155" spans="11:11">
      <c r="K155" s="219"/>
    </row>
    <row r="156" spans="11:11">
      <c r="K156" s="219"/>
    </row>
    <row r="157" spans="11:11">
      <c r="K157" s="219"/>
    </row>
    <row r="158" spans="11:11">
      <c r="K158" s="219"/>
    </row>
    <row r="159" spans="11:11">
      <c r="K159" s="219"/>
    </row>
    <row r="160" spans="11:11">
      <c r="K160" s="219"/>
    </row>
    <row r="161" spans="2:11" ht="14.4" thickBot="1">
      <c r="K161" s="219"/>
    </row>
    <row r="162" spans="2:11" ht="14.4" thickBot="1">
      <c r="B162" s="518" t="s">
        <v>1239</v>
      </c>
      <c r="C162" s="518"/>
      <c r="D162" s="518"/>
      <c r="E162" s="518"/>
      <c r="F162" s="518"/>
      <c r="G162" s="518"/>
      <c r="H162" s="518"/>
      <c r="I162" s="518"/>
      <c r="J162" s="518"/>
      <c r="K162" s="219"/>
    </row>
    <row r="163" spans="2:11" ht="15" customHeight="1" thickBot="1">
      <c r="B163" s="224" t="s">
        <v>1206</v>
      </c>
      <c r="C163" s="518" t="s">
        <v>64</v>
      </c>
      <c r="D163" s="518"/>
      <c r="E163" s="224"/>
      <c r="F163" s="224"/>
      <c r="G163" s="224"/>
      <c r="H163" s="224" t="s">
        <v>55</v>
      </c>
      <c r="I163" s="224" t="s">
        <v>1240</v>
      </c>
      <c r="J163" s="224" t="s">
        <v>1211</v>
      </c>
      <c r="K163" s="219"/>
    </row>
    <row r="164" spans="2:11" ht="15" customHeight="1" thickBot="1">
      <c r="B164" s="225"/>
      <c r="C164" s="515"/>
      <c r="D164" s="515"/>
      <c r="E164" s="225"/>
      <c r="F164" s="225"/>
      <c r="G164" s="225"/>
      <c r="H164" s="225"/>
      <c r="I164" s="225"/>
      <c r="J164" s="225"/>
      <c r="K164" s="219"/>
    </row>
    <row r="165" spans="2:11" ht="15" customHeight="1" thickBot="1">
      <c r="B165" s="225"/>
      <c r="C165" s="515"/>
      <c r="D165" s="515"/>
      <c r="E165" s="225"/>
      <c r="F165" s="225"/>
      <c r="G165" s="225"/>
      <c r="H165" s="225"/>
      <c r="I165" s="225"/>
      <c r="J165" s="225"/>
      <c r="K165" s="219"/>
    </row>
    <row r="166" spans="2:11" ht="15" customHeight="1" thickBot="1">
      <c r="B166" s="225"/>
      <c r="C166" s="515"/>
      <c r="D166" s="515"/>
      <c r="E166" s="225"/>
      <c r="F166" s="225"/>
      <c r="G166" s="225"/>
      <c r="H166" s="225"/>
      <c r="I166" s="225"/>
      <c r="J166" s="225"/>
      <c r="K166" s="219"/>
    </row>
    <row r="167" spans="2:11" ht="15" customHeight="1" thickBot="1">
      <c r="B167" s="225"/>
      <c r="C167" s="515"/>
      <c r="D167" s="515"/>
      <c r="E167" s="225"/>
      <c r="F167" s="225"/>
      <c r="G167" s="225"/>
      <c r="H167" s="225"/>
      <c r="I167" s="225"/>
      <c r="J167" s="225"/>
      <c r="K167" s="219"/>
    </row>
    <row r="168" spans="2:11" ht="15" customHeight="1" thickBot="1">
      <c r="B168" s="225"/>
      <c r="C168" s="515"/>
      <c r="D168" s="515"/>
      <c r="E168" s="225"/>
      <c r="F168" s="225"/>
      <c r="G168" s="225"/>
      <c r="H168" s="225"/>
      <c r="I168" s="225"/>
      <c r="J168" s="225"/>
      <c r="K168" s="219"/>
    </row>
    <row r="169" spans="2:11" ht="15" customHeight="1" thickBot="1">
      <c r="B169" s="225"/>
      <c r="C169" s="515"/>
      <c r="D169" s="515"/>
      <c r="E169" s="225"/>
      <c r="F169" s="225"/>
      <c r="G169" s="225"/>
      <c r="H169" s="225"/>
      <c r="I169" s="225"/>
      <c r="J169" s="225"/>
      <c r="K169" s="219"/>
    </row>
    <row r="170" spans="2:11" ht="15" customHeight="1" thickBot="1">
      <c r="B170" s="225"/>
      <c r="C170" s="515"/>
      <c r="D170" s="515"/>
      <c r="E170" s="225"/>
      <c r="F170" s="225"/>
      <c r="G170" s="225"/>
      <c r="H170" s="225"/>
      <c r="I170" s="225"/>
      <c r="J170" s="225"/>
      <c r="K170" s="219"/>
    </row>
    <row r="171" spans="2:11" ht="15" customHeight="1" thickBot="1">
      <c r="B171" s="225"/>
      <c r="C171" s="515"/>
      <c r="D171" s="515"/>
      <c r="E171" s="225"/>
      <c r="F171" s="225"/>
      <c r="G171" s="225"/>
      <c r="H171" s="225"/>
      <c r="I171" s="225"/>
      <c r="J171" s="225"/>
      <c r="K171" s="219"/>
    </row>
    <row r="172" spans="2:11" ht="15" customHeight="1" thickBot="1">
      <c r="B172" s="225"/>
      <c r="C172" s="515"/>
      <c r="D172" s="515"/>
      <c r="E172" s="225"/>
      <c r="F172" s="225"/>
      <c r="G172" s="225"/>
      <c r="H172" s="225"/>
      <c r="I172" s="225"/>
      <c r="J172" s="225"/>
      <c r="K172" s="219"/>
    </row>
    <row r="173" spans="2:11" ht="15" customHeight="1" thickBot="1">
      <c r="B173" s="225"/>
      <c r="C173" s="515"/>
      <c r="D173" s="515"/>
      <c r="E173" s="225"/>
      <c r="F173" s="225"/>
      <c r="G173" s="225"/>
      <c r="H173" s="225"/>
      <c r="I173" s="225"/>
      <c r="J173" s="225"/>
      <c r="K173" s="219"/>
    </row>
    <row r="174" spans="2:11" ht="15" customHeight="1" thickBot="1">
      <c r="B174" s="225"/>
      <c r="C174" s="515"/>
      <c r="D174" s="515"/>
      <c r="E174" s="225"/>
      <c r="F174" s="225"/>
      <c r="G174" s="225"/>
      <c r="H174" s="225"/>
      <c r="I174" s="225"/>
      <c r="J174" s="225"/>
      <c r="K174" s="219"/>
    </row>
    <row r="175" spans="2:11" ht="15" customHeight="1" thickBot="1">
      <c r="B175" s="225"/>
      <c r="C175" s="515"/>
      <c r="D175" s="515"/>
      <c r="E175" s="225"/>
      <c r="F175" s="225"/>
      <c r="G175" s="225"/>
      <c r="H175" s="225"/>
      <c r="I175" s="225"/>
      <c r="J175" s="225"/>
      <c r="K175" s="219"/>
    </row>
    <row r="176" spans="2:11" ht="15" customHeight="1" thickBot="1">
      <c r="B176" s="225"/>
      <c r="C176" s="515"/>
      <c r="D176" s="515"/>
      <c r="E176" s="225"/>
      <c r="F176" s="225"/>
      <c r="G176" s="225"/>
      <c r="H176" s="225"/>
      <c r="I176" s="225"/>
      <c r="J176" s="225"/>
      <c r="K176" s="219"/>
    </row>
    <row r="177" spans="2:11" ht="15" customHeight="1" thickBot="1">
      <c r="B177" s="225"/>
      <c r="C177" s="515"/>
      <c r="D177" s="515"/>
      <c r="E177" s="225"/>
      <c r="F177" s="225"/>
      <c r="G177" s="225"/>
      <c r="H177" s="225"/>
      <c r="I177" s="225"/>
      <c r="J177" s="225"/>
      <c r="K177" s="219"/>
    </row>
    <row r="178" spans="2:11" ht="15" customHeight="1" thickBot="1">
      <c r="B178" s="225"/>
      <c r="C178" s="515"/>
      <c r="D178" s="515"/>
      <c r="E178" s="225"/>
      <c r="F178" s="225"/>
      <c r="G178" s="225"/>
      <c r="H178" s="225"/>
      <c r="I178" s="225"/>
      <c r="J178" s="225"/>
      <c r="K178" s="219"/>
    </row>
    <row r="179" spans="2:11" ht="15" customHeight="1" thickBot="1">
      <c r="B179" s="225"/>
      <c r="C179" s="515"/>
      <c r="D179" s="515"/>
      <c r="E179" s="225"/>
      <c r="F179" s="225"/>
      <c r="G179" s="225"/>
      <c r="H179" s="225"/>
      <c r="I179" s="225"/>
      <c r="J179" s="225"/>
      <c r="K179" s="219"/>
    </row>
    <row r="180" spans="2:11" ht="15" customHeight="1" thickBot="1">
      <c r="B180" s="225"/>
      <c r="C180" s="515"/>
      <c r="D180" s="515"/>
      <c r="E180" s="225"/>
      <c r="F180" s="225"/>
      <c r="G180" s="225"/>
      <c r="H180" s="225"/>
      <c r="I180" s="225"/>
      <c r="J180" s="225"/>
      <c r="K180" s="219"/>
    </row>
    <row r="181" spans="2:11" ht="15" customHeight="1" thickBot="1">
      <c r="B181" s="225"/>
      <c r="C181" s="515"/>
      <c r="D181" s="515"/>
      <c r="E181" s="225"/>
      <c r="F181" s="225"/>
      <c r="G181" s="225"/>
      <c r="H181" s="225"/>
      <c r="I181" s="225"/>
      <c r="J181" s="225"/>
      <c r="K181" s="219"/>
    </row>
    <row r="182" spans="2:11" ht="15" customHeight="1" thickBot="1">
      <c r="B182" s="225"/>
      <c r="C182" s="515"/>
      <c r="D182" s="515"/>
      <c r="E182" s="225"/>
      <c r="F182" s="225"/>
      <c r="G182" s="225"/>
      <c r="H182" s="225"/>
      <c r="I182" s="225"/>
      <c r="J182" s="225"/>
      <c r="K182" s="219"/>
    </row>
    <row r="183" spans="2:11" ht="15" customHeight="1" thickBot="1">
      <c r="B183" s="225"/>
      <c r="C183" s="515"/>
      <c r="D183" s="515"/>
      <c r="E183" s="225"/>
      <c r="F183" s="225"/>
      <c r="G183" s="225"/>
      <c r="H183" s="225"/>
      <c r="I183" s="225"/>
      <c r="J183" s="225"/>
      <c r="K183" s="219"/>
    </row>
    <row r="184" spans="2:11" ht="15" customHeight="1" thickBot="1">
      <c r="B184" s="225"/>
      <c r="C184" s="515"/>
      <c r="D184" s="515"/>
      <c r="E184" s="225"/>
      <c r="F184" s="225"/>
      <c r="G184" s="225"/>
      <c r="H184" s="225"/>
      <c r="I184" s="225"/>
      <c r="J184" s="225"/>
      <c r="K184" s="219"/>
    </row>
    <row r="185" spans="2:11" ht="15" customHeight="1" thickBot="1">
      <c r="B185" s="225"/>
      <c r="C185" s="515"/>
      <c r="D185" s="515"/>
      <c r="E185" s="225"/>
      <c r="F185" s="225"/>
      <c r="G185" s="225"/>
      <c r="H185" s="225"/>
      <c r="I185" s="225"/>
      <c r="J185" s="225"/>
      <c r="K185" s="219"/>
    </row>
    <row r="186" spans="2:11" ht="15" customHeight="1" thickBot="1">
      <c r="B186" s="225"/>
      <c r="C186" s="515"/>
      <c r="D186" s="515"/>
      <c r="E186" s="225"/>
      <c r="F186" s="225"/>
      <c r="G186" s="225"/>
      <c r="H186" s="225"/>
      <c r="I186" s="225"/>
      <c r="J186" s="225"/>
      <c r="K186" s="219"/>
    </row>
    <row r="187" spans="2:11" ht="15" customHeight="1" thickBot="1">
      <c r="B187" s="225"/>
      <c r="C187" s="515"/>
      <c r="D187" s="515"/>
      <c r="E187" s="225"/>
      <c r="F187" s="225"/>
      <c r="G187" s="225"/>
      <c r="H187" s="225"/>
      <c r="I187" s="225"/>
      <c r="J187" s="225"/>
      <c r="K187" s="219"/>
    </row>
    <row r="188" spans="2:11" ht="15" customHeight="1" thickBot="1">
      <c r="B188" s="225"/>
      <c r="C188" s="515"/>
      <c r="D188" s="515"/>
      <c r="E188" s="225"/>
      <c r="F188" s="225"/>
      <c r="G188" s="225"/>
      <c r="H188" s="225"/>
      <c r="I188" s="225"/>
      <c r="J188" s="225"/>
      <c r="K188" s="219"/>
    </row>
    <row r="189" spans="2:11" ht="15" customHeight="1" thickBot="1">
      <c r="B189" s="225"/>
      <c r="C189" s="515"/>
      <c r="D189" s="515"/>
      <c r="E189" s="225"/>
      <c r="F189" s="225"/>
      <c r="G189" s="225"/>
      <c r="H189" s="225"/>
      <c r="I189" s="225"/>
      <c r="J189" s="225"/>
      <c r="K189" s="219"/>
    </row>
    <row r="190" spans="2:11" ht="15" customHeight="1" thickBot="1">
      <c r="B190" s="225"/>
      <c r="C190" s="515"/>
      <c r="D190" s="515"/>
      <c r="E190" s="225"/>
      <c r="F190" s="225"/>
      <c r="G190" s="225"/>
      <c r="H190" s="225"/>
      <c r="I190" s="225"/>
      <c r="J190" s="225"/>
      <c r="K190" s="219"/>
    </row>
    <row r="191" spans="2:11" ht="15" customHeight="1" thickBot="1">
      <c r="B191" s="225"/>
      <c r="C191" s="515"/>
      <c r="D191" s="515"/>
      <c r="E191" s="225"/>
      <c r="F191" s="225"/>
      <c r="G191" s="225"/>
      <c r="H191" s="225"/>
      <c r="I191" s="225"/>
      <c r="J191" s="225"/>
      <c r="K191" s="219"/>
    </row>
    <row r="192" spans="2:11" ht="15" customHeight="1" thickBot="1">
      <c r="B192" s="225"/>
      <c r="C192" s="515"/>
      <c r="D192" s="515"/>
      <c r="E192" s="225"/>
      <c r="F192" s="225"/>
      <c r="G192" s="225"/>
      <c r="H192" s="225"/>
      <c r="I192" s="225"/>
      <c r="J192" s="225"/>
      <c r="K192" s="219"/>
    </row>
    <row r="193" spans="2:11" ht="15" customHeight="1" thickBot="1">
      <c r="B193" s="225"/>
      <c r="C193" s="515"/>
      <c r="D193" s="515"/>
      <c r="E193" s="225"/>
      <c r="F193" s="225"/>
      <c r="G193" s="225"/>
      <c r="H193" s="225"/>
      <c r="I193" s="225"/>
      <c r="J193" s="225"/>
      <c r="K193" s="219"/>
    </row>
    <row r="194" spans="2:11" ht="15" customHeight="1" thickBot="1">
      <c r="B194" s="225"/>
      <c r="C194" s="515"/>
      <c r="D194" s="515"/>
      <c r="E194" s="225"/>
      <c r="F194" s="225"/>
      <c r="G194" s="225"/>
      <c r="H194" s="225"/>
      <c r="I194" s="225"/>
      <c r="J194" s="225"/>
      <c r="K194" s="219"/>
    </row>
    <row r="195" spans="2:11" ht="15" customHeight="1" thickBot="1">
      <c r="B195" s="225"/>
      <c r="C195" s="515"/>
      <c r="D195" s="515"/>
      <c r="E195" s="225"/>
      <c r="F195" s="225"/>
      <c r="G195" s="225"/>
      <c r="H195" s="225"/>
      <c r="I195" s="225"/>
      <c r="J195" s="225"/>
      <c r="K195" s="219"/>
    </row>
    <row r="196" spans="2:11" ht="15" customHeight="1" thickBot="1">
      <c r="B196" s="225"/>
      <c r="C196" s="515"/>
      <c r="D196" s="515"/>
      <c r="E196" s="225"/>
      <c r="F196" s="225"/>
      <c r="G196" s="225"/>
      <c r="H196" s="225"/>
      <c r="I196" s="225"/>
      <c r="J196" s="225"/>
      <c r="K196" s="219"/>
    </row>
    <row r="197" spans="2:11" ht="15" customHeight="1" thickBot="1">
      <c r="B197" s="225"/>
      <c r="C197" s="515"/>
      <c r="D197" s="515"/>
      <c r="E197" s="225"/>
      <c r="F197" s="225"/>
      <c r="G197" s="225"/>
      <c r="H197" s="225"/>
      <c r="I197" s="225"/>
      <c r="J197" s="225"/>
      <c r="K197" s="219"/>
    </row>
    <row r="198" spans="2:11" ht="15" customHeight="1" thickBot="1">
      <c r="B198" s="225"/>
      <c r="C198" s="515"/>
      <c r="D198" s="515"/>
      <c r="E198" s="225"/>
      <c r="F198" s="225"/>
      <c r="G198" s="225"/>
      <c r="H198" s="225"/>
      <c r="I198" s="225"/>
      <c r="J198" s="225"/>
      <c r="K198" s="219"/>
    </row>
    <row r="199" spans="2:11" ht="15" customHeight="1" thickBot="1">
      <c r="B199" s="225"/>
      <c r="C199" s="515"/>
      <c r="D199" s="515"/>
      <c r="E199" s="225"/>
      <c r="F199" s="225"/>
      <c r="G199" s="225"/>
      <c r="H199" s="225"/>
      <c r="I199" s="225"/>
      <c r="J199" s="225"/>
      <c r="K199" s="219"/>
    </row>
    <row r="200" spans="2:11" ht="15" customHeight="1" thickBot="1">
      <c r="B200" s="225"/>
      <c r="C200" s="515"/>
      <c r="D200" s="515"/>
      <c r="E200" s="225"/>
      <c r="F200" s="225"/>
      <c r="G200" s="225"/>
      <c r="H200" s="225"/>
      <c r="I200" s="225"/>
      <c r="J200" s="225"/>
      <c r="K200" s="219"/>
    </row>
    <row r="201" spans="2:11" ht="15" customHeight="1" thickBot="1">
      <c r="B201" s="225"/>
      <c r="C201" s="515"/>
      <c r="D201" s="515"/>
      <c r="E201" s="225"/>
      <c r="F201" s="225"/>
      <c r="G201" s="225"/>
      <c r="H201" s="225"/>
      <c r="I201" s="225"/>
      <c r="J201" s="225"/>
      <c r="K201" s="219"/>
    </row>
    <row r="202" spans="2:11" ht="15" customHeight="1" thickBot="1">
      <c r="B202" s="225"/>
      <c r="C202" s="515"/>
      <c r="D202" s="515"/>
      <c r="E202" s="225"/>
      <c r="F202" s="225"/>
      <c r="G202" s="225"/>
      <c r="H202" s="225"/>
      <c r="I202" s="225"/>
      <c r="J202" s="225"/>
      <c r="K202" s="219"/>
    </row>
    <row r="203" spans="2:11" ht="15" customHeight="1" thickBot="1">
      <c r="B203" s="225"/>
      <c r="C203" s="515"/>
      <c r="D203" s="515"/>
      <c r="E203" s="225"/>
      <c r="F203" s="225"/>
      <c r="G203" s="225"/>
      <c r="H203" s="225"/>
      <c r="I203" s="225"/>
      <c r="J203" s="225"/>
      <c r="K203" s="219"/>
    </row>
    <row r="204" spans="2:11" ht="15" customHeight="1" thickBot="1">
      <c r="B204" s="225"/>
      <c r="C204" s="515"/>
      <c r="D204" s="515"/>
      <c r="E204" s="225"/>
      <c r="F204" s="225"/>
      <c r="G204" s="225"/>
      <c r="H204" s="225"/>
      <c r="I204" s="225"/>
      <c r="J204" s="225"/>
      <c r="K204" s="219"/>
    </row>
    <row r="205" spans="2:11" ht="15" customHeight="1" thickBot="1">
      <c r="B205" s="225"/>
      <c r="C205" s="515"/>
      <c r="D205" s="515"/>
      <c r="E205" s="225"/>
      <c r="F205" s="225"/>
      <c r="G205" s="225"/>
      <c r="H205" s="225"/>
      <c r="I205" s="225"/>
      <c r="J205" s="225"/>
      <c r="K205" s="219"/>
    </row>
    <row r="206" spans="2:11" ht="15" customHeight="1" thickBot="1">
      <c r="B206" s="225"/>
      <c r="C206" s="515"/>
      <c r="D206" s="515"/>
      <c r="E206" s="225"/>
      <c r="F206" s="225"/>
      <c r="G206" s="225"/>
      <c r="H206" s="225"/>
      <c r="I206" s="225"/>
      <c r="J206" s="225"/>
      <c r="K206" s="219"/>
    </row>
    <row r="207" spans="2:11" ht="15" customHeight="1" thickBot="1">
      <c r="B207" s="225"/>
      <c r="C207" s="515"/>
      <c r="D207" s="515"/>
      <c r="E207" s="225"/>
      <c r="F207" s="225"/>
      <c r="G207" s="225"/>
      <c r="H207" s="225"/>
      <c r="I207" s="225"/>
      <c r="J207" s="225"/>
      <c r="K207" s="219"/>
    </row>
    <row r="208" spans="2:11" ht="15" customHeight="1" thickBot="1">
      <c r="B208" s="225"/>
      <c r="C208" s="515"/>
      <c r="D208" s="515"/>
      <c r="E208" s="225"/>
      <c r="F208" s="225"/>
      <c r="G208" s="225"/>
      <c r="H208" s="225"/>
      <c r="I208" s="225"/>
      <c r="J208" s="225"/>
      <c r="K208" s="219"/>
    </row>
    <row r="209" spans="2:11" ht="15" customHeight="1" thickBot="1">
      <c r="B209" s="225"/>
      <c r="C209" s="515"/>
      <c r="D209" s="515"/>
      <c r="E209" s="225"/>
      <c r="F209" s="225"/>
      <c r="G209" s="225"/>
      <c r="H209" s="225"/>
      <c r="I209" s="225"/>
      <c r="J209" s="225"/>
      <c r="K209" s="219"/>
    </row>
    <row r="210" spans="2:11" ht="15" customHeight="1" thickBot="1">
      <c r="B210" s="225"/>
      <c r="C210" s="515"/>
      <c r="D210" s="515"/>
      <c r="E210" s="225"/>
      <c r="F210" s="225"/>
      <c r="G210" s="225"/>
      <c r="H210" s="225"/>
      <c r="I210" s="225"/>
      <c r="J210" s="225"/>
      <c r="K210" s="219"/>
    </row>
    <row r="211" spans="2:11" ht="15" customHeight="1" thickBot="1">
      <c r="B211" s="225"/>
      <c r="C211" s="515"/>
      <c r="D211" s="515"/>
      <c r="E211" s="225"/>
      <c r="F211" s="225"/>
      <c r="G211" s="225"/>
      <c r="H211" s="225"/>
      <c r="I211" s="225"/>
      <c r="J211" s="225"/>
      <c r="K211" s="219"/>
    </row>
    <row r="212" spans="2:11" ht="15" customHeight="1" thickBot="1">
      <c r="B212" s="225"/>
      <c r="C212" s="515"/>
      <c r="D212" s="515"/>
      <c r="E212" s="225"/>
      <c r="F212" s="225"/>
      <c r="G212" s="225"/>
      <c r="H212" s="225"/>
      <c r="I212" s="225"/>
      <c r="J212" s="225"/>
      <c r="K212" s="219"/>
    </row>
    <row r="213" spans="2:11" ht="15" customHeight="1" thickBot="1">
      <c r="B213" s="225"/>
      <c r="C213" s="515"/>
      <c r="D213" s="515"/>
      <c r="E213" s="225"/>
      <c r="F213" s="225"/>
      <c r="G213" s="225"/>
      <c r="H213" s="225"/>
      <c r="I213" s="225"/>
      <c r="J213" s="225"/>
      <c r="K213" s="219"/>
    </row>
    <row r="214" spans="2:11" ht="15" customHeight="1" thickBot="1">
      <c r="B214" s="225"/>
      <c r="C214" s="515"/>
      <c r="D214" s="515"/>
      <c r="E214" s="225"/>
      <c r="F214" s="225"/>
      <c r="G214" s="225"/>
      <c r="H214" s="225"/>
      <c r="I214" s="225"/>
      <c r="J214" s="225"/>
      <c r="K214" s="219"/>
    </row>
    <row r="215" spans="2:11" ht="15" customHeight="1" thickBot="1">
      <c r="B215" s="225"/>
      <c r="C215" s="515"/>
      <c r="D215" s="515"/>
      <c r="E215" s="225"/>
      <c r="F215" s="225"/>
      <c r="G215" s="225"/>
      <c r="H215" s="225"/>
      <c r="I215" s="225"/>
      <c r="J215" s="225"/>
      <c r="K215" s="219"/>
    </row>
    <row r="216" spans="2:11" ht="15" customHeight="1" thickBot="1">
      <c r="B216" s="225"/>
      <c r="C216" s="515"/>
      <c r="D216" s="515"/>
      <c r="E216" s="225"/>
      <c r="F216" s="225"/>
      <c r="G216" s="225"/>
      <c r="H216" s="225"/>
      <c r="I216" s="225"/>
      <c r="J216" s="225"/>
      <c r="K216" s="219"/>
    </row>
    <row r="217" spans="2:11" ht="15" customHeight="1" thickBot="1">
      <c r="B217" s="225"/>
      <c r="C217" s="515"/>
      <c r="D217" s="515"/>
      <c r="E217" s="225"/>
      <c r="F217" s="225"/>
      <c r="G217" s="225"/>
      <c r="H217" s="225"/>
      <c r="I217" s="225"/>
      <c r="J217" s="225"/>
      <c r="K217" s="219"/>
    </row>
    <row r="218" spans="2:11" ht="15" customHeight="1" thickBot="1">
      <c r="B218" s="225"/>
      <c r="C218" s="515"/>
      <c r="D218" s="515"/>
      <c r="E218" s="225"/>
      <c r="F218" s="225"/>
      <c r="G218" s="225"/>
      <c r="H218" s="225"/>
      <c r="I218" s="225"/>
      <c r="J218" s="225"/>
      <c r="K218" s="219"/>
    </row>
    <row r="219" spans="2:11" ht="15" customHeight="1" thickBot="1">
      <c r="B219" s="225"/>
      <c r="C219" s="515"/>
      <c r="D219" s="515"/>
      <c r="E219" s="225"/>
      <c r="F219" s="225"/>
      <c r="G219" s="225"/>
      <c r="H219" s="225"/>
      <c r="I219" s="225"/>
      <c r="J219" s="225"/>
      <c r="K219" s="219"/>
    </row>
    <row r="220" spans="2:11" ht="15" customHeight="1" thickBot="1">
      <c r="B220" s="225"/>
      <c r="C220" s="515"/>
      <c r="D220" s="515"/>
      <c r="E220" s="225"/>
      <c r="F220" s="225"/>
      <c r="G220" s="225"/>
      <c r="H220" s="225"/>
      <c r="I220" s="225"/>
      <c r="J220" s="225"/>
      <c r="K220" s="219"/>
    </row>
    <row r="221" spans="2:11" ht="15" customHeight="1" thickBot="1">
      <c r="B221" s="225"/>
      <c r="C221" s="515"/>
      <c r="D221" s="515"/>
      <c r="E221" s="225"/>
      <c r="F221" s="225"/>
      <c r="G221" s="225"/>
      <c r="H221" s="225"/>
      <c r="I221" s="225"/>
      <c r="J221" s="225"/>
      <c r="K221" s="219"/>
    </row>
    <row r="222" spans="2:11" ht="15" customHeight="1" thickBot="1">
      <c r="B222" s="225"/>
      <c r="C222" s="515"/>
      <c r="D222" s="515"/>
      <c r="E222" s="225"/>
      <c r="F222" s="225"/>
      <c r="G222" s="225"/>
      <c r="H222" s="225"/>
      <c r="I222" s="225"/>
      <c r="J222" s="225"/>
      <c r="K222" s="219"/>
    </row>
    <row r="223" spans="2:11" ht="15" customHeight="1" thickBot="1">
      <c r="B223" s="225"/>
      <c r="C223" s="515"/>
      <c r="D223" s="515"/>
      <c r="E223" s="225"/>
      <c r="F223" s="225"/>
      <c r="G223" s="225"/>
      <c r="H223" s="225"/>
      <c r="I223" s="225"/>
      <c r="J223" s="225"/>
      <c r="K223" s="219"/>
    </row>
    <row r="224" spans="2:11" ht="15" customHeight="1" thickBot="1">
      <c r="B224" s="225"/>
      <c r="C224" s="515"/>
      <c r="D224" s="515"/>
      <c r="E224" s="225"/>
      <c r="F224" s="225"/>
      <c r="G224" s="225"/>
      <c r="H224" s="225"/>
      <c r="I224" s="225"/>
      <c r="J224" s="225"/>
      <c r="K224" s="219"/>
    </row>
    <row r="225" spans="2:11" ht="15" customHeight="1" thickBot="1">
      <c r="B225" s="225"/>
      <c r="C225" s="515"/>
      <c r="D225" s="515"/>
      <c r="E225" s="225"/>
      <c r="F225" s="225"/>
      <c r="G225" s="225"/>
      <c r="H225" s="225"/>
      <c r="I225" s="225"/>
      <c r="J225" s="225"/>
      <c r="K225" s="219"/>
    </row>
    <row r="226" spans="2:11" ht="15" customHeight="1" thickBot="1">
      <c r="B226" s="225"/>
      <c r="C226" s="515"/>
      <c r="D226" s="515"/>
      <c r="E226" s="225"/>
      <c r="F226" s="225"/>
      <c r="G226" s="225"/>
      <c r="H226" s="225"/>
      <c r="I226" s="225"/>
      <c r="J226" s="225"/>
      <c r="K226" s="219"/>
    </row>
    <row r="227" spans="2:11" ht="15" customHeight="1" thickBot="1">
      <c r="B227" s="225"/>
      <c r="C227" s="515"/>
      <c r="D227" s="515"/>
      <c r="E227" s="225"/>
      <c r="F227" s="225"/>
      <c r="G227" s="225"/>
      <c r="H227" s="225"/>
      <c r="I227" s="225"/>
      <c r="J227" s="225"/>
      <c r="K227" s="219"/>
    </row>
    <row r="228" spans="2:11" ht="15" customHeight="1" thickBot="1">
      <c r="B228" s="225"/>
      <c r="C228" s="515"/>
      <c r="D228" s="515"/>
      <c r="E228" s="225"/>
      <c r="F228" s="225"/>
      <c r="G228" s="225"/>
      <c r="H228" s="225"/>
      <c r="I228" s="225"/>
      <c r="J228" s="225"/>
      <c r="K228" s="219"/>
    </row>
    <row r="229" spans="2:11" ht="15" customHeight="1" thickBot="1">
      <c r="B229" s="225"/>
      <c r="C229" s="515"/>
      <c r="D229" s="515"/>
      <c r="E229" s="225"/>
      <c r="F229" s="225"/>
      <c r="G229" s="225"/>
      <c r="H229" s="225"/>
      <c r="I229" s="225"/>
      <c r="J229" s="225"/>
      <c r="K229" s="219"/>
    </row>
    <row r="230" spans="2:11" ht="15" customHeight="1" thickBot="1">
      <c r="B230" s="225"/>
      <c r="C230" s="515"/>
      <c r="D230" s="515"/>
      <c r="E230" s="225"/>
      <c r="F230" s="225"/>
      <c r="G230" s="225"/>
      <c r="H230" s="225"/>
      <c r="I230" s="225"/>
      <c r="J230" s="225"/>
      <c r="K230" s="219"/>
    </row>
    <row r="231" spans="2:11" ht="15" customHeight="1" thickBot="1">
      <c r="B231" s="225"/>
      <c r="C231" s="515"/>
      <c r="D231" s="515"/>
      <c r="E231" s="225"/>
      <c r="F231" s="225"/>
      <c r="G231" s="225"/>
      <c r="H231" s="225"/>
      <c r="I231" s="225"/>
      <c r="J231" s="225"/>
      <c r="K231" s="219"/>
    </row>
    <row r="232" spans="2:11" ht="15" customHeight="1" thickBot="1">
      <c r="B232" s="225"/>
      <c r="C232" s="515"/>
      <c r="D232" s="515"/>
      <c r="E232" s="225"/>
      <c r="F232" s="225"/>
      <c r="G232" s="225"/>
      <c r="H232" s="225"/>
      <c r="I232" s="225"/>
      <c r="J232" s="225"/>
      <c r="K232" s="219"/>
    </row>
    <row r="233" spans="2:11" ht="15" customHeight="1" thickBot="1">
      <c r="B233" s="225"/>
      <c r="C233" s="515"/>
      <c r="D233" s="515"/>
      <c r="E233" s="225"/>
      <c r="F233" s="225"/>
      <c r="G233" s="225"/>
      <c r="H233" s="225"/>
      <c r="I233" s="225"/>
      <c r="J233" s="225"/>
      <c r="K233" s="219"/>
    </row>
    <row r="234" spans="2:11" ht="15" customHeight="1" thickBot="1">
      <c r="B234" s="225"/>
      <c r="C234" s="515"/>
      <c r="D234" s="515"/>
      <c r="E234" s="225"/>
      <c r="F234" s="225"/>
      <c r="G234" s="225"/>
      <c r="H234" s="225"/>
      <c r="I234" s="225"/>
      <c r="J234" s="225"/>
      <c r="K234" s="219"/>
    </row>
    <row r="235" spans="2:11" ht="15" customHeight="1" thickBot="1">
      <c r="B235" s="225"/>
      <c r="C235" s="515"/>
      <c r="D235" s="515"/>
      <c r="E235" s="225"/>
      <c r="F235" s="225"/>
      <c r="G235" s="225"/>
      <c r="H235" s="225"/>
      <c r="I235" s="225"/>
      <c r="J235" s="225"/>
      <c r="K235" s="219"/>
    </row>
    <row r="236" spans="2:11" ht="15" customHeight="1" thickBot="1">
      <c r="B236" s="225"/>
      <c r="C236" s="515"/>
      <c r="D236" s="515"/>
      <c r="E236" s="225"/>
      <c r="F236" s="225"/>
      <c r="G236" s="225"/>
      <c r="H236" s="225"/>
      <c r="I236" s="225"/>
      <c r="J236" s="225"/>
      <c r="K236" s="219"/>
    </row>
    <row r="237" spans="2:11" ht="15" customHeight="1" thickBot="1">
      <c r="B237" s="225"/>
      <c r="C237" s="515"/>
      <c r="D237" s="515"/>
      <c r="E237" s="225"/>
      <c r="F237" s="225"/>
      <c r="G237" s="225"/>
      <c r="H237" s="225"/>
      <c r="I237" s="225"/>
      <c r="J237" s="225"/>
      <c r="K237" s="219"/>
    </row>
    <row r="238" spans="2:11" ht="15" customHeight="1" thickBot="1">
      <c r="B238" s="225"/>
      <c r="C238" s="515"/>
      <c r="D238" s="515"/>
      <c r="E238" s="225"/>
      <c r="F238" s="225"/>
      <c r="G238" s="225"/>
      <c r="H238" s="225"/>
      <c r="I238" s="225"/>
      <c r="J238" s="225"/>
      <c r="K238" s="219"/>
    </row>
    <row r="239" spans="2:11" ht="15" customHeight="1" thickBot="1">
      <c r="B239" s="225"/>
      <c r="C239" s="515"/>
      <c r="D239" s="515"/>
      <c r="E239" s="225"/>
      <c r="F239" s="225"/>
      <c r="G239" s="225"/>
      <c r="H239" s="225"/>
      <c r="I239" s="225"/>
      <c r="J239" s="225"/>
      <c r="K239" s="219"/>
    </row>
    <row r="240" spans="2:11" ht="15" customHeight="1" thickBot="1">
      <c r="B240" s="225"/>
      <c r="C240" s="515"/>
      <c r="D240" s="515"/>
      <c r="E240" s="225"/>
      <c r="F240" s="225"/>
      <c r="G240" s="225"/>
      <c r="H240" s="225"/>
      <c r="I240" s="225"/>
      <c r="J240" s="225"/>
      <c r="K240" s="219"/>
    </row>
    <row r="241" spans="2:11" ht="15" customHeight="1" thickBot="1">
      <c r="B241" s="225"/>
      <c r="C241" s="515"/>
      <c r="D241" s="515"/>
      <c r="E241" s="225"/>
      <c r="F241" s="225"/>
      <c r="G241" s="225"/>
      <c r="H241" s="225"/>
      <c r="I241" s="225"/>
      <c r="J241" s="225"/>
      <c r="K241" s="219"/>
    </row>
    <row r="242" spans="2:11" ht="15" customHeight="1" thickBot="1">
      <c r="B242" s="225"/>
      <c r="C242" s="515"/>
      <c r="D242" s="515"/>
      <c r="E242" s="225"/>
      <c r="F242" s="225"/>
      <c r="G242" s="225"/>
      <c r="H242" s="225"/>
      <c r="I242" s="225"/>
      <c r="J242" s="225"/>
      <c r="K242" s="219"/>
    </row>
    <row r="243" spans="2:11" ht="15" customHeight="1" thickBot="1">
      <c r="B243" s="225"/>
      <c r="C243" s="515"/>
      <c r="D243" s="515"/>
      <c r="E243" s="225"/>
      <c r="F243" s="225"/>
      <c r="G243" s="225"/>
      <c r="H243" s="225"/>
      <c r="I243" s="225"/>
      <c r="J243" s="225"/>
      <c r="K243" s="219"/>
    </row>
    <row r="244" spans="2:11" ht="15" customHeight="1" thickBot="1">
      <c r="B244" s="225"/>
      <c r="C244" s="515"/>
      <c r="D244" s="515"/>
      <c r="E244" s="225"/>
      <c r="F244" s="225"/>
      <c r="G244" s="225"/>
      <c r="H244" s="225"/>
      <c r="I244" s="225"/>
      <c r="J244" s="225"/>
      <c r="K244" s="219"/>
    </row>
    <row r="245" spans="2:11" ht="15" customHeight="1" thickBot="1">
      <c r="B245" s="225"/>
      <c r="C245" s="515"/>
      <c r="D245" s="515"/>
      <c r="E245" s="225"/>
      <c r="F245" s="225"/>
      <c r="G245" s="225"/>
      <c r="H245" s="225"/>
      <c r="I245" s="225"/>
      <c r="J245" s="225"/>
      <c r="K245" s="219"/>
    </row>
    <row r="246" spans="2:11" ht="15" customHeight="1" thickBot="1">
      <c r="B246" s="225"/>
      <c r="C246" s="515"/>
      <c r="D246" s="515"/>
      <c r="E246" s="225"/>
      <c r="F246" s="225"/>
      <c r="G246" s="225"/>
      <c r="H246" s="225"/>
      <c r="I246" s="225"/>
      <c r="J246" s="225"/>
      <c r="K246" s="219"/>
    </row>
    <row r="247" spans="2:11" ht="15" customHeight="1" thickBot="1">
      <c r="B247" s="225"/>
      <c r="C247" s="515"/>
      <c r="D247" s="515"/>
      <c r="E247" s="225"/>
      <c r="F247" s="225"/>
      <c r="G247" s="225"/>
      <c r="H247" s="225"/>
      <c r="I247" s="225"/>
      <c r="J247" s="225"/>
      <c r="K247" s="219"/>
    </row>
    <row r="248" spans="2:11" ht="15" customHeight="1" thickBot="1">
      <c r="B248" s="225"/>
      <c r="C248" s="515"/>
      <c r="D248" s="515"/>
      <c r="E248" s="225"/>
      <c r="F248" s="225"/>
      <c r="G248" s="225"/>
      <c r="H248" s="225"/>
      <c r="I248" s="225"/>
      <c r="J248" s="225"/>
      <c r="K248" s="219"/>
    </row>
    <row r="249" spans="2:11" ht="15" customHeight="1" thickBot="1">
      <c r="B249" s="225"/>
      <c r="C249" s="515"/>
      <c r="D249" s="515"/>
      <c r="E249" s="225"/>
      <c r="F249" s="225"/>
      <c r="G249" s="225"/>
      <c r="H249" s="225"/>
      <c r="I249" s="225"/>
      <c r="J249" s="225"/>
      <c r="K249" s="219"/>
    </row>
    <row r="250" spans="2:11" ht="15" customHeight="1" thickBot="1">
      <c r="B250" s="225"/>
      <c r="C250" s="515"/>
      <c r="D250" s="515"/>
      <c r="E250" s="225"/>
      <c r="F250" s="225"/>
      <c r="G250" s="225"/>
      <c r="H250" s="225"/>
      <c r="I250" s="225"/>
      <c r="J250" s="225"/>
      <c r="K250" s="219"/>
    </row>
    <row r="251" spans="2:11" ht="15" customHeight="1" thickBot="1">
      <c r="B251" s="225"/>
      <c r="C251" s="515"/>
      <c r="D251" s="515"/>
      <c r="E251" s="225"/>
      <c r="F251" s="225"/>
      <c r="G251" s="225"/>
      <c r="H251" s="225"/>
      <c r="I251" s="225"/>
      <c r="J251" s="225"/>
      <c r="K251" s="219"/>
    </row>
    <row r="252" spans="2:11" ht="15" customHeight="1" thickBot="1">
      <c r="B252" s="225"/>
      <c r="C252" s="515"/>
      <c r="D252" s="515"/>
      <c r="E252" s="225"/>
      <c r="F252" s="225"/>
      <c r="G252" s="225"/>
      <c r="H252" s="225"/>
      <c r="I252" s="225"/>
      <c r="J252" s="225"/>
      <c r="K252" s="219"/>
    </row>
    <row r="253" spans="2:11" ht="15" customHeight="1" thickBot="1">
      <c r="B253" s="225"/>
      <c r="C253" s="515"/>
      <c r="D253" s="515"/>
      <c r="E253" s="225"/>
      <c r="F253" s="225"/>
      <c r="G253" s="225"/>
      <c r="H253" s="225"/>
      <c r="I253" s="225"/>
      <c r="J253" s="225"/>
      <c r="K253" s="219"/>
    </row>
    <row r="254" spans="2:11" ht="15" customHeight="1" thickBot="1">
      <c r="B254" s="225"/>
      <c r="C254" s="515"/>
      <c r="D254" s="515"/>
      <c r="E254" s="225"/>
      <c r="F254" s="225"/>
      <c r="G254" s="225"/>
      <c r="H254" s="225"/>
      <c r="I254" s="225"/>
      <c r="J254" s="225"/>
      <c r="K254" s="219"/>
    </row>
    <row r="255" spans="2:11" ht="15" customHeight="1" thickBot="1">
      <c r="B255" s="225"/>
      <c r="C255" s="515"/>
      <c r="D255" s="515"/>
      <c r="E255" s="225"/>
      <c r="F255" s="225"/>
      <c r="G255" s="225"/>
      <c r="H255" s="225"/>
      <c r="I255" s="225"/>
      <c r="J255" s="225"/>
      <c r="K255" s="219"/>
    </row>
    <row r="256" spans="2:11" ht="15" customHeight="1" thickBot="1">
      <c r="B256" s="225"/>
      <c r="C256" s="515"/>
      <c r="D256" s="515"/>
      <c r="E256" s="225"/>
      <c r="F256" s="225"/>
      <c r="G256" s="225"/>
      <c r="H256" s="225"/>
      <c r="I256" s="225"/>
      <c r="J256" s="225"/>
      <c r="K256" s="219"/>
    </row>
    <row r="257" spans="2:11" ht="15" customHeight="1" thickBot="1">
      <c r="B257" s="225"/>
      <c r="C257" s="515"/>
      <c r="D257" s="515"/>
      <c r="E257" s="225"/>
      <c r="F257" s="225"/>
      <c r="G257" s="225"/>
      <c r="H257" s="225"/>
      <c r="I257" s="225"/>
      <c r="J257" s="225"/>
      <c r="K257" s="219"/>
    </row>
    <row r="258" spans="2:11" ht="15" customHeight="1" thickBot="1">
      <c r="B258" s="225"/>
      <c r="C258" s="515"/>
      <c r="D258" s="515"/>
      <c r="E258" s="225"/>
      <c r="F258" s="225"/>
      <c r="G258" s="225"/>
      <c r="H258" s="225"/>
      <c r="I258" s="225"/>
      <c r="J258" s="225"/>
      <c r="K258" s="219"/>
    </row>
    <row r="259" spans="2:11" ht="15" customHeight="1" thickBot="1">
      <c r="B259" s="225"/>
      <c r="C259" s="515"/>
      <c r="D259" s="515"/>
      <c r="E259" s="225"/>
      <c r="F259" s="225"/>
      <c r="G259" s="225"/>
      <c r="H259" s="225"/>
      <c r="I259" s="225"/>
      <c r="J259" s="225"/>
      <c r="K259" s="219"/>
    </row>
    <row r="260" spans="2:11" ht="15" customHeight="1" thickBot="1">
      <c r="B260" s="225"/>
      <c r="C260" s="515"/>
      <c r="D260" s="515"/>
      <c r="E260" s="225"/>
      <c r="F260" s="225"/>
      <c r="G260" s="225"/>
      <c r="H260" s="225"/>
      <c r="I260" s="225"/>
      <c r="J260" s="225"/>
      <c r="K260" s="219"/>
    </row>
    <row r="261" spans="2:11" ht="15" customHeight="1" thickBot="1">
      <c r="B261" s="225"/>
      <c r="C261" s="515"/>
      <c r="D261" s="515"/>
      <c r="E261" s="225"/>
      <c r="F261" s="225"/>
      <c r="G261" s="225"/>
      <c r="H261" s="225"/>
      <c r="I261" s="225"/>
      <c r="J261" s="225"/>
      <c r="K261" s="219"/>
    </row>
    <row r="262" spans="2:11" ht="15" customHeight="1" thickBot="1">
      <c r="B262" s="225"/>
      <c r="C262" s="515"/>
      <c r="D262" s="515"/>
      <c r="E262" s="225"/>
      <c r="F262" s="225"/>
      <c r="G262" s="225"/>
      <c r="H262" s="225"/>
      <c r="I262" s="225"/>
      <c r="J262" s="225"/>
      <c r="K262" s="219"/>
    </row>
    <row r="263" spans="2:11" ht="15" customHeight="1" thickBot="1">
      <c r="B263" s="225"/>
      <c r="C263" s="515"/>
      <c r="D263" s="515"/>
      <c r="E263" s="225"/>
      <c r="F263" s="225"/>
      <c r="G263" s="225"/>
      <c r="H263" s="225"/>
      <c r="I263" s="225"/>
      <c r="J263" s="225"/>
      <c r="K263" s="219"/>
    </row>
    <row r="264" spans="2:11" ht="15" customHeight="1" thickBot="1">
      <c r="B264" s="225"/>
      <c r="C264" s="515"/>
      <c r="D264" s="515"/>
      <c r="E264" s="225"/>
      <c r="F264" s="225"/>
      <c r="G264" s="225"/>
      <c r="H264" s="225"/>
      <c r="I264" s="225"/>
      <c r="J264" s="225"/>
      <c r="K264" s="219"/>
    </row>
    <row r="265" spans="2:11" ht="15" customHeight="1" thickBot="1">
      <c r="B265" s="225"/>
      <c r="C265" s="515"/>
      <c r="D265" s="515"/>
      <c r="E265" s="225"/>
      <c r="F265" s="225"/>
      <c r="G265" s="225"/>
      <c r="H265" s="225"/>
      <c r="I265" s="225"/>
      <c r="J265" s="225"/>
      <c r="K265" s="219"/>
    </row>
    <row r="266" spans="2:11" ht="15" customHeight="1" thickBot="1">
      <c r="B266" s="225"/>
      <c r="C266" s="515"/>
      <c r="D266" s="515"/>
      <c r="E266" s="225"/>
      <c r="F266" s="225"/>
      <c r="G266" s="225"/>
      <c r="H266" s="225"/>
      <c r="I266" s="225"/>
      <c r="J266" s="225"/>
      <c r="K266" s="219"/>
    </row>
    <row r="267" spans="2:11" ht="15" customHeight="1" thickBot="1">
      <c r="B267" s="225"/>
      <c r="C267" s="515"/>
      <c r="D267" s="515"/>
      <c r="E267" s="225"/>
      <c r="F267" s="225"/>
      <c r="G267" s="225"/>
      <c r="H267" s="225"/>
      <c r="I267" s="225"/>
      <c r="J267" s="225"/>
      <c r="K267" s="219"/>
    </row>
    <row r="268" spans="2:11" ht="15" customHeight="1" thickBot="1">
      <c r="B268" s="225"/>
      <c r="C268" s="515"/>
      <c r="D268" s="515"/>
      <c r="E268" s="225"/>
      <c r="F268" s="225"/>
      <c r="G268" s="225"/>
      <c r="H268" s="225"/>
      <c r="I268" s="225"/>
      <c r="J268" s="225"/>
      <c r="K268" s="219"/>
    </row>
    <row r="269" spans="2:11" ht="15" customHeight="1" thickBot="1">
      <c r="B269" s="225"/>
      <c r="C269" s="515"/>
      <c r="D269" s="515"/>
      <c r="E269" s="225"/>
      <c r="F269" s="225"/>
      <c r="G269" s="225"/>
      <c r="H269" s="225"/>
      <c r="I269" s="225"/>
      <c r="J269" s="225"/>
      <c r="K269" s="219"/>
    </row>
    <row r="270" spans="2:11" ht="15" customHeight="1" thickBot="1">
      <c r="B270" s="225"/>
      <c r="C270" s="515"/>
      <c r="D270" s="515"/>
      <c r="E270" s="225"/>
      <c r="F270" s="225"/>
      <c r="G270" s="225"/>
      <c r="H270" s="225"/>
      <c r="I270" s="225"/>
      <c r="J270" s="225"/>
      <c r="K270" s="219"/>
    </row>
    <row r="271" spans="2:11" ht="15" customHeight="1" thickBot="1">
      <c r="B271" s="225"/>
      <c r="C271" s="515"/>
      <c r="D271" s="515"/>
      <c r="E271" s="225"/>
      <c r="F271" s="225"/>
      <c r="G271" s="225"/>
      <c r="H271" s="225"/>
      <c r="I271" s="225"/>
      <c r="J271" s="225"/>
      <c r="K271" s="219"/>
    </row>
    <row r="272" spans="2:11" ht="15" customHeight="1" thickBot="1">
      <c r="B272" s="225"/>
      <c r="C272" s="515"/>
      <c r="D272" s="515"/>
      <c r="E272" s="225"/>
      <c r="F272" s="225"/>
      <c r="G272" s="225"/>
      <c r="H272" s="225"/>
      <c r="I272" s="225"/>
      <c r="J272" s="225"/>
      <c r="K272" s="219"/>
    </row>
    <row r="273" spans="2:11" ht="15" customHeight="1" thickBot="1">
      <c r="B273" s="225"/>
      <c r="C273" s="515"/>
      <c r="D273" s="515"/>
      <c r="E273" s="225"/>
      <c r="F273" s="225"/>
      <c r="G273" s="225"/>
      <c r="H273" s="225"/>
      <c r="I273" s="225"/>
      <c r="J273" s="225"/>
      <c r="K273" s="219"/>
    </row>
    <row r="274" spans="2:11" ht="15" customHeight="1" thickBot="1">
      <c r="B274" s="225"/>
      <c r="C274" s="515"/>
      <c r="D274" s="515"/>
      <c r="E274" s="225"/>
      <c r="F274" s="225"/>
      <c r="G274" s="225"/>
      <c r="H274" s="225"/>
      <c r="I274" s="225"/>
      <c r="J274" s="225"/>
      <c r="K274" s="219"/>
    </row>
    <row r="275" spans="2:11" ht="15" customHeight="1" thickBot="1">
      <c r="B275" s="225"/>
      <c r="C275" s="515"/>
      <c r="D275" s="515"/>
      <c r="E275" s="225"/>
      <c r="F275" s="225"/>
      <c r="G275" s="225"/>
      <c r="H275" s="225"/>
      <c r="I275" s="225"/>
      <c r="J275" s="225"/>
      <c r="K275" s="219"/>
    </row>
    <row r="276" spans="2:11" ht="15" customHeight="1" thickBot="1">
      <c r="B276" s="225"/>
      <c r="C276" s="515"/>
      <c r="D276" s="515"/>
      <c r="E276" s="225"/>
      <c r="F276" s="225"/>
      <c r="G276" s="225"/>
      <c r="H276" s="225"/>
      <c r="I276" s="225"/>
      <c r="J276" s="225"/>
      <c r="K276" s="219"/>
    </row>
    <row r="277" spans="2:11" ht="15" customHeight="1" thickBot="1">
      <c r="B277" s="225"/>
      <c r="C277" s="515"/>
      <c r="D277" s="515"/>
      <c r="E277" s="225"/>
      <c r="F277" s="225"/>
      <c r="G277" s="225"/>
      <c r="H277" s="225"/>
      <c r="I277" s="225"/>
      <c r="J277" s="225"/>
      <c r="K277" s="219"/>
    </row>
    <row r="278" spans="2:11" ht="15" customHeight="1" thickBot="1">
      <c r="B278" s="225"/>
      <c r="C278" s="515"/>
      <c r="D278" s="515"/>
      <c r="E278" s="225"/>
      <c r="F278" s="225"/>
      <c r="G278" s="225"/>
      <c r="H278" s="225"/>
      <c r="I278" s="225"/>
      <c r="J278" s="225"/>
      <c r="K278" s="219"/>
    </row>
    <row r="279" spans="2:11" ht="15" customHeight="1" thickBot="1">
      <c r="B279" s="225"/>
      <c r="C279" s="515"/>
      <c r="D279" s="515"/>
      <c r="E279" s="225"/>
      <c r="F279" s="225"/>
      <c r="G279" s="225"/>
      <c r="H279" s="225"/>
      <c r="I279" s="225"/>
      <c r="J279" s="225"/>
      <c r="K279" s="219"/>
    </row>
    <row r="280" spans="2:11" ht="15" customHeight="1" thickBot="1">
      <c r="B280" s="225"/>
      <c r="C280" s="515"/>
      <c r="D280" s="515"/>
      <c r="E280" s="225"/>
      <c r="F280" s="225"/>
      <c r="G280" s="225"/>
      <c r="H280" s="225"/>
      <c r="I280" s="225"/>
      <c r="J280" s="225"/>
      <c r="K280" s="219"/>
    </row>
    <row r="281" spans="2:11" ht="15" customHeight="1" thickBot="1">
      <c r="B281" s="225"/>
      <c r="C281" s="515"/>
      <c r="D281" s="515"/>
      <c r="E281" s="225"/>
      <c r="F281" s="225"/>
      <c r="G281" s="225"/>
      <c r="H281" s="225"/>
      <c r="I281" s="225"/>
      <c r="J281" s="225"/>
      <c r="K281" s="219"/>
    </row>
    <row r="282" spans="2:11" ht="15" customHeight="1" thickBot="1">
      <c r="B282" s="225"/>
      <c r="C282" s="515"/>
      <c r="D282" s="515"/>
      <c r="E282" s="225"/>
      <c r="F282" s="225"/>
      <c r="G282" s="225"/>
      <c r="H282" s="225"/>
      <c r="I282" s="225"/>
      <c r="J282" s="225"/>
      <c r="K282" s="219"/>
    </row>
    <row r="283" spans="2:11" ht="15" customHeight="1" thickBot="1">
      <c r="B283" s="225"/>
      <c r="C283" s="515"/>
      <c r="D283" s="515"/>
      <c r="E283" s="225"/>
      <c r="F283" s="225"/>
      <c r="G283" s="225"/>
      <c r="H283" s="225"/>
      <c r="I283" s="225"/>
      <c r="J283" s="225"/>
      <c r="K283" s="219"/>
    </row>
    <row r="284" spans="2:11" ht="15" customHeight="1" thickBot="1">
      <c r="B284" s="225"/>
      <c r="C284" s="515"/>
      <c r="D284" s="515"/>
      <c r="E284" s="225"/>
      <c r="F284" s="225"/>
      <c r="G284" s="225"/>
      <c r="H284" s="225"/>
      <c r="I284" s="225"/>
      <c r="J284" s="225"/>
      <c r="K284" s="219"/>
    </row>
    <row r="285" spans="2:11" ht="15" customHeight="1" thickBot="1">
      <c r="B285" s="225"/>
      <c r="C285" s="515"/>
      <c r="D285" s="515"/>
      <c r="E285" s="225"/>
      <c r="F285" s="225"/>
      <c r="G285" s="225"/>
      <c r="H285" s="225"/>
      <c r="I285" s="225"/>
      <c r="J285" s="225"/>
      <c r="K285" s="219"/>
    </row>
    <row r="286" spans="2:11" ht="15" customHeight="1" thickBot="1">
      <c r="B286" s="225"/>
      <c r="C286" s="515"/>
      <c r="D286" s="515"/>
      <c r="E286" s="225"/>
      <c r="F286" s="225"/>
      <c r="G286" s="225"/>
      <c r="H286" s="225"/>
      <c r="I286" s="225"/>
      <c r="J286" s="225"/>
      <c r="K286" s="219"/>
    </row>
    <row r="287" spans="2:11" ht="15" customHeight="1" thickBot="1">
      <c r="B287" s="225"/>
      <c r="C287" s="515"/>
      <c r="D287" s="515"/>
      <c r="E287" s="225"/>
      <c r="F287" s="225"/>
      <c r="G287" s="225"/>
      <c r="H287" s="225"/>
      <c r="I287" s="225"/>
      <c r="J287" s="225"/>
      <c r="K287" s="219"/>
    </row>
    <row r="288" spans="2:11" ht="15" customHeight="1" thickBot="1">
      <c r="B288" s="225"/>
      <c r="C288" s="515"/>
      <c r="D288" s="515"/>
      <c r="E288" s="225"/>
      <c r="F288" s="225"/>
      <c r="G288" s="225"/>
      <c r="H288" s="225"/>
      <c r="I288" s="225"/>
      <c r="J288" s="225"/>
      <c r="K288" s="219"/>
    </row>
    <row r="289" spans="2:11" ht="15" customHeight="1" thickBot="1">
      <c r="B289" s="225"/>
      <c r="C289" s="515"/>
      <c r="D289" s="515"/>
      <c r="E289" s="225"/>
      <c r="F289" s="225"/>
      <c r="G289" s="225"/>
      <c r="H289" s="225"/>
      <c r="I289" s="225"/>
      <c r="J289" s="225"/>
      <c r="K289" s="219"/>
    </row>
    <row r="290" spans="2:11" ht="15" customHeight="1" thickBot="1">
      <c r="B290" s="225"/>
      <c r="C290" s="515"/>
      <c r="D290" s="515"/>
      <c r="E290" s="225"/>
      <c r="F290" s="225"/>
      <c r="G290" s="225"/>
      <c r="H290" s="225"/>
      <c r="I290" s="225"/>
      <c r="J290" s="225"/>
      <c r="K290" s="219"/>
    </row>
    <row r="291" spans="2:11" ht="15" customHeight="1" thickBot="1">
      <c r="B291" s="225"/>
      <c r="C291" s="515"/>
      <c r="D291" s="515"/>
      <c r="E291" s="225"/>
      <c r="F291" s="225"/>
      <c r="G291" s="225"/>
      <c r="H291" s="225"/>
      <c r="I291" s="225"/>
      <c r="J291" s="225"/>
      <c r="K291" s="219"/>
    </row>
    <row r="292" spans="2:11" ht="15" customHeight="1" thickBot="1">
      <c r="B292" s="225"/>
      <c r="C292" s="515"/>
      <c r="D292" s="515"/>
      <c r="E292" s="225"/>
      <c r="F292" s="225"/>
      <c r="G292" s="225"/>
      <c r="H292" s="225"/>
      <c r="I292" s="225"/>
      <c r="J292" s="225"/>
      <c r="K292" s="219"/>
    </row>
    <row r="293" spans="2:11" ht="15" customHeight="1" thickBot="1">
      <c r="B293" s="225"/>
      <c r="C293" s="515"/>
      <c r="D293" s="515"/>
      <c r="E293" s="225"/>
      <c r="F293" s="225"/>
      <c r="G293" s="225"/>
      <c r="H293" s="225"/>
      <c r="I293" s="225"/>
      <c r="J293" s="225"/>
      <c r="K293" s="219"/>
    </row>
    <row r="294" spans="2:11" ht="15" customHeight="1" thickBot="1">
      <c r="B294" s="225"/>
      <c r="C294" s="515"/>
      <c r="D294" s="515"/>
      <c r="E294" s="225"/>
      <c r="F294" s="225"/>
      <c r="G294" s="225"/>
      <c r="H294" s="225"/>
      <c r="I294" s="225"/>
      <c r="J294" s="225"/>
      <c r="K294" s="219"/>
    </row>
    <row r="295" spans="2:11" ht="15" customHeight="1" thickBot="1">
      <c r="B295" s="225"/>
      <c r="C295" s="515"/>
      <c r="D295" s="515"/>
      <c r="E295" s="225"/>
      <c r="F295" s="225"/>
      <c r="G295" s="225"/>
      <c r="H295" s="225"/>
      <c r="I295" s="225"/>
      <c r="J295" s="225"/>
      <c r="K295" s="219"/>
    </row>
    <row r="296" spans="2:11" ht="15" customHeight="1" thickBot="1">
      <c r="B296" s="225"/>
      <c r="C296" s="515"/>
      <c r="D296" s="515"/>
      <c r="E296" s="225"/>
      <c r="F296" s="225"/>
      <c r="G296" s="225"/>
      <c r="H296" s="225"/>
      <c r="I296" s="225"/>
      <c r="J296" s="225"/>
      <c r="K296" s="219"/>
    </row>
    <row r="297" spans="2:11" ht="15" customHeight="1" thickBot="1">
      <c r="B297" s="225"/>
      <c r="C297" s="515"/>
      <c r="D297" s="515"/>
      <c r="E297" s="225"/>
      <c r="F297" s="225"/>
      <c r="G297" s="225"/>
      <c r="H297" s="225"/>
      <c r="I297" s="225"/>
      <c r="J297" s="225"/>
      <c r="K297" s="219"/>
    </row>
    <row r="298" spans="2:11" ht="15" customHeight="1" thickBot="1">
      <c r="B298" s="225"/>
      <c r="C298" s="515"/>
      <c r="D298" s="515"/>
      <c r="E298" s="225"/>
      <c r="F298" s="225"/>
      <c r="G298" s="225"/>
      <c r="H298" s="225"/>
      <c r="I298" s="225"/>
      <c r="J298" s="225"/>
      <c r="K298" s="219"/>
    </row>
    <row r="299" spans="2:11" ht="15" customHeight="1" thickBot="1">
      <c r="B299" s="225"/>
      <c r="C299" s="515"/>
      <c r="D299" s="515"/>
      <c r="E299" s="225"/>
      <c r="F299" s="225"/>
      <c r="G299" s="225"/>
      <c r="H299" s="225"/>
      <c r="I299" s="225"/>
      <c r="J299" s="225"/>
      <c r="K299" s="219"/>
    </row>
    <row r="300" spans="2:11" ht="15" customHeight="1" thickBot="1">
      <c r="B300" s="225"/>
      <c r="C300" s="515"/>
      <c r="D300" s="515"/>
      <c r="E300" s="225"/>
      <c r="F300" s="225"/>
      <c r="G300" s="225"/>
      <c r="H300" s="225"/>
      <c r="I300" s="225"/>
      <c r="J300" s="225"/>
      <c r="K300" s="219"/>
    </row>
    <row r="301" spans="2:11" ht="15" customHeight="1" thickBot="1">
      <c r="B301" s="225"/>
      <c r="C301" s="515"/>
      <c r="D301" s="515"/>
      <c r="E301" s="225"/>
      <c r="F301" s="225"/>
      <c r="G301" s="225"/>
      <c r="H301" s="225"/>
      <c r="I301" s="225"/>
      <c r="J301" s="225"/>
      <c r="K301" s="219"/>
    </row>
    <row r="302" spans="2:11" ht="15" customHeight="1" thickBot="1">
      <c r="B302" s="225"/>
      <c r="C302" s="515"/>
      <c r="D302" s="515"/>
      <c r="E302" s="225"/>
      <c r="F302" s="225"/>
      <c r="G302" s="225"/>
      <c r="H302" s="225"/>
      <c r="I302" s="225"/>
      <c r="J302" s="225"/>
      <c r="K302" s="219"/>
    </row>
  </sheetData>
  <mergeCells count="168">
    <mergeCell ref="B12:J12"/>
    <mergeCell ref="E13:F13"/>
    <mergeCell ref="B8:J8"/>
    <mergeCell ref="E22:F22"/>
    <mergeCell ref="E23:F23"/>
    <mergeCell ref="E20:F20"/>
    <mergeCell ref="E21:F21"/>
    <mergeCell ref="E18:F18"/>
    <mergeCell ref="E19:F19"/>
    <mergeCell ref="E16:F16"/>
    <mergeCell ref="E17:F17"/>
    <mergeCell ref="E14:F14"/>
    <mergeCell ref="E15:F15"/>
    <mergeCell ref="E33:F33"/>
    <mergeCell ref="B162:J162"/>
    <mergeCell ref="C163:D163"/>
    <mergeCell ref="E28:F28"/>
    <mergeCell ref="E32:F32"/>
    <mergeCell ref="E26:F26"/>
    <mergeCell ref="E27:F27"/>
    <mergeCell ref="E24:F24"/>
    <mergeCell ref="E25:F25"/>
    <mergeCell ref="E29:F29"/>
    <mergeCell ref="E30:F30"/>
    <mergeCell ref="E31:F31"/>
    <mergeCell ref="C172:D172"/>
    <mergeCell ref="C173:D173"/>
    <mergeCell ref="C170:D170"/>
    <mergeCell ref="C171:D171"/>
    <mergeCell ref="C168:D168"/>
    <mergeCell ref="C169:D169"/>
    <mergeCell ref="C166:D166"/>
    <mergeCell ref="C167:D167"/>
    <mergeCell ref="C164:D164"/>
    <mergeCell ref="C165:D165"/>
    <mergeCell ref="C182:D182"/>
    <mergeCell ref="C183:D183"/>
    <mergeCell ref="C180:D180"/>
    <mergeCell ref="C181:D181"/>
    <mergeCell ref="C178:D178"/>
    <mergeCell ref="C179:D179"/>
    <mergeCell ref="C176:D176"/>
    <mergeCell ref="C177:D177"/>
    <mergeCell ref="C174:D174"/>
    <mergeCell ref="C175:D175"/>
    <mergeCell ref="C192:D192"/>
    <mergeCell ref="C193:D193"/>
    <mergeCell ref="C190:D190"/>
    <mergeCell ref="C191:D191"/>
    <mergeCell ref="C188:D188"/>
    <mergeCell ref="C189:D189"/>
    <mergeCell ref="C186:D186"/>
    <mergeCell ref="C187:D187"/>
    <mergeCell ref="C184:D184"/>
    <mergeCell ref="C185:D185"/>
    <mergeCell ref="C202:D202"/>
    <mergeCell ref="C203:D203"/>
    <mergeCell ref="C200:D200"/>
    <mergeCell ref="C201:D201"/>
    <mergeCell ref="C198:D198"/>
    <mergeCell ref="C199:D199"/>
    <mergeCell ref="C196:D196"/>
    <mergeCell ref="C197:D197"/>
    <mergeCell ref="C194:D194"/>
    <mergeCell ref="C195:D195"/>
    <mergeCell ref="C212:D212"/>
    <mergeCell ref="C213:D213"/>
    <mergeCell ref="C210:D210"/>
    <mergeCell ref="C211:D211"/>
    <mergeCell ref="C208:D208"/>
    <mergeCell ref="C209:D209"/>
    <mergeCell ref="C206:D206"/>
    <mergeCell ref="C207:D207"/>
    <mergeCell ref="C204:D204"/>
    <mergeCell ref="C205:D205"/>
    <mergeCell ref="C222:D222"/>
    <mergeCell ref="C223:D223"/>
    <mergeCell ref="C220:D220"/>
    <mergeCell ref="C221:D221"/>
    <mergeCell ref="C218:D218"/>
    <mergeCell ref="C219:D219"/>
    <mergeCell ref="C216:D216"/>
    <mergeCell ref="C217:D217"/>
    <mergeCell ref="C214:D214"/>
    <mergeCell ref="C215:D215"/>
    <mergeCell ref="C232:D232"/>
    <mergeCell ref="C233:D233"/>
    <mergeCell ref="C230:D230"/>
    <mergeCell ref="C231:D231"/>
    <mergeCell ref="C228:D228"/>
    <mergeCell ref="C229:D229"/>
    <mergeCell ref="C226:D226"/>
    <mergeCell ref="C227:D227"/>
    <mergeCell ref="C224:D224"/>
    <mergeCell ref="C225:D225"/>
    <mergeCell ref="C242:D242"/>
    <mergeCell ref="C243:D243"/>
    <mergeCell ref="C240:D240"/>
    <mergeCell ref="C241:D241"/>
    <mergeCell ref="C238:D238"/>
    <mergeCell ref="C239:D239"/>
    <mergeCell ref="C236:D236"/>
    <mergeCell ref="C237:D237"/>
    <mergeCell ref="C234:D234"/>
    <mergeCell ref="C235:D235"/>
    <mergeCell ref="C252:D252"/>
    <mergeCell ref="C253:D253"/>
    <mergeCell ref="C250:D250"/>
    <mergeCell ref="C251:D251"/>
    <mergeCell ref="C248:D248"/>
    <mergeCell ref="C249:D249"/>
    <mergeCell ref="C246:D246"/>
    <mergeCell ref="C247:D247"/>
    <mergeCell ref="C244:D244"/>
    <mergeCell ref="C245:D245"/>
    <mergeCell ref="C262:D262"/>
    <mergeCell ref="C263:D263"/>
    <mergeCell ref="C260:D260"/>
    <mergeCell ref="C261:D261"/>
    <mergeCell ref="C258:D258"/>
    <mergeCell ref="C259:D259"/>
    <mergeCell ref="C256:D256"/>
    <mergeCell ref="C257:D257"/>
    <mergeCell ref="C254:D254"/>
    <mergeCell ref="C255:D255"/>
    <mergeCell ref="C272:D272"/>
    <mergeCell ref="C273:D273"/>
    <mergeCell ref="C270:D270"/>
    <mergeCell ref="C271:D271"/>
    <mergeCell ref="C268:D268"/>
    <mergeCell ref="C269:D269"/>
    <mergeCell ref="C266:D266"/>
    <mergeCell ref="C267:D267"/>
    <mergeCell ref="C264:D264"/>
    <mergeCell ref="C265:D265"/>
    <mergeCell ref="C283:D283"/>
    <mergeCell ref="C280:D280"/>
    <mergeCell ref="C281:D281"/>
    <mergeCell ref="C278:D278"/>
    <mergeCell ref="C279:D279"/>
    <mergeCell ref="C276:D276"/>
    <mergeCell ref="C277:D277"/>
    <mergeCell ref="C274:D274"/>
    <mergeCell ref="C275:D275"/>
    <mergeCell ref="C5:J6"/>
    <mergeCell ref="C2:J4"/>
    <mergeCell ref="C302:D302"/>
    <mergeCell ref="B2:B6"/>
    <mergeCell ref="B10:J10"/>
    <mergeCell ref="C300:D300"/>
    <mergeCell ref="C301:D301"/>
    <mergeCell ref="C298:D298"/>
    <mergeCell ref="C299:D299"/>
    <mergeCell ref="C296:D296"/>
    <mergeCell ref="C297:D297"/>
    <mergeCell ref="C294:D294"/>
    <mergeCell ref="C295:D295"/>
    <mergeCell ref="C292:D292"/>
    <mergeCell ref="C293:D293"/>
    <mergeCell ref="C290:D290"/>
    <mergeCell ref="C291:D291"/>
    <mergeCell ref="C288:D288"/>
    <mergeCell ref="C289:D289"/>
    <mergeCell ref="C286:D286"/>
    <mergeCell ref="C287:D287"/>
    <mergeCell ref="C284:D284"/>
    <mergeCell ref="C285:D285"/>
    <mergeCell ref="C282:D282"/>
  </mergeCells>
  <printOptions gridLines="1"/>
  <pageMargins left="0.70866141732283472" right="0.70866141732283472" top="0.74803149606299213" bottom="0.74803149606299213" header="0.31496062992125984" footer="0.31496062992125984"/>
  <pageSetup scale="50" fitToHeight="0" orientation="portrait" r:id="rId1"/>
  <headerFooter>
    <oddFooter>&amp;R&amp;G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86DBE-4ADA-445B-9A5E-7C23C3CC7563}">
  <sheetPr>
    <pageSetUpPr fitToPage="1"/>
  </sheetPr>
  <dimension ref="B1:H28"/>
  <sheetViews>
    <sheetView view="pageBreakPreview" topLeftCell="A4" zoomScale="115" zoomScaleNormal="80" zoomScaleSheetLayoutView="115" workbookViewId="0">
      <selection activeCell="D20" sqref="D20:L20"/>
    </sheetView>
  </sheetViews>
  <sheetFormatPr baseColWidth="10" defaultRowHeight="13.2"/>
  <cols>
    <col min="1" max="1" width="3.5546875" customWidth="1"/>
    <col min="2" max="2" width="22.77734375" customWidth="1"/>
    <col min="3" max="3" width="47.44140625" bestFit="1" customWidth="1"/>
    <col min="5" max="5" width="13.44140625" bestFit="1" customWidth="1"/>
    <col min="6" max="6" width="4" bestFit="1" customWidth="1"/>
    <col min="7" max="7" width="14.5546875" bestFit="1" customWidth="1"/>
    <col min="8" max="8" width="18.44140625" customWidth="1"/>
    <col min="9" max="9" width="3.5546875" customWidth="1"/>
  </cols>
  <sheetData>
    <row r="1" spans="2:8" ht="13.8" thickBot="1"/>
    <row r="2" spans="2:8" ht="13.8" thickBot="1">
      <c r="B2" s="503" t="e" vm="1">
        <v>#VALUE!</v>
      </c>
      <c r="C2" s="504" t="e">
        <f>#REF!</f>
        <v>#REF!</v>
      </c>
      <c r="D2" s="504"/>
      <c r="E2" s="504"/>
      <c r="F2" s="504"/>
      <c r="G2" s="504"/>
      <c r="H2" s="504"/>
    </row>
    <row r="3" spans="2:8" ht="13.8" thickBot="1">
      <c r="B3" s="503"/>
      <c r="C3" s="504"/>
      <c r="D3" s="504"/>
      <c r="E3" s="504"/>
      <c r="F3" s="504"/>
      <c r="G3" s="504"/>
      <c r="H3" s="504"/>
    </row>
    <row r="4" spans="2:8" ht="13.8" thickBot="1">
      <c r="B4" s="503"/>
      <c r="C4" s="504"/>
      <c r="D4" s="504"/>
      <c r="E4" s="504"/>
      <c r="F4" s="504"/>
      <c r="G4" s="504"/>
      <c r="H4" s="504"/>
    </row>
    <row r="5" spans="2:8" ht="13.8" thickBot="1">
      <c r="B5" s="503"/>
      <c r="C5" s="505" t="s">
        <v>44</v>
      </c>
      <c r="D5" s="505"/>
      <c r="E5" s="505"/>
      <c r="F5" s="505"/>
      <c r="G5" s="505"/>
      <c r="H5" s="505"/>
    </row>
    <row r="6" spans="2:8" ht="13.8" thickBot="1">
      <c r="B6" s="503"/>
      <c r="C6" s="505"/>
      <c r="D6" s="505"/>
      <c r="E6" s="505"/>
      <c r="F6" s="505"/>
      <c r="G6" s="505"/>
      <c r="H6" s="505"/>
    </row>
    <row r="7" spans="2:8" ht="13.8" thickBot="1">
      <c r="B7" s="214"/>
      <c r="C7" s="215"/>
      <c r="D7" s="215"/>
      <c r="E7" s="215"/>
      <c r="F7" s="215"/>
      <c r="G7" s="215"/>
      <c r="H7" s="215"/>
    </row>
    <row r="8" spans="2:8" ht="13.2" customHeight="1" thickBot="1">
      <c r="B8" s="500" t="s">
        <v>1212</v>
      </c>
      <c r="C8" s="501"/>
      <c r="D8" s="501"/>
      <c r="E8" s="501"/>
      <c r="F8" s="501"/>
      <c r="G8" s="501"/>
      <c r="H8" s="502"/>
    </row>
    <row r="9" spans="2:8" ht="5.4" customHeight="1" thickBot="1">
      <c r="B9" s="213"/>
      <c r="C9" s="213"/>
      <c r="D9" s="213"/>
      <c r="E9" s="213"/>
      <c r="F9" s="213"/>
      <c r="G9" s="213"/>
      <c r="H9" s="213"/>
    </row>
    <row r="10" spans="2:8" ht="13.8" thickBot="1">
      <c r="B10" s="500" t="s">
        <v>1241</v>
      </c>
      <c r="C10" s="501"/>
      <c r="D10" s="501"/>
      <c r="E10" s="501"/>
      <c r="F10" s="501"/>
      <c r="G10" s="501"/>
      <c r="H10" s="502"/>
    </row>
    <row r="11" spans="2:8" ht="13.8" thickBot="1"/>
    <row r="12" spans="2:8" ht="13.8" thickBot="1">
      <c r="B12" s="500" t="s">
        <v>1242</v>
      </c>
      <c r="C12" s="501"/>
      <c r="D12" s="501"/>
      <c r="E12" s="501"/>
      <c r="F12" s="501"/>
      <c r="G12" s="501"/>
      <c r="H12" s="502"/>
    </row>
    <row r="13" spans="2:8">
      <c r="B13" s="216" t="s">
        <v>1206</v>
      </c>
      <c r="C13" s="217" t="s">
        <v>1242</v>
      </c>
      <c r="D13" s="217" t="s">
        <v>55</v>
      </c>
      <c r="E13" s="217" t="s">
        <v>1208</v>
      </c>
      <c r="F13" s="217" t="s">
        <v>1209</v>
      </c>
      <c r="G13" s="217" t="s">
        <v>1210</v>
      </c>
      <c r="H13" s="218" t="s">
        <v>1211</v>
      </c>
    </row>
    <row r="14" spans="2:8">
      <c r="B14" s="246">
        <v>1</v>
      </c>
      <c r="C14" s="247" t="s">
        <v>1250</v>
      </c>
      <c r="D14" s="247" t="s">
        <v>1251</v>
      </c>
      <c r="E14" s="268">
        <v>514637</v>
      </c>
      <c r="F14" s="247"/>
      <c r="G14" s="249">
        <f t="shared" ref="G14:G16" si="0">E14*(1+F14)</f>
        <v>514637</v>
      </c>
      <c r="H14" s="250" t="s">
        <v>1309</v>
      </c>
    </row>
    <row r="15" spans="2:8">
      <c r="B15" s="246">
        <v>2</v>
      </c>
      <c r="C15" s="247" t="s">
        <v>2204</v>
      </c>
      <c r="D15" s="247" t="s">
        <v>1245</v>
      </c>
      <c r="E15" s="268">
        <v>149084</v>
      </c>
      <c r="F15" s="247"/>
      <c r="G15" s="249">
        <f t="shared" si="0"/>
        <v>149084</v>
      </c>
      <c r="H15" s="250" t="s">
        <v>1309</v>
      </c>
    </row>
    <row r="16" spans="2:8">
      <c r="B16" s="246">
        <v>3</v>
      </c>
      <c r="C16" s="247" t="s">
        <v>2205</v>
      </c>
      <c r="D16" s="247" t="s">
        <v>1245</v>
      </c>
      <c r="E16" s="268">
        <v>83867</v>
      </c>
      <c r="F16" s="247"/>
      <c r="G16" s="249">
        <f t="shared" si="0"/>
        <v>83867</v>
      </c>
      <c r="H16" s="250" t="s">
        <v>1309</v>
      </c>
    </row>
    <row r="17" spans="2:8">
      <c r="B17" s="246">
        <v>4</v>
      </c>
      <c r="C17" s="247" t="s">
        <v>2206</v>
      </c>
      <c r="D17" s="247" t="s">
        <v>1245</v>
      </c>
      <c r="E17" s="268">
        <v>116097</v>
      </c>
      <c r="F17" s="247"/>
      <c r="G17" s="249">
        <f t="shared" ref="G17:G19" si="1">E17*(1+F17)</f>
        <v>116097</v>
      </c>
      <c r="H17" s="250" t="s">
        <v>1309</v>
      </c>
    </row>
    <row r="18" spans="2:8">
      <c r="B18" s="246">
        <v>5</v>
      </c>
      <c r="C18" s="247" t="s">
        <v>2207</v>
      </c>
      <c r="D18" s="247" t="s">
        <v>1251</v>
      </c>
      <c r="E18" s="268">
        <v>1746646</v>
      </c>
      <c r="F18" s="247"/>
      <c r="G18" s="249">
        <f t="shared" si="1"/>
        <v>1746646</v>
      </c>
      <c r="H18" s="250" t="s">
        <v>1309</v>
      </c>
    </row>
    <row r="19" spans="2:8">
      <c r="B19" s="246">
        <v>6</v>
      </c>
      <c r="C19" s="247" t="s">
        <v>2208</v>
      </c>
      <c r="D19" s="247" t="s">
        <v>1245</v>
      </c>
      <c r="E19" s="268">
        <v>162383</v>
      </c>
      <c r="F19" s="247"/>
      <c r="G19" s="249">
        <f t="shared" si="1"/>
        <v>162383</v>
      </c>
      <c r="H19" s="250" t="s">
        <v>1309</v>
      </c>
    </row>
    <row r="20" spans="2:8">
      <c r="B20" s="246">
        <f t="shared" ref="B20:B28" si="2">B19+1</f>
        <v>7</v>
      </c>
      <c r="C20" s="247"/>
      <c r="D20" s="247"/>
      <c r="E20" s="247"/>
      <c r="F20" s="247"/>
      <c r="G20" s="247"/>
      <c r="H20" s="250"/>
    </row>
    <row r="21" spans="2:8">
      <c r="B21" s="246">
        <f t="shared" si="2"/>
        <v>8</v>
      </c>
      <c r="C21" s="247"/>
      <c r="D21" s="247"/>
      <c r="E21" s="247"/>
      <c r="F21" s="247"/>
      <c r="G21" s="247"/>
      <c r="H21" s="250"/>
    </row>
    <row r="22" spans="2:8">
      <c r="B22" s="246">
        <f t="shared" si="2"/>
        <v>9</v>
      </c>
      <c r="C22" s="247"/>
      <c r="D22" s="247"/>
      <c r="E22" s="247"/>
      <c r="F22" s="247"/>
      <c r="G22" s="247"/>
      <c r="H22" s="250"/>
    </row>
    <row r="23" spans="2:8">
      <c r="B23" s="246">
        <f t="shared" si="2"/>
        <v>10</v>
      </c>
      <c r="C23" s="247"/>
      <c r="D23" s="247"/>
      <c r="E23" s="247"/>
      <c r="F23" s="247"/>
      <c r="G23" s="247"/>
      <c r="H23" s="250"/>
    </row>
    <row r="24" spans="2:8">
      <c r="B24" s="246">
        <f t="shared" si="2"/>
        <v>11</v>
      </c>
      <c r="C24" s="247"/>
      <c r="D24" s="247"/>
      <c r="E24" s="247"/>
      <c r="F24" s="247"/>
      <c r="G24" s="247"/>
      <c r="H24" s="250"/>
    </row>
    <row r="25" spans="2:8">
      <c r="B25" s="246">
        <f t="shared" si="2"/>
        <v>12</v>
      </c>
      <c r="C25" s="247"/>
      <c r="D25" s="247"/>
      <c r="E25" s="247"/>
      <c r="F25" s="247"/>
      <c r="G25" s="247"/>
      <c r="H25" s="250"/>
    </row>
    <row r="26" spans="2:8">
      <c r="B26" s="246">
        <f t="shared" si="2"/>
        <v>13</v>
      </c>
      <c r="C26" s="247"/>
      <c r="D26" s="247"/>
      <c r="E26" s="247"/>
      <c r="F26" s="247"/>
      <c r="G26" s="247"/>
      <c r="H26" s="250"/>
    </row>
    <row r="27" spans="2:8">
      <c r="B27" s="246">
        <f t="shared" si="2"/>
        <v>14</v>
      </c>
      <c r="C27" s="247"/>
      <c r="D27" s="247"/>
      <c r="E27" s="247"/>
      <c r="F27" s="247"/>
      <c r="G27" s="247"/>
      <c r="H27" s="250"/>
    </row>
    <row r="28" spans="2:8" ht="13.8" thickBot="1">
      <c r="B28" s="252">
        <f t="shared" si="2"/>
        <v>15</v>
      </c>
      <c r="C28" s="253"/>
      <c r="D28" s="253"/>
      <c r="E28" s="253"/>
      <c r="F28" s="253"/>
      <c r="G28" s="253"/>
      <c r="H28" s="254"/>
    </row>
  </sheetData>
  <mergeCells count="6">
    <mergeCell ref="B12:H12"/>
    <mergeCell ref="B2:B6"/>
    <mergeCell ref="C2:H4"/>
    <mergeCell ref="C5:H6"/>
    <mergeCell ref="B8:H8"/>
    <mergeCell ref="B10:H10"/>
  </mergeCells>
  <phoneticPr fontId="10" type="noConversion"/>
  <pageMargins left="0.70866141732283472" right="0.70866141732283472" top="0.74803149606299213" bottom="0.74803149606299213" header="0.31496062992125984" footer="0.31496062992125984"/>
  <pageSetup scale="66"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EF759-9D23-41C9-8715-E042BAEB0ACA}">
  <sheetPr>
    <pageSetUpPr fitToPage="1"/>
  </sheetPr>
  <dimension ref="B2:H2074"/>
  <sheetViews>
    <sheetView showGridLines="0" view="pageBreakPreview" topLeftCell="A1025" zoomScale="115" zoomScaleNormal="100" zoomScaleSheetLayoutView="115" workbookViewId="0">
      <selection activeCell="D20" sqref="D20:L20"/>
    </sheetView>
  </sheetViews>
  <sheetFormatPr baseColWidth="10" defaultRowHeight="13.2"/>
  <cols>
    <col min="1" max="1" width="6.5546875" customWidth="1"/>
    <col min="2" max="2" width="11.33203125" bestFit="1" customWidth="1"/>
    <col min="3" max="3" width="8.21875" bestFit="1" customWidth="1"/>
    <col min="4" max="4" width="55.6640625" customWidth="1"/>
    <col min="5" max="5" width="6.44140625" bestFit="1" customWidth="1"/>
    <col min="6" max="6" width="7.88671875" bestFit="1" customWidth="1"/>
    <col min="7" max="7" width="13.21875" style="313" customWidth="1"/>
    <col min="8" max="8" width="11.5546875" style="313"/>
  </cols>
  <sheetData>
    <row r="2" spans="2:8" ht="48" customHeight="1">
      <c r="B2" s="521" t="s">
        <v>1202</v>
      </c>
      <c r="C2" s="521"/>
      <c r="D2" s="521"/>
      <c r="E2" s="521"/>
      <c r="F2" s="521"/>
    </row>
    <row r="3" spans="2:8">
      <c r="C3" t="s">
        <v>1204</v>
      </c>
    </row>
    <row r="4" spans="2:8">
      <c r="B4" s="522" t="s">
        <v>1203</v>
      </c>
      <c r="C4" s="522"/>
      <c r="D4" s="522"/>
      <c r="E4" s="522"/>
      <c r="F4" s="522"/>
    </row>
    <row r="5" spans="2:8" ht="13.8" thickBot="1"/>
    <row r="6" spans="2:8" ht="13.8" thickBot="1">
      <c r="B6" s="188" t="s">
        <v>54</v>
      </c>
      <c r="C6" s="82"/>
      <c r="D6" s="83" t="s">
        <v>6</v>
      </c>
      <c r="E6" s="83" t="s">
        <v>55</v>
      </c>
      <c r="F6" s="84" t="s">
        <v>74</v>
      </c>
    </row>
    <row r="7" spans="2:8" ht="16.2" thickBot="1">
      <c r="B7" s="187" t="s">
        <v>75</v>
      </c>
      <c r="C7" s="85"/>
      <c r="D7" s="85"/>
      <c r="E7" s="85"/>
      <c r="F7" s="85"/>
    </row>
    <row r="8" spans="2:8">
      <c r="B8" s="189">
        <v>1</v>
      </c>
      <c r="C8" s="86"/>
      <c r="D8" s="87" t="s">
        <v>76</v>
      </c>
      <c r="E8" s="88"/>
      <c r="F8" s="89"/>
    </row>
    <row r="9" spans="2:8">
      <c r="B9" s="190">
        <v>1.1000000000000001</v>
      </c>
      <c r="C9" s="90"/>
      <c r="D9" s="91" t="s">
        <v>77</v>
      </c>
      <c r="E9" s="92" t="s">
        <v>78</v>
      </c>
      <c r="F9" s="93">
        <v>3221690</v>
      </c>
      <c r="G9" s="313" t="str">
        <f>H9&amp;" - C"</f>
        <v>1,1 - C</v>
      </c>
      <c r="H9" s="313">
        <f>ROUND(B9,2)</f>
        <v>1.1000000000000001</v>
      </c>
    </row>
    <row r="10" spans="2:8" ht="20.399999999999999">
      <c r="B10" s="190">
        <v>1.2</v>
      </c>
      <c r="C10" s="90"/>
      <c r="D10" s="94" t="s">
        <v>79</v>
      </c>
      <c r="E10" s="92" t="s">
        <v>78</v>
      </c>
      <c r="F10" s="93">
        <v>1791322</v>
      </c>
      <c r="G10" s="313" t="str">
        <f t="shared" ref="G10:G73" si="0">H10&amp;" - C"</f>
        <v>1,2 - C</v>
      </c>
      <c r="H10" s="313">
        <f t="shared" ref="H10:H73" si="1">ROUND(B10,2)</f>
        <v>1.2</v>
      </c>
    </row>
    <row r="11" spans="2:8">
      <c r="B11" s="190">
        <v>1.3</v>
      </c>
      <c r="C11" s="90"/>
      <c r="D11" s="95" t="s">
        <v>80</v>
      </c>
      <c r="E11" s="96" t="s">
        <v>81</v>
      </c>
      <c r="F11" s="93">
        <v>19160</v>
      </c>
      <c r="G11" s="313" t="str">
        <f t="shared" si="0"/>
        <v>1,3 - C</v>
      </c>
      <c r="H11" s="313">
        <f t="shared" si="1"/>
        <v>1.3</v>
      </c>
    </row>
    <row r="12" spans="2:8">
      <c r="B12" s="190">
        <v>1.4</v>
      </c>
      <c r="C12" s="90"/>
      <c r="D12" s="95" t="s">
        <v>82</v>
      </c>
      <c r="E12" s="92" t="s">
        <v>81</v>
      </c>
      <c r="F12" s="93">
        <v>22090</v>
      </c>
      <c r="G12" s="313" t="str">
        <f t="shared" si="0"/>
        <v>1,4 - C</v>
      </c>
      <c r="H12" s="313">
        <f t="shared" si="1"/>
        <v>1.4</v>
      </c>
    </row>
    <row r="13" spans="2:8">
      <c r="B13" s="190">
        <v>1.5</v>
      </c>
      <c r="C13" s="90"/>
      <c r="D13" s="95" t="s">
        <v>83</v>
      </c>
      <c r="E13" s="92" t="s">
        <v>81</v>
      </c>
      <c r="F13" s="93">
        <v>25532</v>
      </c>
      <c r="G13" s="313" t="str">
        <f t="shared" si="0"/>
        <v>1,5 - C</v>
      </c>
      <c r="H13" s="313">
        <f t="shared" si="1"/>
        <v>1.5</v>
      </c>
    </row>
    <row r="14" spans="2:8">
      <c r="B14" s="190">
        <v>1.6</v>
      </c>
      <c r="C14" s="90"/>
      <c r="D14" s="91" t="s">
        <v>84</v>
      </c>
      <c r="E14" s="92" t="s">
        <v>81</v>
      </c>
      <c r="F14" s="93">
        <v>100808</v>
      </c>
      <c r="G14" s="313" t="str">
        <f t="shared" si="0"/>
        <v>1,6 - C</v>
      </c>
      <c r="H14" s="313">
        <f t="shared" si="1"/>
        <v>1.6</v>
      </c>
    </row>
    <row r="15" spans="2:8">
      <c r="B15" s="190">
        <v>1.7</v>
      </c>
      <c r="C15" s="90"/>
      <c r="D15" s="95" t="s">
        <v>85</v>
      </c>
      <c r="E15" s="96" t="s">
        <v>81</v>
      </c>
      <c r="F15" s="93">
        <v>71324</v>
      </c>
      <c r="G15" s="313" t="str">
        <f t="shared" si="0"/>
        <v>1,7 - C</v>
      </c>
      <c r="H15" s="313">
        <f t="shared" si="1"/>
        <v>1.7</v>
      </c>
    </row>
    <row r="16" spans="2:8">
      <c r="B16" s="190">
        <v>1.8</v>
      </c>
      <c r="C16" s="90"/>
      <c r="D16" s="95" t="s">
        <v>86</v>
      </c>
      <c r="E16" s="96" t="s">
        <v>81</v>
      </c>
      <c r="F16" s="93">
        <v>34513</v>
      </c>
      <c r="G16" s="313" t="str">
        <f t="shared" si="0"/>
        <v>1,8 - C</v>
      </c>
      <c r="H16" s="313">
        <f t="shared" si="1"/>
        <v>1.8</v>
      </c>
    </row>
    <row r="17" spans="2:8">
      <c r="B17" s="190">
        <v>1.9</v>
      </c>
      <c r="C17" s="90"/>
      <c r="D17" s="95" t="s">
        <v>87</v>
      </c>
      <c r="E17" s="96" t="s">
        <v>88</v>
      </c>
      <c r="F17" s="93">
        <v>101530</v>
      </c>
      <c r="G17" s="313" t="str">
        <f t="shared" si="0"/>
        <v>1,9 - C</v>
      </c>
      <c r="H17" s="313">
        <f t="shared" si="1"/>
        <v>1.9</v>
      </c>
    </row>
    <row r="18" spans="2:8">
      <c r="B18" s="191">
        <v>1.1000000000000001</v>
      </c>
      <c r="C18" s="97"/>
      <c r="D18" s="95" t="s">
        <v>89</v>
      </c>
      <c r="E18" s="96" t="s">
        <v>88</v>
      </c>
      <c r="F18" s="93">
        <v>13166</v>
      </c>
      <c r="G18" s="313" t="str">
        <f>SUBSTITUTE(TEXT(B18,"0,00"),",",".")&amp;" - C"</f>
        <v>1.10 - C</v>
      </c>
      <c r="H18" s="314">
        <f>ROUND(B18,3)</f>
        <v>1.1000000000000001</v>
      </c>
    </row>
    <row r="19" spans="2:8">
      <c r="B19" s="190">
        <v>1.1100000000000001</v>
      </c>
      <c r="C19" s="90"/>
      <c r="D19" s="95" t="s">
        <v>90</v>
      </c>
      <c r="E19" s="96" t="s">
        <v>88</v>
      </c>
      <c r="F19" s="93">
        <v>18542</v>
      </c>
      <c r="G19" s="313" t="str">
        <f t="shared" si="0"/>
        <v>1,11 - C</v>
      </c>
      <c r="H19" s="313">
        <f t="shared" si="1"/>
        <v>1.1100000000000001</v>
      </c>
    </row>
    <row r="20" spans="2:8">
      <c r="B20" s="191">
        <v>1.1200000000000001</v>
      </c>
      <c r="C20" s="97"/>
      <c r="D20" s="95" t="s">
        <v>91</v>
      </c>
      <c r="E20" s="96" t="s">
        <v>88</v>
      </c>
      <c r="F20" s="93">
        <v>14116</v>
      </c>
      <c r="G20" s="313" t="str">
        <f t="shared" si="0"/>
        <v>1,12 - C</v>
      </c>
      <c r="H20" s="313">
        <f t="shared" si="1"/>
        <v>1.1200000000000001</v>
      </c>
    </row>
    <row r="21" spans="2:8">
      <c r="B21" s="190">
        <v>1.1299999999999999</v>
      </c>
      <c r="C21" s="90"/>
      <c r="D21" s="98" t="s">
        <v>92</v>
      </c>
      <c r="E21" s="96" t="s">
        <v>88</v>
      </c>
      <c r="F21" s="93">
        <v>14955</v>
      </c>
      <c r="G21" s="313" t="str">
        <f t="shared" si="0"/>
        <v>1,13 - C</v>
      </c>
      <c r="H21" s="313">
        <f t="shared" si="1"/>
        <v>1.1299999999999999</v>
      </c>
    </row>
    <row r="22" spans="2:8">
      <c r="B22" s="191">
        <v>1.1399999999999999</v>
      </c>
      <c r="C22" s="97"/>
      <c r="D22" s="98" t="s">
        <v>93</v>
      </c>
      <c r="E22" s="96" t="s">
        <v>88</v>
      </c>
      <c r="F22" s="93">
        <v>19555</v>
      </c>
      <c r="G22" s="313" t="str">
        <f t="shared" si="0"/>
        <v>1,14 - C</v>
      </c>
      <c r="H22" s="313">
        <f t="shared" si="1"/>
        <v>1.1399999999999999</v>
      </c>
    </row>
    <row r="23" spans="2:8">
      <c r="B23" s="190">
        <v>1.1499999999999999</v>
      </c>
      <c r="C23" s="90"/>
      <c r="D23" s="98" t="s">
        <v>94</v>
      </c>
      <c r="E23" s="96" t="s">
        <v>88</v>
      </c>
      <c r="F23" s="93">
        <v>16736</v>
      </c>
      <c r="G23" s="313" t="str">
        <f t="shared" si="0"/>
        <v>1,15 - C</v>
      </c>
      <c r="H23" s="313">
        <f t="shared" si="1"/>
        <v>1.1499999999999999</v>
      </c>
    </row>
    <row r="24" spans="2:8">
      <c r="B24" s="191">
        <v>1.1599999999999999</v>
      </c>
      <c r="C24" s="97"/>
      <c r="D24" s="98" t="s">
        <v>95</v>
      </c>
      <c r="E24" s="96" t="s">
        <v>88</v>
      </c>
      <c r="F24" s="93">
        <v>26178</v>
      </c>
      <c r="G24" s="313" t="str">
        <f t="shared" si="0"/>
        <v>1,16 - C</v>
      </c>
      <c r="H24" s="313">
        <f t="shared" si="1"/>
        <v>1.1599999999999999</v>
      </c>
    </row>
    <row r="25" spans="2:8">
      <c r="B25" s="190">
        <v>1.17</v>
      </c>
      <c r="C25" s="90"/>
      <c r="D25" s="98" t="s">
        <v>96</v>
      </c>
      <c r="E25" s="96" t="s">
        <v>88</v>
      </c>
      <c r="F25" s="93">
        <v>34942</v>
      </c>
      <c r="G25" s="313" t="str">
        <f t="shared" si="0"/>
        <v>1,17 - C</v>
      </c>
      <c r="H25" s="313">
        <f t="shared" si="1"/>
        <v>1.17</v>
      </c>
    </row>
    <row r="26" spans="2:8">
      <c r="B26" s="191">
        <v>1.18</v>
      </c>
      <c r="C26" s="97"/>
      <c r="D26" s="98" t="s">
        <v>97</v>
      </c>
      <c r="E26" s="96" t="s">
        <v>88</v>
      </c>
      <c r="F26" s="93">
        <v>52972</v>
      </c>
      <c r="G26" s="313" t="str">
        <f t="shared" si="0"/>
        <v>1,18 - C</v>
      </c>
      <c r="H26" s="313">
        <f t="shared" si="1"/>
        <v>1.18</v>
      </c>
    </row>
    <row r="27" spans="2:8">
      <c r="B27" s="190">
        <v>1.19</v>
      </c>
      <c r="C27" s="90"/>
      <c r="D27" s="99" t="s">
        <v>98</v>
      </c>
      <c r="E27" s="96" t="s">
        <v>88</v>
      </c>
      <c r="F27" s="93">
        <v>71917</v>
      </c>
      <c r="G27" s="313" t="str">
        <f t="shared" si="0"/>
        <v>1,19 - C</v>
      </c>
      <c r="H27" s="313">
        <f t="shared" si="1"/>
        <v>1.19</v>
      </c>
    </row>
    <row r="28" spans="2:8">
      <c r="B28" s="191">
        <v>1.2</v>
      </c>
      <c r="C28" s="97"/>
      <c r="D28" s="99" t="s">
        <v>99</v>
      </c>
      <c r="E28" s="96" t="s">
        <v>88</v>
      </c>
      <c r="F28" s="93">
        <v>87588</v>
      </c>
      <c r="G28" s="313" t="str">
        <f>SUBSTITUTE(TEXT(B28,"0,00"),",",".")&amp;" - C"</f>
        <v>1.20 - C</v>
      </c>
      <c r="H28" s="314">
        <f>ROUND(B28,3)</f>
        <v>1.2</v>
      </c>
    </row>
    <row r="29" spans="2:8">
      <c r="B29" s="190">
        <v>1.21</v>
      </c>
      <c r="C29" s="90"/>
      <c r="D29" s="91" t="s">
        <v>100</v>
      </c>
      <c r="E29" s="96" t="s">
        <v>88</v>
      </c>
      <c r="F29" s="93">
        <v>47422</v>
      </c>
      <c r="G29" s="313" t="str">
        <f t="shared" si="0"/>
        <v>1,21 - C</v>
      </c>
      <c r="H29" s="313">
        <f t="shared" si="1"/>
        <v>1.21</v>
      </c>
    </row>
    <row r="30" spans="2:8">
      <c r="B30" s="191">
        <v>1.22</v>
      </c>
      <c r="C30" s="97"/>
      <c r="D30" s="99" t="s">
        <v>101</v>
      </c>
      <c r="E30" s="96" t="s">
        <v>88</v>
      </c>
      <c r="F30" s="93">
        <v>64928</v>
      </c>
      <c r="G30" s="313" t="str">
        <f t="shared" si="0"/>
        <v>1,22 - C</v>
      </c>
      <c r="H30" s="313">
        <f t="shared" si="1"/>
        <v>1.22</v>
      </c>
    </row>
    <row r="31" spans="2:8">
      <c r="B31" s="190">
        <v>1.23</v>
      </c>
      <c r="C31" s="90"/>
      <c r="D31" s="99" t="s">
        <v>102</v>
      </c>
      <c r="E31" s="96" t="s">
        <v>88</v>
      </c>
      <c r="F31" s="93">
        <v>88053</v>
      </c>
      <c r="G31" s="313" t="str">
        <f t="shared" si="0"/>
        <v>1,23 - C</v>
      </c>
      <c r="H31" s="313">
        <f t="shared" si="1"/>
        <v>1.23</v>
      </c>
    </row>
    <row r="32" spans="2:8">
      <c r="B32" s="191">
        <v>1.24</v>
      </c>
      <c r="C32" s="97"/>
      <c r="D32" s="99" t="s">
        <v>103</v>
      </c>
      <c r="E32" s="96" t="s">
        <v>88</v>
      </c>
      <c r="F32" s="93">
        <v>101530</v>
      </c>
      <c r="G32" s="313" t="str">
        <f t="shared" si="0"/>
        <v>1,24 - C</v>
      </c>
      <c r="H32" s="313">
        <f t="shared" si="1"/>
        <v>1.24</v>
      </c>
    </row>
    <row r="33" spans="2:8">
      <c r="B33" s="190">
        <v>1.25</v>
      </c>
      <c r="C33" s="90"/>
      <c r="D33" s="99" t="s">
        <v>104</v>
      </c>
      <c r="E33" s="96" t="s">
        <v>88</v>
      </c>
      <c r="F33" s="93">
        <v>17681</v>
      </c>
      <c r="G33" s="313" t="str">
        <f t="shared" si="0"/>
        <v>1,25 - C</v>
      </c>
      <c r="H33" s="313">
        <f t="shared" si="1"/>
        <v>1.25</v>
      </c>
    </row>
    <row r="34" spans="2:8">
      <c r="B34" s="191">
        <v>1.26</v>
      </c>
      <c r="C34" s="97"/>
      <c r="D34" s="99" t="s">
        <v>105</v>
      </c>
      <c r="E34" s="96" t="s">
        <v>88</v>
      </c>
      <c r="F34" s="93">
        <v>29615</v>
      </c>
      <c r="G34" s="313" t="str">
        <f t="shared" si="0"/>
        <v>1,26 - C</v>
      </c>
      <c r="H34" s="313">
        <f t="shared" si="1"/>
        <v>1.26</v>
      </c>
    </row>
    <row r="35" spans="2:8">
      <c r="B35" s="190">
        <v>1.27</v>
      </c>
      <c r="C35" s="90"/>
      <c r="D35" s="99" t="s">
        <v>106</v>
      </c>
      <c r="E35" s="96" t="s">
        <v>88</v>
      </c>
      <c r="F35" s="93">
        <v>42423</v>
      </c>
      <c r="G35" s="313" t="str">
        <f t="shared" si="0"/>
        <v>1,27 - C</v>
      </c>
      <c r="H35" s="313">
        <f t="shared" si="1"/>
        <v>1.27</v>
      </c>
    </row>
    <row r="36" spans="2:8">
      <c r="B36" s="191">
        <v>1.28</v>
      </c>
      <c r="C36" s="97"/>
      <c r="D36" s="99" t="s">
        <v>107</v>
      </c>
      <c r="E36" s="96" t="s">
        <v>88</v>
      </c>
      <c r="F36" s="93">
        <v>60100</v>
      </c>
      <c r="G36" s="313" t="str">
        <f t="shared" si="0"/>
        <v>1,28 - C</v>
      </c>
      <c r="H36" s="313">
        <f t="shared" si="1"/>
        <v>1.28</v>
      </c>
    </row>
    <row r="37" spans="2:8">
      <c r="B37" s="190">
        <v>1.29</v>
      </c>
      <c r="C37" s="90"/>
      <c r="D37" s="99" t="s">
        <v>108</v>
      </c>
      <c r="E37" s="96" t="s">
        <v>109</v>
      </c>
      <c r="F37" s="93">
        <v>324368</v>
      </c>
      <c r="G37" s="313" t="str">
        <f t="shared" si="0"/>
        <v>1,29 - C</v>
      </c>
      <c r="H37" s="313">
        <f t="shared" si="1"/>
        <v>1.29</v>
      </c>
    </row>
    <row r="38" spans="2:8">
      <c r="B38" s="191">
        <v>1.3</v>
      </c>
      <c r="C38" s="97"/>
      <c r="D38" s="99" t="s">
        <v>110</v>
      </c>
      <c r="E38" s="96" t="s">
        <v>88</v>
      </c>
      <c r="F38" s="93">
        <v>2142</v>
      </c>
      <c r="G38" s="313" t="str">
        <f>SUBSTITUTE(TEXT(B38,"0,00"),",",".")&amp;" - C"</f>
        <v>1.30 - C</v>
      </c>
      <c r="H38" s="313">
        <f t="shared" si="1"/>
        <v>1.3</v>
      </c>
    </row>
    <row r="39" spans="2:8">
      <c r="B39" s="190">
        <v>1.31</v>
      </c>
      <c r="C39" s="90"/>
      <c r="D39" s="99" t="s">
        <v>111</v>
      </c>
      <c r="E39" s="96" t="s">
        <v>88</v>
      </c>
      <c r="F39" s="93">
        <v>11851</v>
      </c>
      <c r="G39" s="313" t="str">
        <f t="shared" si="0"/>
        <v>1,31 - C</v>
      </c>
      <c r="H39" s="313">
        <f t="shared" si="1"/>
        <v>1.31</v>
      </c>
    </row>
    <row r="40" spans="2:8">
      <c r="B40" s="191">
        <v>1.32</v>
      </c>
      <c r="C40" s="97"/>
      <c r="D40" s="99" t="s">
        <v>112</v>
      </c>
      <c r="E40" s="96" t="s">
        <v>78</v>
      </c>
      <c r="F40" s="93">
        <v>40253</v>
      </c>
      <c r="G40" s="313" t="str">
        <f t="shared" si="0"/>
        <v>1,32 - C</v>
      </c>
      <c r="H40" s="313">
        <f t="shared" si="1"/>
        <v>1.32</v>
      </c>
    </row>
    <row r="41" spans="2:8">
      <c r="B41" s="190">
        <v>1.33</v>
      </c>
      <c r="C41" s="90"/>
      <c r="D41" s="99" t="s">
        <v>113</v>
      </c>
      <c r="E41" s="96" t="s">
        <v>88</v>
      </c>
      <c r="F41" s="93">
        <v>23049</v>
      </c>
      <c r="G41" s="313" t="str">
        <f t="shared" si="0"/>
        <v>1,33 - C</v>
      </c>
      <c r="H41" s="313">
        <f t="shared" si="1"/>
        <v>1.33</v>
      </c>
    </row>
    <row r="42" spans="2:8">
      <c r="B42" s="191">
        <v>1.34</v>
      </c>
      <c r="C42" s="97"/>
      <c r="D42" s="99" t="s">
        <v>114</v>
      </c>
      <c r="E42" s="96" t="s">
        <v>88</v>
      </c>
      <c r="F42" s="93">
        <v>21651</v>
      </c>
      <c r="G42" s="313" t="str">
        <f t="shared" si="0"/>
        <v>1,34 - C</v>
      </c>
      <c r="H42" s="313">
        <f t="shared" si="1"/>
        <v>1.34</v>
      </c>
    </row>
    <row r="43" spans="2:8">
      <c r="B43" s="190">
        <v>1.35</v>
      </c>
      <c r="C43" s="90"/>
      <c r="D43" s="99" t="s">
        <v>115</v>
      </c>
      <c r="E43" s="96" t="s">
        <v>88</v>
      </c>
      <c r="F43" s="93">
        <v>20064</v>
      </c>
      <c r="G43" s="313" t="str">
        <f t="shared" si="0"/>
        <v>1,35 - C</v>
      </c>
      <c r="H43" s="313">
        <f t="shared" si="1"/>
        <v>1.35</v>
      </c>
    </row>
    <row r="44" spans="2:8">
      <c r="B44" s="191">
        <v>1.36</v>
      </c>
      <c r="C44" s="97"/>
      <c r="D44" s="99" t="s">
        <v>116</v>
      </c>
      <c r="E44" s="96" t="s">
        <v>88</v>
      </c>
      <c r="F44" s="93">
        <v>19374</v>
      </c>
      <c r="G44" s="313" t="str">
        <f t="shared" si="0"/>
        <v>1,36 - C</v>
      </c>
      <c r="H44" s="313">
        <f t="shared" si="1"/>
        <v>1.36</v>
      </c>
    </row>
    <row r="45" spans="2:8">
      <c r="B45" s="190">
        <v>1.37</v>
      </c>
      <c r="C45" s="90"/>
      <c r="D45" s="99" t="s">
        <v>117</v>
      </c>
      <c r="E45" s="96" t="s">
        <v>88</v>
      </c>
      <c r="F45" s="93">
        <v>29910</v>
      </c>
      <c r="G45" s="313" t="str">
        <f t="shared" si="0"/>
        <v>1,37 - C</v>
      </c>
      <c r="H45" s="313">
        <f t="shared" si="1"/>
        <v>1.37</v>
      </c>
    </row>
    <row r="46" spans="2:8">
      <c r="B46" s="191">
        <v>1.38</v>
      </c>
      <c r="C46" s="97"/>
      <c r="D46" s="99" t="s">
        <v>118</v>
      </c>
      <c r="E46" s="96" t="s">
        <v>78</v>
      </c>
      <c r="F46" s="93">
        <v>26090</v>
      </c>
      <c r="G46" s="313" t="str">
        <f t="shared" si="0"/>
        <v>1,38 - C</v>
      </c>
      <c r="H46" s="313">
        <f t="shared" si="1"/>
        <v>1.38</v>
      </c>
    </row>
    <row r="47" spans="2:8">
      <c r="B47" s="190">
        <v>1.39</v>
      </c>
      <c r="C47" s="90"/>
      <c r="D47" s="99" t="s">
        <v>119</v>
      </c>
      <c r="E47" s="96" t="s">
        <v>88</v>
      </c>
      <c r="F47" s="93">
        <v>18338</v>
      </c>
      <c r="G47" s="313" t="str">
        <f t="shared" si="0"/>
        <v>1,39 - C</v>
      </c>
      <c r="H47" s="313">
        <f t="shared" si="1"/>
        <v>1.39</v>
      </c>
    </row>
    <row r="48" spans="2:8">
      <c r="B48" s="191">
        <v>1.4</v>
      </c>
      <c r="C48" s="97"/>
      <c r="D48" s="99" t="s">
        <v>120</v>
      </c>
      <c r="E48" s="96" t="s">
        <v>78</v>
      </c>
      <c r="F48" s="93">
        <v>1349042</v>
      </c>
      <c r="G48" s="313" t="str">
        <f>SUBSTITUTE(TEXT(B48,"0,00"),",",".")&amp;" - C"</f>
        <v>1.40 - C</v>
      </c>
      <c r="H48" s="313">
        <f t="shared" si="1"/>
        <v>1.4</v>
      </c>
    </row>
    <row r="49" spans="2:8" ht="20.399999999999999">
      <c r="B49" s="190">
        <v>1.41</v>
      </c>
      <c r="C49" s="90"/>
      <c r="D49" s="99" t="s">
        <v>121</v>
      </c>
      <c r="E49" s="96" t="s">
        <v>88</v>
      </c>
      <c r="F49" s="93">
        <v>6661</v>
      </c>
      <c r="G49" s="313" t="str">
        <f t="shared" si="0"/>
        <v>1,41 - C</v>
      </c>
      <c r="H49" s="313">
        <f t="shared" si="1"/>
        <v>1.41</v>
      </c>
    </row>
    <row r="50" spans="2:8">
      <c r="B50" s="191">
        <v>1.42</v>
      </c>
      <c r="C50" s="97"/>
      <c r="D50" s="99" t="s">
        <v>122</v>
      </c>
      <c r="E50" s="96" t="s">
        <v>88</v>
      </c>
      <c r="F50" s="93">
        <v>4926</v>
      </c>
      <c r="G50" s="313" t="str">
        <f t="shared" si="0"/>
        <v>1,42 - C</v>
      </c>
      <c r="H50" s="313">
        <f t="shared" si="1"/>
        <v>1.42</v>
      </c>
    </row>
    <row r="51" spans="2:8">
      <c r="B51" s="190">
        <v>1.43</v>
      </c>
      <c r="C51" s="90"/>
      <c r="D51" s="99" t="s">
        <v>123</v>
      </c>
      <c r="E51" s="96" t="s">
        <v>78</v>
      </c>
      <c r="F51" s="93">
        <v>4273110</v>
      </c>
      <c r="G51" s="313" t="str">
        <f t="shared" si="0"/>
        <v>1,43 - C</v>
      </c>
      <c r="H51" s="313">
        <f t="shared" si="1"/>
        <v>1.43</v>
      </c>
    </row>
    <row r="52" spans="2:8">
      <c r="B52" s="191">
        <v>1.44</v>
      </c>
      <c r="C52" s="97"/>
      <c r="D52" s="91" t="s">
        <v>124</v>
      </c>
      <c r="E52" s="96" t="s">
        <v>78</v>
      </c>
      <c r="F52" s="93">
        <v>388226</v>
      </c>
      <c r="G52" s="313" t="str">
        <f t="shared" si="0"/>
        <v>1,44 - C</v>
      </c>
      <c r="H52" s="313">
        <f t="shared" si="1"/>
        <v>1.44</v>
      </c>
    </row>
    <row r="53" spans="2:8">
      <c r="B53" s="190">
        <v>1.45</v>
      </c>
      <c r="C53" s="90"/>
      <c r="D53" s="91" t="s">
        <v>125</v>
      </c>
      <c r="E53" s="96" t="s">
        <v>109</v>
      </c>
      <c r="F53" s="93">
        <v>12762</v>
      </c>
      <c r="G53" s="313" t="str">
        <f t="shared" si="0"/>
        <v>1,45 - C</v>
      </c>
      <c r="H53" s="313">
        <f t="shared" si="1"/>
        <v>1.45</v>
      </c>
    </row>
    <row r="54" spans="2:8" ht="20.399999999999999">
      <c r="B54" s="190">
        <v>1.46</v>
      </c>
      <c r="C54" s="90"/>
      <c r="D54" s="91" t="s">
        <v>126</v>
      </c>
      <c r="E54" s="96" t="s">
        <v>109</v>
      </c>
      <c r="F54" s="93">
        <v>17962</v>
      </c>
      <c r="G54" s="313" t="str">
        <f t="shared" si="0"/>
        <v>1,46 - C</v>
      </c>
      <c r="H54" s="313">
        <f t="shared" si="1"/>
        <v>1.46</v>
      </c>
    </row>
    <row r="55" spans="2:8">
      <c r="B55" s="192">
        <v>2</v>
      </c>
      <c r="C55" s="100"/>
      <c r="D55" s="101" t="s">
        <v>127</v>
      </c>
      <c r="E55" s="102"/>
      <c r="F55" s="103"/>
      <c r="G55" s="313" t="str">
        <f t="shared" si="0"/>
        <v>2 - C</v>
      </c>
      <c r="H55" s="313">
        <f t="shared" si="1"/>
        <v>2</v>
      </c>
    </row>
    <row r="56" spans="2:8">
      <c r="B56" s="190">
        <v>2.1</v>
      </c>
      <c r="C56" s="90"/>
      <c r="D56" s="99" t="s">
        <v>128</v>
      </c>
      <c r="E56" s="96" t="s">
        <v>109</v>
      </c>
      <c r="F56" s="93">
        <v>109894</v>
      </c>
      <c r="G56" s="313" t="str">
        <f t="shared" si="0"/>
        <v>2,1 - C</v>
      </c>
      <c r="H56" s="313">
        <f t="shared" si="1"/>
        <v>2.1</v>
      </c>
    </row>
    <row r="57" spans="2:8">
      <c r="B57" s="190">
        <v>2.2000000000000002</v>
      </c>
      <c r="C57" s="90"/>
      <c r="D57" s="91" t="s">
        <v>129</v>
      </c>
      <c r="E57" s="96" t="s">
        <v>109</v>
      </c>
      <c r="F57" s="93">
        <v>303340</v>
      </c>
      <c r="G57" s="313" t="str">
        <f t="shared" si="0"/>
        <v>2,2 - C</v>
      </c>
      <c r="H57" s="313">
        <f t="shared" si="1"/>
        <v>2.2000000000000002</v>
      </c>
    </row>
    <row r="58" spans="2:8">
      <c r="B58" s="190">
        <v>2.2999999999999998</v>
      </c>
      <c r="C58" s="90"/>
      <c r="D58" s="91" t="s">
        <v>130</v>
      </c>
      <c r="E58" s="96" t="s">
        <v>109</v>
      </c>
      <c r="F58" s="93">
        <v>383747</v>
      </c>
      <c r="G58" s="313" t="str">
        <f t="shared" si="0"/>
        <v>2,3 - C</v>
      </c>
      <c r="H58" s="313">
        <f t="shared" si="1"/>
        <v>2.2999999999999998</v>
      </c>
    </row>
    <row r="59" spans="2:8" ht="13.8">
      <c r="B59" s="190">
        <v>2.4</v>
      </c>
      <c r="C59" s="90"/>
      <c r="D59" s="104" t="s">
        <v>131</v>
      </c>
      <c r="E59" s="96" t="s">
        <v>109</v>
      </c>
      <c r="F59" s="93">
        <v>315727</v>
      </c>
      <c r="G59" s="313" t="str">
        <f t="shared" si="0"/>
        <v>2,4 - C</v>
      </c>
      <c r="H59" s="313">
        <f t="shared" si="1"/>
        <v>2.4</v>
      </c>
    </row>
    <row r="60" spans="2:8">
      <c r="B60" s="190">
        <v>2.5</v>
      </c>
      <c r="C60" s="90"/>
      <c r="D60" s="95" t="s">
        <v>132</v>
      </c>
      <c r="E60" s="96" t="s">
        <v>88</v>
      </c>
      <c r="F60" s="93">
        <v>55037</v>
      </c>
      <c r="G60" s="313" t="str">
        <f t="shared" si="0"/>
        <v>2,5 - C</v>
      </c>
      <c r="H60" s="313">
        <f t="shared" si="1"/>
        <v>2.5</v>
      </c>
    </row>
    <row r="61" spans="2:8">
      <c r="B61" s="190">
        <v>2.6</v>
      </c>
      <c r="C61" s="90"/>
      <c r="D61" s="91" t="s">
        <v>133</v>
      </c>
      <c r="E61" s="96" t="s">
        <v>109</v>
      </c>
      <c r="F61" s="93">
        <v>930207</v>
      </c>
      <c r="G61" s="313" t="str">
        <f t="shared" si="0"/>
        <v>2,6 - C</v>
      </c>
      <c r="H61" s="313">
        <f t="shared" si="1"/>
        <v>2.6</v>
      </c>
    </row>
    <row r="62" spans="2:8">
      <c r="B62" s="190">
        <v>2.7</v>
      </c>
      <c r="C62" s="90"/>
      <c r="D62" s="99" t="s">
        <v>134</v>
      </c>
      <c r="E62" s="96" t="s">
        <v>109</v>
      </c>
      <c r="F62" s="93">
        <v>1042683</v>
      </c>
      <c r="G62" s="313" t="str">
        <f t="shared" si="0"/>
        <v>2,7 - C</v>
      </c>
      <c r="H62" s="313">
        <f t="shared" si="1"/>
        <v>2.7</v>
      </c>
    </row>
    <row r="63" spans="2:8">
      <c r="B63" s="190">
        <v>2.8</v>
      </c>
      <c r="C63" s="90"/>
      <c r="D63" s="99" t="s">
        <v>135</v>
      </c>
      <c r="E63" s="96" t="s">
        <v>109</v>
      </c>
      <c r="F63" s="93">
        <v>949754</v>
      </c>
      <c r="G63" s="313" t="str">
        <f t="shared" si="0"/>
        <v>2,8 - C</v>
      </c>
      <c r="H63" s="313">
        <f t="shared" si="1"/>
        <v>2.8</v>
      </c>
    </row>
    <row r="64" spans="2:8">
      <c r="B64" s="190">
        <v>2.9</v>
      </c>
      <c r="C64" s="90"/>
      <c r="D64" s="99" t="s">
        <v>136</v>
      </c>
      <c r="E64" s="96" t="s">
        <v>81</v>
      </c>
      <c r="F64" s="93">
        <v>74689</v>
      </c>
      <c r="G64" s="313" t="str">
        <f t="shared" si="0"/>
        <v>2,9 - C</v>
      </c>
      <c r="H64" s="313">
        <f t="shared" si="1"/>
        <v>2.9</v>
      </c>
    </row>
    <row r="65" spans="2:8" ht="27.6">
      <c r="B65" s="191">
        <v>2.1</v>
      </c>
      <c r="C65" s="97"/>
      <c r="D65" s="105" t="s">
        <v>137</v>
      </c>
      <c r="E65" s="96" t="s">
        <v>81</v>
      </c>
      <c r="F65" s="93">
        <v>237124</v>
      </c>
      <c r="G65" s="313" t="str">
        <f>SUBSTITUTE(TEXT(B65,"0,00"),",",".")&amp;" - C"</f>
        <v>2.10 - C</v>
      </c>
      <c r="H65" s="313">
        <f t="shared" si="1"/>
        <v>2.1</v>
      </c>
    </row>
    <row r="66" spans="2:8" ht="27.6">
      <c r="B66" s="190">
        <v>2.11</v>
      </c>
      <c r="C66" s="90"/>
      <c r="D66" s="105" t="s">
        <v>138</v>
      </c>
      <c r="E66" s="96" t="s">
        <v>81</v>
      </c>
      <c r="F66" s="93">
        <v>294355</v>
      </c>
      <c r="G66" s="313" t="str">
        <f t="shared" si="0"/>
        <v>2,11 - C</v>
      </c>
      <c r="H66" s="313">
        <f t="shared" si="1"/>
        <v>2.11</v>
      </c>
    </row>
    <row r="67" spans="2:8" ht="27.6">
      <c r="B67" s="191">
        <v>2.12</v>
      </c>
      <c r="C67" s="97"/>
      <c r="D67" s="105" t="s">
        <v>139</v>
      </c>
      <c r="E67" s="96" t="s">
        <v>81</v>
      </c>
      <c r="F67" s="93">
        <v>370880</v>
      </c>
      <c r="G67" s="313" t="str">
        <f t="shared" si="0"/>
        <v>2,12 - C</v>
      </c>
      <c r="H67" s="313">
        <f t="shared" si="1"/>
        <v>2.12</v>
      </c>
    </row>
    <row r="68" spans="2:8" ht="27.6">
      <c r="B68" s="190">
        <v>2.13</v>
      </c>
      <c r="C68" s="90"/>
      <c r="D68" s="105" t="s">
        <v>140</v>
      </c>
      <c r="E68" s="96" t="s">
        <v>81</v>
      </c>
      <c r="F68" s="93">
        <v>466332</v>
      </c>
      <c r="G68" s="313" t="str">
        <f t="shared" si="0"/>
        <v>2,13 - C</v>
      </c>
      <c r="H68" s="313">
        <f t="shared" si="1"/>
        <v>2.13</v>
      </c>
    </row>
    <row r="69" spans="2:8">
      <c r="B69" s="191">
        <v>2.14</v>
      </c>
      <c r="C69" s="97"/>
      <c r="D69" s="99" t="s">
        <v>141</v>
      </c>
      <c r="E69" s="96" t="s">
        <v>81</v>
      </c>
      <c r="F69" s="93">
        <v>164808</v>
      </c>
      <c r="G69" s="313" t="str">
        <f t="shared" si="0"/>
        <v>2,14 - C</v>
      </c>
      <c r="H69" s="313">
        <f t="shared" si="1"/>
        <v>2.14</v>
      </c>
    </row>
    <row r="70" spans="2:8">
      <c r="B70" s="190">
        <v>2.15</v>
      </c>
      <c r="C70" s="90"/>
      <c r="D70" s="99" t="s">
        <v>142</v>
      </c>
      <c r="E70" s="96" t="s">
        <v>81</v>
      </c>
      <c r="F70" s="93">
        <v>205621</v>
      </c>
      <c r="G70" s="313" t="str">
        <f t="shared" si="0"/>
        <v>2,15 - C</v>
      </c>
      <c r="H70" s="313">
        <f t="shared" si="1"/>
        <v>2.15</v>
      </c>
    </row>
    <row r="71" spans="2:8">
      <c r="B71" s="191">
        <v>2.16</v>
      </c>
      <c r="C71" s="97"/>
      <c r="D71" s="99" t="s">
        <v>143</v>
      </c>
      <c r="E71" s="96" t="s">
        <v>109</v>
      </c>
      <c r="F71" s="93">
        <v>949754</v>
      </c>
      <c r="G71" s="313" t="str">
        <f t="shared" si="0"/>
        <v>2,16 - C</v>
      </c>
      <c r="H71" s="313">
        <f t="shared" si="1"/>
        <v>2.16</v>
      </c>
    </row>
    <row r="72" spans="2:8" ht="27.6">
      <c r="B72" s="190">
        <v>2.17</v>
      </c>
      <c r="C72" s="90"/>
      <c r="D72" s="106" t="s">
        <v>144</v>
      </c>
      <c r="E72" s="96" t="s">
        <v>81</v>
      </c>
      <c r="F72" s="93">
        <v>135189</v>
      </c>
      <c r="G72" s="313" t="str">
        <f t="shared" si="0"/>
        <v>2,17 - C</v>
      </c>
      <c r="H72" s="313">
        <f t="shared" si="1"/>
        <v>2.17</v>
      </c>
    </row>
    <row r="73" spans="2:8">
      <c r="B73" s="192">
        <v>3</v>
      </c>
      <c r="C73" s="100"/>
      <c r="D73" s="101" t="s">
        <v>145</v>
      </c>
      <c r="E73" s="102"/>
      <c r="F73" s="103"/>
      <c r="G73" s="313" t="str">
        <f t="shared" si="0"/>
        <v>3 - C</v>
      </c>
      <c r="H73" s="313">
        <f t="shared" si="1"/>
        <v>3</v>
      </c>
    </row>
    <row r="74" spans="2:8">
      <c r="B74" s="190">
        <v>3.1</v>
      </c>
      <c r="C74" s="90"/>
      <c r="D74" s="99" t="s">
        <v>146</v>
      </c>
      <c r="E74" s="92" t="s">
        <v>78</v>
      </c>
      <c r="F74" s="93">
        <v>62853</v>
      </c>
      <c r="G74" s="313" t="str">
        <f t="shared" ref="G74:G137" si="2">H74&amp;" - C"</f>
        <v>3,1 - C</v>
      </c>
      <c r="H74" s="313">
        <f t="shared" ref="H74:H137" si="3">ROUND(B74,2)</f>
        <v>3.1</v>
      </c>
    </row>
    <row r="75" spans="2:8">
      <c r="B75" s="190">
        <v>3.2</v>
      </c>
      <c r="C75" s="90"/>
      <c r="D75" s="99" t="s">
        <v>147</v>
      </c>
      <c r="E75" s="92" t="s">
        <v>78</v>
      </c>
      <c r="F75" s="93">
        <v>300102</v>
      </c>
      <c r="G75" s="313" t="str">
        <f t="shared" si="2"/>
        <v>3,2 - C</v>
      </c>
      <c r="H75" s="313">
        <f t="shared" si="3"/>
        <v>3.2</v>
      </c>
    </row>
    <row r="76" spans="2:8">
      <c r="B76" s="190">
        <v>3.3</v>
      </c>
      <c r="C76" s="90"/>
      <c r="D76" s="99" t="s">
        <v>148</v>
      </c>
      <c r="E76" s="92" t="s">
        <v>78</v>
      </c>
      <c r="F76" s="93">
        <v>649089</v>
      </c>
      <c r="G76" s="313" t="str">
        <f t="shared" si="2"/>
        <v>3,3 - C</v>
      </c>
      <c r="H76" s="313">
        <f t="shared" si="3"/>
        <v>3.3</v>
      </c>
    </row>
    <row r="77" spans="2:8">
      <c r="B77" s="190">
        <v>3.4</v>
      </c>
      <c r="C77" s="90"/>
      <c r="D77" s="91" t="s">
        <v>149</v>
      </c>
      <c r="E77" s="92" t="s">
        <v>78</v>
      </c>
      <c r="F77" s="93">
        <v>285357</v>
      </c>
      <c r="G77" s="313" t="str">
        <f t="shared" si="2"/>
        <v>3,4 - C</v>
      </c>
      <c r="H77" s="313">
        <f t="shared" si="3"/>
        <v>3.4</v>
      </c>
    </row>
    <row r="78" spans="2:8">
      <c r="B78" s="190">
        <v>3.5</v>
      </c>
      <c r="C78" s="90"/>
      <c r="D78" s="91" t="s">
        <v>150</v>
      </c>
      <c r="E78" s="92" t="s">
        <v>78</v>
      </c>
      <c r="F78" s="93">
        <v>364975</v>
      </c>
      <c r="G78" s="313" t="str">
        <f t="shared" si="2"/>
        <v>3,5 - C</v>
      </c>
      <c r="H78" s="313">
        <f t="shared" si="3"/>
        <v>3.5</v>
      </c>
    </row>
    <row r="79" spans="2:8">
      <c r="B79" s="190">
        <v>3.6</v>
      </c>
      <c r="C79" s="90"/>
      <c r="D79" s="91" t="s">
        <v>151</v>
      </c>
      <c r="E79" s="92" t="s">
        <v>78</v>
      </c>
      <c r="F79" s="93">
        <v>495188</v>
      </c>
      <c r="G79" s="313" t="str">
        <f t="shared" si="2"/>
        <v>3,6 - C</v>
      </c>
      <c r="H79" s="313">
        <f t="shared" si="3"/>
        <v>3.6</v>
      </c>
    </row>
    <row r="80" spans="2:8">
      <c r="B80" s="190">
        <v>3.7</v>
      </c>
      <c r="C80" s="90"/>
      <c r="D80" s="91" t="s">
        <v>152</v>
      </c>
      <c r="E80" s="92" t="s">
        <v>81</v>
      </c>
      <c r="F80" s="93">
        <v>51208</v>
      </c>
      <c r="G80" s="313" t="str">
        <f t="shared" si="2"/>
        <v>3,7 - C</v>
      </c>
      <c r="H80" s="313">
        <f t="shared" si="3"/>
        <v>3.7</v>
      </c>
    </row>
    <row r="81" spans="2:8">
      <c r="B81" s="190">
        <v>3.8</v>
      </c>
      <c r="C81" s="90"/>
      <c r="D81" s="91" t="s">
        <v>153</v>
      </c>
      <c r="E81" s="92" t="s">
        <v>78</v>
      </c>
      <c r="F81" s="93">
        <v>1922733</v>
      </c>
      <c r="G81" s="313" t="str">
        <f t="shared" si="2"/>
        <v>3,8 - C</v>
      </c>
      <c r="H81" s="313">
        <f t="shared" si="3"/>
        <v>3.8</v>
      </c>
    </row>
    <row r="82" spans="2:8" ht="27.6">
      <c r="B82" s="190">
        <v>3.9</v>
      </c>
      <c r="C82" s="90"/>
      <c r="D82" s="104" t="s">
        <v>154</v>
      </c>
      <c r="E82" s="92" t="s">
        <v>81</v>
      </c>
      <c r="F82" s="93">
        <v>138591</v>
      </c>
      <c r="G82" s="313" t="str">
        <f t="shared" si="2"/>
        <v>3,9 - C</v>
      </c>
      <c r="H82" s="313">
        <f t="shared" si="3"/>
        <v>3.9</v>
      </c>
    </row>
    <row r="83" spans="2:8" ht="27.6">
      <c r="B83" s="191">
        <v>3.1</v>
      </c>
      <c r="C83" s="97"/>
      <c r="D83" s="104" t="s">
        <v>155</v>
      </c>
      <c r="E83" s="92" t="s">
        <v>81</v>
      </c>
      <c r="F83" s="93">
        <v>100548</v>
      </c>
      <c r="G83" s="313" t="str">
        <f>SUBSTITUTE(TEXT(B83,"0,00"),",",".")&amp;" - C"</f>
        <v>3.10 - C</v>
      </c>
      <c r="H83" s="313">
        <f t="shared" si="3"/>
        <v>3.1</v>
      </c>
    </row>
    <row r="84" spans="2:8" ht="13.8">
      <c r="B84" s="190">
        <v>3.11</v>
      </c>
      <c r="C84" s="90"/>
      <c r="D84" s="104" t="s">
        <v>156</v>
      </c>
      <c r="E84" s="92" t="s">
        <v>81</v>
      </c>
      <c r="F84" s="93">
        <v>35041</v>
      </c>
      <c r="G84" s="313" t="str">
        <f t="shared" si="2"/>
        <v>3,11 - C</v>
      </c>
      <c r="H84" s="313">
        <f t="shared" si="3"/>
        <v>3.11</v>
      </c>
    </row>
    <row r="85" spans="2:8" ht="13.8">
      <c r="B85" s="191">
        <v>3.12</v>
      </c>
      <c r="C85" s="97"/>
      <c r="D85" s="104" t="s">
        <v>157</v>
      </c>
      <c r="E85" s="92" t="s">
        <v>81</v>
      </c>
      <c r="F85" s="93">
        <v>59855</v>
      </c>
      <c r="G85" s="313" t="str">
        <f t="shared" si="2"/>
        <v>3,12 - C</v>
      </c>
      <c r="H85" s="313">
        <f t="shared" si="3"/>
        <v>3.12</v>
      </c>
    </row>
    <row r="86" spans="2:8" ht="13.8">
      <c r="B86" s="190">
        <v>3.13</v>
      </c>
      <c r="C86" s="90"/>
      <c r="D86" s="104" t="s">
        <v>158</v>
      </c>
      <c r="E86" s="92" t="s">
        <v>81</v>
      </c>
      <c r="F86" s="93">
        <v>80556</v>
      </c>
      <c r="G86" s="313" t="str">
        <f t="shared" si="2"/>
        <v>3,13 - C</v>
      </c>
      <c r="H86" s="313">
        <f t="shared" si="3"/>
        <v>3.13</v>
      </c>
    </row>
    <row r="87" spans="2:8" ht="13.8">
      <c r="B87" s="191">
        <v>3.14</v>
      </c>
      <c r="C87" s="97"/>
      <c r="D87" s="104" t="s">
        <v>159</v>
      </c>
      <c r="E87" s="92" t="s">
        <v>81</v>
      </c>
      <c r="F87" s="93">
        <v>115499</v>
      </c>
      <c r="G87" s="313" t="str">
        <f t="shared" si="2"/>
        <v>3,14 - C</v>
      </c>
      <c r="H87" s="313">
        <f t="shared" si="3"/>
        <v>3.14</v>
      </c>
    </row>
    <row r="88" spans="2:8" ht="13.8">
      <c r="B88" s="190">
        <v>3.15</v>
      </c>
      <c r="C88" s="90"/>
      <c r="D88" s="104" t="s">
        <v>160</v>
      </c>
      <c r="E88" s="92" t="s">
        <v>81</v>
      </c>
      <c r="F88" s="93">
        <v>165190</v>
      </c>
      <c r="G88" s="313" t="str">
        <f t="shared" si="2"/>
        <v>3,15 - C</v>
      </c>
      <c r="H88" s="313">
        <f t="shared" si="3"/>
        <v>3.15</v>
      </c>
    </row>
    <row r="89" spans="2:8">
      <c r="B89" s="191">
        <v>3.16</v>
      </c>
      <c r="C89" s="97"/>
      <c r="D89" s="99" t="s">
        <v>161</v>
      </c>
      <c r="E89" s="96" t="s">
        <v>78</v>
      </c>
      <c r="F89" s="93">
        <v>1475863</v>
      </c>
      <c r="G89" s="313" t="str">
        <f t="shared" si="2"/>
        <v>3,16 - C</v>
      </c>
      <c r="H89" s="313">
        <f t="shared" si="3"/>
        <v>3.16</v>
      </c>
    </row>
    <row r="90" spans="2:8">
      <c r="B90" s="190">
        <v>3.17</v>
      </c>
      <c r="C90" s="90"/>
      <c r="D90" s="99" t="s">
        <v>162</v>
      </c>
      <c r="E90" s="96" t="s">
        <v>78</v>
      </c>
      <c r="F90" s="93">
        <v>2099081</v>
      </c>
      <c r="G90" s="313" t="str">
        <f t="shared" si="2"/>
        <v>3,17 - C</v>
      </c>
      <c r="H90" s="313">
        <f t="shared" si="3"/>
        <v>3.17</v>
      </c>
    </row>
    <row r="91" spans="2:8">
      <c r="B91" s="191">
        <v>3.18</v>
      </c>
      <c r="C91" s="97"/>
      <c r="D91" s="99" t="s">
        <v>163</v>
      </c>
      <c r="E91" s="96" t="s">
        <v>78</v>
      </c>
      <c r="F91" s="93">
        <v>2790022</v>
      </c>
      <c r="G91" s="313" t="str">
        <f t="shared" si="2"/>
        <v>3,18 - C</v>
      </c>
      <c r="H91" s="313">
        <f t="shared" si="3"/>
        <v>3.18</v>
      </c>
    </row>
    <row r="92" spans="2:8" ht="20.399999999999999">
      <c r="B92" s="191">
        <v>3.19</v>
      </c>
      <c r="C92" s="97"/>
      <c r="D92" s="99" t="s">
        <v>164</v>
      </c>
      <c r="E92" s="96" t="s">
        <v>81</v>
      </c>
      <c r="F92" s="93">
        <v>108261</v>
      </c>
      <c r="G92" s="313" t="str">
        <f t="shared" si="2"/>
        <v>3,19 - C</v>
      </c>
      <c r="H92" s="313">
        <f t="shared" si="3"/>
        <v>3.19</v>
      </c>
    </row>
    <row r="93" spans="2:8">
      <c r="B93" s="192">
        <v>4</v>
      </c>
      <c r="C93" s="100"/>
      <c r="D93" s="101" t="s">
        <v>165</v>
      </c>
      <c r="E93" s="102"/>
      <c r="F93" s="103"/>
      <c r="G93" s="313" t="str">
        <f t="shared" si="2"/>
        <v>4 - C</v>
      </c>
      <c r="H93" s="313">
        <f t="shared" si="3"/>
        <v>4</v>
      </c>
    </row>
    <row r="94" spans="2:8">
      <c r="B94" s="190">
        <v>4.0999999999999996</v>
      </c>
      <c r="C94" s="90"/>
      <c r="D94" s="107" t="s">
        <v>166</v>
      </c>
      <c r="E94" s="96" t="s">
        <v>88</v>
      </c>
      <c r="F94" s="93">
        <v>46920</v>
      </c>
      <c r="G94" s="313" t="str">
        <f t="shared" si="2"/>
        <v>4,1 - C</v>
      </c>
      <c r="H94" s="313">
        <f t="shared" si="3"/>
        <v>4.0999999999999996</v>
      </c>
    </row>
    <row r="95" spans="2:8">
      <c r="B95" s="190">
        <v>4.2</v>
      </c>
      <c r="C95" s="90"/>
      <c r="D95" s="99" t="s">
        <v>167</v>
      </c>
      <c r="E95" s="96" t="s">
        <v>88</v>
      </c>
      <c r="F95" s="93">
        <v>85105</v>
      </c>
      <c r="G95" s="313" t="str">
        <f t="shared" si="2"/>
        <v>4,2 - C</v>
      </c>
      <c r="H95" s="313">
        <f t="shared" si="3"/>
        <v>4.2</v>
      </c>
    </row>
    <row r="96" spans="2:8">
      <c r="B96" s="190">
        <v>4.3</v>
      </c>
      <c r="C96" s="90"/>
      <c r="D96" s="99" t="s">
        <v>168</v>
      </c>
      <c r="E96" s="96" t="s">
        <v>109</v>
      </c>
      <c r="F96" s="93">
        <v>1279454</v>
      </c>
      <c r="G96" s="313" t="str">
        <f t="shared" si="2"/>
        <v>4,3 - C</v>
      </c>
      <c r="H96" s="313">
        <f t="shared" si="3"/>
        <v>4.3</v>
      </c>
    </row>
    <row r="97" spans="2:8">
      <c r="B97" s="190">
        <v>4.4000000000000004</v>
      </c>
      <c r="C97" s="90"/>
      <c r="D97" s="99" t="s">
        <v>169</v>
      </c>
      <c r="E97" s="96" t="s">
        <v>109</v>
      </c>
      <c r="F97" s="93">
        <v>402877</v>
      </c>
      <c r="G97" s="313" t="str">
        <f t="shared" si="2"/>
        <v>4,4 - C</v>
      </c>
      <c r="H97" s="313">
        <f t="shared" si="3"/>
        <v>4.4000000000000004</v>
      </c>
    </row>
    <row r="98" spans="2:8" ht="20.399999999999999">
      <c r="B98" s="190">
        <v>4.5</v>
      </c>
      <c r="C98" s="90"/>
      <c r="D98" s="99" t="s">
        <v>170</v>
      </c>
      <c r="E98" s="96" t="s">
        <v>88</v>
      </c>
      <c r="F98" s="93">
        <v>192593</v>
      </c>
      <c r="G98" s="313" t="str">
        <f t="shared" si="2"/>
        <v>4,5 - C</v>
      </c>
      <c r="H98" s="313">
        <f t="shared" si="3"/>
        <v>4.5</v>
      </c>
    </row>
    <row r="99" spans="2:8" ht="20.399999999999999">
      <c r="B99" s="190">
        <v>4.5999999999999996</v>
      </c>
      <c r="C99" s="90"/>
      <c r="D99" s="99" t="s">
        <v>171</v>
      </c>
      <c r="E99" s="96" t="s">
        <v>88</v>
      </c>
      <c r="F99" s="93">
        <v>260603</v>
      </c>
      <c r="G99" s="313" t="str">
        <f t="shared" si="2"/>
        <v>4,6 - C</v>
      </c>
      <c r="H99" s="313">
        <f t="shared" si="3"/>
        <v>4.5999999999999996</v>
      </c>
    </row>
    <row r="100" spans="2:8">
      <c r="B100" s="190">
        <v>4.7</v>
      </c>
      <c r="C100" s="90"/>
      <c r="D100" s="99" t="s">
        <v>172</v>
      </c>
      <c r="E100" s="96" t="s">
        <v>88</v>
      </c>
      <c r="F100" s="93">
        <v>209964</v>
      </c>
      <c r="G100" s="313" t="str">
        <f t="shared" si="2"/>
        <v>4,7 - C</v>
      </c>
      <c r="H100" s="313">
        <f t="shared" si="3"/>
        <v>4.7</v>
      </c>
    </row>
    <row r="101" spans="2:8">
      <c r="B101" s="190">
        <v>4.8</v>
      </c>
      <c r="C101" s="90"/>
      <c r="D101" s="99" t="s">
        <v>173</v>
      </c>
      <c r="E101" s="96" t="s">
        <v>88</v>
      </c>
      <c r="F101" s="93">
        <v>230996</v>
      </c>
      <c r="G101" s="313" t="str">
        <f t="shared" si="2"/>
        <v>4,8 - C</v>
      </c>
      <c r="H101" s="313">
        <f t="shared" si="3"/>
        <v>4.8</v>
      </c>
    </row>
    <row r="102" spans="2:8">
      <c r="B102" s="190">
        <v>4.9000000000000004</v>
      </c>
      <c r="C102" s="90"/>
      <c r="D102" s="99" t="s">
        <v>174</v>
      </c>
      <c r="E102" s="96" t="s">
        <v>88</v>
      </c>
      <c r="F102" s="93">
        <v>254717</v>
      </c>
      <c r="G102" s="313" t="str">
        <f t="shared" si="2"/>
        <v>4,9 - C</v>
      </c>
      <c r="H102" s="313">
        <f t="shared" si="3"/>
        <v>4.9000000000000004</v>
      </c>
    </row>
    <row r="103" spans="2:8">
      <c r="B103" s="191">
        <v>4.0999999999999996</v>
      </c>
      <c r="C103" s="97"/>
      <c r="D103" s="99" t="s">
        <v>175</v>
      </c>
      <c r="E103" s="96" t="s">
        <v>88</v>
      </c>
      <c r="F103" s="93">
        <v>286843</v>
      </c>
      <c r="G103" s="313" t="str">
        <f>SUBSTITUTE(TEXT(B103,"0,00"),",",".")&amp;" - C"</f>
        <v>4.10 - C</v>
      </c>
      <c r="H103" s="313">
        <f t="shared" si="3"/>
        <v>4.0999999999999996</v>
      </c>
    </row>
    <row r="104" spans="2:8">
      <c r="B104" s="190">
        <v>4.1100000000000003</v>
      </c>
      <c r="C104" s="90"/>
      <c r="D104" s="99" t="s">
        <v>176</v>
      </c>
      <c r="E104" s="96" t="s">
        <v>88</v>
      </c>
      <c r="F104" s="93">
        <v>318452</v>
      </c>
      <c r="G104" s="313" t="str">
        <f t="shared" si="2"/>
        <v>4,11 - C</v>
      </c>
      <c r="H104" s="313">
        <f t="shared" si="3"/>
        <v>4.1100000000000003</v>
      </c>
    </row>
    <row r="105" spans="2:8" ht="13.8">
      <c r="B105" s="191">
        <v>4.12</v>
      </c>
      <c r="C105" s="97"/>
      <c r="D105" s="106" t="s">
        <v>177</v>
      </c>
      <c r="E105" s="96" t="s">
        <v>88</v>
      </c>
      <c r="F105" s="93">
        <v>159228</v>
      </c>
      <c r="G105" s="313" t="str">
        <f t="shared" si="2"/>
        <v>4,12 - C</v>
      </c>
      <c r="H105" s="313">
        <f t="shared" si="3"/>
        <v>4.12</v>
      </c>
    </row>
    <row r="106" spans="2:8">
      <c r="B106" s="190">
        <v>4.13</v>
      </c>
      <c r="C106" s="90"/>
      <c r="D106" s="99" t="s">
        <v>178</v>
      </c>
      <c r="E106" s="96" t="s">
        <v>109</v>
      </c>
      <c r="F106" s="93">
        <v>1389968</v>
      </c>
      <c r="G106" s="313" t="str">
        <f t="shared" si="2"/>
        <v>4,13 - C</v>
      </c>
      <c r="H106" s="313">
        <f t="shared" si="3"/>
        <v>4.13</v>
      </c>
    </row>
    <row r="107" spans="2:8">
      <c r="B107" s="191">
        <v>4.1399999999999997</v>
      </c>
      <c r="C107" s="97"/>
      <c r="D107" s="99" t="s">
        <v>179</v>
      </c>
      <c r="E107" s="96" t="s">
        <v>88</v>
      </c>
      <c r="F107" s="93">
        <v>144492</v>
      </c>
      <c r="G107" s="313" t="str">
        <f t="shared" si="2"/>
        <v>4,14 - C</v>
      </c>
      <c r="H107" s="313">
        <f t="shared" si="3"/>
        <v>4.1399999999999997</v>
      </c>
    </row>
    <row r="108" spans="2:8">
      <c r="B108" s="190">
        <v>4.1500000000000004</v>
      </c>
      <c r="C108" s="90"/>
      <c r="D108" s="99" t="s">
        <v>180</v>
      </c>
      <c r="E108" s="96" t="s">
        <v>88</v>
      </c>
      <c r="F108" s="93">
        <v>121080</v>
      </c>
      <c r="G108" s="313" t="str">
        <f t="shared" si="2"/>
        <v>4,15 - C</v>
      </c>
      <c r="H108" s="313">
        <f t="shared" si="3"/>
        <v>4.1500000000000004</v>
      </c>
    </row>
    <row r="109" spans="2:8">
      <c r="B109" s="191">
        <v>4.16</v>
      </c>
      <c r="C109" s="97"/>
      <c r="D109" s="99" t="s">
        <v>181</v>
      </c>
      <c r="E109" s="96" t="s">
        <v>88</v>
      </c>
      <c r="F109" s="93">
        <v>134271</v>
      </c>
      <c r="G109" s="313" t="str">
        <f t="shared" si="2"/>
        <v>4,16 - C</v>
      </c>
      <c r="H109" s="313">
        <f t="shared" si="3"/>
        <v>4.16</v>
      </c>
    </row>
    <row r="110" spans="2:8">
      <c r="B110" s="190">
        <v>4.17</v>
      </c>
      <c r="C110" s="90"/>
      <c r="D110" s="99" t="s">
        <v>182</v>
      </c>
      <c r="E110" s="96" t="s">
        <v>88</v>
      </c>
      <c r="F110" s="93">
        <v>154602</v>
      </c>
      <c r="G110" s="313" t="str">
        <f t="shared" si="2"/>
        <v>4,17 - C</v>
      </c>
      <c r="H110" s="313">
        <f t="shared" si="3"/>
        <v>4.17</v>
      </c>
    </row>
    <row r="111" spans="2:8">
      <c r="B111" s="191">
        <v>4.1800000000000104</v>
      </c>
      <c r="C111" s="97"/>
      <c r="D111" s="99" t="s">
        <v>183</v>
      </c>
      <c r="E111" s="96" t="s">
        <v>109</v>
      </c>
      <c r="F111" s="93">
        <v>1199788</v>
      </c>
      <c r="G111" s="313" t="str">
        <f t="shared" si="2"/>
        <v>4,18 - C</v>
      </c>
      <c r="H111" s="313">
        <f t="shared" si="3"/>
        <v>4.18</v>
      </c>
    </row>
    <row r="112" spans="2:8">
      <c r="B112" s="190">
        <v>4.1900000000000102</v>
      </c>
      <c r="C112" s="90"/>
      <c r="D112" s="99" t="s">
        <v>184</v>
      </c>
      <c r="E112" s="96" t="s">
        <v>78</v>
      </c>
      <c r="F112" s="93">
        <v>95443</v>
      </c>
      <c r="G112" s="313" t="str">
        <f t="shared" si="2"/>
        <v>4,19 - C</v>
      </c>
      <c r="H112" s="313">
        <f t="shared" si="3"/>
        <v>4.1900000000000004</v>
      </c>
    </row>
    <row r="113" spans="2:8">
      <c r="B113" s="191">
        <v>4.2000000000000099</v>
      </c>
      <c r="C113" s="97"/>
      <c r="D113" s="99" t="s">
        <v>185</v>
      </c>
      <c r="E113" s="96" t="s">
        <v>88</v>
      </c>
      <c r="F113" s="93">
        <v>429181</v>
      </c>
      <c r="G113" s="313" t="str">
        <f>SUBSTITUTE(TEXT(B113,"0,00"),",",".")&amp;" - C"</f>
        <v>4.20 - C</v>
      </c>
      <c r="H113" s="313">
        <f t="shared" si="3"/>
        <v>4.2</v>
      </c>
    </row>
    <row r="114" spans="2:8">
      <c r="B114" s="190">
        <v>4.2100000000000097</v>
      </c>
      <c r="C114" s="90"/>
      <c r="D114" s="99" t="s">
        <v>186</v>
      </c>
      <c r="E114" s="96" t="s">
        <v>187</v>
      </c>
      <c r="F114" s="93">
        <v>8236</v>
      </c>
      <c r="G114" s="313" t="str">
        <f t="shared" si="2"/>
        <v>4,21 - C</v>
      </c>
      <c r="H114" s="313">
        <f t="shared" si="3"/>
        <v>4.21</v>
      </c>
    </row>
    <row r="115" spans="2:8">
      <c r="B115" s="191">
        <v>4.2200000000000104</v>
      </c>
      <c r="C115" s="97"/>
      <c r="D115" s="99" t="s">
        <v>188</v>
      </c>
      <c r="E115" s="96" t="s">
        <v>187</v>
      </c>
      <c r="F115" s="93">
        <v>8453</v>
      </c>
      <c r="G115" s="313" t="str">
        <f t="shared" si="2"/>
        <v>4,22 - C</v>
      </c>
      <c r="H115" s="313">
        <f t="shared" si="3"/>
        <v>4.22</v>
      </c>
    </row>
    <row r="116" spans="2:8">
      <c r="B116" s="190">
        <v>4.2300000000000102</v>
      </c>
      <c r="C116" s="90"/>
      <c r="D116" s="99" t="s">
        <v>189</v>
      </c>
      <c r="E116" s="108" t="s">
        <v>187</v>
      </c>
      <c r="F116" s="93">
        <v>11086</v>
      </c>
      <c r="G116" s="313" t="str">
        <f t="shared" si="2"/>
        <v>4,23 - C</v>
      </c>
      <c r="H116" s="313">
        <f t="shared" si="3"/>
        <v>4.2300000000000004</v>
      </c>
    </row>
    <row r="117" spans="2:8">
      <c r="B117" s="191">
        <v>4.24000000000001</v>
      </c>
      <c r="C117" s="97"/>
      <c r="D117" s="99" t="s">
        <v>190</v>
      </c>
      <c r="E117" s="108" t="s">
        <v>109</v>
      </c>
      <c r="F117" s="93">
        <v>1311311</v>
      </c>
      <c r="G117" s="313" t="str">
        <f t="shared" si="2"/>
        <v>4,24 - C</v>
      </c>
      <c r="H117" s="313">
        <f t="shared" si="3"/>
        <v>4.24</v>
      </c>
    </row>
    <row r="118" spans="2:8">
      <c r="B118" s="190">
        <v>4.2500000000000098</v>
      </c>
      <c r="C118" s="90"/>
      <c r="D118" s="99" t="s">
        <v>191</v>
      </c>
      <c r="E118" s="108" t="s">
        <v>109</v>
      </c>
      <c r="F118" s="93">
        <v>1282357</v>
      </c>
      <c r="G118" s="313" t="str">
        <f t="shared" si="2"/>
        <v>4,25 - C</v>
      </c>
      <c r="H118" s="313">
        <f t="shared" si="3"/>
        <v>4.25</v>
      </c>
    </row>
    <row r="119" spans="2:8">
      <c r="B119" s="191">
        <v>4.2600000000000096</v>
      </c>
      <c r="C119" s="97"/>
      <c r="D119" s="99" t="s">
        <v>192</v>
      </c>
      <c r="E119" s="108" t="s">
        <v>109</v>
      </c>
      <c r="F119" s="93">
        <v>1269735</v>
      </c>
      <c r="G119" s="313" t="str">
        <f t="shared" si="2"/>
        <v>4,26 - C</v>
      </c>
      <c r="H119" s="313">
        <f t="shared" si="3"/>
        <v>4.26</v>
      </c>
    </row>
    <row r="120" spans="2:8">
      <c r="B120" s="190">
        <v>4.2700000000000102</v>
      </c>
      <c r="C120" s="90"/>
      <c r="D120" s="99" t="s">
        <v>193</v>
      </c>
      <c r="E120" s="108" t="s">
        <v>109</v>
      </c>
      <c r="F120" s="93">
        <v>1344715</v>
      </c>
      <c r="G120" s="313" t="str">
        <f t="shared" si="2"/>
        <v>4,27 - C</v>
      </c>
      <c r="H120" s="313">
        <f t="shared" si="3"/>
        <v>4.2699999999999996</v>
      </c>
    </row>
    <row r="121" spans="2:8">
      <c r="B121" s="191">
        <v>4.28000000000001</v>
      </c>
      <c r="C121" s="97"/>
      <c r="D121" s="99" t="s">
        <v>194</v>
      </c>
      <c r="E121" s="108" t="s">
        <v>109</v>
      </c>
      <c r="F121" s="93">
        <v>1459183</v>
      </c>
      <c r="G121" s="313" t="str">
        <f t="shared" si="2"/>
        <v>4,28 - C</v>
      </c>
      <c r="H121" s="313">
        <f t="shared" si="3"/>
        <v>4.28</v>
      </c>
    </row>
    <row r="122" spans="2:8">
      <c r="B122" s="190">
        <v>4.2900000000000098</v>
      </c>
      <c r="C122" s="90"/>
      <c r="D122" s="99" t="s">
        <v>195</v>
      </c>
      <c r="E122" s="108" t="s">
        <v>109</v>
      </c>
      <c r="F122" s="93">
        <v>516879</v>
      </c>
      <c r="G122" s="313" t="str">
        <f t="shared" si="2"/>
        <v>4,29 - C</v>
      </c>
      <c r="H122" s="313">
        <f t="shared" si="3"/>
        <v>4.29</v>
      </c>
    </row>
    <row r="123" spans="2:8">
      <c r="B123" s="191">
        <v>4.3</v>
      </c>
      <c r="C123" s="97"/>
      <c r="D123" s="99" t="s">
        <v>196</v>
      </c>
      <c r="E123" s="108" t="s">
        <v>88</v>
      </c>
      <c r="F123" s="93">
        <v>44949</v>
      </c>
      <c r="G123" s="313" t="str">
        <f>SUBSTITUTE(TEXT(B123,"0,00"),",",".")&amp;" - C"</f>
        <v>4.30 - C</v>
      </c>
      <c r="H123" s="313">
        <f t="shared" si="3"/>
        <v>4.3</v>
      </c>
    </row>
    <row r="124" spans="2:8">
      <c r="B124" s="192">
        <v>5</v>
      </c>
      <c r="C124" s="100"/>
      <c r="D124" s="101" t="s">
        <v>197</v>
      </c>
      <c r="E124" s="102"/>
      <c r="F124" s="103"/>
      <c r="G124" s="313" t="str">
        <f t="shared" si="2"/>
        <v>5 - C</v>
      </c>
      <c r="H124" s="313">
        <f t="shared" si="3"/>
        <v>5</v>
      </c>
    </row>
    <row r="125" spans="2:8">
      <c r="B125" s="190">
        <v>5.0999999999999996</v>
      </c>
      <c r="C125" s="90"/>
      <c r="D125" s="91" t="s">
        <v>198</v>
      </c>
      <c r="E125" s="96" t="s">
        <v>81</v>
      </c>
      <c r="F125" s="93">
        <v>44505</v>
      </c>
      <c r="G125" s="313" t="str">
        <f t="shared" si="2"/>
        <v>5,1 - C</v>
      </c>
      <c r="H125" s="313">
        <f t="shared" si="3"/>
        <v>5.0999999999999996</v>
      </c>
    </row>
    <row r="126" spans="2:8">
      <c r="B126" s="190">
        <v>5.2</v>
      </c>
      <c r="C126" s="90"/>
      <c r="D126" s="91" t="s">
        <v>199</v>
      </c>
      <c r="E126" s="96" t="s">
        <v>81</v>
      </c>
      <c r="F126" s="93">
        <v>53316</v>
      </c>
      <c r="G126" s="313" t="str">
        <f t="shared" si="2"/>
        <v>5,2 - C</v>
      </c>
      <c r="H126" s="313">
        <f t="shared" si="3"/>
        <v>5.2</v>
      </c>
    </row>
    <row r="127" spans="2:8">
      <c r="B127" s="190">
        <v>5.3</v>
      </c>
      <c r="C127" s="90"/>
      <c r="D127" s="91" t="s">
        <v>200</v>
      </c>
      <c r="E127" s="96" t="s">
        <v>81</v>
      </c>
      <c r="F127" s="93">
        <v>51553</v>
      </c>
      <c r="G127" s="313" t="str">
        <f t="shared" si="2"/>
        <v>5,3 - C</v>
      </c>
      <c r="H127" s="313">
        <f t="shared" si="3"/>
        <v>5.3</v>
      </c>
    </row>
    <row r="128" spans="2:8">
      <c r="B128" s="190">
        <v>5.4</v>
      </c>
      <c r="C128" s="90"/>
      <c r="D128" s="91" t="s">
        <v>201</v>
      </c>
      <c r="E128" s="96" t="s">
        <v>81</v>
      </c>
      <c r="F128" s="93">
        <v>236898</v>
      </c>
      <c r="G128" s="313" t="str">
        <f t="shared" si="2"/>
        <v>5,4 - C</v>
      </c>
      <c r="H128" s="313">
        <f t="shared" si="3"/>
        <v>5.4</v>
      </c>
    </row>
    <row r="129" spans="2:8">
      <c r="B129" s="190">
        <v>5.5</v>
      </c>
      <c r="C129" s="90"/>
      <c r="D129" s="99" t="s">
        <v>202</v>
      </c>
      <c r="E129" s="108" t="s">
        <v>81</v>
      </c>
      <c r="F129" s="93">
        <v>76152</v>
      </c>
      <c r="G129" s="313" t="str">
        <f t="shared" si="2"/>
        <v>5,5 - C</v>
      </c>
      <c r="H129" s="313">
        <f t="shared" si="3"/>
        <v>5.5</v>
      </c>
    </row>
    <row r="130" spans="2:8">
      <c r="B130" s="190">
        <v>5.6</v>
      </c>
      <c r="C130" s="90"/>
      <c r="D130" s="91" t="s">
        <v>203</v>
      </c>
      <c r="E130" s="96" t="s">
        <v>81</v>
      </c>
      <c r="F130" s="93">
        <v>50865</v>
      </c>
      <c r="G130" s="313" t="str">
        <f t="shared" si="2"/>
        <v>5,6 - C</v>
      </c>
      <c r="H130" s="313">
        <f t="shared" si="3"/>
        <v>5.6</v>
      </c>
    </row>
    <row r="131" spans="2:8">
      <c r="B131" s="190">
        <v>5.7</v>
      </c>
      <c r="C131" s="90"/>
      <c r="D131" s="99" t="s">
        <v>204</v>
      </c>
      <c r="E131" s="96" t="s">
        <v>88</v>
      </c>
      <c r="F131" s="93">
        <v>167827</v>
      </c>
      <c r="G131" s="313" t="str">
        <f t="shared" si="2"/>
        <v>5,7 - C</v>
      </c>
      <c r="H131" s="313">
        <f t="shared" si="3"/>
        <v>5.7</v>
      </c>
    </row>
    <row r="132" spans="2:8">
      <c r="B132" s="190">
        <v>5.8</v>
      </c>
      <c r="C132" s="90"/>
      <c r="D132" s="99" t="s">
        <v>205</v>
      </c>
      <c r="E132" s="96" t="s">
        <v>88</v>
      </c>
      <c r="F132" s="93">
        <v>159303</v>
      </c>
      <c r="G132" s="313" t="str">
        <f t="shared" si="2"/>
        <v>5,8 - C</v>
      </c>
      <c r="H132" s="313">
        <f t="shared" si="3"/>
        <v>5.8</v>
      </c>
    </row>
    <row r="133" spans="2:8">
      <c r="B133" s="190">
        <v>5.9</v>
      </c>
      <c r="C133" s="90"/>
      <c r="D133" s="99" t="s">
        <v>206</v>
      </c>
      <c r="E133" s="96" t="s">
        <v>88</v>
      </c>
      <c r="F133" s="93">
        <v>139718</v>
      </c>
      <c r="G133" s="313" t="str">
        <f t="shared" si="2"/>
        <v>5,9 - C</v>
      </c>
      <c r="H133" s="313">
        <f t="shared" si="3"/>
        <v>5.9</v>
      </c>
    </row>
    <row r="134" spans="2:8">
      <c r="B134" s="191">
        <v>5.0999999999999996</v>
      </c>
      <c r="C134" s="97"/>
      <c r="D134" s="99" t="s">
        <v>207</v>
      </c>
      <c r="E134" s="96" t="s">
        <v>81</v>
      </c>
      <c r="F134" s="93">
        <v>89030</v>
      </c>
      <c r="G134" s="313" t="str">
        <f>SUBSTITUTE(TEXT(B134,"0,00"),",",".")&amp;" - C"</f>
        <v>5.10 - C</v>
      </c>
      <c r="H134" s="313">
        <f t="shared" si="3"/>
        <v>5.0999999999999996</v>
      </c>
    </row>
    <row r="135" spans="2:8">
      <c r="B135" s="190">
        <v>5.1100000000000003</v>
      </c>
      <c r="C135" s="90"/>
      <c r="D135" s="99" t="s">
        <v>208</v>
      </c>
      <c r="E135" s="96" t="s">
        <v>88</v>
      </c>
      <c r="F135" s="93">
        <v>131048</v>
      </c>
      <c r="G135" s="313" t="str">
        <f t="shared" si="2"/>
        <v>5,11 - C</v>
      </c>
      <c r="H135" s="313">
        <f t="shared" si="3"/>
        <v>5.1100000000000003</v>
      </c>
    </row>
    <row r="136" spans="2:8">
      <c r="B136" s="191">
        <v>5.12</v>
      </c>
      <c r="C136" s="97"/>
      <c r="D136" s="99" t="s">
        <v>209</v>
      </c>
      <c r="E136" s="96" t="s">
        <v>81</v>
      </c>
      <c r="F136" s="93">
        <v>86671</v>
      </c>
      <c r="G136" s="313" t="str">
        <f t="shared" si="2"/>
        <v>5,12 - C</v>
      </c>
      <c r="H136" s="313">
        <f t="shared" si="3"/>
        <v>5.12</v>
      </c>
    </row>
    <row r="137" spans="2:8">
      <c r="B137" s="190">
        <v>5.13</v>
      </c>
      <c r="C137" s="90"/>
      <c r="D137" s="99" t="s">
        <v>210</v>
      </c>
      <c r="E137" s="96" t="s">
        <v>88</v>
      </c>
      <c r="F137" s="93">
        <v>170209</v>
      </c>
      <c r="G137" s="313" t="str">
        <f t="shared" si="2"/>
        <v>5,13 - C</v>
      </c>
      <c r="H137" s="313">
        <f t="shared" si="3"/>
        <v>5.13</v>
      </c>
    </row>
    <row r="138" spans="2:8">
      <c r="B138" s="191">
        <v>5.14</v>
      </c>
      <c r="C138" s="97"/>
      <c r="D138" s="99" t="s">
        <v>211</v>
      </c>
      <c r="E138" s="96" t="s">
        <v>81</v>
      </c>
      <c r="F138" s="93">
        <v>104512</v>
      </c>
      <c r="G138" s="313" t="str">
        <f t="shared" ref="G138:G201" si="4">H138&amp;" - C"</f>
        <v>5,14 - C</v>
      </c>
      <c r="H138" s="313">
        <f t="shared" ref="H138:H201" si="5">ROUND(B138,2)</f>
        <v>5.14</v>
      </c>
    </row>
    <row r="139" spans="2:8">
      <c r="B139" s="190">
        <v>5.15</v>
      </c>
      <c r="C139" s="90"/>
      <c r="D139" s="99" t="s">
        <v>212</v>
      </c>
      <c r="E139" s="96" t="s">
        <v>88</v>
      </c>
      <c r="F139" s="93">
        <v>186223</v>
      </c>
      <c r="G139" s="313" t="str">
        <f t="shared" si="4"/>
        <v>5,15 - C</v>
      </c>
      <c r="H139" s="313">
        <f t="shared" si="5"/>
        <v>5.15</v>
      </c>
    </row>
    <row r="140" spans="2:8">
      <c r="B140" s="191">
        <v>5.16</v>
      </c>
      <c r="C140" s="97"/>
      <c r="D140" s="99" t="s">
        <v>213</v>
      </c>
      <c r="E140" s="96" t="s">
        <v>81</v>
      </c>
      <c r="F140" s="93">
        <v>112520</v>
      </c>
      <c r="G140" s="313" t="str">
        <f t="shared" si="4"/>
        <v>5,16 - C</v>
      </c>
      <c r="H140" s="313">
        <f t="shared" si="5"/>
        <v>5.16</v>
      </c>
    </row>
    <row r="141" spans="2:8">
      <c r="B141" s="190">
        <v>5.17</v>
      </c>
      <c r="C141" s="90"/>
      <c r="D141" s="99" t="s">
        <v>214</v>
      </c>
      <c r="E141" s="96" t="s">
        <v>88</v>
      </c>
      <c r="F141" s="93">
        <v>64738</v>
      </c>
      <c r="G141" s="313" t="str">
        <f t="shared" si="4"/>
        <v>5,17 - C</v>
      </c>
      <c r="H141" s="313">
        <f t="shared" si="5"/>
        <v>5.17</v>
      </c>
    </row>
    <row r="142" spans="2:8">
      <c r="B142" s="191">
        <v>5.1800000000000104</v>
      </c>
      <c r="C142" s="97"/>
      <c r="D142" s="99" t="s">
        <v>215</v>
      </c>
      <c r="E142" s="96" t="s">
        <v>81</v>
      </c>
      <c r="F142" s="93">
        <v>41110</v>
      </c>
      <c r="G142" s="313" t="str">
        <f t="shared" si="4"/>
        <v>5,18 - C</v>
      </c>
      <c r="H142" s="313">
        <f t="shared" si="5"/>
        <v>5.18</v>
      </c>
    </row>
    <row r="143" spans="2:8">
      <c r="B143" s="190">
        <v>5.1900000000000102</v>
      </c>
      <c r="C143" s="90"/>
      <c r="D143" s="99" t="s">
        <v>216</v>
      </c>
      <c r="E143" s="96" t="s">
        <v>88</v>
      </c>
      <c r="F143" s="93">
        <v>84367</v>
      </c>
      <c r="G143" s="313" t="str">
        <f t="shared" si="4"/>
        <v>5,19 - C</v>
      </c>
      <c r="H143" s="313">
        <f t="shared" si="5"/>
        <v>5.19</v>
      </c>
    </row>
    <row r="144" spans="2:8">
      <c r="B144" s="191">
        <v>5.2000000000000099</v>
      </c>
      <c r="C144" s="97"/>
      <c r="D144" s="99" t="s">
        <v>217</v>
      </c>
      <c r="E144" s="96" t="s">
        <v>81</v>
      </c>
      <c r="F144" s="93">
        <v>51769</v>
      </c>
      <c r="G144" s="313" t="str">
        <f>SUBSTITUTE(TEXT(B144,"0,00"),",",".")&amp;" - C"</f>
        <v>5.20 - C</v>
      </c>
      <c r="H144" s="313">
        <f t="shared" si="5"/>
        <v>5.2</v>
      </c>
    </row>
    <row r="145" spans="2:8">
      <c r="B145" s="190">
        <v>5.2100000000000097</v>
      </c>
      <c r="C145" s="90"/>
      <c r="D145" s="99" t="s">
        <v>218</v>
      </c>
      <c r="E145" s="96" t="s">
        <v>88</v>
      </c>
      <c r="F145" s="93">
        <v>92816</v>
      </c>
      <c r="G145" s="313" t="str">
        <f t="shared" si="4"/>
        <v>5,21 - C</v>
      </c>
      <c r="H145" s="313">
        <f t="shared" si="5"/>
        <v>5.21</v>
      </c>
    </row>
    <row r="146" spans="2:8">
      <c r="B146" s="191">
        <v>5.2200000000000104</v>
      </c>
      <c r="C146" s="97"/>
      <c r="D146" s="99" t="s">
        <v>219</v>
      </c>
      <c r="E146" s="96" t="s">
        <v>81</v>
      </c>
      <c r="F146" s="93">
        <v>55594</v>
      </c>
      <c r="G146" s="313" t="str">
        <f t="shared" si="4"/>
        <v>5,22 - C</v>
      </c>
      <c r="H146" s="313">
        <f t="shared" si="5"/>
        <v>5.22</v>
      </c>
    </row>
    <row r="147" spans="2:8">
      <c r="B147" s="190">
        <v>5.2300000000000102</v>
      </c>
      <c r="C147" s="90"/>
      <c r="D147" s="99" t="s">
        <v>220</v>
      </c>
      <c r="E147" s="96" t="s">
        <v>88</v>
      </c>
      <c r="F147" s="93">
        <v>153714</v>
      </c>
      <c r="G147" s="313" t="str">
        <f t="shared" si="4"/>
        <v>5,23 - C</v>
      </c>
      <c r="H147" s="313">
        <f t="shared" si="5"/>
        <v>5.23</v>
      </c>
    </row>
    <row r="148" spans="2:8">
      <c r="B148" s="191">
        <v>5.24000000000001</v>
      </c>
      <c r="C148" s="97"/>
      <c r="D148" s="99" t="s">
        <v>221</v>
      </c>
      <c r="E148" s="96" t="s">
        <v>81</v>
      </c>
      <c r="F148" s="93">
        <v>88641</v>
      </c>
      <c r="G148" s="313" t="str">
        <f t="shared" si="4"/>
        <v>5,24 - C</v>
      </c>
      <c r="H148" s="313">
        <f t="shared" si="5"/>
        <v>5.24</v>
      </c>
    </row>
    <row r="149" spans="2:8">
      <c r="B149" s="190">
        <v>5.2500000000000098</v>
      </c>
      <c r="C149" s="90"/>
      <c r="D149" s="99" t="s">
        <v>222</v>
      </c>
      <c r="E149" s="96" t="s">
        <v>88</v>
      </c>
      <c r="F149" s="93">
        <v>59456</v>
      </c>
      <c r="G149" s="313" t="str">
        <f t="shared" si="4"/>
        <v>5,25 - C</v>
      </c>
      <c r="H149" s="313">
        <f t="shared" si="5"/>
        <v>5.25</v>
      </c>
    </row>
    <row r="150" spans="2:8">
      <c r="B150" s="191">
        <v>5.2600000000000096</v>
      </c>
      <c r="C150" s="97"/>
      <c r="D150" s="99" t="s">
        <v>223</v>
      </c>
      <c r="E150" s="96" t="s">
        <v>81</v>
      </c>
      <c r="F150" s="93">
        <v>38323</v>
      </c>
      <c r="G150" s="313" t="str">
        <f t="shared" si="4"/>
        <v>5,26 - C</v>
      </c>
      <c r="H150" s="313">
        <f t="shared" si="5"/>
        <v>5.26</v>
      </c>
    </row>
    <row r="151" spans="2:8">
      <c r="B151" s="190">
        <v>5.2700000000000102</v>
      </c>
      <c r="C151" s="90"/>
      <c r="D151" s="99" t="s">
        <v>224</v>
      </c>
      <c r="E151" s="96" t="s">
        <v>88</v>
      </c>
      <c r="F151" s="93">
        <v>121440</v>
      </c>
      <c r="G151" s="313" t="str">
        <f t="shared" si="4"/>
        <v>5,27 - C</v>
      </c>
      <c r="H151" s="313">
        <f t="shared" si="5"/>
        <v>5.27</v>
      </c>
    </row>
    <row r="152" spans="2:8">
      <c r="B152" s="191">
        <v>5.28000000000001</v>
      </c>
      <c r="C152" s="97"/>
      <c r="D152" s="99" t="s">
        <v>225</v>
      </c>
      <c r="E152" s="96" t="s">
        <v>81</v>
      </c>
      <c r="F152" s="93">
        <v>72504</v>
      </c>
      <c r="G152" s="313" t="str">
        <f t="shared" si="4"/>
        <v>5,28 - C</v>
      </c>
      <c r="H152" s="313">
        <f t="shared" si="5"/>
        <v>5.28</v>
      </c>
    </row>
    <row r="153" spans="2:8">
      <c r="B153" s="190">
        <v>5.2900000000000098</v>
      </c>
      <c r="C153" s="90"/>
      <c r="D153" s="99" t="s">
        <v>226</v>
      </c>
      <c r="E153" s="96" t="s">
        <v>88</v>
      </c>
      <c r="F153" s="93">
        <v>137260</v>
      </c>
      <c r="G153" s="313" t="str">
        <f t="shared" si="4"/>
        <v>5,29 - C</v>
      </c>
      <c r="H153" s="313">
        <f t="shared" si="5"/>
        <v>5.29</v>
      </c>
    </row>
    <row r="154" spans="2:8">
      <c r="B154" s="191">
        <v>5.3000000000000096</v>
      </c>
      <c r="C154" s="97"/>
      <c r="D154" s="99" t="s">
        <v>227</v>
      </c>
      <c r="E154" s="96" t="s">
        <v>81</v>
      </c>
      <c r="F154" s="93">
        <v>78616</v>
      </c>
      <c r="G154" s="313" t="str">
        <f>SUBSTITUTE(TEXT(B154,"0,00"),",",".")&amp;" - C"</f>
        <v>5.30 - C</v>
      </c>
      <c r="H154" s="313">
        <f t="shared" si="5"/>
        <v>5.3</v>
      </c>
    </row>
    <row r="155" spans="2:8">
      <c r="B155" s="190">
        <v>5.3100000000000103</v>
      </c>
      <c r="C155" s="90"/>
      <c r="D155" s="99" t="s">
        <v>228</v>
      </c>
      <c r="E155" s="96" t="s">
        <v>88</v>
      </c>
      <c r="F155" s="93">
        <v>274400</v>
      </c>
      <c r="G155" s="313" t="str">
        <f t="shared" si="4"/>
        <v>5,31 - C</v>
      </c>
      <c r="H155" s="313">
        <f t="shared" si="5"/>
        <v>5.31</v>
      </c>
    </row>
    <row r="156" spans="2:8">
      <c r="B156" s="191">
        <v>5.3200000000000101</v>
      </c>
      <c r="C156" s="97"/>
      <c r="D156" s="99" t="s">
        <v>229</v>
      </c>
      <c r="E156" s="96" t="s">
        <v>81</v>
      </c>
      <c r="F156" s="93">
        <v>151433</v>
      </c>
      <c r="G156" s="313" t="str">
        <f t="shared" si="4"/>
        <v>5,32 - C</v>
      </c>
      <c r="H156" s="313">
        <f t="shared" si="5"/>
        <v>5.32</v>
      </c>
    </row>
    <row r="157" spans="2:8">
      <c r="B157" s="190">
        <v>5.3300000000000196</v>
      </c>
      <c r="C157" s="90"/>
      <c r="D157" s="99" t="s">
        <v>230</v>
      </c>
      <c r="E157" s="96" t="s">
        <v>88</v>
      </c>
      <c r="F157" s="93">
        <v>138339</v>
      </c>
      <c r="G157" s="313" t="str">
        <f t="shared" si="4"/>
        <v>5,33 - C</v>
      </c>
      <c r="H157" s="313">
        <f t="shared" si="5"/>
        <v>5.33</v>
      </c>
    </row>
    <row r="158" spans="2:8">
      <c r="B158" s="191">
        <v>5.3400000000000203</v>
      </c>
      <c r="C158" s="97"/>
      <c r="D158" s="99" t="s">
        <v>231</v>
      </c>
      <c r="E158" s="96" t="s">
        <v>81</v>
      </c>
      <c r="F158" s="93">
        <v>78058</v>
      </c>
      <c r="G158" s="313" t="str">
        <f t="shared" si="4"/>
        <v>5,34 - C</v>
      </c>
      <c r="H158" s="313">
        <f t="shared" si="5"/>
        <v>5.34</v>
      </c>
    </row>
    <row r="159" spans="2:8">
      <c r="B159" s="190">
        <v>5.3500000000000201</v>
      </c>
      <c r="C159" s="90"/>
      <c r="D159" s="99" t="s">
        <v>232</v>
      </c>
      <c r="E159" s="96" t="s">
        <v>88</v>
      </c>
      <c r="F159" s="93">
        <v>77947</v>
      </c>
      <c r="G159" s="313" t="str">
        <f t="shared" si="4"/>
        <v>5,35 - C</v>
      </c>
      <c r="H159" s="313">
        <f t="shared" si="5"/>
        <v>5.35</v>
      </c>
    </row>
    <row r="160" spans="2:8">
      <c r="B160" s="191">
        <v>5.3600000000000199</v>
      </c>
      <c r="C160" s="97"/>
      <c r="D160" s="99" t="s">
        <v>233</v>
      </c>
      <c r="E160" s="96" t="s">
        <v>81</v>
      </c>
      <c r="F160" s="93">
        <v>48451</v>
      </c>
      <c r="G160" s="313" t="str">
        <f t="shared" si="4"/>
        <v>5,36 - C</v>
      </c>
      <c r="H160" s="313">
        <f t="shared" si="5"/>
        <v>5.36</v>
      </c>
    </row>
    <row r="161" spans="2:8">
      <c r="B161" s="190">
        <v>5.3700000000000196</v>
      </c>
      <c r="C161" s="90"/>
      <c r="D161" s="99" t="s">
        <v>234</v>
      </c>
      <c r="E161" s="96" t="s">
        <v>88</v>
      </c>
      <c r="F161" s="93">
        <v>57455</v>
      </c>
      <c r="G161" s="313" t="str">
        <f t="shared" si="4"/>
        <v>5,37 - C</v>
      </c>
      <c r="H161" s="313">
        <f t="shared" si="5"/>
        <v>5.37</v>
      </c>
    </row>
    <row r="162" spans="2:8">
      <c r="B162" s="191">
        <v>5.3800000000000203</v>
      </c>
      <c r="C162" s="97"/>
      <c r="D162" s="99" t="s">
        <v>235</v>
      </c>
      <c r="E162" s="96" t="s">
        <v>81</v>
      </c>
      <c r="F162" s="93">
        <v>36958</v>
      </c>
      <c r="G162" s="313" t="str">
        <f t="shared" si="4"/>
        <v>5,38 - C</v>
      </c>
      <c r="H162" s="313">
        <f t="shared" si="5"/>
        <v>5.38</v>
      </c>
    </row>
    <row r="163" spans="2:8">
      <c r="B163" s="190">
        <v>5.3900000000000201</v>
      </c>
      <c r="C163" s="90"/>
      <c r="D163" s="99" t="s">
        <v>236</v>
      </c>
      <c r="E163" s="96" t="s">
        <v>88</v>
      </c>
      <c r="F163" s="93">
        <v>80742</v>
      </c>
      <c r="G163" s="313" t="str">
        <f t="shared" si="4"/>
        <v>5,39 - C</v>
      </c>
      <c r="H163" s="313">
        <f t="shared" si="5"/>
        <v>5.39</v>
      </c>
    </row>
    <row r="164" spans="2:8">
      <c r="B164" s="191">
        <v>5.4000000000000199</v>
      </c>
      <c r="C164" s="97"/>
      <c r="D164" s="99" t="s">
        <v>237</v>
      </c>
      <c r="E164" s="96" t="s">
        <v>81</v>
      </c>
      <c r="F164" s="93">
        <v>48601</v>
      </c>
      <c r="G164" s="313" t="str">
        <f>SUBSTITUTE(TEXT(B164,"0,00"),",",".")&amp;" - C"</f>
        <v>5.40 - C</v>
      </c>
      <c r="H164" s="313">
        <f t="shared" si="5"/>
        <v>5.4</v>
      </c>
    </row>
    <row r="165" spans="2:8">
      <c r="B165" s="190">
        <v>5.4100000000000197</v>
      </c>
      <c r="C165" s="90"/>
      <c r="D165" s="99" t="s">
        <v>238</v>
      </c>
      <c r="E165" s="96" t="s">
        <v>88</v>
      </c>
      <c r="F165" s="93">
        <v>154506</v>
      </c>
      <c r="G165" s="313" t="str">
        <f t="shared" si="4"/>
        <v>5,41 - C</v>
      </c>
      <c r="H165" s="313">
        <f t="shared" si="5"/>
        <v>5.41</v>
      </c>
    </row>
    <row r="166" spans="2:8">
      <c r="B166" s="191">
        <v>5.4200000000000204</v>
      </c>
      <c r="C166" s="97"/>
      <c r="D166" s="99" t="s">
        <v>239</v>
      </c>
      <c r="E166" s="96" t="s">
        <v>81</v>
      </c>
      <c r="F166" s="93">
        <v>89037</v>
      </c>
      <c r="G166" s="313" t="str">
        <f t="shared" si="4"/>
        <v>5,42 - C</v>
      </c>
      <c r="H166" s="313">
        <f t="shared" si="5"/>
        <v>5.42</v>
      </c>
    </row>
    <row r="167" spans="2:8">
      <c r="B167" s="190">
        <v>5.4300000000000201</v>
      </c>
      <c r="C167" s="90"/>
      <c r="D167" s="99" t="s">
        <v>240</v>
      </c>
      <c r="E167" s="96" t="s">
        <v>88</v>
      </c>
      <c r="F167" s="93">
        <v>114322</v>
      </c>
      <c r="G167" s="313" t="str">
        <f t="shared" si="4"/>
        <v>5,43 - C</v>
      </c>
      <c r="H167" s="313">
        <f t="shared" si="5"/>
        <v>5.43</v>
      </c>
    </row>
    <row r="168" spans="2:8">
      <c r="B168" s="191">
        <v>5.4400000000000199</v>
      </c>
      <c r="C168" s="97"/>
      <c r="D168" s="99" t="s">
        <v>241</v>
      </c>
      <c r="E168" s="96" t="s">
        <v>81</v>
      </c>
      <c r="F168" s="93">
        <v>69142</v>
      </c>
      <c r="G168" s="313" t="str">
        <f t="shared" si="4"/>
        <v>5,44 - C</v>
      </c>
      <c r="H168" s="313">
        <f t="shared" si="5"/>
        <v>5.44</v>
      </c>
    </row>
    <row r="169" spans="2:8">
      <c r="B169" s="190">
        <v>5.4500000000000197</v>
      </c>
      <c r="C169" s="90"/>
      <c r="D169" s="99" t="s">
        <v>242</v>
      </c>
      <c r="E169" s="96" t="s">
        <v>88</v>
      </c>
      <c r="F169" s="93">
        <v>231228</v>
      </c>
      <c r="G169" s="313" t="str">
        <f t="shared" si="4"/>
        <v>5,45 - C</v>
      </c>
      <c r="H169" s="313">
        <f t="shared" si="5"/>
        <v>5.45</v>
      </c>
    </row>
    <row r="170" spans="2:8">
      <c r="B170" s="191">
        <v>5.4600000000000204</v>
      </c>
      <c r="C170" s="97"/>
      <c r="D170" s="99" t="s">
        <v>243</v>
      </c>
      <c r="E170" s="96" t="s">
        <v>81</v>
      </c>
      <c r="F170" s="93">
        <v>134059</v>
      </c>
      <c r="G170" s="313" t="str">
        <f t="shared" si="4"/>
        <v>5,46 - C</v>
      </c>
      <c r="H170" s="313">
        <f t="shared" si="5"/>
        <v>5.46</v>
      </c>
    </row>
    <row r="171" spans="2:8">
      <c r="B171" s="190">
        <v>5.4700000000000202</v>
      </c>
      <c r="C171" s="90"/>
      <c r="D171" s="99" t="s">
        <v>244</v>
      </c>
      <c r="E171" s="96" t="s">
        <v>81</v>
      </c>
      <c r="F171" s="93">
        <v>55242</v>
      </c>
      <c r="G171" s="313" t="str">
        <f t="shared" si="4"/>
        <v>5,47 - C</v>
      </c>
      <c r="H171" s="313">
        <f t="shared" si="5"/>
        <v>5.47</v>
      </c>
    </row>
    <row r="172" spans="2:8">
      <c r="B172" s="191">
        <v>5.4800000000000297</v>
      </c>
      <c r="C172" s="97"/>
      <c r="D172" s="99" t="s">
        <v>245</v>
      </c>
      <c r="E172" s="96" t="s">
        <v>81</v>
      </c>
      <c r="F172" s="93">
        <v>59319</v>
      </c>
      <c r="G172" s="313" t="str">
        <f t="shared" si="4"/>
        <v>5,48 - C</v>
      </c>
      <c r="H172" s="313">
        <f t="shared" si="5"/>
        <v>5.48</v>
      </c>
    </row>
    <row r="173" spans="2:8">
      <c r="B173" s="190">
        <v>5.4900000000000304</v>
      </c>
      <c r="C173" s="90"/>
      <c r="D173" s="91" t="s">
        <v>246</v>
      </c>
      <c r="E173" s="96" t="s">
        <v>81</v>
      </c>
      <c r="F173" s="93">
        <v>101019</v>
      </c>
      <c r="G173" s="313" t="str">
        <f t="shared" si="4"/>
        <v>5,49 - C</v>
      </c>
      <c r="H173" s="313">
        <f t="shared" si="5"/>
        <v>5.49</v>
      </c>
    </row>
    <row r="174" spans="2:8">
      <c r="B174" s="191">
        <v>5.5000000000000302</v>
      </c>
      <c r="C174" s="97"/>
      <c r="D174" s="99" t="s">
        <v>247</v>
      </c>
      <c r="E174" s="96" t="s">
        <v>88</v>
      </c>
      <c r="F174" s="93">
        <v>12743</v>
      </c>
      <c r="G174" s="313" t="str">
        <f>SUBSTITUTE(TEXT(B174,"0,00"),",",".")&amp;" - C"</f>
        <v>5.50 - C</v>
      </c>
      <c r="H174" s="313">
        <f t="shared" si="5"/>
        <v>5.5</v>
      </c>
    </row>
    <row r="175" spans="2:8">
      <c r="B175" s="190">
        <v>5.51000000000003</v>
      </c>
      <c r="C175" s="90"/>
      <c r="D175" s="99" t="s">
        <v>248</v>
      </c>
      <c r="E175" s="96" t="s">
        <v>81</v>
      </c>
      <c r="F175" s="93">
        <v>60169</v>
      </c>
      <c r="G175" s="313" t="str">
        <f t="shared" si="4"/>
        <v>5,51 - C</v>
      </c>
      <c r="H175" s="313">
        <f t="shared" si="5"/>
        <v>5.51</v>
      </c>
    </row>
    <row r="176" spans="2:8">
      <c r="B176" s="191">
        <v>5.5200000000000298</v>
      </c>
      <c r="C176" s="97"/>
      <c r="D176" s="99" t="s">
        <v>249</v>
      </c>
      <c r="E176" s="96" t="s">
        <v>81</v>
      </c>
      <c r="F176" s="93">
        <v>9530</v>
      </c>
      <c r="G176" s="313" t="str">
        <f t="shared" si="4"/>
        <v>5,52 - C</v>
      </c>
      <c r="H176" s="313">
        <f t="shared" si="5"/>
        <v>5.52</v>
      </c>
    </row>
    <row r="177" spans="2:8" ht="13.8">
      <c r="B177" s="190">
        <v>5.5300000000000296</v>
      </c>
      <c r="C177" s="90"/>
      <c r="D177" s="106" t="s">
        <v>250</v>
      </c>
      <c r="E177" s="96" t="s">
        <v>78</v>
      </c>
      <c r="F177" s="93">
        <v>16158</v>
      </c>
      <c r="G177" s="313" t="str">
        <f t="shared" si="4"/>
        <v>5,53 - C</v>
      </c>
      <c r="H177" s="313">
        <f t="shared" si="5"/>
        <v>5.53</v>
      </c>
    </row>
    <row r="178" spans="2:8" ht="13.8">
      <c r="B178" s="191">
        <v>5.5400000000000302</v>
      </c>
      <c r="C178" s="97"/>
      <c r="D178" s="106" t="s">
        <v>251</v>
      </c>
      <c r="E178" s="96" t="s">
        <v>78</v>
      </c>
      <c r="F178" s="93">
        <v>20555</v>
      </c>
      <c r="G178" s="313" t="str">
        <f t="shared" si="4"/>
        <v>5,54 - C</v>
      </c>
      <c r="H178" s="313">
        <f t="shared" si="5"/>
        <v>5.54</v>
      </c>
    </row>
    <row r="179" spans="2:8" ht="13.8">
      <c r="B179" s="190">
        <v>5.55000000000003</v>
      </c>
      <c r="C179" s="90"/>
      <c r="D179" s="106" t="s">
        <v>252</v>
      </c>
      <c r="E179" s="96" t="s">
        <v>78</v>
      </c>
      <c r="F179" s="93">
        <v>24380</v>
      </c>
      <c r="G179" s="313" t="str">
        <f t="shared" si="4"/>
        <v>5,55 - C</v>
      </c>
      <c r="H179" s="313">
        <f t="shared" si="5"/>
        <v>5.55</v>
      </c>
    </row>
    <row r="180" spans="2:8" ht="13.8">
      <c r="B180" s="191">
        <v>5.5600000000000298</v>
      </c>
      <c r="C180" s="97"/>
      <c r="D180" s="106" t="s">
        <v>253</v>
      </c>
      <c r="E180" s="96" t="s">
        <v>78</v>
      </c>
      <c r="F180" s="93">
        <v>33374</v>
      </c>
      <c r="G180" s="313" t="str">
        <f t="shared" si="4"/>
        <v>5,56 - C</v>
      </c>
      <c r="H180" s="313">
        <f t="shared" si="5"/>
        <v>5.56</v>
      </c>
    </row>
    <row r="181" spans="2:8" ht="13.8">
      <c r="B181" s="190">
        <v>5.5700000000000296</v>
      </c>
      <c r="C181" s="90"/>
      <c r="D181" s="106" t="s">
        <v>254</v>
      </c>
      <c r="E181" s="96" t="s">
        <v>78</v>
      </c>
      <c r="F181" s="93">
        <v>44356</v>
      </c>
      <c r="G181" s="313" t="str">
        <f t="shared" si="4"/>
        <v>5,57 - C</v>
      </c>
      <c r="H181" s="313">
        <f t="shared" si="5"/>
        <v>5.57</v>
      </c>
    </row>
    <row r="182" spans="2:8">
      <c r="B182" s="191"/>
      <c r="C182" s="97"/>
      <c r="D182" s="91"/>
      <c r="E182" s="96"/>
      <c r="F182" s="109"/>
      <c r="G182" s="313" t="str">
        <f t="shared" si="4"/>
        <v>0 - C</v>
      </c>
      <c r="H182" s="313">
        <f t="shared" si="5"/>
        <v>0</v>
      </c>
    </row>
    <row r="183" spans="2:8">
      <c r="B183" s="192">
        <v>6</v>
      </c>
      <c r="C183" s="100"/>
      <c r="D183" s="101" t="s">
        <v>255</v>
      </c>
      <c r="E183" s="102"/>
      <c r="F183" s="103"/>
      <c r="G183" s="313" t="str">
        <f t="shared" si="4"/>
        <v>6 - C</v>
      </c>
      <c r="H183" s="313">
        <f t="shared" si="5"/>
        <v>6</v>
      </c>
    </row>
    <row r="184" spans="2:8">
      <c r="B184" s="190">
        <v>6.1</v>
      </c>
      <c r="C184" s="90"/>
      <c r="D184" s="91" t="s">
        <v>256</v>
      </c>
      <c r="E184" s="96" t="s">
        <v>88</v>
      </c>
      <c r="F184" s="93">
        <v>34201</v>
      </c>
      <c r="G184" s="313" t="str">
        <f t="shared" si="4"/>
        <v>6,1 - C</v>
      </c>
      <c r="H184" s="313">
        <f t="shared" si="5"/>
        <v>6.1</v>
      </c>
    </row>
    <row r="185" spans="2:8">
      <c r="B185" s="190">
        <v>6.2</v>
      </c>
      <c r="C185" s="90"/>
      <c r="D185" s="99" t="s">
        <v>257</v>
      </c>
      <c r="E185" s="96" t="s">
        <v>81</v>
      </c>
      <c r="F185" s="93">
        <v>8368</v>
      </c>
      <c r="G185" s="313" t="str">
        <f t="shared" si="4"/>
        <v>6,2 - C</v>
      </c>
      <c r="H185" s="313">
        <f t="shared" si="5"/>
        <v>6.2</v>
      </c>
    </row>
    <row r="186" spans="2:8">
      <c r="B186" s="190">
        <v>6.3</v>
      </c>
      <c r="C186" s="90"/>
      <c r="D186" s="99" t="s">
        <v>258</v>
      </c>
      <c r="E186" s="96" t="s">
        <v>81</v>
      </c>
      <c r="F186" s="93">
        <v>7959</v>
      </c>
      <c r="G186" s="313" t="str">
        <f t="shared" si="4"/>
        <v>6,3 - C</v>
      </c>
      <c r="H186" s="313">
        <f t="shared" si="5"/>
        <v>6.3</v>
      </c>
    </row>
    <row r="187" spans="2:8">
      <c r="B187" s="190">
        <v>6.4</v>
      </c>
      <c r="C187" s="90"/>
      <c r="D187" s="99" t="s">
        <v>259</v>
      </c>
      <c r="E187" s="96" t="s">
        <v>81</v>
      </c>
      <c r="F187" s="93">
        <v>14082</v>
      </c>
      <c r="G187" s="313" t="str">
        <f t="shared" si="4"/>
        <v>6,4 - C</v>
      </c>
      <c r="H187" s="313">
        <f t="shared" si="5"/>
        <v>6.4</v>
      </c>
    </row>
    <row r="188" spans="2:8">
      <c r="B188" s="190">
        <v>6.5</v>
      </c>
      <c r="C188" s="90"/>
      <c r="D188" s="99" t="s">
        <v>260</v>
      </c>
      <c r="E188" s="96" t="s">
        <v>88</v>
      </c>
      <c r="F188" s="93">
        <v>25883</v>
      </c>
      <c r="G188" s="313" t="str">
        <f t="shared" si="4"/>
        <v>6,5 - C</v>
      </c>
      <c r="H188" s="313">
        <f t="shared" si="5"/>
        <v>6.5</v>
      </c>
    </row>
    <row r="189" spans="2:8">
      <c r="B189" s="190">
        <v>6.6</v>
      </c>
      <c r="C189" s="90"/>
      <c r="D189" s="99" t="s">
        <v>261</v>
      </c>
      <c r="E189" s="96" t="s">
        <v>88</v>
      </c>
      <c r="F189" s="93">
        <v>18387</v>
      </c>
      <c r="G189" s="313" t="str">
        <f t="shared" si="4"/>
        <v>6,6 - C</v>
      </c>
      <c r="H189" s="313">
        <f t="shared" si="5"/>
        <v>6.6</v>
      </c>
    </row>
    <row r="190" spans="2:8">
      <c r="B190" s="190">
        <v>6.7</v>
      </c>
      <c r="C190" s="90"/>
      <c r="D190" s="99" t="s">
        <v>262</v>
      </c>
      <c r="E190" s="96" t="s">
        <v>88</v>
      </c>
      <c r="F190" s="93">
        <v>35526</v>
      </c>
      <c r="G190" s="313" t="str">
        <f t="shared" si="4"/>
        <v>6,7 - C</v>
      </c>
      <c r="H190" s="313">
        <f t="shared" si="5"/>
        <v>6.7</v>
      </c>
    </row>
    <row r="191" spans="2:8">
      <c r="B191" s="190">
        <v>6.8</v>
      </c>
      <c r="C191" s="90"/>
      <c r="D191" s="99" t="s">
        <v>263</v>
      </c>
      <c r="E191" s="96" t="s">
        <v>81</v>
      </c>
      <c r="F191" s="93">
        <v>22316</v>
      </c>
      <c r="G191" s="313" t="str">
        <f t="shared" si="4"/>
        <v>6,8 - C</v>
      </c>
      <c r="H191" s="313">
        <f t="shared" si="5"/>
        <v>6.8</v>
      </c>
    </row>
    <row r="192" spans="2:8">
      <c r="B192" s="190">
        <v>6.9</v>
      </c>
      <c r="C192" s="90"/>
      <c r="D192" s="99" t="s">
        <v>264</v>
      </c>
      <c r="E192" s="96" t="s">
        <v>88</v>
      </c>
      <c r="F192" s="93">
        <v>35287</v>
      </c>
      <c r="G192" s="313" t="str">
        <f t="shared" si="4"/>
        <v>6,9 - C</v>
      </c>
      <c r="H192" s="313">
        <f t="shared" si="5"/>
        <v>6.9</v>
      </c>
    </row>
    <row r="193" spans="2:8">
      <c r="B193" s="191">
        <v>6.1</v>
      </c>
      <c r="C193" s="97"/>
      <c r="D193" s="99" t="s">
        <v>265</v>
      </c>
      <c r="E193" s="96" t="s">
        <v>81</v>
      </c>
      <c r="F193" s="93">
        <v>22900</v>
      </c>
      <c r="G193" s="313" t="str">
        <f>SUBSTITUTE(TEXT(B193,"0,00"),",",".")&amp;" - C"</f>
        <v>6.10 - C</v>
      </c>
      <c r="H193" s="313">
        <f t="shared" si="5"/>
        <v>6.1</v>
      </c>
    </row>
    <row r="194" spans="2:8">
      <c r="B194" s="190">
        <v>6.11</v>
      </c>
      <c r="C194" s="90"/>
      <c r="D194" s="99" t="s">
        <v>266</v>
      </c>
      <c r="E194" s="96" t="s">
        <v>88</v>
      </c>
      <c r="F194" s="93">
        <v>34120</v>
      </c>
      <c r="G194" s="313" t="str">
        <f t="shared" si="4"/>
        <v>6,11 - C</v>
      </c>
      <c r="H194" s="313">
        <f t="shared" si="5"/>
        <v>6.11</v>
      </c>
    </row>
    <row r="195" spans="2:8">
      <c r="B195" s="191">
        <v>6.12</v>
      </c>
      <c r="C195" s="97"/>
      <c r="D195" s="99" t="s">
        <v>267</v>
      </c>
      <c r="E195" s="96" t="s">
        <v>81</v>
      </c>
      <c r="F195" s="93">
        <v>22316</v>
      </c>
      <c r="G195" s="313" t="str">
        <f t="shared" si="4"/>
        <v>6,12 - C</v>
      </c>
      <c r="H195" s="313">
        <f t="shared" si="5"/>
        <v>6.12</v>
      </c>
    </row>
    <row r="196" spans="2:8">
      <c r="B196" s="190">
        <v>6.13</v>
      </c>
      <c r="C196" s="90"/>
      <c r="D196" s="99" t="s">
        <v>268</v>
      </c>
      <c r="E196" s="96" t="s">
        <v>88</v>
      </c>
      <c r="F196" s="93">
        <v>35287</v>
      </c>
      <c r="G196" s="313" t="str">
        <f t="shared" si="4"/>
        <v>6,13 - C</v>
      </c>
      <c r="H196" s="313">
        <f t="shared" si="5"/>
        <v>6.13</v>
      </c>
    </row>
    <row r="197" spans="2:8">
      <c r="B197" s="191">
        <v>6.14</v>
      </c>
      <c r="C197" s="97"/>
      <c r="D197" s="99" t="s">
        <v>269</v>
      </c>
      <c r="E197" s="96" t="s">
        <v>81</v>
      </c>
      <c r="F197" s="93">
        <v>23617</v>
      </c>
      <c r="G197" s="313" t="str">
        <f t="shared" si="4"/>
        <v>6,14 - C</v>
      </c>
      <c r="H197" s="313">
        <f t="shared" si="5"/>
        <v>6.14</v>
      </c>
    </row>
    <row r="198" spans="2:8">
      <c r="B198" s="190">
        <v>6.15</v>
      </c>
      <c r="C198" s="90"/>
      <c r="D198" s="99" t="s">
        <v>270</v>
      </c>
      <c r="E198" s="96" t="s">
        <v>88</v>
      </c>
      <c r="F198" s="93">
        <v>34666</v>
      </c>
      <c r="G198" s="313" t="str">
        <f t="shared" si="4"/>
        <v>6,15 - C</v>
      </c>
      <c r="H198" s="313">
        <f t="shared" si="5"/>
        <v>6.15</v>
      </c>
    </row>
    <row r="199" spans="2:8">
      <c r="B199" s="191">
        <v>6.16</v>
      </c>
      <c r="C199" s="97"/>
      <c r="D199" s="99" t="s">
        <v>271</v>
      </c>
      <c r="E199" s="96" t="s">
        <v>81</v>
      </c>
      <c r="F199" s="93">
        <v>23555</v>
      </c>
      <c r="G199" s="313" t="str">
        <f t="shared" si="4"/>
        <v>6,16 - C</v>
      </c>
      <c r="H199" s="313">
        <f t="shared" si="5"/>
        <v>6.16</v>
      </c>
    </row>
    <row r="200" spans="2:8">
      <c r="B200" s="190">
        <v>6.17</v>
      </c>
      <c r="C200" s="90"/>
      <c r="D200" s="99" t="s">
        <v>272</v>
      </c>
      <c r="E200" s="96" t="s">
        <v>88</v>
      </c>
      <c r="F200" s="93">
        <v>29423</v>
      </c>
      <c r="G200" s="313" t="str">
        <f t="shared" si="4"/>
        <v>6,17 - C</v>
      </c>
      <c r="H200" s="313">
        <f t="shared" si="5"/>
        <v>6.17</v>
      </c>
    </row>
    <row r="201" spans="2:8">
      <c r="B201" s="191">
        <v>6.1800000000000104</v>
      </c>
      <c r="C201" s="97"/>
      <c r="D201" s="99" t="s">
        <v>273</v>
      </c>
      <c r="E201" s="96" t="s">
        <v>81</v>
      </c>
      <c r="F201" s="93">
        <v>19156</v>
      </c>
      <c r="G201" s="313" t="str">
        <f t="shared" si="4"/>
        <v>6,18 - C</v>
      </c>
      <c r="H201" s="313">
        <f t="shared" si="5"/>
        <v>6.18</v>
      </c>
    </row>
    <row r="202" spans="2:8">
      <c r="B202" s="190">
        <v>6.1900000000000102</v>
      </c>
      <c r="C202" s="90"/>
      <c r="D202" s="99" t="s">
        <v>274</v>
      </c>
      <c r="E202" s="96" t="s">
        <v>88</v>
      </c>
      <c r="F202" s="93">
        <v>28533</v>
      </c>
      <c r="G202" s="313" t="str">
        <f t="shared" ref="G202:G265" si="6">H202&amp;" - C"</f>
        <v>6,19 - C</v>
      </c>
      <c r="H202" s="313">
        <f t="shared" ref="H202:H265" si="7">ROUND(B202,2)</f>
        <v>6.19</v>
      </c>
    </row>
    <row r="203" spans="2:8">
      <c r="B203" s="191">
        <v>6.2000000000000099</v>
      </c>
      <c r="C203" s="97"/>
      <c r="D203" s="99" t="s">
        <v>275</v>
      </c>
      <c r="E203" s="96" t="s">
        <v>81</v>
      </c>
      <c r="F203" s="93">
        <v>18711</v>
      </c>
      <c r="G203" s="313" t="str">
        <f>SUBSTITUTE(TEXT(B203,"0,00"),",",".")&amp;" - C"</f>
        <v>6.20 - C</v>
      </c>
      <c r="H203" s="313">
        <f t="shared" si="7"/>
        <v>6.2</v>
      </c>
    </row>
    <row r="204" spans="2:8">
      <c r="B204" s="190">
        <v>6.2100000000000097</v>
      </c>
      <c r="C204" s="90"/>
      <c r="D204" s="99" t="s">
        <v>276</v>
      </c>
      <c r="E204" s="96" t="s">
        <v>88</v>
      </c>
      <c r="F204" s="93">
        <v>32898</v>
      </c>
      <c r="G204" s="313" t="str">
        <f t="shared" si="6"/>
        <v>6,21 - C</v>
      </c>
      <c r="H204" s="313">
        <f t="shared" si="7"/>
        <v>6.21</v>
      </c>
    </row>
    <row r="205" spans="2:8">
      <c r="B205" s="191">
        <v>6.2200000000000104</v>
      </c>
      <c r="C205" s="97"/>
      <c r="D205" s="99" t="s">
        <v>277</v>
      </c>
      <c r="E205" s="96" t="s">
        <v>81</v>
      </c>
      <c r="F205" s="93">
        <v>22238</v>
      </c>
      <c r="G205" s="313" t="str">
        <f t="shared" si="6"/>
        <v>6,22 - C</v>
      </c>
      <c r="H205" s="313">
        <f t="shared" si="7"/>
        <v>6.22</v>
      </c>
    </row>
    <row r="206" spans="2:8">
      <c r="B206" s="190">
        <v>6.2300000000000102</v>
      </c>
      <c r="C206" s="90"/>
      <c r="D206" s="99" t="s">
        <v>278</v>
      </c>
      <c r="E206" s="96" t="s">
        <v>88</v>
      </c>
      <c r="F206" s="93">
        <v>31731</v>
      </c>
      <c r="G206" s="313" t="str">
        <f t="shared" si="6"/>
        <v>6,23 - C</v>
      </c>
      <c r="H206" s="313">
        <f t="shared" si="7"/>
        <v>6.23</v>
      </c>
    </row>
    <row r="207" spans="2:8">
      <c r="B207" s="191">
        <v>6.24000000000001</v>
      </c>
      <c r="C207" s="97"/>
      <c r="D207" s="99" t="s">
        <v>279</v>
      </c>
      <c r="E207" s="96" t="s">
        <v>81</v>
      </c>
      <c r="F207" s="93">
        <v>21655</v>
      </c>
      <c r="G207" s="313" t="str">
        <f t="shared" si="6"/>
        <v>6,24 - C</v>
      </c>
      <c r="H207" s="313">
        <f t="shared" si="7"/>
        <v>6.24</v>
      </c>
    </row>
    <row r="208" spans="2:8">
      <c r="B208" s="190">
        <v>6.2500000000000098</v>
      </c>
      <c r="C208" s="90"/>
      <c r="D208" s="99" t="s">
        <v>280</v>
      </c>
      <c r="E208" s="96" t="s">
        <v>88</v>
      </c>
      <c r="F208" s="93">
        <v>27546</v>
      </c>
      <c r="G208" s="313" t="str">
        <f t="shared" si="6"/>
        <v>6,25 - C</v>
      </c>
      <c r="H208" s="313">
        <f t="shared" si="7"/>
        <v>6.25</v>
      </c>
    </row>
    <row r="209" spans="2:8">
      <c r="B209" s="191">
        <v>6.2600000000000096</v>
      </c>
      <c r="C209" s="97"/>
      <c r="D209" s="99" t="s">
        <v>281</v>
      </c>
      <c r="E209" s="96" t="s">
        <v>81</v>
      </c>
      <c r="F209" s="93">
        <v>20489</v>
      </c>
      <c r="G209" s="313" t="str">
        <f t="shared" si="6"/>
        <v>6,26 - C</v>
      </c>
      <c r="H209" s="313">
        <f t="shared" si="7"/>
        <v>6.26</v>
      </c>
    </row>
    <row r="210" spans="2:8">
      <c r="B210" s="190">
        <v>6.2700000000000102</v>
      </c>
      <c r="C210" s="90"/>
      <c r="D210" s="99" t="s">
        <v>282</v>
      </c>
      <c r="E210" s="96" t="s">
        <v>88</v>
      </c>
      <c r="F210" s="93">
        <v>31731</v>
      </c>
      <c r="G210" s="313" t="str">
        <f t="shared" si="6"/>
        <v>6,27 - C</v>
      </c>
      <c r="H210" s="313">
        <f t="shared" si="7"/>
        <v>6.27</v>
      </c>
    </row>
    <row r="211" spans="2:8">
      <c r="B211" s="191">
        <v>6.28000000000001</v>
      </c>
      <c r="C211" s="97"/>
      <c r="D211" s="99" t="s">
        <v>283</v>
      </c>
      <c r="E211" s="96" t="s">
        <v>81</v>
      </c>
      <c r="F211" s="93">
        <v>22316</v>
      </c>
      <c r="G211" s="313" t="str">
        <f t="shared" si="6"/>
        <v>6,28 - C</v>
      </c>
      <c r="H211" s="313">
        <f t="shared" si="7"/>
        <v>6.28</v>
      </c>
    </row>
    <row r="212" spans="2:8">
      <c r="B212" s="190"/>
      <c r="C212" s="90"/>
      <c r="D212" s="91"/>
      <c r="E212" s="96"/>
      <c r="F212" s="109"/>
      <c r="G212" s="313" t="str">
        <f t="shared" si="6"/>
        <v>0 - C</v>
      </c>
      <c r="H212" s="313">
        <f t="shared" si="7"/>
        <v>0</v>
      </c>
    </row>
    <row r="213" spans="2:8">
      <c r="B213" s="192">
        <v>7</v>
      </c>
      <c r="C213" s="100"/>
      <c r="D213" s="101" t="s">
        <v>284</v>
      </c>
      <c r="E213" s="102"/>
      <c r="F213" s="103"/>
      <c r="G213" s="313" t="str">
        <f t="shared" si="6"/>
        <v>7 - C</v>
      </c>
      <c r="H213" s="313">
        <f t="shared" si="7"/>
        <v>7</v>
      </c>
    </row>
    <row r="214" spans="2:8">
      <c r="B214" s="190">
        <v>7.1</v>
      </c>
      <c r="C214" s="90"/>
      <c r="D214" s="91" t="s">
        <v>285</v>
      </c>
      <c r="E214" s="96" t="s">
        <v>88</v>
      </c>
      <c r="F214" s="93">
        <v>39324</v>
      </c>
      <c r="G214" s="313" t="str">
        <f t="shared" si="6"/>
        <v>7,1 - C</v>
      </c>
      <c r="H214" s="313">
        <f t="shared" si="7"/>
        <v>7.1</v>
      </c>
    </row>
    <row r="215" spans="2:8" ht="20.399999999999999">
      <c r="B215" s="190">
        <v>7.2</v>
      </c>
      <c r="C215" s="90"/>
      <c r="D215" s="91" t="s">
        <v>286</v>
      </c>
      <c r="E215" s="96" t="s">
        <v>88</v>
      </c>
      <c r="F215" s="93">
        <v>62654</v>
      </c>
      <c r="G215" s="313" t="str">
        <f t="shared" si="6"/>
        <v>7,2 - C</v>
      </c>
      <c r="H215" s="313">
        <f t="shared" si="7"/>
        <v>7.2</v>
      </c>
    </row>
    <row r="216" spans="2:8">
      <c r="B216" s="190">
        <v>7.3</v>
      </c>
      <c r="C216" s="90"/>
      <c r="D216" s="91" t="s">
        <v>287</v>
      </c>
      <c r="E216" s="96" t="s">
        <v>81</v>
      </c>
      <c r="F216" s="93">
        <v>84363</v>
      </c>
      <c r="G216" s="313" t="str">
        <f t="shared" si="6"/>
        <v>7,3 - C</v>
      </c>
      <c r="H216" s="313">
        <f t="shared" si="7"/>
        <v>7.3</v>
      </c>
    </row>
    <row r="217" spans="2:8">
      <c r="B217" s="190">
        <v>7.4</v>
      </c>
      <c r="C217" s="90"/>
      <c r="D217" s="91" t="s">
        <v>288</v>
      </c>
      <c r="E217" s="96" t="s">
        <v>81</v>
      </c>
      <c r="F217" s="93">
        <v>38478</v>
      </c>
      <c r="G217" s="313" t="str">
        <f t="shared" si="6"/>
        <v>7,4 - C</v>
      </c>
      <c r="H217" s="313">
        <f t="shared" si="7"/>
        <v>7.4</v>
      </c>
    </row>
    <row r="218" spans="2:8">
      <c r="B218" s="190">
        <v>7.5</v>
      </c>
      <c r="C218" s="90"/>
      <c r="D218" s="107" t="s">
        <v>289</v>
      </c>
      <c r="E218" s="96" t="s">
        <v>81</v>
      </c>
      <c r="F218" s="93">
        <v>58929</v>
      </c>
      <c r="G218" s="313" t="str">
        <f t="shared" si="6"/>
        <v>7,5 - C</v>
      </c>
      <c r="H218" s="313">
        <f t="shared" si="7"/>
        <v>7.5</v>
      </c>
    </row>
    <row r="219" spans="2:8">
      <c r="B219" s="190">
        <v>7.6</v>
      </c>
      <c r="C219" s="90"/>
      <c r="D219" s="91" t="s">
        <v>290</v>
      </c>
      <c r="E219" s="96" t="s">
        <v>81</v>
      </c>
      <c r="F219" s="93">
        <v>122554</v>
      </c>
      <c r="G219" s="313" t="str">
        <f t="shared" si="6"/>
        <v>7,6 - C</v>
      </c>
      <c r="H219" s="313">
        <f t="shared" si="7"/>
        <v>7.6</v>
      </c>
    </row>
    <row r="220" spans="2:8">
      <c r="B220" s="190">
        <v>7.7</v>
      </c>
      <c r="C220" s="90"/>
      <c r="D220" s="91" t="s">
        <v>291</v>
      </c>
      <c r="E220" s="96" t="s">
        <v>81</v>
      </c>
      <c r="F220" s="93">
        <v>98125</v>
      </c>
      <c r="G220" s="313" t="str">
        <f t="shared" si="6"/>
        <v>7,7 - C</v>
      </c>
      <c r="H220" s="313">
        <f t="shared" si="7"/>
        <v>7.7</v>
      </c>
    </row>
    <row r="221" spans="2:8">
      <c r="B221" s="190">
        <v>7.8</v>
      </c>
      <c r="C221" s="90"/>
      <c r="D221" s="91" t="s">
        <v>292</v>
      </c>
      <c r="E221" s="96" t="s">
        <v>81</v>
      </c>
      <c r="F221" s="93">
        <v>56050</v>
      </c>
      <c r="G221" s="313" t="str">
        <f t="shared" si="6"/>
        <v>7,8 - C</v>
      </c>
      <c r="H221" s="313">
        <f t="shared" si="7"/>
        <v>7.8</v>
      </c>
    </row>
    <row r="222" spans="2:8">
      <c r="B222" s="190">
        <v>7.9</v>
      </c>
      <c r="C222" s="90"/>
      <c r="D222" s="91" t="s">
        <v>293</v>
      </c>
      <c r="E222" s="96" t="s">
        <v>81</v>
      </c>
      <c r="F222" s="93">
        <v>131665</v>
      </c>
      <c r="G222" s="313" t="str">
        <f t="shared" si="6"/>
        <v>7,9 - C</v>
      </c>
      <c r="H222" s="313">
        <f t="shared" si="7"/>
        <v>7.9</v>
      </c>
    </row>
    <row r="223" spans="2:8">
      <c r="B223" s="191">
        <v>7.1</v>
      </c>
      <c r="C223" s="97"/>
      <c r="D223" s="91" t="s">
        <v>294</v>
      </c>
      <c r="E223" s="96" t="s">
        <v>81</v>
      </c>
      <c r="F223" s="93">
        <v>159507</v>
      </c>
      <c r="G223" s="313" t="str">
        <f>SUBSTITUTE(TEXT(B223,"0,00"),",",".")&amp;" - C"</f>
        <v>7.10 - C</v>
      </c>
      <c r="H223" s="313">
        <f t="shared" si="7"/>
        <v>7.1</v>
      </c>
    </row>
    <row r="224" spans="2:8">
      <c r="B224" s="190">
        <v>7.11</v>
      </c>
      <c r="C224" s="90"/>
      <c r="D224" s="91" t="s">
        <v>295</v>
      </c>
      <c r="E224" s="96" t="s">
        <v>81</v>
      </c>
      <c r="F224" s="93">
        <v>232596</v>
      </c>
      <c r="G224" s="313" t="str">
        <f t="shared" si="6"/>
        <v>7,11 - C</v>
      </c>
      <c r="H224" s="313">
        <f t="shared" si="7"/>
        <v>7.11</v>
      </c>
    </row>
    <row r="225" spans="2:8">
      <c r="B225" s="191">
        <v>7.12</v>
      </c>
      <c r="C225" s="97"/>
      <c r="D225" s="91" t="s">
        <v>296</v>
      </c>
      <c r="E225" s="96" t="s">
        <v>81</v>
      </c>
      <c r="F225" s="93">
        <v>89478</v>
      </c>
      <c r="G225" s="313" t="str">
        <f t="shared" si="6"/>
        <v>7,12 - C</v>
      </c>
      <c r="H225" s="313">
        <f t="shared" si="7"/>
        <v>7.12</v>
      </c>
    </row>
    <row r="226" spans="2:8">
      <c r="B226" s="190">
        <v>7.13</v>
      </c>
      <c r="C226" s="90"/>
      <c r="D226" s="91" t="s">
        <v>297</v>
      </c>
      <c r="E226" s="96" t="s">
        <v>81</v>
      </c>
      <c r="F226" s="93">
        <v>117559</v>
      </c>
      <c r="G226" s="313" t="str">
        <f t="shared" si="6"/>
        <v>7,13 - C</v>
      </c>
      <c r="H226" s="313">
        <f t="shared" si="7"/>
        <v>7.13</v>
      </c>
    </row>
    <row r="227" spans="2:8">
      <c r="B227" s="191">
        <v>7.14</v>
      </c>
      <c r="C227" s="97"/>
      <c r="D227" s="91" t="s">
        <v>298</v>
      </c>
      <c r="E227" s="96" t="s">
        <v>81</v>
      </c>
      <c r="F227" s="93">
        <v>100062</v>
      </c>
      <c r="G227" s="313" t="str">
        <f t="shared" si="6"/>
        <v>7,14 - C</v>
      </c>
      <c r="H227" s="313">
        <f t="shared" si="7"/>
        <v>7.14</v>
      </c>
    </row>
    <row r="228" spans="2:8">
      <c r="B228" s="190">
        <v>7.15</v>
      </c>
      <c r="C228" s="90"/>
      <c r="D228" s="107" t="s">
        <v>299</v>
      </c>
      <c r="E228" s="110" t="s">
        <v>88</v>
      </c>
      <c r="F228" s="93">
        <v>189593</v>
      </c>
      <c r="G228" s="313" t="str">
        <f t="shared" si="6"/>
        <v>7,15 - C</v>
      </c>
      <c r="H228" s="313">
        <f t="shared" si="7"/>
        <v>7.15</v>
      </c>
    </row>
    <row r="229" spans="2:8">
      <c r="B229" s="191">
        <v>7.16</v>
      </c>
      <c r="C229" s="97"/>
      <c r="D229" s="107" t="s">
        <v>300</v>
      </c>
      <c r="E229" s="110" t="s">
        <v>88</v>
      </c>
      <c r="F229" s="93">
        <v>128913</v>
      </c>
      <c r="G229" s="313" t="str">
        <f t="shared" si="6"/>
        <v>7,16 - C</v>
      </c>
      <c r="H229" s="313">
        <f t="shared" si="7"/>
        <v>7.16</v>
      </c>
    </row>
    <row r="230" spans="2:8">
      <c r="B230" s="190">
        <v>7.17</v>
      </c>
      <c r="C230" s="90"/>
      <c r="D230" s="107" t="s">
        <v>301</v>
      </c>
      <c r="E230" s="110" t="s">
        <v>88</v>
      </c>
      <c r="F230" s="93">
        <v>93569</v>
      </c>
      <c r="G230" s="313" t="str">
        <f t="shared" si="6"/>
        <v>7,17 - C</v>
      </c>
      <c r="H230" s="313">
        <f t="shared" si="7"/>
        <v>7.17</v>
      </c>
    </row>
    <row r="231" spans="2:8">
      <c r="B231" s="191">
        <v>7.1800000000000104</v>
      </c>
      <c r="C231" s="97"/>
      <c r="D231" s="91" t="s">
        <v>302</v>
      </c>
      <c r="E231" s="96" t="s">
        <v>81</v>
      </c>
      <c r="F231" s="93">
        <v>49882</v>
      </c>
      <c r="G231" s="313" t="str">
        <f t="shared" si="6"/>
        <v>7,18 - C</v>
      </c>
      <c r="H231" s="313">
        <f t="shared" si="7"/>
        <v>7.18</v>
      </c>
    </row>
    <row r="232" spans="2:8">
      <c r="B232" s="190">
        <v>7.1900000000000102</v>
      </c>
      <c r="C232" s="90"/>
      <c r="D232" s="99" t="s">
        <v>303</v>
      </c>
      <c r="E232" s="96" t="s">
        <v>88</v>
      </c>
      <c r="F232" s="93">
        <v>86802</v>
      </c>
      <c r="G232" s="313" t="str">
        <f t="shared" si="6"/>
        <v>7,19 - C</v>
      </c>
      <c r="H232" s="313">
        <f t="shared" si="7"/>
        <v>7.19</v>
      </c>
    </row>
    <row r="233" spans="2:8">
      <c r="B233" s="191">
        <v>7.2000000000000099</v>
      </c>
      <c r="C233" s="97"/>
      <c r="D233" s="99" t="s">
        <v>304</v>
      </c>
      <c r="E233" s="96" t="s">
        <v>88</v>
      </c>
      <c r="F233" s="93">
        <v>78423</v>
      </c>
      <c r="G233" s="313" t="str">
        <f>SUBSTITUTE(TEXT(B233,"0,00"),",",".")&amp;" - C"</f>
        <v>7.20 - C</v>
      </c>
      <c r="H233" s="313">
        <f t="shared" si="7"/>
        <v>7.2</v>
      </c>
    </row>
    <row r="234" spans="2:8">
      <c r="B234" s="190">
        <v>7.2100000000000097</v>
      </c>
      <c r="C234" s="90"/>
      <c r="D234" s="99" t="s">
        <v>305</v>
      </c>
      <c r="E234" s="96" t="s">
        <v>88</v>
      </c>
      <c r="F234" s="93">
        <v>70658</v>
      </c>
      <c r="G234" s="313" t="str">
        <f t="shared" si="6"/>
        <v>7,21 - C</v>
      </c>
      <c r="H234" s="313">
        <f t="shared" si="7"/>
        <v>7.21</v>
      </c>
    </row>
    <row r="235" spans="2:8">
      <c r="B235" s="191">
        <v>7.2200000000000104</v>
      </c>
      <c r="C235" s="97"/>
      <c r="D235" s="99" t="s">
        <v>306</v>
      </c>
      <c r="E235" s="96" t="s">
        <v>88</v>
      </c>
      <c r="F235" s="93">
        <v>53225</v>
      </c>
      <c r="G235" s="313" t="str">
        <f t="shared" si="6"/>
        <v>7,22 - C</v>
      </c>
      <c r="H235" s="313">
        <f t="shared" si="7"/>
        <v>7.22</v>
      </c>
    </row>
    <row r="236" spans="2:8">
      <c r="B236" s="190">
        <v>7.2300000000000102</v>
      </c>
      <c r="C236" s="90"/>
      <c r="D236" s="99" t="s">
        <v>307</v>
      </c>
      <c r="E236" s="108" t="s">
        <v>88</v>
      </c>
      <c r="F236" s="93">
        <v>53384</v>
      </c>
      <c r="G236" s="313" t="str">
        <f t="shared" si="6"/>
        <v>7,23 - C</v>
      </c>
      <c r="H236" s="313">
        <f t="shared" si="7"/>
        <v>7.23</v>
      </c>
    </row>
    <row r="237" spans="2:8">
      <c r="B237" s="191">
        <v>7.24000000000001</v>
      </c>
      <c r="C237" s="97"/>
      <c r="D237" s="99" t="s">
        <v>308</v>
      </c>
      <c r="E237" s="108" t="s">
        <v>88</v>
      </c>
      <c r="F237" s="93">
        <v>53758</v>
      </c>
      <c r="G237" s="313" t="str">
        <f t="shared" si="6"/>
        <v>7,24 - C</v>
      </c>
      <c r="H237" s="313">
        <f t="shared" si="7"/>
        <v>7.24</v>
      </c>
    </row>
    <row r="238" spans="2:8">
      <c r="B238" s="190">
        <v>7.2500000000000098</v>
      </c>
      <c r="C238" s="90"/>
      <c r="D238" s="99" t="s">
        <v>309</v>
      </c>
      <c r="E238" s="108" t="s">
        <v>88</v>
      </c>
      <c r="F238" s="93">
        <v>77517</v>
      </c>
      <c r="G238" s="313" t="str">
        <f t="shared" si="6"/>
        <v>7,25 - C</v>
      </c>
      <c r="H238" s="313">
        <f t="shared" si="7"/>
        <v>7.25</v>
      </c>
    </row>
    <row r="239" spans="2:8">
      <c r="B239" s="191">
        <v>7.2600000000000096</v>
      </c>
      <c r="C239" s="97"/>
      <c r="D239" s="99" t="s">
        <v>310</v>
      </c>
      <c r="E239" s="108" t="s">
        <v>88</v>
      </c>
      <c r="F239" s="93">
        <v>69008</v>
      </c>
      <c r="G239" s="313" t="str">
        <f t="shared" si="6"/>
        <v>7,26 - C</v>
      </c>
      <c r="H239" s="313">
        <f t="shared" si="7"/>
        <v>7.26</v>
      </c>
    </row>
    <row r="240" spans="2:8">
      <c r="B240" s="190">
        <v>7.2700000000000102</v>
      </c>
      <c r="C240" s="90"/>
      <c r="D240" s="99" t="s">
        <v>311</v>
      </c>
      <c r="E240" s="108" t="s">
        <v>88</v>
      </c>
      <c r="F240" s="93">
        <v>121009</v>
      </c>
      <c r="G240" s="313" t="str">
        <f t="shared" si="6"/>
        <v>7,27 - C</v>
      </c>
      <c r="H240" s="313">
        <f t="shared" si="7"/>
        <v>7.27</v>
      </c>
    </row>
    <row r="241" spans="2:8">
      <c r="B241" s="191">
        <v>7.28000000000001</v>
      </c>
      <c r="C241" s="97"/>
      <c r="D241" s="99" t="s">
        <v>312</v>
      </c>
      <c r="E241" s="96" t="s">
        <v>88</v>
      </c>
      <c r="F241" s="93">
        <v>220111</v>
      </c>
      <c r="G241" s="313" t="str">
        <f t="shared" si="6"/>
        <v>7,28 - C</v>
      </c>
      <c r="H241" s="313">
        <f t="shared" si="7"/>
        <v>7.28</v>
      </c>
    </row>
    <row r="242" spans="2:8">
      <c r="B242" s="190">
        <v>7.2900000000000098</v>
      </c>
      <c r="C242" s="90"/>
      <c r="D242" s="99" t="s">
        <v>313</v>
      </c>
      <c r="E242" s="96" t="s">
        <v>88</v>
      </c>
      <c r="F242" s="93">
        <v>101788</v>
      </c>
      <c r="G242" s="313" t="str">
        <f t="shared" si="6"/>
        <v>7,29 - C</v>
      </c>
      <c r="H242" s="313">
        <f t="shared" si="7"/>
        <v>7.29</v>
      </c>
    </row>
    <row r="243" spans="2:8">
      <c r="B243" s="191">
        <v>7.3000000000000096</v>
      </c>
      <c r="C243" s="97"/>
      <c r="D243" s="99" t="s">
        <v>314</v>
      </c>
      <c r="E243" s="96" t="s">
        <v>88</v>
      </c>
      <c r="F243" s="93">
        <v>70055</v>
      </c>
      <c r="G243" s="313" t="str">
        <f>SUBSTITUTE(TEXT(B243,"0,00"),",",".")&amp;" - C"</f>
        <v>7.30 - C</v>
      </c>
      <c r="H243" s="313">
        <f t="shared" si="7"/>
        <v>7.3</v>
      </c>
    </row>
    <row r="244" spans="2:8">
      <c r="B244" s="190">
        <v>7.3100000000000103</v>
      </c>
      <c r="C244" s="90"/>
      <c r="D244" s="99" t="s">
        <v>315</v>
      </c>
      <c r="E244" s="96" t="s">
        <v>88</v>
      </c>
      <c r="F244" s="93">
        <v>64022</v>
      </c>
      <c r="G244" s="313" t="str">
        <f t="shared" si="6"/>
        <v>7,31 - C</v>
      </c>
      <c r="H244" s="313">
        <f t="shared" si="7"/>
        <v>7.31</v>
      </c>
    </row>
    <row r="245" spans="2:8" ht="20.399999999999999">
      <c r="B245" s="191">
        <v>7.3200000000000101</v>
      </c>
      <c r="C245" s="97"/>
      <c r="D245" s="99" t="s">
        <v>316</v>
      </c>
      <c r="E245" s="96" t="s">
        <v>88</v>
      </c>
      <c r="F245" s="93">
        <v>93577</v>
      </c>
      <c r="G245" s="313" t="str">
        <f t="shared" si="6"/>
        <v>7,32 - C</v>
      </c>
      <c r="H245" s="313">
        <f t="shared" si="7"/>
        <v>7.32</v>
      </c>
    </row>
    <row r="246" spans="2:8">
      <c r="B246" s="190">
        <v>7.3300000000000196</v>
      </c>
      <c r="C246" s="90"/>
      <c r="D246" s="99" t="s">
        <v>317</v>
      </c>
      <c r="E246" s="96" t="s">
        <v>81</v>
      </c>
      <c r="F246" s="93">
        <v>31384</v>
      </c>
      <c r="G246" s="313" t="str">
        <f t="shared" si="6"/>
        <v>7,33 - C</v>
      </c>
      <c r="H246" s="313">
        <f t="shared" si="7"/>
        <v>7.33</v>
      </c>
    </row>
    <row r="247" spans="2:8">
      <c r="B247" s="191">
        <v>7.3400000000000203</v>
      </c>
      <c r="C247" s="97"/>
      <c r="D247" s="99" t="s">
        <v>318</v>
      </c>
      <c r="E247" s="96" t="s">
        <v>81</v>
      </c>
      <c r="F247" s="93">
        <v>36254</v>
      </c>
      <c r="G247" s="313" t="str">
        <f t="shared" si="6"/>
        <v>7,34 - C</v>
      </c>
      <c r="H247" s="313">
        <f t="shared" si="7"/>
        <v>7.34</v>
      </c>
    </row>
    <row r="248" spans="2:8">
      <c r="B248" s="190">
        <v>7.3500000000000201</v>
      </c>
      <c r="C248" s="90"/>
      <c r="D248" s="99" t="s">
        <v>319</v>
      </c>
      <c r="E248" s="96" t="s">
        <v>88</v>
      </c>
      <c r="F248" s="93">
        <v>51938</v>
      </c>
      <c r="G248" s="313" t="str">
        <f t="shared" si="6"/>
        <v>7,35 - C</v>
      </c>
      <c r="H248" s="313">
        <f t="shared" si="7"/>
        <v>7.35</v>
      </c>
    </row>
    <row r="249" spans="2:8">
      <c r="B249" s="191">
        <v>7.3600000000000199</v>
      </c>
      <c r="C249" s="97"/>
      <c r="D249" s="99" t="s">
        <v>320</v>
      </c>
      <c r="E249" s="96" t="s">
        <v>88</v>
      </c>
      <c r="F249" s="93">
        <v>67075</v>
      </c>
      <c r="G249" s="313" t="str">
        <f t="shared" si="6"/>
        <v>7,36 - C</v>
      </c>
      <c r="H249" s="313">
        <f t="shared" si="7"/>
        <v>7.36</v>
      </c>
    </row>
    <row r="250" spans="2:8">
      <c r="B250" s="190">
        <v>7.3700000000000196</v>
      </c>
      <c r="C250" s="90"/>
      <c r="D250" s="99" t="s">
        <v>321</v>
      </c>
      <c r="E250" s="96" t="s">
        <v>81</v>
      </c>
      <c r="F250" s="93">
        <v>33282</v>
      </c>
      <c r="G250" s="313" t="str">
        <f t="shared" si="6"/>
        <v>7,37 - C</v>
      </c>
      <c r="H250" s="313">
        <f t="shared" si="7"/>
        <v>7.37</v>
      </c>
    </row>
    <row r="251" spans="2:8">
      <c r="B251" s="191">
        <v>7.3800000000000203</v>
      </c>
      <c r="C251" s="97"/>
      <c r="D251" s="99" t="s">
        <v>322</v>
      </c>
      <c r="E251" s="96" t="s">
        <v>81</v>
      </c>
      <c r="F251" s="93">
        <v>84179</v>
      </c>
      <c r="G251" s="313" t="str">
        <f t="shared" si="6"/>
        <v>7,38 - C</v>
      </c>
      <c r="H251" s="313">
        <f t="shared" si="7"/>
        <v>7.38</v>
      </c>
    </row>
    <row r="252" spans="2:8">
      <c r="B252" s="190">
        <v>7.3900000000000201</v>
      </c>
      <c r="C252" s="90"/>
      <c r="D252" s="99" t="s">
        <v>323</v>
      </c>
      <c r="E252" s="96" t="s">
        <v>88</v>
      </c>
      <c r="F252" s="93">
        <v>513604</v>
      </c>
      <c r="G252" s="313" t="str">
        <f t="shared" si="6"/>
        <v>7,39 - C</v>
      </c>
      <c r="H252" s="313">
        <f t="shared" si="7"/>
        <v>7.39</v>
      </c>
    </row>
    <row r="253" spans="2:8">
      <c r="B253" s="191">
        <v>7.4000000000000199</v>
      </c>
      <c r="C253" s="97"/>
      <c r="D253" s="111" t="s">
        <v>324</v>
      </c>
      <c r="E253" s="96" t="s">
        <v>88</v>
      </c>
      <c r="F253" s="93">
        <v>207423</v>
      </c>
      <c r="G253" s="313" t="str">
        <f>SUBSTITUTE(TEXT(B253,"0,00"),",",".")&amp;" - C"</f>
        <v>7.40 - C</v>
      </c>
      <c r="H253" s="313">
        <f t="shared" si="7"/>
        <v>7.4</v>
      </c>
    </row>
    <row r="254" spans="2:8">
      <c r="B254" s="190">
        <v>7.4100000000000197</v>
      </c>
      <c r="C254" s="90"/>
      <c r="D254" s="99" t="s">
        <v>325</v>
      </c>
      <c r="E254" s="96" t="s">
        <v>88</v>
      </c>
      <c r="F254" s="93">
        <v>407154</v>
      </c>
      <c r="G254" s="313" t="str">
        <f t="shared" si="6"/>
        <v>7,41 - C</v>
      </c>
      <c r="H254" s="313">
        <f t="shared" si="7"/>
        <v>7.41</v>
      </c>
    </row>
    <row r="255" spans="2:8">
      <c r="B255" s="191">
        <v>7.4200000000000204</v>
      </c>
      <c r="C255" s="97"/>
      <c r="D255" s="99" t="s">
        <v>326</v>
      </c>
      <c r="E255" s="96" t="s">
        <v>88</v>
      </c>
      <c r="F255" s="93">
        <v>450400</v>
      </c>
      <c r="G255" s="313" t="str">
        <f t="shared" si="6"/>
        <v>7,42 - C</v>
      </c>
      <c r="H255" s="313">
        <f t="shared" si="7"/>
        <v>7.42</v>
      </c>
    </row>
    <row r="256" spans="2:8">
      <c r="B256" s="191">
        <v>7.4300000000000201</v>
      </c>
      <c r="C256" s="97"/>
      <c r="D256" s="99" t="s">
        <v>327</v>
      </c>
      <c r="E256" s="96" t="s">
        <v>88</v>
      </c>
      <c r="F256" s="93">
        <v>93013</v>
      </c>
      <c r="G256" s="313" t="str">
        <f t="shared" si="6"/>
        <v>7,43 - C</v>
      </c>
      <c r="H256" s="313">
        <f t="shared" si="7"/>
        <v>7.43</v>
      </c>
    </row>
    <row r="257" spans="2:8">
      <c r="B257" s="191">
        <v>7.4400000000000199</v>
      </c>
      <c r="C257" s="97"/>
      <c r="D257" s="99" t="s">
        <v>328</v>
      </c>
      <c r="E257" s="96" t="s">
        <v>88</v>
      </c>
      <c r="F257" s="93">
        <v>90139</v>
      </c>
      <c r="G257" s="313" t="str">
        <f t="shared" si="6"/>
        <v>7,44 - C</v>
      </c>
      <c r="H257" s="313">
        <f t="shared" si="7"/>
        <v>7.44</v>
      </c>
    </row>
    <row r="258" spans="2:8">
      <c r="B258" s="191">
        <v>7.4500000000000197</v>
      </c>
      <c r="C258" s="97"/>
      <c r="D258" s="99" t="s">
        <v>329</v>
      </c>
      <c r="E258" s="96" t="s">
        <v>88</v>
      </c>
      <c r="F258" s="93">
        <v>130100</v>
      </c>
      <c r="G258" s="313" t="str">
        <f t="shared" si="6"/>
        <v>7,45 - C</v>
      </c>
      <c r="H258" s="313">
        <f t="shared" si="7"/>
        <v>7.45</v>
      </c>
    </row>
    <row r="259" spans="2:8">
      <c r="B259" s="191">
        <v>7.46</v>
      </c>
      <c r="C259" s="97"/>
      <c r="D259" s="99" t="s">
        <v>330</v>
      </c>
      <c r="E259" s="96" t="s">
        <v>88</v>
      </c>
      <c r="F259" s="93">
        <v>83411</v>
      </c>
      <c r="G259" s="313" t="str">
        <f t="shared" si="6"/>
        <v>7,46 - C</v>
      </c>
      <c r="H259" s="313">
        <f t="shared" si="7"/>
        <v>7.46</v>
      </c>
    </row>
    <row r="260" spans="2:8" ht="20.399999999999999">
      <c r="B260" s="191">
        <v>7.47</v>
      </c>
      <c r="C260" s="97"/>
      <c r="D260" s="99" t="s">
        <v>331</v>
      </c>
      <c r="E260" s="96" t="s">
        <v>88</v>
      </c>
      <c r="F260" s="93">
        <v>627971</v>
      </c>
      <c r="G260" s="313" t="str">
        <f t="shared" si="6"/>
        <v>7,47 - C</v>
      </c>
      <c r="H260" s="313">
        <f t="shared" si="7"/>
        <v>7.47</v>
      </c>
    </row>
    <row r="261" spans="2:8">
      <c r="B261" s="192">
        <v>8</v>
      </c>
      <c r="C261" s="100"/>
      <c r="D261" s="101" t="s">
        <v>332</v>
      </c>
      <c r="E261" s="102"/>
      <c r="F261" s="103"/>
      <c r="G261" s="313" t="str">
        <f t="shared" si="6"/>
        <v>8 - C</v>
      </c>
      <c r="H261" s="313">
        <f t="shared" si="7"/>
        <v>8</v>
      </c>
    </row>
    <row r="262" spans="2:8">
      <c r="B262" s="193">
        <v>8.1</v>
      </c>
      <c r="C262" s="112">
        <v>8.1</v>
      </c>
      <c r="D262" s="91" t="s">
        <v>333</v>
      </c>
      <c r="E262" s="96" t="s">
        <v>109</v>
      </c>
      <c r="F262" s="93">
        <v>595148</v>
      </c>
      <c r="G262" s="313" t="str">
        <f t="shared" si="6"/>
        <v>8,1 - C</v>
      </c>
      <c r="H262" s="313">
        <f t="shared" si="7"/>
        <v>8.1</v>
      </c>
    </row>
    <row r="263" spans="2:8">
      <c r="B263" s="193">
        <v>8.1999999999999993</v>
      </c>
      <c r="C263" s="112">
        <v>8.1999999999999993</v>
      </c>
      <c r="D263" s="91" t="s">
        <v>334</v>
      </c>
      <c r="E263" s="96" t="s">
        <v>109</v>
      </c>
      <c r="F263" s="93">
        <v>568493</v>
      </c>
      <c r="G263" s="313" t="str">
        <f t="shared" si="6"/>
        <v>8,2 - C</v>
      </c>
      <c r="H263" s="313">
        <f t="shared" si="7"/>
        <v>8.1999999999999993</v>
      </c>
    </row>
    <row r="264" spans="2:8">
      <c r="B264" s="193">
        <v>8.3000000000000007</v>
      </c>
      <c r="C264" s="112">
        <v>8.3000000000000007</v>
      </c>
      <c r="D264" s="91" t="s">
        <v>335</v>
      </c>
      <c r="E264" s="96" t="s">
        <v>109</v>
      </c>
      <c r="F264" s="93">
        <v>535598</v>
      </c>
      <c r="G264" s="313" t="str">
        <f t="shared" si="6"/>
        <v>8,3 - C</v>
      </c>
      <c r="H264" s="313">
        <f t="shared" si="7"/>
        <v>8.3000000000000007</v>
      </c>
    </row>
    <row r="265" spans="2:8">
      <c r="B265" s="193">
        <v>8.4</v>
      </c>
      <c r="C265" s="112">
        <v>8.4</v>
      </c>
      <c r="D265" s="91" t="s">
        <v>336</v>
      </c>
      <c r="E265" s="96" t="s">
        <v>109</v>
      </c>
      <c r="F265" s="93">
        <v>490131</v>
      </c>
      <c r="G265" s="313" t="str">
        <f t="shared" si="6"/>
        <v>8,4 - C</v>
      </c>
      <c r="H265" s="313">
        <f t="shared" si="7"/>
        <v>8.4</v>
      </c>
    </row>
    <row r="266" spans="2:8">
      <c r="B266" s="193">
        <v>8.5</v>
      </c>
      <c r="C266" s="112">
        <v>8.5</v>
      </c>
      <c r="D266" s="91" t="s">
        <v>337</v>
      </c>
      <c r="E266" s="96" t="s">
        <v>109</v>
      </c>
      <c r="F266" s="93">
        <v>457027</v>
      </c>
      <c r="G266" s="313" t="str">
        <f t="shared" ref="G266:G329" si="8">H266&amp;" - C"</f>
        <v>8,5 - C</v>
      </c>
      <c r="H266" s="313">
        <f t="shared" ref="H266:H329" si="9">ROUND(B266,2)</f>
        <v>8.5</v>
      </c>
    </row>
    <row r="267" spans="2:8">
      <c r="B267" s="193">
        <v>8.6</v>
      </c>
      <c r="C267" s="112">
        <v>8.6</v>
      </c>
      <c r="D267" s="91" t="s">
        <v>338</v>
      </c>
      <c r="E267" s="96" t="s">
        <v>109</v>
      </c>
      <c r="F267" s="93">
        <v>424240</v>
      </c>
      <c r="G267" s="313" t="str">
        <f t="shared" si="8"/>
        <v>8,6 - C</v>
      </c>
      <c r="H267" s="313">
        <f t="shared" si="9"/>
        <v>8.6</v>
      </c>
    </row>
    <row r="268" spans="2:8">
      <c r="B268" s="193">
        <v>8.6999999999999993</v>
      </c>
      <c r="C268" s="112">
        <v>8.6999999999999993</v>
      </c>
      <c r="D268" s="91" t="s">
        <v>339</v>
      </c>
      <c r="E268" s="96" t="s">
        <v>109</v>
      </c>
      <c r="F268" s="93">
        <v>380268</v>
      </c>
      <c r="G268" s="313" t="str">
        <f t="shared" si="8"/>
        <v>8,7 - C</v>
      </c>
      <c r="H268" s="313">
        <f t="shared" si="9"/>
        <v>8.6999999999999993</v>
      </c>
    </row>
    <row r="269" spans="2:8">
      <c r="B269" s="193">
        <v>8.8000000000000007</v>
      </c>
      <c r="C269" s="112">
        <v>8.8000000000000007</v>
      </c>
      <c r="D269" s="91" t="s">
        <v>340</v>
      </c>
      <c r="E269" s="96" t="s">
        <v>109</v>
      </c>
      <c r="F269" s="93">
        <v>542652</v>
      </c>
      <c r="G269" s="313" t="str">
        <f t="shared" si="8"/>
        <v>8,8 - C</v>
      </c>
      <c r="H269" s="313">
        <f t="shared" si="9"/>
        <v>8.8000000000000007</v>
      </c>
    </row>
    <row r="270" spans="2:8">
      <c r="B270" s="193">
        <v>8.9</v>
      </c>
      <c r="C270" s="112">
        <v>8.9</v>
      </c>
      <c r="D270" s="91" t="s">
        <v>341</v>
      </c>
      <c r="E270" s="96" t="s">
        <v>109</v>
      </c>
      <c r="F270" s="93">
        <v>487072</v>
      </c>
      <c r="G270" s="313" t="str">
        <f t="shared" si="8"/>
        <v>8,9 - C</v>
      </c>
      <c r="H270" s="313">
        <f t="shared" si="9"/>
        <v>8.9</v>
      </c>
    </row>
    <row r="271" spans="2:8">
      <c r="B271" s="191">
        <v>8.1</v>
      </c>
      <c r="C271" s="97">
        <v>9</v>
      </c>
      <c r="D271" s="91" t="s">
        <v>342</v>
      </c>
      <c r="E271" s="96" t="s">
        <v>109</v>
      </c>
      <c r="F271" s="93">
        <v>555616</v>
      </c>
      <c r="G271" s="313" t="str">
        <f>SUBSTITUTE(TEXT(B271,"0,00"),",",".")&amp;" - C"</f>
        <v>8.10 - C</v>
      </c>
      <c r="H271" s="313">
        <f t="shared" si="9"/>
        <v>8.1</v>
      </c>
    </row>
    <row r="272" spans="2:8">
      <c r="B272" s="191">
        <v>8.11</v>
      </c>
      <c r="C272" s="97">
        <v>9.1</v>
      </c>
      <c r="D272" s="91" t="s">
        <v>343</v>
      </c>
      <c r="E272" s="96" t="s">
        <v>109</v>
      </c>
      <c r="F272" s="93">
        <v>870336</v>
      </c>
      <c r="G272" s="313" t="str">
        <f t="shared" si="8"/>
        <v>8,11 - C</v>
      </c>
      <c r="H272" s="313">
        <f t="shared" si="9"/>
        <v>8.11</v>
      </c>
    </row>
    <row r="273" spans="2:8">
      <c r="B273" s="190"/>
      <c r="C273" s="90"/>
      <c r="D273" s="91"/>
      <c r="E273" s="96"/>
      <c r="F273" s="109"/>
      <c r="G273" s="313" t="str">
        <f t="shared" si="8"/>
        <v>0 - C</v>
      </c>
      <c r="H273" s="313">
        <f t="shared" si="9"/>
        <v>0</v>
      </c>
    </row>
    <row r="274" spans="2:8">
      <c r="B274" s="192">
        <v>9</v>
      </c>
      <c r="C274" s="100"/>
      <c r="D274" s="101" t="s">
        <v>344</v>
      </c>
      <c r="E274" s="102"/>
      <c r="F274" s="103"/>
      <c r="G274" s="313" t="str">
        <f t="shared" si="8"/>
        <v>9 - C</v>
      </c>
      <c r="H274" s="313">
        <f t="shared" si="9"/>
        <v>9</v>
      </c>
    </row>
    <row r="275" spans="2:8">
      <c r="B275" s="193">
        <v>9.1</v>
      </c>
      <c r="C275" s="112">
        <v>8.1</v>
      </c>
      <c r="D275" s="91" t="s">
        <v>345</v>
      </c>
      <c r="E275" s="96" t="s">
        <v>81</v>
      </c>
      <c r="F275" s="93">
        <v>195999</v>
      </c>
      <c r="G275" s="313" t="str">
        <f t="shared" si="8"/>
        <v>9,1 - C</v>
      </c>
      <c r="H275" s="313">
        <f t="shared" si="9"/>
        <v>9.1</v>
      </c>
    </row>
    <row r="276" spans="2:8">
      <c r="B276" s="193">
        <v>9.1999999999999993</v>
      </c>
      <c r="C276" s="112">
        <v>8.1999999999999993</v>
      </c>
      <c r="D276" s="91" t="s">
        <v>346</v>
      </c>
      <c r="E276" s="96" t="s">
        <v>78</v>
      </c>
      <c r="F276" s="93">
        <v>6862</v>
      </c>
      <c r="G276" s="313" t="str">
        <f t="shared" si="8"/>
        <v>9,2 - C</v>
      </c>
      <c r="H276" s="313">
        <f t="shared" si="9"/>
        <v>9.1999999999999993</v>
      </c>
    </row>
    <row r="277" spans="2:8">
      <c r="B277" s="193">
        <v>9.3000000000000007</v>
      </c>
      <c r="C277" s="112">
        <v>8.3000000000000007</v>
      </c>
      <c r="D277" s="91" t="s">
        <v>347</v>
      </c>
      <c r="E277" s="96" t="s">
        <v>88</v>
      </c>
      <c r="F277" s="93">
        <v>210257</v>
      </c>
      <c r="G277" s="313" t="str">
        <f t="shared" si="8"/>
        <v>9,3 - C</v>
      </c>
      <c r="H277" s="313">
        <f t="shared" si="9"/>
        <v>9.3000000000000007</v>
      </c>
    </row>
    <row r="278" spans="2:8">
      <c r="B278" s="193">
        <v>9.4</v>
      </c>
      <c r="C278" s="112">
        <v>8.4</v>
      </c>
      <c r="D278" s="91" t="s">
        <v>348</v>
      </c>
      <c r="E278" s="96" t="s">
        <v>88</v>
      </c>
      <c r="F278" s="93">
        <v>269321</v>
      </c>
      <c r="G278" s="313" t="str">
        <f t="shared" si="8"/>
        <v>9,4 - C</v>
      </c>
      <c r="H278" s="313">
        <f t="shared" si="9"/>
        <v>9.4</v>
      </c>
    </row>
    <row r="279" spans="2:8">
      <c r="B279" s="193">
        <v>9.5</v>
      </c>
      <c r="C279" s="112">
        <v>8.5</v>
      </c>
      <c r="D279" s="91" t="s">
        <v>349</v>
      </c>
      <c r="E279" s="96" t="s">
        <v>78</v>
      </c>
      <c r="F279" s="93">
        <v>243951</v>
      </c>
      <c r="G279" s="313" t="str">
        <f t="shared" si="8"/>
        <v>9,5 - C</v>
      </c>
      <c r="H279" s="313">
        <f t="shared" si="9"/>
        <v>9.5</v>
      </c>
    </row>
    <row r="280" spans="2:8">
      <c r="B280" s="193">
        <v>9.6</v>
      </c>
      <c r="C280" s="112">
        <v>8.6</v>
      </c>
      <c r="D280" s="91" t="s">
        <v>350</v>
      </c>
      <c r="E280" s="96" t="s">
        <v>78</v>
      </c>
      <c r="F280" s="93">
        <v>279852</v>
      </c>
      <c r="G280" s="313" t="str">
        <f t="shared" si="8"/>
        <v>9,6 - C</v>
      </c>
      <c r="H280" s="313">
        <f t="shared" si="9"/>
        <v>9.6</v>
      </c>
    </row>
    <row r="281" spans="2:8">
      <c r="B281" s="193">
        <v>9.6999999999999993</v>
      </c>
      <c r="C281" s="112">
        <v>8.6999999999999993</v>
      </c>
      <c r="D281" s="91" t="s">
        <v>351</v>
      </c>
      <c r="E281" s="96" t="s">
        <v>78</v>
      </c>
      <c r="F281" s="93">
        <v>306778</v>
      </c>
      <c r="G281" s="313" t="str">
        <f t="shared" si="8"/>
        <v>9,7 - C</v>
      </c>
      <c r="H281" s="313">
        <f t="shared" si="9"/>
        <v>9.6999999999999993</v>
      </c>
    </row>
    <row r="282" spans="2:8">
      <c r="B282" s="193">
        <v>9.8000000000000007</v>
      </c>
      <c r="C282" s="112">
        <v>8.8000000000000007</v>
      </c>
      <c r="D282" s="91" t="s">
        <v>352</v>
      </c>
      <c r="E282" s="96" t="s">
        <v>78</v>
      </c>
      <c r="F282" s="93">
        <v>288033</v>
      </c>
      <c r="G282" s="313" t="str">
        <f t="shared" si="8"/>
        <v>9,8 - C</v>
      </c>
      <c r="H282" s="313">
        <f t="shared" si="9"/>
        <v>9.8000000000000007</v>
      </c>
    </row>
    <row r="283" spans="2:8">
      <c r="B283" s="193">
        <v>9.9</v>
      </c>
      <c r="C283" s="112">
        <v>8.9</v>
      </c>
      <c r="D283" s="91" t="s">
        <v>353</v>
      </c>
      <c r="E283" s="96" t="s">
        <v>78</v>
      </c>
      <c r="F283" s="93">
        <v>325198</v>
      </c>
      <c r="G283" s="313" t="str">
        <f t="shared" si="8"/>
        <v>9,9 - C</v>
      </c>
      <c r="H283" s="313">
        <f t="shared" si="9"/>
        <v>9.9</v>
      </c>
    </row>
    <row r="284" spans="2:8">
      <c r="B284" s="191">
        <v>9.1</v>
      </c>
      <c r="C284" s="97">
        <v>9</v>
      </c>
      <c r="D284" s="91" t="s">
        <v>354</v>
      </c>
      <c r="E284" s="96" t="s">
        <v>78</v>
      </c>
      <c r="F284" s="93">
        <v>473856</v>
      </c>
      <c r="G284" s="313" t="str">
        <f>SUBSTITUTE(TEXT(B284,"0,00"),",",".")&amp;" - C"</f>
        <v>9.10 - C</v>
      </c>
      <c r="H284" s="313">
        <f t="shared" si="9"/>
        <v>9.1</v>
      </c>
    </row>
    <row r="285" spans="2:8">
      <c r="B285" s="191">
        <v>9.11</v>
      </c>
      <c r="C285" s="97">
        <v>9.1</v>
      </c>
      <c r="D285" s="91" t="s">
        <v>355</v>
      </c>
      <c r="E285" s="96" t="s">
        <v>78</v>
      </c>
      <c r="F285" s="93">
        <v>189816</v>
      </c>
      <c r="G285" s="313" t="str">
        <f t="shared" si="8"/>
        <v>9,11 - C</v>
      </c>
      <c r="H285" s="313">
        <f t="shared" si="9"/>
        <v>9.11</v>
      </c>
    </row>
    <row r="286" spans="2:8">
      <c r="B286" s="191">
        <v>9.1199999999999992</v>
      </c>
      <c r="C286" s="97">
        <v>9.1999999999999993</v>
      </c>
      <c r="D286" s="91" t="s">
        <v>356</v>
      </c>
      <c r="E286" s="96" t="s">
        <v>78</v>
      </c>
      <c r="F286" s="93">
        <v>247422</v>
      </c>
      <c r="G286" s="313" t="str">
        <f t="shared" si="8"/>
        <v>9,12 - C</v>
      </c>
      <c r="H286" s="313">
        <f t="shared" si="9"/>
        <v>9.1199999999999992</v>
      </c>
    </row>
    <row r="287" spans="2:8">
      <c r="B287" s="191">
        <v>9.1300000000000008</v>
      </c>
      <c r="C287" s="97">
        <v>9.3000000000000007</v>
      </c>
      <c r="D287" s="91" t="s">
        <v>357</v>
      </c>
      <c r="E287" s="96" t="s">
        <v>78</v>
      </c>
      <c r="F287" s="93">
        <v>273437</v>
      </c>
      <c r="G287" s="313" t="str">
        <f t="shared" si="8"/>
        <v>9,13 - C</v>
      </c>
      <c r="H287" s="313">
        <f t="shared" si="9"/>
        <v>9.1300000000000008</v>
      </c>
    </row>
    <row r="288" spans="2:8">
      <c r="B288" s="191">
        <v>9.14</v>
      </c>
      <c r="C288" s="97">
        <v>9.4</v>
      </c>
      <c r="D288" s="91" t="s">
        <v>358</v>
      </c>
      <c r="E288" s="96" t="s">
        <v>78</v>
      </c>
      <c r="F288" s="93">
        <v>674816</v>
      </c>
      <c r="G288" s="313" t="str">
        <f t="shared" si="8"/>
        <v>9,14 - C</v>
      </c>
      <c r="H288" s="313">
        <f t="shared" si="9"/>
        <v>9.14</v>
      </c>
    </row>
    <row r="289" spans="2:8">
      <c r="B289" s="191">
        <v>9.15</v>
      </c>
      <c r="C289" s="97">
        <v>9.5</v>
      </c>
      <c r="D289" s="91" t="s">
        <v>359</v>
      </c>
      <c r="E289" s="96" t="s">
        <v>81</v>
      </c>
      <c r="F289" s="93">
        <v>69329</v>
      </c>
      <c r="G289" s="313" t="str">
        <f t="shared" si="8"/>
        <v>9,15 - C</v>
      </c>
      <c r="H289" s="313">
        <f t="shared" si="9"/>
        <v>9.15</v>
      </c>
    </row>
    <row r="290" spans="2:8">
      <c r="B290" s="191">
        <v>9.16</v>
      </c>
      <c r="C290" s="97">
        <v>9.6</v>
      </c>
      <c r="D290" s="91" t="s">
        <v>360</v>
      </c>
      <c r="E290" s="96" t="s">
        <v>81</v>
      </c>
      <c r="F290" s="93">
        <v>49035</v>
      </c>
      <c r="G290" s="313" t="str">
        <f t="shared" si="8"/>
        <v>9,16 - C</v>
      </c>
      <c r="H290" s="313">
        <f t="shared" si="9"/>
        <v>9.16</v>
      </c>
    </row>
    <row r="291" spans="2:8">
      <c r="B291" s="191">
        <v>9.17</v>
      </c>
      <c r="C291" s="97">
        <v>9.6999999999999993</v>
      </c>
      <c r="D291" s="91" t="s">
        <v>361</v>
      </c>
      <c r="E291" s="96" t="s">
        <v>88</v>
      </c>
      <c r="F291" s="93">
        <v>171730</v>
      </c>
      <c r="G291" s="313" t="str">
        <f t="shared" si="8"/>
        <v>9,17 - C</v>
      </c>
      <c r="H291" s="313">
        <f t="shared" si="9"/>
        <v>9.17</v>
      </c>
    </row>
    <row r="292" spans="2:8">
      <c r="B292" s="191">
        <v>9.18</v>
      </c>
      <c r="C292" s="97">
        <v>9.8000000000000007</v>
      </c>
      <c r="D292" s="91" t="s">
        <v>362</v>
      </c>
      <c r="E292" s="96" t="s">
        <v>78</v>
      </c>
      <c r="F292" s="93">
        <v>178913</v>
      </c>
      <c r="G292" s="313" t="str">
        <f t="shared" si="8"/>
        <v>9,18 - C</v>
      </c>
      <c r="H292" s="313">
        <f t="shared" si="9"/>
        <v>9.18</v>
      </c>
    </row>
    <row r="293" spans="2:8">
      <c r="B293" s="191">
        <v>9.19</v>
      </c>
      <c r="C293" s="97">
        <v>9.9</v>
      </c>
      <c r="D293" s="91" t="s">
        <v>363</v>
      </c>
      <c r="E293" s="96" t="s">
        <v>78</v>
      </c>
      <c r="F293" s="93">
        <v>141191</v>
      </c>
      <c r="G293" s="313" t="str">
        <f t="shared" si="8"/>
        <v>9,19 - C</v>
      </c>
      <c r="H293" s="313">
        <f t="shared" si="9"/>
        <v>9.19</v>
      </c>
    </row>
    <row r="294" spans="2:8">
      <c r="B294" s="191">
        <v>9.1999999999999993</v>
      </c>
      <c r="C294" s="97">
        <v>10</v>
      </c>
      <c r="D294" s="91" t="s">
        <v>364</v>
      </c>
      <c r="E294" s="96" t="s">
        <v>78</v>
      </c>
      <c r="F294" s="93">
        <v>50583</v>
      </c>
      <c r="G294" s="313" t="str">
        <f>SUBSTITUTE(TEXT(B294,"0,00"),",",".")&amp;" - C"</f>
        <v>9.20 - C</v>
      </c>
      <c r="H294" s="313">
        <f t="shared" si="9"/>
        <v>9.1999999999999993</v>
      </c>
    </row>
    <row r="295" spans="2:8">
      <c r="B295" s="191">
        <v>9.2100000000000009</v>
      </c>
      <c r="C295" s="97">
        <v>10.1</v>
      </c>
      <c r="D295" s="91" t="s">
        <v>365</v>
      </c>
      <c r="E295" s="96" t="s">
        <v>78</v>
      </c>
      <c r="F295" s="93">
        <v>50583</v>
      </c>
      <c r="G295" s="313" t="str">
        <f t="shared" si="8"/>
        <v>9,21 - C</v>
      </c>
      <c r="H295" s="313">
        <f t="shared" si="9"/>
        <v>9.2100000000000009</v>
      </c>
    </row>
    <row r="296" spans="2:8">
      <c r="B296" s="191">
        <v>9.2200000000000006</v>
      </c>
      <c r="C296" s="97">
        <v>10.199999999999999</v>
      </c>
      <c r="D296" s="91" t="s">
        <v>366</v>
      </c>
      <c r="E296" s="96" t="s">
        <v>78</v>
      </c>
      <c r="F296" s="93">
        <v>48465</v>
      </c>
      <c r="G296" s="313" t="str">
        <f t="shared" si="8"/>
        <v>9,22 - C</v>
      </c>
      <c r="H296" s="313">
        <f t="shared" si="9"/>
        <v>9.2200000000000006</v>
      </c>
    </row>
    <row r="297" spans="2:8">
      <c r="B297" s="191">
        <v>9.23</v>
      </c>
      <c r="C297" s="97">
        <v>10.3</v>
      </c>
      <c r="D297" s="91" t="s">
        <v>367</v>
      </c>
      <c r="E297" s="96" t="s">
        <v>88</v>
      </c>
      <c r="F297" s="93">
        <v>90884</v>
      </c>
      <c r="G297" s="313" t="str">
        <f t="shared" si="8"/>
        <v>9,23 - C</v>
      </c>
      <c r="H297" s="313">
        <f t="shared" si="9"/>
        <v>9.23</v>
      </c>
    </row>
    <row r="298" spans="2:8">
      <c r="B298" s="191">
        <v>9.24</v>
      </c>
      <c r="C298" s="97">
        <v>10.4</v>
      </c>
      <c r="D298" s="91" t="s">
        <v>368</v>
      </c>
      <c r="E298" s="96" t="s">
        <v>88</v>
      </c>
      <c r="F298" s="93">
        <v>112853</v>
      </c>
      <c r="G298" s="313" t="str">
        <f t="shared" si="8"/>
        <v>9,24 - C</v>
      </c>
      <c r="H298" s="313">
        <f t="shared" si="9"/>
        <v>9.24</v>
      </c>
    </row>
    <row r="299" spans="2:8">
      <c r="B299" s="191">
        <v>9.25</v>
      </c>
      <c r="C299" s="97">
        <v>10.5</v>
      </c>
      <c r="D299" s="91" t="s">
        <v>369</v>
      </c>
      <c r="E299" s="96" t="s">
        <v>88</v>
      </c>
      <c r="F299" s="93">
        <v>99116</v>
      </c>
      <c r="G299" s="313" t="str">
        <f t="shared" si="8"/>
        <v>9,25 - C</v>
      </c>
      <c r="H299" s="313">
        <f t="shared" si="9"/>
        <v>9.25</v>
      </c>
    </row>
    <row r="300" spans="2:8">
      <c r="B300" s="191">
        <v>9.26</v>
      </c>
      <c r="C300" s="97">
        <v>10.6</v>
      </c>
      <c r="D300" s="91" t="s">
        <v>370</v>
      </c>
      <c r="E300" s="96" t="s">
        <v>88</v>
      </c>
      <c r="F300" s="93">
        <v>117652</v>
      </c>
      <c r="G300" s="313" t="str">
        <f t="shared" si="8"/>
        <v>9,26 - C</v>
      </c>
      <c r="H300" s="313">
        <f t="shared" si="9"/>
        <v>9.26</v>
      </c>
    </row>
    <row r="301" spans="2:8">
      <c r="B301" s="191">
        <v>9.27</v>
      </c>
      <c r="C301" s="97">
        <v>10.7</v>
      </c>
      <c r="D301" s="91" t="s">
        <v>371</v>
      </c>
      <c r="E301" s="96" t="s">
        <v>88</v>
      </c>
      <c r="F301" s="93">
        <v>513600</v>
      </c>
      <c r="G301" s="313" t="str">
        <f t="shared" si="8"/>
        <v>9,27 - C</v>
      </c>
      <c r="H301" s="313">
        <f t="shared" si="9"/>
        <v>9.27</v>
      </c>
    </row>
    <row r="302" spans="2:8">
      <c r="B302" s="191">
        <v>9.2799999999999994</v>
      </c>
      <c r="C302" s="97">
        <v>10.8</v>
      </c>
      <c r="D302" s="91" t="s">
        <v>372</v>
      </c>
      <c r="E302" s="96" t="s">
        <v>88</v>
      </c>
      <c r="F302" s="93">
        <v>363454</v>
      </c>
      <c r="G302" s="313" t="str">
        <f t="shared" si="8"/>
        <v>9,28 - C</v>
      </c>
      <c r="H302" s="313">
        <f t="shared" si="9"/>
        <v>9.2799999999999994</v>
      </c>
    </row>
    <row r="303" spans="2:8">
      <c r="B303" s="191">
        <v>9.2899999999999991</v>
      </c>
      <c r="C303" s="97">
        <v>10.9</v>
      </c>
      <c r="D303" s="91" t="s">
        <v>373</v>
      </c>
      <c r="E303" s="96" t="s">
        <v>88</v>
      </c>
      <c r="F303" s="93">
        <v>56191</v>
      </c>
      <c r="G303" s="313" t="str">
        <f t="shared" si="8"/>
        <v>9,29 - C</v>
      </c>
      <c r="H303" s="313">
        <f t="shared" si="9"/>
        <v>9.2899999999999991</v>
      </c>
    </row>
    <row r="304" spans="2:8">
      <c r="B304" s="191">
        <v>9.3000000000000007</v>
      </c>
      <c r="C304" s="97">
        <v>11</v>
      </c>
      <c r="D304" s="91" t="s">
        <v>374</v>
      </c>
      <c r="E304" s="96" t="s">
        <v>88</v>
      </c>
      <c r="F304" s="93">
        <v>69848</v>
      </c>
      <c r="G304" s="313" t="str">
        <f>SUBSTITUTE(TEXT(B304,"0,00"),",",".")&amp;" - C"</f>
        <v>9.30 - C</v>
      </c>
      <c r="H304" s="313">
        <f t="shared" si="9"/>
        <v>9.3000000000000007</v>
      </c>
    </row>
    <row r="305" spans="2:8">
      <c r="B305" s="191">
        <v>9.31</v>
      </c>
      <c r="C305" s="97">
        <v>11.1</v>
      </c>
      <c r="D305" s="91" t="s">
        <v>375</v>
      </c>
      <c r="E305" s="96" t="s">
        <v>88</v>
      </c>
      <c r="F305" s="93">
        <v>81277</v>
      </c>
      <c r="G305" s="313" t="str">
        <f t="shared" si="8"/>
        <v>9,31 - C</v>
      </c>
      <c r="H305" s="313">
        <f t="shared" si="9"/>
        <v>9.31</v>
      </c>
    </row>
    <row r="306" spans="2:8">
      <c r="B306" s="191">
        <v>9.3199999999999896</v>
      </c>
      <c r="C306" s="97">
        <v>11.2</v>
      </c>
      <c r="D306" s="91" t="s">
        <v>376</v>
      </c>
      <c r="E306" s="96" t="s">
        <v>88</v>
      </c>
      <c r="F306" s="93">
        <v>103018</v>
      </c>
      <c r="G306" s="313" t="str">
        <f t="shared" si="8"/>
        <v>9,32 - C</v>
      </c>
      <c r="H306" s="313">
        <f t="shared" si="9"/>
        <v>9.32</v>
      </c>
    </row>
    <row r="307" spans="2:8">
      <c r="B307" s="191">
        <v>9.33</v>
      </c>
      <c r="C307" s="97">
        <v>11.2</v>
      </c>
      <c r="D307" s="91" t="s">
        <v>377</v>
      </c>
      <c r="E307" s="96" t="s">
        <v>88</v>
      </c>
      <c r="F307" s="93">
        <v>167021</v>
      </c>
      <c r="G307" s="313" t="str">
        <f t="shared" si="8"/>
        <v>9,33 - C</v>
      </c>
      <c r="H307" s="313">
        <f t="shared" si="9"/>
        <v>9.33</v>
      </c>
    </row>
    <row r="308" spans="2:8">
      <c r="B308" s="192">
        <v>10</v>
      </c>
      <c r="C308" s="100"/>
      <c r="D308" s="101" t="s">
        <v>378</v>
      </c>
      <c r="E308" s="102"/>
      <c r="F308" s="103"/>
      <c r="G308" s="313" t="str">
        <f t="shared" si="8"/>
        <v>10 - C</v>
      </c>
      <c r="H308" s="313">
        <f t="shared" si="9"/>
        <v>10</v>
      </c>
    </row>
    <row r="309" spans="2:8">
      <c r="B309" s="193">
        <v>10.1</v>
      </c>
      <c r="C309" s="112">
        <v>8.1</v>
      </c>
      <c r="D309" s="91" t="s">
        <v>379</v>
      </c>
      <c r="E309" s="96" t="s">
        <v>78</v>
      </c>
      <c r="F309" s="93">
        <v>123085</v>
      </c>
      <c r="G309" s="313" t="str">
        <f t="shared" si="8"/>
        <v>10,1 - C</v>
      </c>
      <c r="H309" s="313">
        <f t="shared" si="9"/>
        <v>10.1</v>
      </c>
    </row>
    <row r="310" spans="2:8">
      <c r="B310" s="193">
        <v>10.199999999999999</v>
      </c>
      <c r="C310" s="112">
        <v>8.1999999999999993</v>
      </c>
      <c r="D310" s="91" t="s">
        <v>380</v>
      </c>
      <c r="E310" s="96" t="s">
        <v>88</v>
      </c>
      <c r="F310" s="93">
        <v>336997</v>
      </c>
      <c r="G310" s="313" t="str">
        <f t="shared" si="8"/>
        <v>10,2 - C</v>
      </c>
      <c r="H310" s="313">
        <f t="shared" si="9"/>
        <v>10.199999999999999</v>
      </c>
    </row>
    <row r="311" spans="2:8" ht="20.399999999999999">
      <c r="B311" s="193">
        <v>10.3</v>
      </c>
      <c r="C311" s="112">
        <v>8.3000000000000007</v>
      </c>
      <c r="D311" s="91" t="s">
        <v>381</v>
      </c>
      <c r="E311" s="96" t="s">
        <v>81</v>
      </c>
      <c r="F311" s="93">
        <v>135028</v>
      </c>
      <c r="G311" s="313" t="str">
        <f t="shared" si="8"/>
        <v>10,3 - C</v>
      </c>
      <c r="H311" s="313">
        <f t="shared" si="9"/>
        <v>10.3</v>
      </c>
    </row>
    <row r="312" spans="2:8">
      <c r="B312" s="193">
        <v>10.4</v>
      </c>
      <c r="C312" s="112">
        <v>8.4</v>
      </c>
      <c r="D312" s="99" t="s">
        <v>382</v>
      </c>
      <c r="E312" s="96" t="s">
        <v>78</v>
      </c>
      <c r="F312" s="93">
        <v>235083</v>
      </c>
      <c r="G312" s="313" t="str">
        <f t="shared" si="8"/>
        <v>10,4 - C</v>
      </c>
      <c r="H312" s="313">
        <f t="shared" si="9"/>
        <v>10.4</v>
      </c>
    </row>
    <row r="313" spans="2:8">
      <c r="B313" s="193">
        <v>10.5</v>
      </c>
      <c r="C313" s="112">
        <v>8.5</v>
      </c>
      <c r="D313" s="99" t="s">
        <v>383</v>
      </c>
      <c r="E313" s="96" t="s">
        <v>78</v>
      </c>
      <c r="F313" s="93">
        <v>275439</v>
      </c>
      <c r="G313" s="313" t="str">
        <f t="shared" si="8"/>
        <v>10,5 - C</v>
      </c>
      <c r="H313" s="313">
        <f t="shared" si="9"/>
        <v>10.5</v>
      </c>
    </row>
    <row r="314" spans="2:8">
      <c r="B314" s="193">
        <v>10.6</v>
      </c>
      <c r="C314" s="112">
        <v>8.6</v>
      </c>
      <c r="D314" s="99" t="s">
        <v>384</v>
      </c>
      <c r="E314" s="96" t="s">
        <v>88</v>
      </c>
      <c r="F314" s="93">
        <v>149729</v>
      </c>
      <c r="G314" s="313" t="str">
        <f t="shared" si="8"/>
        <v>10,6 - C</v>
      </c>
      <c r="H314" s="313">
        <f t="shared" si="9"/>
        <v>10.6</v>
      </c>
    </row>
    <row r="315" spans="2:8">
      <c r="B315" s="193">
        <v>10.7</v>
      </c>
      <c r="C315" s="112">
        <v>8.6999999999999993</v>
      </c>
      <c r="D315" s="99" t="s">
        <v>385</v>
      </c>
      <c r="E315" s="96" t="s">
        <v>88</v>
      </c>
      <c r="F315" s="93">
        <v>339314</v>
      </c>
      <c r="G315" s="313" t="str">
        <f t="shared" si="8"/>
        <v>10,7 - C</v>
      </c>
      <c r="H315" s="313">
        <f t="shared" si="9"/>
        <v>10.7</v>
      </c>
    </row>
    <row r="316" spans="2:8">
      <c r="B316" s="193">
        <v>10.8</v>
      </c>
      <c r="C316" s="112">
        <v>8.8000000000000007</v>
      </c>
      <c r="D316" s="99" t="s">
        <v>386</v>
      </c>
      <c r="E316" s="96" t="s">
        <v>88</v>
      </c>
      <c r="F316" s="93">
        <v>223094</v>
      </c>
      <c r="G316" s="313" t="str">
        <f t="shared" si="8"/>
        <v>10,8 - C</v>
      </c>
      <c r="H316" s="313">
        <f t="shared" si="9"/>
        <v>10.8</v>
      </c>
    </row>
    <row r="317" spans="2:8">
      <c r="B317" s="193">
        <v>10.9</v>
      </c>
      <c r="C317" s="112">
        <v>8.9</v>
      </c>
      <c r="D317" s="99" t="s">
        <v>387</v>
      </c>
      <c r="E317" s="96" t="s">
        <v>187</v>
      </c>
      <c r="F317" s="93">
        <v>18194</v>
      </c>
      <c r="G317" s="313" t="str">
        <f t="shared" si="8"/>
        <v>10,9 - C</v>
      </c>
      <c r="H317" s="313">
        <f t="shared" si="9"/>
        <v>10.9</v>
      </c>
    </row>
    <row r="318" spans="2:8" ht="20.399999999999999">
      <c r="B318" s="191">
        <v>10.1</v>
      </c>
      <c r="C318" s="97">
        <v>9</v>
      </c>
      <c r="D318" s="99" t="s">
        <v>388</v>
      </c>
      <c r="E318" s="96" t="s">
        <v>88</v>
      </c>
      <c r="F318" s="93">
        <v>162037</v>
      </c>
      <c r="G318" s="313" t="str">
        <f>SUBSTITUTE(TEXT(B318,"0,00"),",",".")&amp;" - C"</f>
        <v>10.10 - C</v>
      </c>
      <c r="H318" s="313">
        <f t="shared" si="9"/>
        <v>10.1</v>
      </c>
    </row>
    <row r="319" spans="2:8">
      <c r="B319" s="191">
        <v>10.11</v>
      </c>
      <c r="C319" s="97">
        <v>9.1</v>
      </c>
      <c r="D319" s="99" t="s">
        <v>389</v>
      </c>
      <c r="E319" s="96" t="s">
        <v>81</v>
      </c>
      <c r="F319" s="93">
        <v>93835</v>
      </c>
      <c r="G319" s="313" t="str">
        <f t="shared" si="8"/>
        <v>10,11 - C</v>
      </c>
      <c r="H319" s="313">
        <f t="shared" si="9"/>
        <v>10.11</v>
      </c>
    </row>
    <row r="320" spans="2:8">
      <c r="B320" s="191">
        <v>10.119999999999999</v>
      </c>
      <c r="C320" s="97">
        <v>9.1999999999999993</v>
      </c>
      <c r="D320" s="99" t="s">
        <v>390</v>
      </c>
      <c r="E320" s="96" t="s">
        <v>88</v>
      </c>
      <c r="F320" s="93">
        <v>763847</v>
      </c>
      <c r="G320" s="313" t="str">
        <f t="shared" si="8"/>
        <v>10,12 - C</v>
      </c>
      <c r="H320" s="313">
        <f t="shared" si="9"/>
        <v>10.119999999999999</v>
      </c>
    </row>
    <row r="321" spans="2:8">
      <c r="B321" s="191">
        <v>10.130000000000001</v>
      </c>
      <c r="C321" s="97">
        <v>9.3000000000000007</v>
      </c>
      <c r="D321" s="99" t="s">
        <v>391</v>
      </c>
      <c r="E321" s="96" t="s">
        <v>88</v>
      </c>
      <c r="F321" s="93">
        <v>291655</v>
      </c>
      <c r="G321" s="313" t="str">
        <f t="shared" si="8"/>
        <v>10,13 - C</v>
      </c>
      <c r="H321" s="313">
        <f t="shared" si="9"/>
        <v>10.130000000000001</v>
      </c>
    </row>
    <row r="322" spans="2:8">
      <c r="B322" s="191">
        <v>10.14</v>
      </c>
      <c r="C322" s="97">
        <v>9.4</v>
      </c>
      <c r="D322" s="99" t="s">
        <v>392</v>
      </c>
      <c r="E322" s="96" t="s">
        <v>88</v>
      </c>
      <c r="F322" s="93">
        <v>340420</v>
      </c>
      <c r="G322" s="313" t="str">
        <f t="shared" si="8"/>
        <v>10,14 - C</v>
      </c>
      <c r="H322" s="313">
        <f t="shared" si="9"/>
        <v>10.14</v>
      </c>
    </row>
    <row r="323" spans="2:8" ht="20.399999999999999">
      <c r="B323" s="191">
        <v>10.15</v>
      </c>
      <c r="C323" s="97">
        <v>9.5</v>
      </c>
      <c r="D323" s="99" t="s">
        <v>393</v>
      </c>
      <c r="E323" s="96" t="s">
        <v>88</v>
      </c>
      <c r="F323" s="93">
        <v>1120237</v>
      </c>
      <c r="G323" s="313" t="str">
        <f t="shared" si="8"/>
        <v>10,15 - C</v>
      </c>
      <c r="H323" s="313">
        <f t="shared" si="9"/>
        <v>10.15</v>
      </c>
    </row>
    <row r="324" spans="2:8">
      <c r="B324" s="191">
        <v>10.16</v>
      </c>
      <c r="C324" s="97">
        <v>9.6</v>
      </c>
      <c r="D324" s="99" t="s">
        <v>394</v>
      </c>
      <c r="E324" s="96" t="s">
        <v>88</v>
      </c>
      <c r="F324" s="93">
        <v>248301</v>
      </c>
      <c r="G324" s="313" t="str">
        <f t="shared" si="8"/>
        <v>10,16 - C</v>
      </c>
      <c r="H324" s="313">
        <f t="shared" si="9"/>
        <v>10.16</v>
      </c>
    </row>
    <row r="325" spans="2:8">
      <c r="B325" s="191">
        <v>10.17</v>
      </c>
      <c r="C325" s="97">
        <v>9.6999999999999993</v>
      </c>
      <c r="D325" s="99" t="s">
        <v>395</v>
      </c>
      <c r="E325" s="96" t="s">
        <v>88</v>
      </c>
      <c r="F325" s="93">
        <v>567816</v>
      </c>
      <c r="G325" s="313" t="str">
        <f t="shared" si="8"/>
        <v>10,17 - C</v>
      </c>
      <c r="H325" s="313">
        <f t="shared" si="9"/>
        <v>10.17</v>
      </c>
    </row>
    <row r="326" spans="2:8">
      <c r="B326" s="191">
        <v>10.18</v>
      </c>
      <c r="C326" s="97">
        <v>9.8000000000000007</v>
      </c>
      <c r="D326" s="99" t="s">
        <v>396</v>
      </c>
      <c r="E326" s="96" t="s">
        <v>81</v>
      </c>
      <c r="F326" s="93">
        <v>10344</v>
      </c>
      <c r="G326" s="313" t="str">
        <f t="shared" si="8"/>
        <v>10,18 - C</v>
      </c>
      <c r="H326" s="313">
        <f t="shared" si="9"/>
        <v>10.18</v>
      </c>
    </row>
    <row r="327" spans="2:8">
      <c r="B327" s="191">
        <v>10.19</v>
      </c>
      <c r="C327" s="97">
        <v>9.9</v>
      </c>
      <c r="D327" s="99" t="s">
        <v>397</v>
      </c>
      <c r="E327" s="96" t="s">
        <v>88</v>
      </c>
      <c r="F327" s="93">
        <v>409853</v>
      </c>
      <c r="G327" s="313" t="str">
        <f t="shared" si="8"/>
        <v>10,19 - C</v>
      </c>
      <c r="H327" s="313">
        <f t="shared" si="9"/>
        <v>10.19</v>
      </c>
    </row>
    <row r="328" spans="2:8">
      <c r="B328" s="191">
        <v>10.199999999999999</v>
      </c>
      <c r="C328" s="97">
        <v>10</v>
      </c>
      <c r="D328" s="91" t="s">
        <v>398</v>
      </c>
      <c r="E328" s="96" t="s">
        <v>88</v>
      </c>
      <c r="F328" s="93">
        <v>215364</v>
      </c>
      <c r="G328" s="313" t="str">
        <f>SUBSTITUTE(TEXT(B328,"0,00"),",",".")&amp;" - C"</f>
        <v>10.20 - C</v>
      </c>
      <c r="H328" s="313">
        <f t="shared" si="9"/>
        <v>10.199999999999999</v>
      </c>
    </row>
    <row r="329" spans="2:8">
      <c r="B329" s="191">
        <v>10.210000000000001</v>
      </c>
      <c r="C329" s="97">
        <v>10.1</v>
      </c>
      <c r="D329" s="91" t="s">
        <v>399</v>
      </c>
      <c r="E329" s="96" t="s">
        <v>88</v>
      </c>
      <c r="F329" s="93">
        <v>160194</v>
      </c>
      <c r="G329" s="313" t="str">
        <f t="shared" si="8"/>
        <v>10,21 - C</v>
      </c>
      <c r="H329" s="313">
        <f t="shared" si="9"/>
        <v>10.210000000000001</v>
      </c>
    </row>
    <row r="330" spans="2:8">
      <c r="B330" s="191">
        <v>10.220000000000001</v>
      </c>
      <c r="C330" s="97">
        <v>10.199999999999999</v>
      </c>
      <c r="D330" s="91" t="s">
        <v>400</v>
      </c>
      <c r="E330" s="96" t="s">
        <v>78</v>
      </c>
      <c r="F330" s="93">
        <v>145389</v>
      </c>
      <c r="G330" s="313" t="str">
        <f t="shared" ref="G330:G393" si="10">H330&amp;" - C"</f>
        <v>10,22 - C</v>
      </c>
      <c r="H330" s="313">
        <f t="shared" ref="H330:H393" si="11">ROUND(B330,2)</f>
        <v>10.220000000000001</v>
      </c>
    </row>
    <row r="331" spans="2:8" ht="40.799999999999997">
      <c r="B331" s="191">
        <v>10.23</v>
      </c>
      <c r="C331" s="97">
        <v>10.3</v>
      </c>
      <c r="D331" s="111" t="s">
        <v>401</v>
      </c>
      <c r="E331" s="96" t="s">
        <v>187</v>
      </c>
      <c r="F331" s="93">
        <v>21577</v>
      </c>
      <c r="G331" s="313" t="str">
        <f t="shared" si="10"/>
        <v>10,23 - C</v>
      </c>
      <c r="H331" s="313">
        <f t="shared" si="11"/>
        <v>10.23</v>
      </c>
    </row>
    <row r="332" spans="2:8" ht="40.799999999999997">
      <c r="B332" s="191">
        <v>10.24</v>
      </c>
      <c r="C332" s="97">
        <v>10.4</v>
      </c>
      <c r="D332" s="111" t="s">
        <v>402</v>
      </c>
      <c r="E332" s="96" t="s">
        <v>187</v>
      </c>
      <c r="F332" s="93">
        <v>24472</v>
      </c>
      <c r="G332" s="313" t="str">
        <f t="shared" si="10"/>
        <v>10,24 - C</v>
      </c>
      <c r="H332" s="313">
        <f t="shared" si="11"/>
        <v>10.24</v>
      </c>
    </row>
    <row r="333" spans="2:8" ht="40.799999999999997">
      <c r="B333" s="191">
        <v>10.25</v>
      </c>
      <c r="C333" s="97">
        <v>10.5</v>
      </c>
      <c r="D333" s="111" t="s">
        <v>403</v>
      </c>
      <c r="E333" s="96" t="s">
        <v>187</v>
      </c>
      <c r="F333" s="93">
        <v>23929</v>
      </c>
      <c r="G333" s="313" t="str">
        <f t="shared" si="10"/>
        <v>10,25 - C</v>
      </c>
      <c r="H333" s="313">
        <f t="shared" si="11"/>
        <v>10.25</v>
      </c>
    </row>
    <row r="334" spans="2:8">
      <c r="B334" s="191">
        <v>10.26</v>
      </c>
      <c r="C334" s="97">
        <v>9</v>
      </c>
      <c r="D334" s="99" t="s">
        <v>404</v>
      </c>
      <c r="E334" s="96" t="s">
        <v>88</v>
      </c>
      <c r="F334" s="93">
        <v>212576</v>
      </c>
      <c r="G334" s="313" t="str">
        <f t="shared" si="10"/>
        <v>10,26 - C</v>
      </c>
      <c r="H334" s="313">
        <f t="shared" si="11"/>
        <v>10.26</v>
      </c>
    </row>
    <row r="335" spans="2:8">
      <c r="B335" s="191">
        <v>10.27</v>
      </c>
      <c r="C335" s="97">
        <v>9</v>
      </c>
      <c r="D335" s="99" t="s">
        <v>405</v>
      </c>
      <c r="E335" s="96" t="s">
        <v>88</v>
      </c>
      <c r="F335" s="113">
        <v>236929</v>
      </c>
      <c r="G335" s="313" t="str">
        <f t="shared" si="10"/>
        <v>10,27 - C</v>
      </c>
      <c r="H335" s="313">
        <f t="shared" si="11"/>
        <v>10.27</v>
      </c>
    </row>
    <row r="336" spans="2:8" ht="40.799999999999997">
      <c r="B336" s="191">
        <v>10.28</v>
      </c>
      <c r="C336" s="97">
        <v>10.4</v>
      </c>
      <c r="D336" s="111" t="s">
        <v>406</v>
      </c>
      <c r="E336" s="96" t="s">
        <v>187</v>
      </c>
      <c r="F336" s="93">
        <v>23929</v>
      </c>
      <c r="G336" s="313" t="str">
        <f t="shared" si="10"/>
        <v>10,28 - C</v>
      </c>
      <c r="H336" s="313">
        <f t="shared" si="11"/>
        <v>10.28</v>
      </c>
    </row>
    <row r="337" spans="2:8" ht="40.799999999999997">
      <c r="B337" s="191">
        <v>10.29</v>
      </c>
      <c r="C337" s="97">
        <v>10.5</v>
      </c>
      <c r="D337" s="111" t="s">
        <v>407</v>
      </c>
      <c r="E337" s="96" t="s">
        <v>187</v>
      </c>
      <c r="F337" s="93">
        <v>20203</v>
      </c>
      <c r="G337" s="313" t="str">
        <f t="shared" si="10"/>
        <v>10,29 - C</v>
      </c>
      <c r="H337" s="313">
        <f t="shared" si="11"/>
        <v>10.29</v>
      </c>
    </row>
    <row r="338" spans="2:8" ht="20.399999999999999">
      <c r="B338" s="191">
        <v>10.3</v>
      </c>
      <c r="C338" s="97">
        <v>10.5</v>
      </c>
      <c r="D338" s="111" t="s">
        <v>408</v>
      </c>
      <c r="E338" s="96" t="s">
        <v>81</v>
      </c>
      <c r="F338" s="93">
        <v>257426</v>
      </c>
      <c r="G338" s="313" t="str">
        <f>SUBSTITUTE(TEXT(B338,"0,00"),",",".")&amp;" - C"</f>
        <v>10.30 - C</v>
      </c>
      <c r="H338" s="313">
        <f t="shared" si="11"/>
        <v>10.3</v>
      </c>
    </row>
    <row r="339" spans="2:8">
      <c r="B339" s="192">
        <v>11</v>
      </c>
      <c r="C339" s="100"/>
      <c r="D339" s="101" t="s">
        <v>409</v>
      </c>
      <c r="E339" s="102"/>
      <c r="F339" s="103"/>
      <c r="G339" s="313" t="str">
        <f t="shared" si="10"/>
        <v>11 - C</v>
      </c>
      <c r="H339" s="313">
        <f t="shared" si="11"/>
        <v>11</v>
      </c>
    </row>
    <row r="340" spans="2:8">
      <c r="B340" s="193">
        <v>11.1</v>
      </c>
      <c r="C340" s="112">
        <v>8.1</v>
      </c>
      <c r="D340" s="91" t="s">
        <v>410</v>
      </c>
      <c r="E340" s="96" t="s">
        <v>78</v>
      </c>
      <c r="F340" s="93">
        <v>380190</v>
      </c>
      <c r="G340" s="313" t="str">
        <f t="shared" si="10"/>
        <v>11,1 - C</v>
      </c>
      <c r="H340" s="313">
        <f t="shared" si="11"/>
        <v>11.1</v>
      </c>
    </row>
    <row r="341" spans="2:8">
      <c r="B341" s="193">
        <v>11.2</v>
      </c>
      <c r="C341" s="112">
        <v>8.1999999999999993</v>
      </c>
      <c r="D341" s="91" t="s">
        <v>411</v>
      </c>
      <c r="E341" s="96" t="s">
        <v>78</v>
      </c>
      <c r="F341" s="93">
        <v>443604</v>
      </c>
      <c r="G341" s="313" t="str">
        <f t="shared" si="10"/>
        <v>11,2 - C</v>
      </c>
      <c r="H341" s="313">
        <f t="shared" si="11"/>
        <v>11.2</v>
      </c>
    </row>
    <row r="342" spans="2:8">
      <c r="B342" s="193">
        <v>11.3</v>
      </c>
      <c r="C342" s="112">
        <v>8.3000000000000007</v>
      </c>
      <c r="D342" s="91" t="s">
        <v>412</v>
      </c>
      <c r="E342" s="96" t="s">
        <v>81</v>
      </c>
      <c r="F342" s="93">
        <v>38478</v>
      </c>
      <c r="G342" s="313" t="str">
        <f t="shared" si="10"/>
        <v>11,3 - C</v>
      </c>
      <c r="H342" s="313">
        <f t="shared" si="11"/>
        <v>11.3</v>
      </c>
    </row>
    <row r="343" spans="2:8">
      <c r="B343" s="193">
        <v>11.4</v>
      </c>
      <c r="C343" s="112">
        <v>8.4</v>
      </c>
      <c r="D343" s="91" t="s">
        <v>413</v>
      </c>
      <c r="E343" s="96" t="s">
        <v>81</v>
      </c>
      <c r="F343" s="93">
        <v>58929</v>
      </c>
      <c r="G343" s="313" t="str">
        <f t="shared" si="10"/>
        <v>11,4 - C</v>
      </c>
      <c r="H343" s="313">
        <f t="shared" si="11"/>
        <v>11.4</v>
      </c>
    </row>
    <row r="344" spans="2:8">
      <c r="B344" s="193">
        <v>11.5</v>
      </c>
      <c r="C344" s="112">
        <v>8.5</v>
      </c>
      <c r="D344" s="91" t="s">
        <v>414</v>
      </c>
      <c r="E344" s="96" t="s">
        <v>81</v>
      </c>
      <c r="F344" s="93">
        <v>58704</v>
      </c>
      <c r="G344" s="313" t="str">
        <f t="shared" si="10"/>
        <v>11,5 - C</v>
      </c>
      <c r="H344" s="313">
        <f t="shared" si="11"/>
        <v>11.5</v>
      </c>
    </row>
    <row r="345" spans="2:8">
      <c r="B345" s="193">
        <v>11.6</v>
      </c>
      <c r="C345" s="112">
        <v>8.6</v>
      </c>
      <c r="D345" s="91" t="s">
        <v>415</v>
      </c>
      <c r="E345" s="96" t="s">
        <v>81</v>
      </c>
      <c r="F345" s="93">
        <v>72889</v>
      </c>
      <c r="G345" s="313" t="str">
        <f t="shared" si="10"/>
        <v>11,6 - C</v>
      </c>
      <c r="H345" s="313">
        <f t="shared" si="11"/>
        <v>11.6</v>
      </c>
    </row>
    <row r="346" spans="2:8">
      <c r="B346" s="193">
        <v>11.7</v>
      </c>
      <c r="C346" s="112">
        <v>8.6999999999999993</v>
      </c>
      <c r="D346" s="91" t="s">
        <v>416</v>
      </c>
      <c r="E346" s="96" t="s">
        <v>81</v>
      </c>
      <c r="F346" s="93">
        <v>143255</v>
      </c>
      <c r="G346" s="313" t="str">
        <f t="shared" si="10"/>
        <v>11,7 - C</v>
      </c>
      <c r="H346" s="313">
        <f t="shared" si="11"/>
        <v>11.7</v>
      </c>
    </row>
    <row r="347" spans="2:8">
      <c r="B347" s="193">
        <v>11.8</v>
      </c>
      <c r="C347" s="112">
        <v>8.8000000000000007</v>
      </c>
      <c r="D347" s="91" t="s">
        <v>417</v>
      </c>
      <c r="E347" s="96" t="s">
        <v>78</v>
      </c>
      <c r="F347" s="93">
        <v>387169</v>
      </c>
      <c r="G347" s="313" t="str">
        <f t="shared" si="10"/>
        <v>11,8 - C</v>
      </c>
      <c r="H347" s="313">
        <f t="shared" si="11"/>
        <v>11.8</v>
      </c>
    </row>
    <row r="348" spans="2:8">
      <c r="B348" s="193">
        <v>11.9</v>
      </c>
      <c r="C348" s="112">
        <v>8.9</v>
      </c>
      <c r="D348" s="91" t="s">
        <v>418</v>
      </c>
      <c r="E348" s="96" t="s">
        <v>78</v>
      </c>
      <c r="F348" s="93">
        <v>89497</v>
      </c>
      <c r="G348" s="313" t="str">
        <f t="shared" si="10"/>
        <v>11,9 - C</v>
      </c>
      <c r="H348" s="313">
        <f t="shared" si="11"/>
        <v>11.9</v>
      </c>
    </row>
    <row r="349" spans="2:8">
      <c r="B349" s="191">
        <v>11.1</v>
      </c>
      <c r="C349" s="97">
        <v>9</v>
      </c>
      <c r="D349" s="91" t="s">
        <v>419</v>
      </c>
      <c r="E349" s="96" t="s">
        <v>78</v>
      </c>
      <c r="F349" s="93">
        <v>1255752</v>
      </c>
      <c r="G349" s="313" t="str">
        <f>SUBSTITUTE(TEXT(B349,"0,00"),",",".")&amp;" - C"</f>
        <v>11.10 - C</v>
      </c>
      <c r="H349" s="313">
        <f t="shared" si="11"/>
        <v>11.1</v>
      </c>
    </row>
    <row r="350" spans="2:8">
      <c r="B350" s="191">
        <v>11.11</v>
      </c>
      <c r="C350" s="97">
        <v>9.1</v>
      </c>
      <c r="D350" s="91" t="s">
        <v>420</v>
      </c>
      <c r="E350" s="96" t="s">
        <v>78</v>
      </c>
      <c r="F350" s="93">
        <v>2585372</v>
      </c>
      <c r="G350" s="313" t="str">
        <f t="shared" si="10"/>
        <v>11,11 - C</v>
      </c>
      <c r="H350" s="313">
        <f t="shared" si="11"/>
        <v>11.11</v>
      </c>
    </row>
    <row r="351" spans="2:8">
      <c r="B351" s="191">
        <v>11.12</v>
      </c>
      <c r="C351" s="97">
        <v>9.1999999999999993</v>
      </c>
      <c r="D351" s="91" t="s">
        <v>421</v>
      </c>
      <c r="E351" s="96" t="s">
        <v>78</v>
      </c>
      <c r="F351" s="93">
        <v>60691</v>
      </c>
      <c r="G351" s="313" t="str">
        <f t="shared" si="10"/>
        <v>11,12 - C</v>
      </c>
      <c r="H351" s="313">
        <f t="shared" si="11"/>
        <v>11.12</v>
      </c>
    </row>
    <row r="352" spans="2:8">
      <c r="B352" s="191">
        <v>11.13</v>
      </c>
      <c r="C352" s="97">
        <v>9.3000000000000007</v>
      </c>
      <c r="D352" s="91" t="s">
        <v>422</v>
      </c>
      <c r="E352" s="96" t="s">
        <v>78</v>
      </c>
      <c r="F352" s="93">
        <v>121351</v>
      </c>
      <c r="G352" s="313" t="str">
        <f t="shared" si="10"/>
        <v>11,13 - C</v>
      </c>
      <c r="H352" s="313">
        <f t="shared" si="11"/>
        <v>11.13</v>
      </c>
    </row>
    <row r="353" spans="2:8">
      <c r="B353" s="191">
        <v>11.14</v>
      </c>
      <c r="C353" s="97">
        <v>9.4</v>
      </c>
      <c r="D353" s="91" t="s">
        <v>423</v>
      </c>
      <c r="E353" s="96" t="s">
        <v>78</v>
      </c>
      <c r="F353" s="93">
        <v>179464</v>
      </c>
      <c r="G353" s="313" t="str">
        <f t="shared" si="10"/>
        <v>11,14 - C</v>
      </c>
      <c r="H353" s="313">
        <f t="shared" si="11"/>
        <v>11.14</v>
      </c>
    </row>
    <row r="354" spans="2:8">
      <c r="B354" s="191">
        <v>11.15</v>
      </c>
      <c r="C354" s="97">
        <v>9.5</v>
      </c>
      <c r="D354" s="91" t="s">
        <v>424</v>
      </c>
      <c r="E354" s="96" t="s">
        <v>78</v>
      </c>
      <c r="F354" s="93">
        <v>146032</v>
      </c>
      <c r="G354" s="313" t="str">
        <f t="shared" si="10"/>
        <v>11,15 - C</v>
      </c>
      <c r="H354" s="313">
        <f t="shared" si="11"/>
        <v>11.15</v>
      </c>
    </row>
    <row r="355" spans="2:8">
      <c r="B355" s="191">
        <v>11.16</v>
      </c>
      <c r="C355" s="97">
        <v>9.6</v>
      </c>
      <c r="D355" s="91" t="s">
        <v>425</v>
      </c>
      <c r="E355" s="96" t="s">
        <v>78</v>
      </c>
      <c r="F355" s="93">
        <v>114586</v>
      </c>
      <c r="G355" s="313" t="str">
        <f t="shared" si="10"/>
        <v>11,16 - C</v>
      </c>
      <c r="H355" s="313">
        <f t="shared" si="11"/>
        <v>11.16</v>
      </c>
    </row>
    <row r="356" spans="2:8">
      <c r="B356" s="191">
        <v>11.17</v>
      </c>
      <c r="C356" s="97">
        <v>9.6999999999999993</v>
      </c>
      <c r="D356" s="91" t="s">
        <v>426</v>
      </c>
      <c r="E356" s="96" t="s">
        <v>78</v>
      </c>
      <c r="F356" s="93">
        <v>120025</v>
      </c>
      <c r="G356" s="313" t="str">
        <f t="shared" si="10"/>
        <v>11,17 - C</v>
      </c>
      <c r="H356" s="313">
        <f t="shared" si="11"/>
        <v>11.17</v>
      </c>
    </row>
    <row r="357" spans="2:8">
      <c r="B357" s="191">
        <v>11.18</v>
      </c>
      <c r="C357" s="97">
        <v>9.8000000000000007</v>
      </c>
      <c r="D357" s="99" t="s">
        <v>427</v>
      </c>
      <c r="E357" s="96" t="s">
        <v>78</v>
      </c>
      <c r="F357" s="93">
        <v>151326</v>
      </c>
      <c r="G357" s="313" t="str">
        <f t="shared" si="10"/>
        <v>11,18 - C</v>
      </c>
      <c r="H357" s="313">
        <f t="shared" si="11"/>
        <v>11.18</v>
      </c>
    </row>
    <row r="358" spans="2:8">
      <c r="B358" s="191">
        <v>11.19</v>
      </c>
      <c r="C358" s="97">
        <v>9.9</v>
      </c>
      <c r="D358" s="99" t="s">
        <v>428</v>
      </c>
      <c r="E358" s="96" t="s">
        <v>78</v>
      </c>
      <c r="F358" s="93">
        <v>118475</v>
      </c>
      <c r="G358" s="313" t="str">
        <f t="shared" si="10"/>
        <v>11,19 - C</v>
      </c>
      <c r="H358" s="313">
        <f t="shared" si="11"/>
        <v>11.19</v>
      </c>
    </row>
    <row r="359" spans="2:8">
      <c r="B359" s="191">
        <v>11.2</v>
      </c>
      <c r="C359" s="97">
        <v>10</v>
      </c>
      <c r="D359" s="99" t="s">
        <v>429</v>
      </c>
      <c r="E359" s="96" t="s">
        <v>78</v>
      </c>
      <c r="F359" s="93">
        <v>141911</v>
      </c>
      <c r="G359" s="313" t="str">
        <f>SUBSTITUTE(TEXT(B359,"0,00"),",",".")&amp;" - C"</f>
        <v>11.20 - C</v>
      </c>
      <c r="H359" s="313">
        <f t="shared" si="11"/>
        <v>11.2</v>
      </c>
    </row>
    <row r="360" spans="2:8">
      <c r="B360" s="191">
        <v>11.21</v>
      </c>
      <c r="C360" s="97">
        <v>10.1</v>
      </c>
      <c r="D360" s="99" t="s">
        <v>430</v>
      </c>
      <c r="E360" s="96" t="s">
        <v>78</v>
      </c>
      <c r="F360" s="93">
        <v>150174</v>
      </c>
      <c r="G360" s="313" t="str">
        <f t="shared" si="10"/>
        <v>11,21 - C</v>
      </c>
      <c r="H360" s="313">
        <f t="shared" si="11"/>
        <v>11.21</v>
      </c>
    </row>
    <row r="361" spans="2:8">
      <c r="B361" s="191">
        <v>11.22</v>
      </c>
      <c r="C361" s="97">
        <v>10.199999999999999</v>
      </c>
      <c r="D361" s="99" t="s">
        <v>431</v>
      </c>
      <c r="E361" s="96" t="s">
        <v>78</v>
      </c>
      <c r="F361" s="93">
        <v>117942</v>
      </c>
      <c r="G361" s="313" t="str">
        <f t="shared" si="10"/>
        <v>11,22 - C</v>
      </c>
      <c r="H361" s="313">
        <f t="shared" si="11"/>
        <v>11.22</v>
      </c>
    </row>
    <row r="362" spans="2:8">
      <c r="B362" s="191">
        <v>11.23</v>
      </c>
      <c r="C362" s="97">
        <v>10.3</v>
      </c>
      <c r="D362" s="99" t="s">
        <v>432</v>
      </c>
      <c r="E362" s="96" t="s">
        <v>81</v>
      </c>
      <c r="F362" s="93">
        <v>20346</v>
      </c>
      <c r="G362" s="313" t="str">
        <f t="shared" si="10"/>
        <v>11,23 - C</v>
      </c>
      <c r="H362" s="313">
        <f t="shared" si="11"/>
        <v>11.23</v>
      </c>
    </row>
    <row r="363" spans="2:8">
      <c r="B363" s="191">
        <v>11.24</v>
      </c>
      <c r="C363" s="97">
        <v>10.4</v>
      </c>
      <c r="D363" s="99" t="s">
        <v>433</v>
      </c>
      <c r="E363" s="96" t="s">
        <v>81</v>
      </c>
      <c r="F363" s="93">
        <v>27432</v>
      </c>
      <c r="G363" s="313" t="str">
        <f t="shared" si="10"/>
        <v>11,24 - C</v>
      </c>
      <c r="H363" s="313">
        <f t="shared" si="11"/>
        <v>11.24</v>
      </c>
    </row>
    <row r="364" spans="2:8">
      <c r="B364" s="191">
        <v>11.25</v>
      </c>
      <c r="C364" s="97">
        <v>10.5</v>
      </c>
      <c r="D364" s="99" t="s">
        <v>434</v>
      </c>
      <c r="E364" s="96" t="s">
        <v>81</v>
      </c>
      <c r="F364" s="93">
        <v>36240</v>
      </c>
      <c r="G364" s="313" t="str">
        <f t="shared" si="10"/>
        <v>11,25 - C</v>
      </c>
      <c r="H364" s="313">
        <f t="shared" si="11"/>
        <v>11.25</v>
      </c>
    </row>
    <row r="365" spans="2:8">
      <c r="B365" s="191">
        <v>11.26</v>
      </c>
      <c r="C365" s="97">
        <v>10.6</v>
      </c>
      <c r="D365" s="99" t="s">
        <v>435</v>
      </c>
      <c r="E365" s="96" t="s">
        <v>81</v>
      </c>
      <c r="F365" s="93">
        <v>23150</v>
      </c>
      <c r="G365" s="313" t="str">
        <f t="shared" si="10"/>
        <v>11,26 - C</v>
      </c>
      <c r="H365" s="313">
        <f t="shared" si="11"/>
        <v>11.26</v>
      </c>
    </row>
    <row r="366" spans="2:8">
      <c r="B366" s="191">
        <v>11.27</v>
      </c>
      <c r="C366" s="97">
        <v>10.7</v>
      </c>
      <c r="D366" s="99" t="s">
        <v>436</v>
      </c>
      <c r="E366" s="96" t="s">
        <v>81</v>
      </c>
      <c r="F366" s="93">
        <v>14281</v>
      </c>
      <c r="G366" s="313" t="str">
        <f t="shared" si="10"/>
        <v>11,27 - C</v>
      </c>
      <c r="H366" s="313">
        <f t="shared" si="11"/>
        <v>11.27</v>
      </c>
    </row>
    <row r="367" spans="2:8">
      <c r="B367" s="191">
        <v>11.28</v>
      </c>
      <c r="C367" s="97">
        <v>10.8</v>
      </c>
      <c r="D367" s="91" t="s">
        <v>437</v>
      </c>
      <c r="E367" s="96" t="s">
        <v>81</v>
      </c>
      <c r="F367" s="93">
        <v>77646</v>
      </c>
      <c r="G367" s="313" t="str">
        <f t="shared" si="10"/>
        <v>11,28 - C</v>
      </c>
      <c r="H367" s="313">
        <f t="shared" si="11"/>
        <v>11.28</v>
      </c>
    </row>
    <row r="368" spans="2:8">
      <c r="B368" s="191">
        <v>11.29</v>
      </c>
      <c r="C368" s="97">
        <v>10.9</v>
      </c>
      <c r="D368" s="91" t="s">
        <v>438</v>
      </c>
      <c r="E368" s="96" t="s">
        <v>81</v>
      </c>
      <c r="F368" s="93">
        <v>50715</v>
      </c>
      <c r="G368" s="313" t="str">
        <f t="shared" si="10"/>
        <v>11,29 - C</v>
      </c>
      <c r="H368" s="313">
        <f t="shared" si="11"/>
        <v>11.29</v>
      </c>
    </row>
    <row r="369" spans="2:8">
      <c r="B369" s="191">
        <v>11.3</v>
      </c>
      <c r="C369" s="97">
        <v>11</v>
      </c>
      <c r="D369" s="91" t="s">
        <v>439</v>
      </c>
      <c r="E369" s="96" t="s">
        <v>81</v>
      </c>
      <c r="F369" s="93">
        <v>17563</v>
      </c>
      <c r="G369" s="313" t="str">
        <f>SUBSTITUTE(TEXT(B369,"0,00"),",",".")&amp;" - C"</f>
        <v>11.30 - C</v>
      </c>
      <c r="H369" s="313">
        <f t="shared" si="11"/>
        <v>11.3</v>
      </c>
    </row>
    <row r="370" spans="2:8">
      <c r="B370" s="191">
        <v>11.31</v>
      </c>
      <c r="C370" s="97">
        <v>11.1</v>
      </c>
      <c r="D370" s="91" t="s">
        <v>440</v>
      </c>
      <c r="E370" s="96" t="s">
        <v>81</v>
      </c>
      <c r="F370" s="93">
        <v>40799</v>
      </c>
      <c r="G370" s="313" t="str">
        <f t="shared" si="10"/>
        <v>11,31 - C</v>
      </c>
      <c r="H370" s="313">
        <f t="shared" si="11"/>
        <v>11.31</v>
      </c>
    </row>
    <row r="371" spans="2:8">
      <c r="B371" s="191">
        <v>11.32</v>
      </c>
      <c r="C371" s="97">
        <v>11.2</v>
      </c>
      <c r="D371" s="91" t="s">
        <v>441</v>
      </c>
      <c r="E371" s="96" t="s">
        <v>81</v>
      </c>
      <c r="F371" s="93">
        <v>55589</v>
      </c>
      <c r="G371" s="313" t="str">
        <f t="shared" si="10"/>
        <v>11,32 - C</v>
      </c>
      <c r="H371" s="313">
        <f t="shared" si="11"/>
        <v>11.32</v>
      </c>
    </row>
    <row r="372" spans="2:8">
      <c r="B372" s="191">
        <v>11.33</v>
      </c>
      <c r="C372" s="97">
        <v>11.3</v>
      </c>
      <c r="D372" s="91" t="s">
        <v>442</v>
      </c>
      <c r="E372" s="96" t="s">
        <v>81</v>
      </c>
      <c r="F372" s="93">
        <v>74978</v>
      </c>
      <c r="G372" s="313" t="str">
        <f t="shared" si="10"/>
        <v>11,33 - C</v>
      </c>
      <c r="H372" s="313">
        <f t="shared" si="11"/>
        <v>11.33</v>
      </c>
    </row>
    <row r="373" spans="2:8">
      <c r="B373" s="191">
        <v>11.34</v>
      </c>
      <c r="C373" s="97">
        <v>11.4</v>
      </c>
      <c r="D373" s="91" t="s">
        <v>443</v>
      </c>
      <c r="E373" s="96" t="s">
        <v>81</v>
      </c>
      <c r="F373" s="93">
        <v>133049</v>
      </c>
      <c r="G373" s="313" t="str">
        <f t="shared" si="10"/>
        <v>11,34 - C</v>
      </c>
      <c r="H373" s="313">
        <f t="shared" si="11"/>
        <v>11.34</v>
      </c>
    </row>
    <row r="374" spans="2:8">
      <c r="B374" s="191">
        <v>11.35</v>
      </c>
      <c r="C374" s="97">
        <v>11.5</v>
      </c>
      <c r="D374" s="91" t="s">
        <v>444</v>
      </c>
      <c r="E374" s="96" t="s">
        <v>78</v>
      </c>
      <c r="F374" s="93">
        <v>164550</v>
      </c>
      <c r="G374" s="313" t="str">
        <f t="shared" si="10"/>
        <v>11,35 - C</v>
      </c>
      <c r="H374" s="313">
        <f t="shared" si="11"/>
        <v>11.35</v>
      </c>
    </row>
    <row r="375" spans="2:8">
      <c r="B375" s="191">
        <v>11.36</v>
      </c>
      <c r="C375" s="97">
        <v>11.6</v>
      </c>
      <c r="D375" s="91" t="s">
        <v>445</v>
      </c>
      <c r="E375" s="96" t="s">
        <v>78</v>
      </c>
      <c r="F375" s="93">
        <v>92702</v>
      </c>
      <c r="G375" s="313" t="str">
        <f t="shared" si="10"/>
        <v>11,36 - C</v>
      </c>
      <c r="H375" s="313">
        <f t="shared" si="11"/>
        <v>11.36</v>
      </c>
    </row>
    <row r="376" spans="2:8">
      <c r="B376" s="191">
        <v>11.37</v>
      </c>
      <c r="C376" s="97">
        <v>11.7</v>
      </c>
      <c r="D376" s="91" t="s">
        <v>446</v>
      </c>
      <c r="E376" s="96" t="s">
        <v>78</v>
      </c>
      <c r="F376" s="93">
        <v>115595</v>
      </c>
      <c r="G376" s="313" t="str">
        <f t="shared" si="10"/>
        <v>11,37 - C</v>
      </c>
      <c r="H376" s="313">
        <f t="shared" si="11"/>
        <v>11.37</v>
      </c>
    </row>
    <row r="377" spans="2:8">
      <c r="B377" s="191">
        <v>11.38</v>
      </c>
      <c r="C377" s="97">
        <v>11.8</v>
      </c>
      <c r="D377" s="91" t="s">
        <v>447</v>
      </c>
      <c r="E377" s="96" t="s">
        <v>78</v>
      </c>
      <c r="F377" s="93">
        <v>271957</v>
      </c>
      <c r="G377" s="313" t="str">
        <f t="shared" si="10"/>
        <v>11,38 - C</v>
      </c>
      <c r="H377" s="313">
        <f t="shared" si="11"/>
        <v>11.38</v>
      </c>
    </row>
    <row r="378" spans="2:8">
      <c r="B378" s="191">
        <v>11.39</v>
      </c>
      <c r="C378" s="97">
        <v>11.9</v>
      </c>
      <c r="D378" s="91" t="s">
        <v>448</v>
      </c>
      <c r="E378" s="96" t="s">
        <v>78</v>
      </c>
      <c r="F378" s="93">
        <v>549230</v>
      </c>
      <c r="G378" s="313" t="str">
        <f t="shared" si="10"/>
        <v>11,39 - C</v>
      </c>
      <c r="H378" s="313">
        <f t="shared" si="11"/>
        <v>11.39</v>
      </c>
    </row>
    <row r="379" spans="2:8">
      <c r="B379" s="191">
        <v>11.4</v>
      </c>
      <c r="C379" s="97">
        <v>12</v>
      </c>
      <c r="D379" s="91" t="s">
        <v>449</v>
      </c>
      <c r="E379" s="96" t="s">
        <v>78</v>
      </c>
      <c r="F379" s="93">
        <v>410450</v>
      </c>
      <c r="G379" s="313" t="str">
        <f>SUBSTITUTE(TEXT(B379,"0,00"),",",".")&amp;" - C"</f>
        <v>11.40 - C</v>
      </c>
      <c r="H379" s="313">
        <f t="shared" si="11"/>
        <v>11.4</v>
      </c>
    </row>
    <row r="380" spans="2:8">
      <c r="B380" s="191">
        <v>11.41</v>
      </c>
      <c r="C380" s="97">
        <v>12.1</v>
      </c>
      <c r="D380" s="91" t="s">
        <v>450</v>
      </c>
      <c r="E380" s="96" t="s">
        <v>81</v>
      </c>
      <c r="F380" s="93">
        <v>29141</v>
      </c>
      <c r="G380" s="313" t="str">
        <f t="shared" si="10"/>
        <v>11,41 - C</v>
      </c>
      <c r="H380" s="313">
        <f t="shared" si="11"/>
        <v>11.41</v>
      </c>
    </row>
    <row r="381" spans="2:8">
      <c r="B381" s="191">
        <v>11.42</v>
      </c>
      <c r="C381" s="97">
        <v>12.2</v>
      </c>
      <c r="D381" s="91" t="s">
        <v>451</v>
      </c>
      <c r="E381" s="96" t="s">
        <v>81</v>
      </c>
      <c r="F381" s="93">
        <v>36468</v>
      </c>
      <c r="G381" s="313" t="str">
        <f t="shared" si="10"/>
        <v>11,42 - C</v>
      </c>
      <c r="H381" s="313">
        <f t="shared" si="11"/>
        <v>11.42</v>
      </c>
    </row>
    <row r="382" spans="2:8">
      <c r="B382" s="191">
        <v>11.43</v>
      </c>
      <c r="C382" s="97">
        <v>12.3</v>
      </c>
      <c r="D382" s="91" t="s">
        <v>452</v>
      </c>
      <c r="E382" s="96" t="s">
        <v>78</v>
      </c>
      <c r="F382" s="93">
        <v>406527</v>
      </c>
      <c r="G382" s="313" t="str">
        <f t="shared" si="10"/>
        <v>11,43 - C</v>
      </c>
      <c r="H382" s="313">
        <f t="shared" si="11"/>
        <v>11.43</v>
      </c>
    </row>
    <row r="383" spans="2:8">
      <c r="B383" s="191">
        <v>11.44</v>
      </c>
      <c r="C383" s="97">
        <v>12.4</v>
      </c>
      <c r="D383" s="91" t="s">
        <v>453</v>
      </c>
      <c r="E383" s="96" t="s">
        <v>78</v>
      </c>
      <c r="F383" s="93">
        <v>529776</v>
      </c>
      <c r="G383" s="313" t="str">
        <f t="shared" si="10"/>
        <v>11,44 - C</v>
      </c>
      <c r="H383" s="313">
        <f t="shared" si="11"/>
        <v>11.44</v>
      </c>
    </row>
    <row r="384" spans="2:8">
      <c r="B384" s="191">
        <v>11.45</v>
      </c>
      <c r="C384" s="97">
        <v>12.5</v>
      </c>
      <c r="D384" s="99" t="s">
        <v>454</v>
      </c>
      <c r="E384" s="114" t="s">
        <v>78</v>
      </c>
      <c r="F384" s="93">
        <v>955402</v>
      </c>
      <c r="G384" s="313" t="str">
        <f t="shared" si="10"/>
        <v>11,45 - C</v>
      </c>
      <c r="H384" s="313">
        <f t="shared" si="11"/>
        <v>11.45</v>
      </c>
    </row>
    <row r="385" spans="2:8">
      <c r="B385" s="191">
        <v>11.46</v>
      </c>
      <c r="C385" s="97">
        <v>12.6</v>
      </c>
      <c r="D385" s="99" t="s">
        <v>455</v>
      </c>
      <c r="E385" s="96" t="s">
        <v>81</v>
      </c>
      <c r="F385" s="93">
        <v>59949</v>
      </c>
      <c r="G385" s="313" t="str">
        <f t="shared" si="10"/>
        <v>11,46 - C</v>
      </c>
      <c r="H385" s="313">
        <f t="shared" si="11"/>
        <v>11.46</v>
      </c>
    </row>
    <row r="386" spans="2:8">
      <c r="B386" s="191">
        <v>11.47</v>
      </c>
      <c r="C386" s="97">
        <v>12.7</v>
      </c>
      <c r="D386" s="99" t="s">
        <v>456</v>
      </c>
      <c r="E386" s="96" t="s">
        <v>81</v>
      </c>
      <c r="F386" s="93">
        <v>70699</v>
      </c>
      <c r="G386" s="313" t="str">
        <f t="shared" si="10"/>
        <v>11,47 - C</v>
      </c>
      <c r="H386" s="313">
        <f t="shared" si="11"/>
        <v>11.47</v>
      </c>
    </row>
    <row r="387" spans="2:8">
      <c r="B387" s="191">
        <v>11.48</v>
      </c>
      <c r="C387" s="97">
        <v>12.8</v>
      </c>
      <c r="D387" s="99" t="s">
        <v>457</v>
      </c>
      <c r="E387" s="96" t="s">
        <v>81</v>
      </c>
      <c r="F387" s="93">
        <v>93626</v>
      </c>
      <c r="G387" s="313" t="str">
        <f t="shared" si="10"/>
        <v>11,48 - C</v>
      </c>
      <c r="H387" s="313">
        <f t="shared" si="11"/>
        <v>11.48</v>
      </c>
    </row>
    <row r="388" spans="2:8">
      <c r="B388" s="191">
        <v>11.49</v>
      </c>
      <c r="C388" s="97">
        <v>12.9</v>
      </c>
      <c r="D388" s="99" t="s">
        <v>458</v>
      </c>
      <c r="E388" s="96" t="s">
        <v>81</v>
      </c>
      <c r="F388" s="93">
        <v>104951</v>
      </c>
      <c r="G388" s="313" t="str">
        <f t="shared" si="10"/>
        <v>11,49 - C</v>
      </c>
      <c r="H388" s="313">
        <f t="shared" si="11"/>
        <v>11.49</v>
      </c>
    </row>
    <row r="389" spans="2:8">
      <c r="B389" s="191">
        <v>11.5</v>
      </c>
      <c r="C389" s="97">
        <v>13</v>
      </c>
      <c r="D389" s="99" t="s">
        <v>459</v>
      </c>
      <c r="E389" s="96" t="s">
        <v>81</v>
      </c>
      <c r="F389" s="93">
        <v>135138</v>
      </c>
      <c r="G389" s="313" t="str">
        <f>SUBSTITUTE(TEXT(B389,"0,00"),",",".")&amp;" - C"</f>
        <v>11.50 - C</v>
      </c>
      <c r="H389" s="313">
        <f t="shared" si="11"/>
        <v>11.5</v>
      </c>
    </row>
    <row r="390" spans="2:8">
      <c r="B390" s="191">
        <v>11.51</v>
      </c>
      <c r="C390" s="97">
        <v>13.1</v>
      </c>
      <c r="D390" s="99" t="s">
        <v>460</v>
      </c>
      <c r="E390" s="96" t="s">
        <v>81</v>
      </c>
      <c r="F390" s="93">
        <v>161521</v>
      </c>
      <c r="G390" s="313" t="str">
        <f t="shared" si="10"/>
        <v>11,51 - C</v>
      </c>
      <c r="H390" s="313">
        <f t="shared" si="11"/>
        <v>11.51</v>
      </c>
    </row>
    <row r="391" spans="2:8">
      <c r="B391" s="191">
        <v>11.52</v>
      </c>
      <c r="C391" s="97">
        <v>13.2</v>
      </c>
      <c r="D391" s="99" t="s">
        <v>461</v>
      </c>
      <c r="E391" s="96" t="s">
        <v>81</v>
      </c>
      <c r="F391" s="93">
        <v>238680</v>
      </c>
      <c r="G391" s="313" t="str">
        <f t="shared" si="10"/>
        <v>11,52 - C</v>
      </c>
      <c r="H391" s="313">
        <f t="shared" si="11"/>
        <v>11.52</v>
      </c>
    </row>
    <row r="392" spans="2:8">
      <c r="B392" s="191">
        <v>11.53</v>
      </c>
      <c r="C392" s="97">
        <v>13.3</v>
      </c>
      <c r="D392" s="99" t="s">
        <v>462</v>
      </c>
      <c r="E392" s="96" t="s">
        <v>78</v>
      </c>
      <c r="F392" s="93">
        <v>103419</v>
      </c>
      <c r="G392" s="313" t="str">
        <f t="shared" si="10"/>
        <v>11,53 - C</v>
      </c>
      <c r="H392" s="313">
        <f t="shared" si="11"/>
        <v>11.53</v>
      </c>
    </row>
    <row r="393" spans="2:8">
      <c r="B393" s="191">
        <v>11.54</v>
      </c>
      <c r="C393" s="97">
        <v>13.4</v>
      </c>
      <c r="D393" s="99" t="s">
        <v>463</v>
      </c>
      <c r="E393" s="96" t="s">
        <v>78</v>
      </c>
      <c r="F393" s="93">
        <v>103770</v>
      </c>
      <c r="G393" s="313" t="str">
        <f t="shared" si="10"/>
        <v>11,54 - C</v>
      </c>
      <c r="H393" s="313">
        <f t="shared" si="11"/>
        <v>11.54</v>
      </c>
    </row>
    <row r="394" spans="2:8">
      <c r="B394" s="191">
        <v>11.55</v>
      </c>
      <c r="C394" s="97">
        <v>13.5</v>
      </c>
      <c r="D394" s="99" t="s">
        <v>464</v>
      </c>
      <c r="E394" s="96" t="s">
        <v>78</v>
      </c>
      <c r="F394" s="93">
        <v>62319</v>
      </c>
      <c r="G394" s="313" t="str">
        <f t="shared" ref="G394:G457" si="12">H394&amp;" - C"</f>
        <v>11,55 - C</v>
      </c>
      <c r="H394" s="313">
        <f t="shared" ref="H394:H457" si="13">ROUND(B394,2)</f>
        <v>11.55</v>
      </c>
    </row>
    <row r="395" spans="2:8">
      <c r="B395" s="191">
        <v>11.56</v>
      </c>
      <c r="C395" s="97">
        <v>13.6</v>
      </c>
      <c r="D395" s="99" t="s">
        <v>465</v>
      </c>
      <c r="E395" s="96" t="s">
        <v>78</v>
      </c>
      <c r="F395" s="93">
        <v>75253</v>
      </c>
      <c r="G395" s="313" t="str">
        <f t="shared" si="12"/>
        <v>11,56 - C</v>
      </c>
      <c r="H395" s="313">
        <f t="shared" si="13"/>
        <v>11.56</v>
      </c>
    </row>
    <row r="396" spans="2:8">
      <c r="B396" s="191">
        <v>11.57</v>
      </c>
      <c r="C396" s="97">
        <v>13.7</v>
      </c>
      <c r="D396" s="99" t="s">
        <v>466</v>
      </c>
      <c r="E396" s="96" t="s">
        <v>81</v>
      </c>
      <c r="F396" s="93">
        <v>6049</v>
      </c>
      <c r="G396" s="313" t="str">
        <f t="shared" si="12"/>
        <v>11,57 - C</v>
      </c>
      <c r="H396" s="313">
        <f t="shared" si="13"/>
        <v>11.57</v>
      </c>
    </row>
    <row r="397" spans="2:8">
      <c r="B397" s="191">
        <v>11.58</v>
      </c>
      <c r="C397" s="97">
        <v>13.8</v>
      </c>
      <c r="D397" s="99" t="s">
        <v>467</v>
      </c>
      <c r="E397" s="96" t="s">
        <v>81</v>
      </c>
      <c r="F397" s="93">
        <v>9393</v>
      </c>
      <c r="G397" s="313" t="str">
        <f t="shared" si="12"/>
        <v>11,58 - C</v>
      </c>
      <c r="H397" s="313">
        <f t="shared" si="13"/>
        <v>11.58</v>
      </c>
    </row>
    <row r="398" spans="2:8">
      <c r="B398" s="191">
        <v>11.59</v>
      </c>
      <c r="C398" s="97">
        <v>13.9</v>
      </c>
      <c r="D398" s="99" t="s">
        <v>468</v>
      </c>
      <c r="E398" s="96" t="s">
        <v>78</v>
      </c>
      <c r="F398" s="93">
        <v>1474807</v>
      </c>
      <c r="G398" s="313" t="str">
        <f t="shared" si="12"/>
        <v>11,59 - C</v>
      </c>
      <c r="H398" s="313">
        <f t="shared" si="13"/>
        <v>11.59</v>
      </c>
    </row>
    <row r="399" spans="2:8">
      <c r="B399" s="191">
        <v>11.6</v>
      </c>
      <c r="C399" s="97">
        <v>14</v>
      </c>
      <c r="D399" s="99" t="s">
        <v>469</v>
      </c>
      <c r="E399" s="96" t="s">
        <v>78</v>
      </c>
      <c r="F399" s="93">
        <v>1140696</v>
      </c>
      <c r="G399" s="313" t="str">
        <f>SUBSTITUTE(TEXT(B399,"0,00"),",",".")&amp;" - C"</f>
        <v>11.60 - C</v>
      </c>
      <c r="H399" s="313">
        <f t="shared" si="13"/>
        <v>11.6</v>
      </c>
    </row>
    <row r="400" spans="2:8">
      <c r="B400" s="191">
        <v>11.61</v>
      </c>
      <c r="C400" s="97">
        <v>14.1</v>
      </c>
      <c r="D400" s="99" t="s">
        <v>470</v>
      </c>
      <c r="E400" s="96" t="s">
        <v>78</v>
      </c>
      <c r="F400" s="93">
        <v>3723679</v>
      </c>
      <c r="G400" s="313" t="str">
        <f t="shared" si="12"/>
        <v>11,61 - C</v>
      </c>
      <c r="H400" s="313">
        <f t="shared" si="13"/>
        <v>11.61</v>
      </c>
    </row>
    <row r="401" spans="2:8">
      <c r="B401" s="191">
        <v>11.62</v>
      </c>
      <c r="C401" s="97">
        <v>14.2</v>
      </c>
      <c r="D401" s="99" t="s">
        <v>471</v>
      </c>
      <c r="E401" s="96" t="s">
        <v>78</v>
      </c>
      <c r="F401" s="93">
        <v>3119262</v>
      </c>
      <c r="G401" s="313" t="str">
        <f t="shared" si="12"/>
        <v>11,62 - C</v>
      </c>
      <c r="H401" s="313">
        <f t="shared" si="13"/>
        <v>11.62</v>
      </c>
    </row>
    <row r="402" spans="2:8">
      <c r="B402" s="191">
        <v>11.63</v>
      </c>
      <c r="C402" s="97">
        <v>14.3</v>
      </c>
      <c r="D402" s="99" t="s">
        <v>472</v>
      </c>
      <c r="E402" s="96" t="s">
        <v>78</v>
      </c>
      <c r="F402" s="93">
        <v>958810</v>
      </c>
      <c r="G402" s="313" t="str">
        <f t="shared" si="12"/>
        <v>11,63 - C</v>
      </c>
      <c r="H402" s="313">
        <f t="shared" si="13"/>
        <v>11.63</v>
      </c>
    </row>
    <row r="403" spans="2:8">
      <c r="B403" s="191">
        <v>11.64</v>
      </c>
      <c r="C403" s="97">
        <v>14.4</v>
      </c>
      <c r="D403" s="99" t="s">
        <v>473</v>
      </c>
      <c r="E403" s="96" t="s">
        <v>78</v>
      </c>
      <c r="F403" s="93">
        <v>1217476</v>
      </c>
      <c r="G403" s="313" t="str">
        <f t="shared" si="12"/>
        <v>11,64 - C</v>
      </c>
      <c r="H403" s="313">
        <f t="shared" si="13"/>
        <v>11.64</v>
      </c>
    </row>
    <row r="404" spans="2:8">
      <c r="B404" s="191">
        <v>11.65</v>
      </c>
      <c r="C404" s="97">
        <v>14.5</v>
      </c>
      <c r="D404" s="99" t="s">
        <v>474</v>
      </c>
      <c r="E404" s="96" t="s">
        <v>78</v>
      </c>
      <c r="F404" s="93">
        <v>444668</v>
      </c>
      <c r="G404" s="313" t="str">
        <f t="shared" si="12"/>
        <v>11,65 - C</v>
      </c>
      <c r="H404" s="313">
        <f t="shared" si="13"/>
        <v>11.65</v>
      </c>
    </row>
    <row r="405" spans="2:8">
      <c r="B405" s="190"/>
      <c r="C405" s="90"/>
      <c r="D405" s="91"/>
      <c r="E405" s="115"/>
      <c r="F405" s="109"/>
      <c r="G405" s="313" t="str">
        <f t="shared" si="12"/>
        <v>0 - C</v>
      </c>
      <c r="H405" s="313">
        <f t="shared" si="13"/>
        <v>0</v>
      </c>
    </row>
    <row r="406" spans="2:8">
      <c r="B406" s="192">
        <v>12</v>
      </c>
      <c r="C406" s="100"/>
      <c r="D406" s="101" t="s">
        <v>475</v>
      </c>
      <c r="E406" s="102"/>
      <c r="F406" s="103"/>
      <c r="G406" s="313" t="str">
        <f t="shared" si="12"/>
        <v>12 - C</v>
      </c>
      <c r="H406" s="313">
        <f t="shared" si="13"/>
        <v>12</v>
      </c>
    </row>
    <row r="407" spans="2:8">
      <c r="B407" s="193">
        <v>12.1</v>
      </c>
      <c r="C407" s="112">
        <v>8.1</v>
      </c>
      <c r="D407" s="91" t="s">
        <v>476</v>
      </c>
      <c r="E407" s="96" t="s">
        <v>78</v>
      </c>
      <c r="F407" s="93">
        <v>529760</v>
      </c>
      <c r="G407" s="313" t="str">
        <f t="shared" si="12"/>
        <v>12,1 - C</v>
      </c>
      <c r="H407" s="313">
        <f t="shared" si="13"/>
        <v>12.1</v>
      </c>
    </row>
    <row r="408" spans="2:8">
      <c r="B408" s="193">
        <v>12.2</v>
      </c>
      <c r="C408" s="112">
        <v>8.1999999999999993</v>
      </c>
      <c r="D408" s="99" t="s">
        <v>477</v>
      </c>
      <c r="E408" s="96" t="s">
        <v>78</v>
      </c>
      <c r="F408" s="93">
        <v>105856</v>
      </c>
      <c r="G408" s="313" t="str">
        <f t="shared" si="12"/>
        <v>12,2 - C</v>
      </c>
      <c r="H408" s="313">
        <f t="shared" si="13"/>
        <v>12.2</v>
      </c>
    </row>
    <row r="409" spans="2:8">
      <c r="B409" s="193">
        <v>12.3</v>
      </c>
      <c r="C409" s="112">
        <v>8.3000000000000007</v>
      </c>
      <c r="D409" s="99" t="s">
        <v>478</v>
      </c>
      <c r="E409" s="96" t="s">
        <v>78</v>
      </c>
      <c r="F409" s="93">
        <v>126882</v>
      </c>
      <c r="G409" s="313" t="str">
        <f t="shared" si="12"/>
        <v>12,3 - C</v>
      </c>
      <c r="H409" s="313">
        <f t="shared" si="13"/>
        <v>12.3</v>
      </c>
    </row>
    <row r="410" spans="2:8">
      <c r="B410" s="193">
        <v>12.4</v>
      </c>
      <c r="C410" s="112">
        <v>8.4</v>
      </c>
      <c r="D410" s="99" t="s">
        <v>479</v>
      </c>
      <c r="E410" s="96" t="s">
        <v>78</v>
      </c>
      <c r="F410" s="93">
        <v>124800</v>
      </c>
      <c r="G410" s="313" t="str">
        <f t="shared" si="12"/>
        <v>12,4 - C</v>
      </c>
      <c r="H410" s="313">
        <f t="shared" si="13"/>
        <v>12.4</v>
      </c>
    </row>
    <row r="411" spans="2:8">
      <c r="B411" s="193">
        <v>12.5</v>
      </c>
      <c r="C411" s="112">
        <v>8.5</v>
      </c>
      <c r="D411" s="99" t="s">
        <v>480</v>
      </c>
      <c r="E411" s="96" t="s">
        <v>78</v>
      </c>
      <c r="F411" s="93">
        <v>151500</v>
      </c>
      <c r="G411" s="313" t="str">
        <f t="shared" si="12"/>
        <v>12,5 - C</v>
      </c>
      <c r="H411" s="313">
        <f t="shared" si="13"/>
        <v>12.5</v>
      </c>
    </row>
    <row r="412" spans="2:8">
      <c r="B412" s="193">
        <v>12.6</v>
      </c>
      <c r="C412" s="112">
        <v>8.6</v>
      </c>
      <c r="D412" s="99" t="s">
        <v>481</v>
      </c>
      <c r="E412" s="96" t="s">
        <v>78</v>
      </c>
      <c r="F412" s="93">
        <v>87192</v>
      </c>
      <c r="G412" s="313" t="str">
        <f t="shared" si="12"/>
        <v>12,6 - C</v>
      </c>
      <c r="H412" s="313">
        <f t="shared" si="13"/>
        <v>12.6</v>
      </c>
    </row>
    <row r="413" spans="2:8">
      <c r="B413" s="193">
        <v>12.7</v>
      </c>
      <c r="C413" s="112">
        <v>8.6999999999999993</v>
      </c>
      <c r="D413" s="99" t="s">
        <v>482</v>
      </c>
      <c r="E413" s="96" t="s">
        <v>78</v>
      </c>
      <c r="F413" s="93">
        <v>96475</v>
      </c>
      <c r="G413" s="313" t="str">
        <f t="shared" si="12"/>
        <v>12,7 - C</v>
      </c>
      <c r="H413" s="313">
        <f t="shared" si="13"/>
        <v>12.7</v>
      </c>
    </row>
    <row r="414" spans="2:8">
      <c r="B414" s="193">
        <v>12.8</v>
      </c>
      <c r="C414" s="112">
        <v>8.8000000000000007</v>
      </c>
      <c r="D414" s="99" t="s">
        <v>483</v>
      </c>
      <c r="E414" s="96" t="s">
        <v>78</v>
      </c>
      <c r="F414" s="93">
        <v>189885</v>
      </c>
      <c r="G414" s="313" t="str">
        <f t="shared" si="12"/>
        <v>12,8 - C</v>
      </c>
      <c r="H414" s="313">
        <f t="shared" si="13"/>
        <v>12.8</v>
      </c>
    </row>
    <row r="415" spans="2:8">
      <c r="B415" s="193">
        <v>12.9</v>
      </c>
      <c r="C415" s="112">
        <v>8.9</v>
      </c>
      <c r="D415" s="99" t="s">
        <v>484</v>
      </c>
      <c r="E415" s="96" t="s">
        <v>78</v>
      </c>
      <c r="F415" s="93">
        <v>101544</v>
      </c>
      <c r="G415" s="313" t="str">
        <f t="shared" si="12"/>
        <v>12,9 - C</v>
      </c>
      <c r="H415" s="313">
        <f t="shared" si="13"/>
        <v>12.9</v>
      </c>
    </row>
    <row r="416" spans="2:8">
      <c r="B416" s="191">
        <v>12.1</v>
      </c>
      <c r="C416" s="97">
        <v>9</v>
      </c>
      <c r="D416" s="99" t="s">
        <v>485</v>
      </c>
      <c r="E416" s="96" t="s">
        <v>78</v>
      </c>
      <c r="F416" s="93">
        <v>179823</v>
      </c>
      <c r="G416" s="313" t="str">
        <f>SUBSTITUTE(TEXT(B416,"0,00"),",",".")&amp;" - C"</f>
        <v>12.10 - C</v>
      </c>
      <c r="H416" s="313">
        <f t="shared" si="13"/>
        <v>12.1</v>
      </c>
    </row>
    <row r="417" spans="2:8">
      <c r="B417" s="191">
        <v>12.11</v>
      </c>
      <c r="C417" s="97">
        <v>9.1</v>
      </c>
      <c r="D417" s="99" t="s">
        <v>486</v>
      </c>
      <c r="E417" s="96" t="s">
        <v>78</v>
      </c>
      <c r="F417" s="93">
        <v>112524</v>
      </c>
      <c r="G417" s="313" t="str">
        <f t="shared" si="12"/>
        <v>12,11 - C</v>
      </c>
      <c r="H417" s="313">
        <f t="shared" si="13"/>
        <v>12.11</v>
      </c>
    </row>
    <row r="418" spans="2:8">
      <c r="B418" s="191">
        <v>12.12</v>
      </c>
      <c r="C418" s="97">
        <v>9.1999999999999993</v>
      </c>
      <c r="D418" s="99" t="s">
        <v>487</v>
      </c>
      <c r="E418" s="96" t="s">
        <v>78</v>
      </c>
      <c r="F418" s="93">
        <v>87949</v>
      </c>
      <c r="G418" s="313" t="str">
        <f t="shared" si="12"/>
        <v>12,12 - C</v>
      </c>
      <c r="H418" s="313">
        <f t="shared" si="13"/>
        <v>12.12</v>
      </c>
    </row>
    <row r="419" spans="2:8">
      <c r="B419" s="191">
        <v>12.13</v>
      </c>
      <c r="C419" s="97">
        <v>9.3000000000000007</v>
      </c>
      <c r="D419" s="99" t="s">
        <v>488</v>
      </c>
      <c r="E419" s="96" t="s">
        <v>78</v>
      </c>
      <c r="F419" s="93">
        <v>151386</v>
      </c>
      <c r="G419" s="313" t="str">
        <f t="shared" si="12"/>
        <v>12,13 - C</v>
      </c>
      <c r="H419" s="313">
        <f t="shared" si="13"/>
        <v>12.13</v>
      </c>
    </row>
    <row r="420" spans="2:8">
      <c r="B420" s="191">
        <v>12.14</v>
      </c>
      <c r="C420" s="97">
        <v>9.4</v>
      </c>
      <c r="D420" s="99" t="s">
        <v>489</v>
      </c>
      <c r="E420" s="96" t="s">
        <v>78</v>
      </c>
      <c r="F420" s="93">
        <v>571854</v>
      </c>
      <c r="G420" s="313" t="str">
        <f t="shared" si="12"/>
        <v>12,14 - C</v>
      </c>
      <c r="H420" s="313">
        <f t="shared" si="13"/>
        <v>12.14</v>
      </c>
    </row>
    <row r="421" spans="2:8">
      <c r="B421" s="191">
        <v>12.15</v>
      </c>
      <c r="C421" s="97">
        <v>9.5</v>
      </c>
      <c r="D421" s="99" t="s">
        <v>490</v>
      </c>
      <c r="E421" s="96" t="s">
        <v>78</v>
      </c>
      <c r="F421" s="93">
        <v>758733</v>
      </c>
      <c r="G421" s="313" t="str">
        <f t="shared" si="12"/>
        <v>12,15 - C</v>
      </c>
      <c r="H421" s="313">
        <f t="shared" si="13"/>
        <v>12.15</v>
      </c>
    </row>
    <row r="422" spans="2:8">
      <c r="B422" s="191">
        <v>12.16</v>
      </c>
      <c r="C422" s="97">
        <v>9.6</v>
      </c>
      <c r="D422" s="99" t="s">
        <v>491</v>
      </c>
      <c r="E422" s="96" t="s">
        <v>81</v>
      </c>
      <c r="F422" s="93">
        <v>3037</v>
      </c>
      <c r="G422" s="313" t="str">
        <f t="shared" si="12"/>
        <v>12,16 - C</v>
      </c>
      <c r="H422" s="313">
        <f t="shared" si="13"/>
        <v>12.16</v>
      </c>
    </row>
    <row r="423" spans="2:8">
      <c r="B423" s="191">
        <v>12.17</v>
      </c>
      <c r="C423" s="97">
        <v>9.6999999999999993</v>
      </c>
      <c r="D423" s="99" t="s">
        <v>492</v>
      </c>
      <c r="E423" s="96" t="s">
        <v>81</v>
      </c>
      <c r="F423" s="93">
        <v>3956</v>
      </c>
      <c r="G423" s="313" t="str">
        <f t="shared" si="12"/>
        <v>12,17 - C</v>
      </c>
      <c r="H423" s="313">
        <f t="shared" si="13"/>
        <v>12.17</v>
      </c>
    </row>
    <row r="424" spans="2:8">
      <c r="B424" s="191">
        <v>12.18</v>
      </c>
      <c r="C424" s="97">
        <v>9.8000000000000007</v>
      </c>
      <c r="D424" s="99" t="s">
        <v>493</v>
      </c>
      <c r="E424" s="96" t="s">
        <v>81</v>
      </c>
      <c r="F424" s="93">
        <v>6745</v>
      </c>
      <c r="G424" s="313" t="str">
        <f t="shared" si="12"/>
        <v>12,18 - C</v>
      </c>
      <c r="H424" s="313">
        <f t="shared" si="13"/>
        <v>12.18</v>
      </c>
    </row>
    <row r="425" spans="2:8">
      <c r="B425" s="191">
        <v>12.19</v>
      </c>
      <c r="C425" s="97">
        <v>9.9</v>
      </c>
      <c r="D425" s="99" t="s">
        <v>494</v>
      </c>
      <c r="E425" s="96" t="s">
        <v>81</v>
      </c>
      <c r="F425" s="93">
        <v>11607</v>
      </c>
      <c r="G425" s="313" t="str">
        <f t="shared" si="12"/>
        <v>12,19 - C</v>
      </c>
      <c r="H425" s="313">
        <f t="shared" si="13"/>
        <v>12.19</v>
      </c>
    </row>
    <row r="426" spans="2:8">
      <c r="B426" s="191">
        <v>12.2</v>
      </c>
      <c r="C426" s="97">
        <v>10</v>
      </c>
      <c r="D426" s="99" t="s">
        <v>495</v>
      </c>
      <c r="E426" s="96" t="s">
        <v>78</v>
      </c>
      <c r="F426" s="93">
        <v>458897</v>
      </c>
      <c r="G426" s="313" t="str">
        <f>SUBSTITUTE(TEXT(B426,"0,00"),",",".")&amp;" - C"</f>
        <v>12.20 - C</v>
      </c>
      <c r="H426" s="313">
        <f t="shared" si="13"/>
        <v>12.2</v>
      </c>
    </row>
    <row r="427" spans="2:8">
      <c r="B427" s="191">
        <v>12.21</v>
      </c>
      <c r="C427" s="97">
        <v>10.1</v>
      </c>
      <c r="D427" s="99" t="s">
        <v>496</v>
      </c>
      <c r="E427" s="96" t="s">
        <v>78</v>
      </c>
      <c r="F427" s="93">
        <v>103126</v>
      </c>
      <c r="G427" s="313" t="str">
        <f t="shared" si="12"/>
        <v>12,21 - C</v>
      </c>
      <c r="H427" s="313">
        <f t="shared" si="13"/>
        <v>12.21</v>
      </c>
    </row>
    <row r="428" spans="2:8">
      <c r="B428" s="191">
        <v>12.22</v>
      </c>
      <c r="C428" s="97">
        <v>10.199999999999999</v>
      </c>
      <c r="D428" s="99" t="s">
        <v>497</v>
      </c>
      <c r="E428" s="96" t="s">
        <v>78</v>
      </c>
      <c r="F428" s="93">
        <v>141067</v>
      </c>
      <c r="G428" s="313" t="str">
        <f t="shared" si="12"/>
        <v>12,22 - C</v>
      </c>
      <c r="H428" s="313">
        <f t="shared" si="13"/>
        <v>12.22</v>
      </c>
    </row>
    <row r="429" spans="2:8">
      <c r="B429" s="191">
        <v>12.23</v>
      </c>
      <c r="C429" s="97">
        <v>10.3</v>
      </c>
      <c r="D429" s="99" t="s">
        <v>498</v>
      </c>
      <c r="E429" s="96" t="s">
        <v>78</v>
      </c>
      <c r="F429" s="93">
        <v>55124</v>
      </c>
      <c r="G429" s="313" t="str">
        <f t="shared" si="12"/>
        <v>12,23 - C</v>
      </c>
      <c r="H429" s="313">
        <f t="shared" si="13"/>
        <v>12.23</v>
      </c>
    </row>
    <row r="430" spans="2:8">
      <c r="B430" s="191">
        <v>12.24</v>
      </c>
      <c r="C430" s="97">
        <v>10.4</v>
      </c>
      <c r="D430" s="99" t="s">
        <v>499</v>
      </c>
      <c r="E430" s="96" t="s">
        <v>78</v>
      </c>
      <c r="F430" s="93">
        <v>2040514</v>
      </c>
      <c r="G430" s="313" t="str">
        <f t="shared" si="12"/>
        <v>12,24 - C</v>
      </c>
      <c r="H430" s="313">
        <f t="shared" si="13"/>
        <v>12.24</v>
      </c>
    </row>
    <row r="431" spans="2:8">
      <c r="B431" s="191">
        <v>12.25</v>
      </c>
      <c r="C431" s="97">
        <v>10.5</v>
      </c>
      <c r="D431" s="99" t="s">
        <v>500</v>
      </c>
      <c r="E431" s="96" t="s">
        <v>78</v>
      </c>
      <c r="F431" s="93">
        <v>1572412</v>
      </c>
      <c r="G431" s="313" t="str">
        <f t="shared" si="12"/>
        <v>12,25 - C</v>
      </c>
      <c r="H431" s="313">
        <f t="shared" si="13"/>
        <v>12.25</v>
      </c>
    </row>
    <row r="432" spans="2:8">
      <c r="B432" s="191">
        <v>12.26</v>
      </c>
      <c r="C432" s="97">
        <v>10.6</v>
      </c>
      <c r="D432" s="99" t="s">
        <v>501</v>
      </c>
      <c r="E432" s="96" t="s">
        <v>78</v>
      </c>
      <c r="F432" s="93">
        <v>2215160</v>
      </c>
      <c r="G432" s="313" t="str">
        <f t="shared" si="12"/>
        <v>12,26 - C</v>
      </c>
      <c r="H432" s="313">
        <f t="shared" si="13"/>
        <v>12.26</v>
      </c>
    </row>
    <row r="433" spans="2:8">
      <c r="B433" s="191">
        <v>12.27</v>
      </c>
      <c r="C433" s="97">
        <v>10.7</v>
      </c>
      <c r="D433" s="99" t="s">
        <v>502</v>
      </c>
      <c r="E433" s="96" t="s">
        <v>78</v>
      </c>
      <c r="F433" s="93">
        <v>833702</v>
      </c>
      <c r="G433" s="313" t="str">
        <f t="shared" si="12"/>
        <v>12,27 - C</v>
      </c>
      <c r="H433" s="313">
        <f t="shared" si="13"/>
        <v>12.27</v>
      </c>
    </row>
    <row r="434" spans="2:8">
      <c r="B434" s="191">
        <v>12.28</v>
      </c>
      <c r="C434" s="97">
        <v>10.8</v>
      </c>
      <c r="D434" s="99" t="s">
        <v>503</v>
      </c>
      <c r="E434" s="96" t="s">
        <v>78</v>
      </c>
      <c r="F434" s="93">
        <v>146311</v>
      </c>
      <c r="G434" s="313" t="str">
        <f t="shared" si="12"/>
        <v>12,28 - C</v>
      </c>
      <c r="H434" s="313">
        <f t="shared" si="13"/>
        <v>12.28</v>
      </c>
    </row>
    <row r="435" spans="2:8">
      <c r="B435" s="191">
        <v>12.29</v>
      </c>
      <c r="C435" s="97">
        <v>10.9</v>
      </c>
      <c r="D435" s="99" t="s">
        <v>504</v>
      </c>
      <c r="E435" s="96" t="s">
        <v>78</v>
      </c>
      <c r="F435" s="93">
        <v>727515</v>
      </c>
      <c r="G435" s="313" t="str">
        <f t="shared" si="12"/>
        <v>12,29 - C</v>
      </c>
      <c r="H435" s="313">
        <f t="shared" si="13"/>
        <v>12.29</v>
      </c>
    </row>
    <row r="436" spans="2:8">
      <c r="B436" s="191">
        <v>12.3</v>
      </c>
      <c r="C436" s="97">
        <v>11</v>
      </c>
      <c r="D436" s="99" t="s">
        <v>505</v>
      </c>
      <c r="E436" s="96" t="s">
        <v>78</v>
      </c>
      <c r="F436" s="93">
        <v>904281</v>
      </c>
      <c r="G436" s="313" t="str">
        <f>SUBSTITUTE(TEXT(B436,"0,00"),",",".")&amp;" - C"</f>
        <v>12.30 - C</v>
      </c>
      <c r="H436" s="313">
        <f t="shared" si="13"/>
        <v>12.3</v>
      </c>
    </row>
    <row r="437" spans="2:8">
      <c r="B437" s="191">
        <v>12.31</v>
      </c>
      <c r="C437" s="97">
        <v>11.1</v>
      </c>
      <c r="D437" s="99" t="s">
        <v>506</v>
      </c>
      <c r="E437" s="96" t="s">
        <v>78</v>
      </c>
      <c r="F437" s="93">
        <v>631088</v>
      </c>
      <c r="G437" s="313" t="str">
        <f t="shared" si="12"/>
        <v>12,31 - C</v>
      </c>
      <c r="H437" s="313">
        <f t="shared" si="13"/>
        <v>12.31</v>
      </c>
    </row>
    <row r="438" spans="2:8">
      <c r="B438" s="191">
        <v>12.32</v>
      </c>
      <c r="C438" s="97">
        <v>11.2</v>
      </c>
      <c r="D438" s="99" t="s">
        <v>507</v>
      </c>
      <c r="E438" s="96" t="s">
        <v>78</v>
      </c>
      <c r="F438" s="93">
        <v>1734879</v>
      </c>
      <c r="G438" s="313" t="str">
        <f t="shared" si="12"/>
        <v>12,32 - C</v>
      </c>
      <c r="H438" s="313">
        <f t="shared" si="13"/>
        <v>12.32</v>
      </c>
    </row>
    <row r="439" spans="2:8">
      <c r="B439" s="191">
        <v>12.33</v>
      </c>
      <c r="C439" s="97">
        <v>11.3</v>
      </c>
      <c r="D439" s="99" t="s">
        <v>508</v>
      </c>
      <c r="E439" s="96" t="s">
        <v>81</v>
      </c>
      <c r="F439" s="116">
        <v>23155</v>
      </c>
      <c r="G439" s="313" t="str">
        <f t="shared" si="12"/>
        <v>12,33 - C</v>
      </c>
      <c r="H439" s="313">
        <f t="shared" si="13"/>
        <v>12.33</v>
      </c>
    </row>
    <row r="440" spans="2:8">
      <c r="B440" s="191">
        <v>12.34</v>
      </c>
      <c r="C440" s="97">
        <v>11.4</v>
      </c>
      <c r="D440" s="99" t="s">
        <v>509</v>
      </c>
      <c r="E440" s="96" t="s">
        <v>81</v>
      </c>
      <c r="F440" s="116">
        <v>10654</v>
      </c>
      <c r="G440" s="313" t="str">
        <f t="shared" si="12"/>
        <v>12,34 - C</v>
      </c>
      <c r="H440" s="313">
        <f t="shared" si="13"/>
        <v>12.34</v>
      </c>
    </row>
    <row r="441" spans="2:8">
      <c r="B441" s="191">
        <v>12.35</v>
      </c>
      <c r="C441" s="97">
        <v>11.5</v>
      </c>
      <c r="D441" s="99" t="s">
        <v>510</v>
      </c>
      <c r="E441" s="96" t="s">
        <v>81</v>
      </c>
      <c r="F441" s="116">
        <v>44024</v>
      </c>
      <c r="G441" s="313" t="str">
        <f t="shared" si="12"/>
        <v>12,35 - C</v>
      </c>
      <c r="H441" s="313">
        <f t="shared" si="13"/>
        <v>12.35</v>
      </c>
    </row>
    <row r="442" spans="2:8">
      <c r="B442" s="191">
        <v>12.36</v>
      </c>
      <c r="C442" s="97">
        <v>11.6</v>
      </c>
      <c r="D442" s="99" t="s">
        <v>511</v>
      </c>
      <c r="E442" s="96" t="s">
        <v>81</v>
      </c>
      <c r="F442" s="116">
        <v>62339</v>
      </c>
      <c r="G442" s="313" t="str">
        <f t="shared" si="12"/>
        <v>12,36 - C</v>
      </c>
      <c r="H442" s="313">
        <f t="shared" si="13"/>
        <v>12.36</v>
      </c>
    </row>
    <row r="443" spans="2:8">
      <c r="B443" s="191">
        <v>12.37</v>
      </c>
      <c r="C443" s="97">
        <v>11.7</v>
      </c>
      <c r="D443" s="99" t="s">
        <v>512</v>
      </c>
      <c r="E443" s="96" t="s">
        <v>81</v>
      </c>
      <c r="F443" s="116">
        <v>95418</v>
      </c>
      <c r="G443" s="313" t="str">
        <f t="shared" si="12"/>
        <v>12,37 - C</v>
      </c>
      <c r="H443" s="313">
        <f t="shared" si="13"/>
        <v>12.37</v>
      </c>
    </row>
    <row r="444" spans="2:8">
      <c r="B444" s="191">
        <v>12.38</v>
      </c>
      <c r="C444" s="97">
        <v>11.8</v>
      </c>
      <c r="D444" s="99" t="s">
        <v>513</v>
      </c>
      <c r="E444" s="96" t="s">
        <v>81</v>
      </c>
      <c r="F444" s="116">
        <v>38940</v>
      </c>
      <c r="G444" s="313" t="str">
        <f t="shared" si="12"/>
        <v>12,38 - C</v>
      </c>
      <c r="H444" s="313">
        <f t="shared" si="13"/>
        <v>12.38</v>
      </c>
    </row>
    <row r="445" spans="2:8">
      <c r="B445" s="191">
        <v>12.39</v>
      </c>
      <c r="C445" s="97">
        <v>11.9</v>
      </c>
      <c r="D445" s="99" t="s">
        <v>514</v>
      </c>
      <c r="E445" s="96" t="s">
        <v>81</v>
      </c>
      <c r="F445" s="116">
        <v>54285</v>
      </c>
      <c r="G445" s="313" t="str">
        <f t="shared" si="12"/>
        <v>12,39 - C</v>
      </c>
      <c r="H445" s="313">
        <f t="shared" si="13"/>
        <v>12.39</v>
      </c>
    </row>
    <row r="446" spans="2:8">
      <c r="B446" s="191">
        <v>12.4</v>
      </c>
      <c r="C446" s="97">
        <v>12</v>
      </c>
      <c r="D446" s="99" t="s">
        <v>515</v>
      </c>
      <c r="E446" s="96" t="s">
        <v>81</v>
      </c>
      <c r="F446" s="116">
        <v>80946</v>
      </c>
      <c r="G446" s="313" t="str">
        <f>SUBSTITUTE(TEXT(B446,"0,00"),",",".")&amp;" - C"</f>
        <v>12.40 - C</v>
      </c>
      <c r="H446" s="313">
        <f t="shared" si="13"/>
        <v>12.4</v>
      </c>
    </row>
    <row r="447" spans="2:8">
      <c r="B447" s="191">
        <v>12.41</v>
      </c>
      <c r="C447" s="97">
        <v>12.1</v>
      </c>
      <c r="D447" s="99" t="s">
        <v>516</v>
      </c>
      <c r="E447" s="96" t="s">
        <v>81</v>
      </c>
      <c r="F447" s="116">
        <v>123081</v>
      </c>
      <c r="G447" s="313" t="str">
        <f t="shared" si="12"/>
        <v>12,41 - C</v>
      </c>
      <c r="H447" s="313">
        <f t="shared" si="13"/>
        <v>12.41</v>
      </c>
    </row>
    <row r="448" spans="2:8">
      <c r="B448" s="191">
        <v>12.42</v>
      </c>
      <c r="C448" s="97">
        <v>12.2</v>
      </c>
      <c r="D448" s="99" t="s">
        <v>517</v>
      </c>
      <c r="E448" s="96" t="s">
        <v>81</v>
      </c>
      <c r="F448" s="116">
        <v>195682</v>
      </c>
      <c r="G448" s="313" t="str">
        <f t="shared" si="12"/>
        <v>12,42 - C</v>
      </c>
      <c r="H448" s="313">
        <f t="shared" si="13"/>
        <v>12.42</v>
      </c>
    </row>
    <row r="449" spans="2:8" ht="20.399999999999999">
      <c r="B449" s="191">
        <v>12.43</v>
      </c>
      <c r="C449" s="97">
        <v>12.3</v>
      </c>
      <c r="D449" s="99" t="s">
        <v>518</v>
      </c>
      <c r="E449" s="96" t="s">
        <v>81</v>
      </c>
      <c r="F449" s="116">
        <v>254679</v>
      </c>
      <c r="G449" s="313" t="str">
        <f t="shared" si="12"/>
        <v>12,43 - C</v>
      </c>
      <c r="H449" s="313">
        <f t="shared" si="13"/>
        <v>12.43</v>
      </c>
    </row>
    <row r="450" spans="2:8" ht="20.399999999999999">
      <c r="B450" s="191">
        <v>12.44</v>
      </c>
      <c r="C450" s="97">
        <v>12.4</v>
      </c>
      <c r="D450" s="99" t="s">
        <v>519</v>
      </c>
      <c r="E450" s="96" t="s">
        <v>81</v>
      </c>
      <c r="F450" s="116">
        <v>385858</v>
      </c>
      <c r="G450" s="313" t="str">
        <f t="shared" si="12"/>
        <v>12,44 - C</v>
      </c>
      <c r="H450" s="313">
        <f t="shared" si="13"/>
        <v>12.44</v>
      </c>
    </row>
    <row r="451" spans="2:8">
      <c r="B451" s="191">
        <v>12.45</v>
      </c>
      <c r="C451" s="97">
        <v>12.5</v>
      </c>
      <c r="D451" s="99" t="s">
        <v>520</v>
      </c>
      <c r="E451" s="96" t="s">
        <v>81</v>
      </c>
      <c r="F451" s="116">
        <v>10220</v>
      </c>
      <c r="G451" s="313" t="str">
        <f t="shared" si="12"/>
        <v>12,45 - C</v>
      </c>
      <c r="H451" s="313">
        <f t="shared" si="13"/>
        <v>12.45</v>
      </c>
    </row>
    <row r="452" spans="2:8">
      <c r="B452" s="191">
        <v>12.46</v>
      </c>
      <c r="C452" s="97">
        <v>12.6</v>
      </c>
      <c r="D452" s="99" t="s">
        <v>521</v>
      </c>
      <c r="E452" s="96" t="s">
        <v>81</v>
      </c>
      <c r="F452" s="116">
        <v>10347</v>
      </c>
      <c r="G452" s="313" t="str">
        <f t="shared" si="12"/>
        <v>12,46 - C</v>
      </c>
      <c r="H452" s="313">
        <f t="shared" si="13"/>
        <v>12.46</v>
      </c>
    </row>
    <row r="453" spans="2:8">
      <c r="B453" s="191">
        <v>12.47</v>
      </c>
      <c r="C453" s="97">
        <v>12.7</v>
      </c>
      <c r="D453" s="99" t="s">
        <v>522</v>
      </c>
      <c r="E453" s="96" t="s">
        <v>81</v>
      </c>
      <c r="F453" s="116">
        <v>10347</v>
      </c>
      <c r="G453" s="313" t="str">
        <f t="shared" si="12"/>
        <v>12,47 - C</v>
      </c>
      <c r="H453" s="313">
        <f t="shared" si="13"/>
        <v>12.47</v>
      </c>
    </row>
    <row r="454" spans="2:8">
      <c r="B454" s="191">
        <v>12.48</v>
      </c>
      <c r="C454" s="97">
        <v>12.8</v>
      </c>
      <c r="D454" s="99" t="s">
        <v>523</v>
      </c>
      <c r="E454" s="96" t="s">
        <v>81</v>
      </c>
      <c r="F454" s="116">
        <v>12242</v>
      </c>
      <c r="G454" s="313" t="str">
        <f t="shared" si="12"/>
        <v>12,48 - C</v>
      </c>
      <c r="H454" s="313">
        <f t="shared" si="13"/>
        <v>12.48</v>
      </c>
    </row>
    <row r="455" spans="2:8">
      <c r="B455" s="191">
        <v>12.49</v>
      </c>
      <c r="C455" s="97">
        <v>12.9</v>
      </c>
      <c r="D455" s="99" t="s">
        <v>524</v>
      </c>
      <c r="E455" s="96" t="s">
        <v>81</v>
      </c>
      <c r="F455" s="116">
        <v>17005</v>
      </c>
      <c r="G455" s="313" t="str">
        <f t="shared" si="12"/>
        <v>12,49 - C</v>
      </c>
      <c r="H455" s="313">
        <f t="shared" si="13"/>
        <v>12.49</v>
      </c>
    </row>
    <row r="456" spans="2:8">
      <c r="B456" s="191">
        <v>12.5</v>
      </c>
      <c r="C456" s="97">
        <v>13</v>
      </c>
      <c r="D456" s="99" t="s">
        <v>525</v>
      </c>
      <c r="E456" s="96" t="s">
        <v>81</v>
      </c>
      <c r="F456" s="116">
        <v>13257</v>
      </c>
      <c r="G456" s="313" t="str">
        <f>SUBSTITUTE(TEXT(B456,"0,00"),",",".")&amp;" - C"</f>
        <v>12.50 - C</v>
      </c>
      <c r="H456" s="313">
        <f t="shared" si="13"/>
        <v>12.5</v>
      </c>
    </row>
    <row r="457" spans="2:8">
      <c r="B457" s="191">
        <v>12.51</v>
      </c>
      <c r="C457" s="97">
        <v>13.1</v>
      </c>
      <c r="D457" s="99" t="s">
        <v>526</v>
      </c>
      <c r="E457" s="96" t="s">
        <v>81</v>
      </c>
      <c r="F457" s="116">
        <v>71367</v>
      </c>
      <c r="G457" s="313" t="str">
        <f t="shared" si="12"/>
        <v>12,51 - C</v>
      </c>
      <c r="H457" s="313">
        <f t="shared" si="13"/>
        <v>12.51</v>
      </c>
    </row>
    <row r="458" spans="2:8">
      <c r="B458" s="191">
        <v>12.52</v>
      </c>
      <c r="C458" s="97">
        <v>13.2</v>
      </c>
      <c r="D458" s="99" t="s">
        <v>527</v>
      </c>
      <c r="E458" s="96" t="s">
        <v>81</v>
      </c>
      <c r="F458" s="116">
        <v>35030</v>
      </c>
      <c r="G458" s="313" t="str">
        <f t="shared" ref="G458:G505" si="14">H458&amp;" - C"</f>
        <v>12,52 - C</v>
      </c>
      <c r="H458" s="313">
        <f t="shared" ref="H458:H521" si="15">ROUND(B458,2)</f>
        <v>12.52</v>
      </c>
    </row>
    <row r="459" spans="2:8">
      <c r="B459" s="191">
        <v>12.53</v>
      </c>
      <c r="C459" s="97">
        <v>13.3</v>
      </c>
      <c r="D459" s="99" t="s">
        <v>528</v>
      </c>
      <c r="E459" s="96" t="s">
        <v>81</v>
      </c>
      <c r="F459" s="116">
        <v>4909</v>
      </c>
      <c r="G459" s="313" t="str">
        <f t="shared" si="14"/>
        <v>12,53 - C</v>
      </c>
      <c r="H459" s="313">
        <f t="shared" si="15"/>
        <v>12.53</v>
      </c>
    </row>
    <row r="460" spans="2:8">
      <c r="B460" s="191">
        <v>12.54</v>
      </c>
      <c r="C460" s="97">
        <v>13.4</v>
      </c>
      <c r="D460" s="99" t="s">
        <v>529</v>
      </c>
      <c r="E460" s="96" t="s">
        <v>81</v>
      </c>
      <c r="F460" s="116">
        <v>6258</v>
      </c>
      <c r="G460" s="313" t="str">
        <f t="shared" si="14"/>
        <v>12,54 - C</v>
      </c>
      <c r="H460" s="313">
        <f t="shared" si="15"/>
        <v>12.54</v>
      </c>
    </row>
    <row r="461" spans="2:8">
      <c r="B461" s="191">
        <v>12.55</v>
      </c>
      <c r="C461" s="97">
        <v>13.5</v>
      </c>
      <c r="D461" s="99" t="s">
        <v>530</v>
      </c>
      <c r="E461" s="96" t="s">
        <v>81</v>
      </c>
      <c r="F461" s="116">
        <v>9550</v>
      </c>
      <c r="G461" s="313" t="str">
        <f t="shared" si="14"/>
        <v>12,55 - C</v>
      </c>
      <c r="H461" s="313">
        <f t="shared" si="15"/>
        <v>12.55</v>
      </c>
    </row>
    <row r="462" spans="2:8">
      <c r="B462" s="191">
        <v>12.56</v>
      </c>
      <c r="C462" s="97">
        <v>13.6</v>
      </c>
      <c r="D462" s="99" t="s">
        <v>531</v>
      </c>
      <c r="E462" s="96" t="s">
        <v>81</v>
      </c>
      <c r="F462" s="116">
        <v>14051</v>
      </c>
      <c r="G462" s="313" t="str">
        <f t="shared" si="14"/>
        <v>12,56 - C</v>
      </c>
      <c r="H462" s="313">
        <f t="shared" si="15"/>
        <v>12.56</v>
      </c>
    </row>
    <row r="463" spans="2:8">
      <c r="B463" s="191">
        <v>12.57</v>
      </c>
      <c r="C463" s="97">
        <v>13.7</v>
      </c>
      <c r="D463" s="99" t="s">
        <v>532</v>
      </c>
      <c r="E463" s="96" t="s">
        <v>81</v>
      </c>
      <c r="F463" s="116">
        <v>9289</v>
      </c>
      <c r="G463" s="313" t="str">
        <f t="shared" si="14"/>
        <v>12,57 - C</v>
      </c>
      <c r="H463" s="313">
        <f t="shared" si="15"/>
        <v>12.57</v>
      </c>
    </row>
    <row r="464" spans="2:8">
      <c r="B464" s="191">
        <v>12.58</v>
      </c>
      <c r="C464" s="97">
        <v>13.8</v>
      </c>
      <c r="D464" s="99" t="s">
        <v>533</v>
      </c>
      <c r="E464" s="96" t="s">
        <v>81</v>
      </c>
      <c r="F464" s="116">
        <v>20385</v>
      </c>
      <c r="G464" s="313" t="str">
        <f t="shared" si="14"/>
        <v>12,58 - C</v>
      </c>
      <c r="H464" s="313">
        <f t="shared" si="15"/>
        <v>12.58</v>
      </c>
    </row>
    <row r="465" spans="2:8">
      <c r="B465" s="191">
        <v>12.59</v>
      </c>
      <c r="C465" s="97">
        <v>13.9</v>
      </c>
      <c r="D465" s="99" t="s">
        <v>534</v>
      </c>
      <c r="E465" s="96" t="s">
        <v>81</v>
      </c>
      <c r="F465" s="116">
        <v>34109</v>
      </c>
      <c r="G465" s="313" t="str">
        <f t="shared" si="14"/>
        <v>12,59 - C</v>
      </c>
      <c r="H465" s="313">
        <f t="shared" si="15"/>
        <v>12.59</v>
      </c>
    </row>
    <row r="466" spans="2:8">
      <c r="B466" s="191">
        <v>12.6</v>
      </c>
      <c r="C466" s="97">
        <v>14</v>
      </c>
      <c r="D466" s="99" t="s">
        <v>535</v>
      </c>
      <c r="E466" s="96" t="s">
        <v>81</v>
      </c>
      <c r="F466" s="116">
        <v>14871</v>
      </c>
      <c r="G466" s="313" t="str">
        <f>SUBSTITUTE(TEXT(B466,"0,00"),",",".")&amp;" - C"</f>
        <v>12.60 - C</v>
      </c>
      <c r="H466" s="313">
        <f t="shared" si="15"/>
        <v>12.6</v>
      </c>
    </row>
    <row r="467" spans="2:8">
      <c r="B467" s="191">
        <v>12.61</v>
      </c>
      <c r="C467" s="97">
        <v>14.1</v>
      </c>
      <c r="D467" s="99" t="s">
        <v>536</v>
      </c>
      <c r="E467" s="96" t="s">
        <v>81</v>
      </c>
      <c r="F467" s="116">
        <v>27255</v>
      </c>
      <c r="G467" s="313" t="str">
        <f t="shared" si="14"/>
        <v>12,61 - C</v>
      </c>
      <c r="H467" s="313">
        <f t="shared" si="15"/>
        <v>12.61</v>
      </c>
    </row>
    <row r="468" spans="2:8">
      <c r="B468" s="191">
        <v>12.62</v>
      </c>
      <c r="C468" s="97">
        <v>14.2</v>
      </c>
      <c r="D468" s="99" t="s">
        <v>537</v>
      </c>
      <c r="E468" s="96" t="s">
        <v>81</v>
      </c>
      <c r="F468" s="116">
        <v>25038</v>
      </c>
      <c r="G468" s="313" t="str">
        <f t="shared" si="14"/>
        <v>12,62 - C</v>
      </c>
      <c r="H468" s="313">
        <f t="shared" si="15"/>
        <v>12.62</v>
      </c>
    </row>
    <row r="469" spans="2:8">
      <c r="B469" s="191">
        <v>12.63</v>
      </c>
      <c r="C469" s="97">
        <v>14.3</v>
      </c>
      <c r="D469" s="99" t="s">
        <v>538</v>
      </c>
      <c r="E469" s="96" t="s">
        <v>81</v>
      </c>
      <c r="F469" s="116">
        <v>53649</v>
      </c>
      <c r="G469" s="313" t="str">
        <f t="shared" si="14"/>
        <v>12,63 - C</v>
      </c>
      <c r="H469" s="313">
        <f t="shared" si="15"/>
        <v>12.63</v>
      </c>
    </row>
    <row r="470" spans="2:8">
      <c r="B470" s="191">
        <v>12.64</v>
      </c>
      <c r="C470" s="97">
        <v>14.4</v>
      </c>
      <c r="D470" s="99" t="s">
        <v>539</v>
      </c>
      <c r="E470" s="96" t="s">
        <v>81</v>
      </c>
      <c r="F470" s="116">
        <v>47887</v>
      </c>
      <c r="G470" s="313" t="str">
        <f t="shared" si="14"/>
        <v>12,64 - C</v>
      </c>
      <c r="H470" s="313">
        <f t="shared" si="15"/>
        <v>12.64</v>
      </c>
    </row>
    <row r="471" spans="2:8">
      <c r="B471" s="191">
        <v>12.65</v>
      </c>
      <c r="C471" s="97">
        <v>14.5</v>
      </c>
      <c r="D471" s="99" t="s">
        <v>540</v>
      </c>
      <c r="E471" s="96" t="s">
        <v>78</v>
      </c>
      <c r="F471" s="116">
        <v>112867</v>
      </c>
      <c r="G471" s="313" t="str">
        <f t="shared" si="14"/>
        <v>12,65 - C</v>
      </c>
      <c r="H471" s="313">
        <f t="shared" si="15"/>
        <v>12.65</v>
      </c>
    </row>
    <row r="472" spans="2:8">
      <c r="B472" s="191">
        <v>12.66</v>
      </c>
      <c r="C472" s="97">
        <v>14.6</v>
      </c>
      <c r="D472" s="99" t="s">
        <v>541</v>
      </c>
      <c r="E472" s="96" t="s">
        <v>78</v>
      </c>
      <c r="F472" s="116">
        <v>151339</v>
      </c>
      <c r="G472" s="313" t="str">
        <f t="shared" si="14"/>
        <v>12,66 - C</v>
      </c>
      <c r="H472" s="313">
        <f t="shared" si="15"/>
        <v>12.66</v>
      </c>
    </row>
    <row r="473" spans="2:8">
      <c r="B473" s="191">
        <v>12.67</v>
      </c>
      <c r="C473" s="97">
        <v>14.7</v>
      </c>
      <c r="D473" s="99" t="s">
        <v>542</v>
      </c>
      <c r="E473" s="96" t="s">
        <v>78</v>
      </c>
      <c r="F473" s="116">
        <v>232870</v>
      </c>
      <c r="G473" s="313" t="str">
        <f t="shared" si="14"/>
        <v>12,67 - C</v>
      </c>
      <c r="H473" s="313">
        <f t="shared" si="15"/>
        <v>12.67</v>
      </c>
    </row>
    <row r="474" spans="2:8" ht="20.399999999999999">
      <c r="B474" s="191">
        <v>12.68</v>
      </c>
      <c r="C474" s="97">
        <v>14.8</v>
      </c>
      <c r="D474" s="99" t="s">
        <v>543</v>
      </c>
      <c r="E474" s="96" t="s">
        <v>78</v>
      </c>
      <c r="F474" s="116">
        <v>536026</v>
      </c>
      <c r="G474" s="313" t="str">
        <f t="shared" si="14"/>
        <v>12,68 - C</v>
      </c>
      <c r="H474" s="313">
        <f t="shared" si="15"/>
        <v>12.68</v>
      </c>
    </row>
    <row r="475" spans="2:8" ht="20.399999999999999">
      <c r="B475" s="191">
        <v>12.69</v>
      </c>
      <c r="C475" s="97">
        <v>14.9</v>
      </c>
      <c r="D475" s="99" t="s">
        <v>544</v>
      </c>
      <c r="E475" s="96" t="s">
        <v>78</v>
      </c>
      <c r="F475" s="116">
        <v>675443</v>
      </c>
      <c r="G475" s="313" t="str">
        <f t="shared" si="14"/>
        <v>12,69 - C</v>
      </c>
      <c r="H475" s="313">
        <f t="shared" si="15"/>
        <v>12.69</v>
      </c>
    </row>
    <row r="476" spans="2:8" ht="20.399999999999999">
      <c r="B476" s="191">
        <v>12.7</v>
      </c>
      <c r="C476" s="97">
        <v>15</v>
      </c>
      <c r="D476" s="99" t="s">
        <v>545</v>
      </c>
      <c r="E476" s="96" t="s">
        <v>78</v>
      </c>
      <c r="F476" s="116">
        <v>766424</v>
      </c>
      <c r="G476" s="313" t="str">
        <f>SUBSTITUTE(TEXT(B476,"0,00"),",",".")&amp;" - C"</f>
        <v>12.70 - C</v>
      </c>
      <c r="H476" s="313">
        <f t="shared" si="15"/>
        <v>12.7</v>
      </c>
    </row>
    <row r="477" spans="2:8" ht="20.399999999999999">
      <c r="B477" s="191">
        <v>12.71</v>
      </c>
      <c r="C477" s="97">
        <v>15.1</v>
      </c>
      <c r="D477" s="99" t="s">
        <v>546</v>
      </c>
      <c r="E477" s="96" t="s">
        <v>78</v>
      </c>
      <c r="F477" s="116">
        <v>871590</v>
      </c>
      <c r="G477" s="313" t="str">
        <f t="shared" si="14"/>
        <v>12,71 - C</v>
      </c>
      <c r="H477" s="313">
        <f t="shared" si="15"/>
        <v>12.71</v>
      </c>
    </row>
    <row r="478" spans="2:8" ht="20.399999999999999">
      <c r="B478" s="191">
        <v>12.72</v>
      </c>
      <c r="C478" s="97">
        <v>15.2</v>
      </c>
      <c r="D478" s="99" t="s">
        <v>547</v>
      </c>
      <c r="E478" s="96" t="s">
        <v>78</v>
      </c>
      <c r="F478" s="116">
        <v>981298</v>
      </c>
      <c r="G478" s="313" t="str">
        <f t="shared" si="14"/>
        <v>12,72 - C</v>
      </c>
      <c r="H478" s="313">
        <f t="shared" si="15"/>
        <v>12.72</v>
      </c>
    </row>
    <row r="479" spans="2:8" ht="20.399999999999999">
      <c r="B479" s="191">
        <v>12.73</v>
      </c>
      <c r="C479" s="97">
        <v>15.3</v>
      </c>
      <c r="D479" s="99" t="s">
        <v>548</v>
      </c>
      <c r="E479" s="96" t="s">
        <v>78</v>
      </c>
      <c r="F479" s="116">
        <v>1132737</v>
      </c>
      <c r="G479" s="313" t="str">
        <f t="shared" si="14"/>
        <v>12,73 - C</v>
      </c>
      <c r="H479" s="313">
        <f t="shared" si="15"/>
        <v>12.73</v>
      </c>
    </row>
    <row r="480" spans="2:8" ht="20.399999999999999">
      <c r="B480" s="191">
        <v>12.74</v>
      </c>
      <c r="C480" s="97">
        <v>15.4</v>
      </c>
      <c r="D480" s="99" t="s">
        <v>549</v>
      </c>
      <c r="E480" s="96" t="s">
        <v>78</v>
      </c>
      <c r="F480" s="116">
        <v>25917</v>
      </c>
      <c r="G480" s="313" t="str">
        <f t="shared" si="14"/>
        <v>12,74 - C</v>
      </c>
      <c r="H480" s="313">
        <f t="shared" si="15"/>
        <v>12.74</v>
      </c>
    </row>
    <row r="481" spans="2:8" ht="20.399999999999999">
      <c r="B481" s="191">
        <v>12.75</v>
      </c>
      <c r="C481" s="97">
        <v>15.5</v>
      </c>
      <c r="D481" s="99" t="s">
        <v>550</v>
      </c>
      <c r="E481" s="96" t="s">
        <v>78</v>
      </c>
      <c r="F481" s="116">
        <v>28604</v>
      </c>
      <c r="G481" s="313" t="str">
        <f t="shared" si="14"/>
        <v>12,75 - C</v>
      </c>
      <c r="H481" s="313">
        <f t="shared" si="15"/>
        <v>12.75</v>
      </c>
    </row>
    <row r="482" spans="2:8" ht="20.399999999999999">
      <c r="B482" s="191">
        <v>12.76</v>
      </c>
      <c r="C482" s="97">
        <v>15.6</v>
      </c>
      <c r="D482" s="99" t="s">
        <v>551</v>
      </c>
      <c r="E482" s="96" t="s">
        <v>78</v>
      </c>
      <c r="F482" s="116">
        <v>175461</v>
      </c>
      <c r="G482" s="313" t="str">
        <f t="shared" si="14"/>
        <v>12,76 - C</v>
      </c>
      <c r="H482" s="313">
        <f t="shared" si="15"/>
        <v>12.76</v>
      </c>
    </row>
    <row r="483" spans="2:8">
      <c r="B483" s="191">
        <v>12.77</v>
      </c>
      <c r="C483" s="97">
        <v>15.7</v>
      </c>
      <c r="D483" s="99" t="s">
        <v>552</v>
      </c>
      <c r="E483" s="96" t="s">
        <v>78</v>
      </c>
      <c r="F483" s="116">
        <v>157596</v>
      </c>
      <c r="G483" s="313" t="str">
        <f t="shared" si="14"/>
        <v>12,77 - C</v>
      </c>
      <c r="H483" s="313">
        <f t="shared" si="15"/>
        <v>12.77</v>
      </c>
    </row>
    <row r="484" spans="2:8">
      <c r="B484" s="191">
        <v>12.78</v>
      </c>
      <c r="C484" s="97">
        <v>15.8</v>
      </c>
      <c r="D484" s="99" t="s">
        <v>553</v>
      </c>
      <c r="E484" s="96" t="s">
        <v>78</v>
      </c>
      <c r="F484" s="116">
        <v>257947</v>
      </c>
      <c r="G484" s="313" t="str">
        <f t="shared" si="14"/>
        <v>12,78 - C</v>
      </c>
      <c r="H484" s="313">
        <f t="shared" si="15"/>
        <v>12.78</v>
      </c>
    </row>
    <row r="485" spans="2:8">
      <c r="B485" s="191">
        <v>12.79</v>
      </c>
      <c r="C485" s="97">
        <v>15.9</v>
      </c>
      <c r="D485" s="99" t="s">
        <v>554</v>
      </c>
      <c r="E485" s="96" t="s">
        <v>78</v>
      </c>
      <c r="F485" s="116">
        <v>252608</v>
      </c>
      <c r="G485" s="313" t="str">
        <f t="shared" si="14"/>
        <v>12,79 - C</v>
      </c>
      <c r="H485" s="313">
        <f t="shared" si="15"/>
        <v>12.79</v>
      </c>
    </row>
    <row r="486" spans="2:8" ht="20.399999999999999">
      <c r="B486" s="191">
        <v>12.8</v>
      </c>
      <c r="C486" s="97">
        <v>16</v>
      </c>
      <c r="D486" s="99" t="s">
        <v>555</v>
      </c>
      <c r="E486" s="96" t="s">
        <v>78</v>
      </c>
      <c r="F486" s="116">
        <v>276466</v>
      </c>
      <c r="G486" s="313" t="str">
        <f>SUBSTITUTE(TEXT(B486,"0,00"),",",".")&amp;" - C"</f>
        <v>12.80 - C</v>
      </c>
      <c r="H486" s="313">
        <f t="shared" si="15"/>
        <v>12.8</v>
      </c>
    </row>
    <row r="487" spans="2:8" ht="20.399999999999999">
      <c r="B487" s="191">
        <v>12.81</v>
      </c>
      <c r="C487" s="97">
        <v>16.100000000000001</v>
      </c>
      <c r="D487" s="99" t="s">
        <v>556</v>
      </c>
      <c r="E487" s="96" t="s">
        <v>78</v>
      </c>
      <c r="F487" s="116">
        <v>775671</v>
      </c>
      <c r="G487" s="313" t="str">
        <f t="shared" si="14"/>
        <v>12,81 - C</v>
      </c>
      <c r="H487" s="313">
        <f t="shared" si="15"/>
        <v>12.81</v>
      </c>
    </row>
    <row r="488" spans="2:8">
      <c r="B488" s="191">
        <v>12.82</v>
      </c>
      <c r="C488" s="97">
        <v>16.2</v>
      </c>
      <c r="D488" s="99" t="s">
        <v>557</v>
      </c>
      <c r="E488" s="96" t="s">
        <v>78</v>
      </c>
      <c r="F488" s="116">
        <v>1240013</v>
      </c>
      <c r="G488" s="313" t="str">
        <f t="shared" si="14"/>
        <v>12,82 - C</v>
      </c>
      <c r="H488" s="313">
        <f t="shared" si="15"/>
        <v>12.82</v>
      </c>
    </row>
    <row r="489" spans="2:8" ht="20.399999999999999">
      <c r="B489" s="191">
        <v>12.83</v>
      </c>
      <c r="C489" s="97">
        <v>16.3</v>
      </c>
      <c r="D489" s="99" t="s">
        <v>558</v>
      </c>
      <c r="E489" s="96" t="s">
        <v>78</v>
      </c>
      <c r="F489" s="116">
        <v>1252517</v>
      </c>
      <c r="G489" s="313" t="str">
        <f t="shared" si="14"/>
        <v>12,83 - C</v>
      </c>
      <c r="H489" s="313">
        <f t="shared" si="15"/>
        <v>12.83</v>
      </c>
    </row>
    <row r="490" spans="2:8" ht="20.399999999999999">
      <c r="B490" s="191">
        <v>12.84</v>
      </c>
      <c r="C490" s="97">
        <v>16.399999999999999</v>
      </c>
      <c r="D490" s="99" t="s">
        <v>559</v>
      </c>
      <c r="E490" s="96" t="s">
        <v>78</v>
      </c>
      <c r="F490" s="116">
        <v>720405</v>
      </c>
      <c r="G490" s="313" t="str">
        <f t="shared" si="14"/>
        <v>12,84 - C</v>
      </c>
      <c r="H490" s="313">
        <f t="shared" si="15"/>
        <v>12.84</v>
      </c>
    </row>
    <row r="491" spans="2:8" ht="20.399999999999999">
      <c r="B491" s="191">
        <v>12.85</v>
      </c>
      <c r="C491" s="97">
        <v>16.5</v>
      </c>
      <c r="D491" s="99" t="s">
        <v>560</v>
      </c>
      <c r="E491" s="96" t="s">
        <v>78</v>
      </c>
      <c r="F491" s="116">
        <v>106075</v>
      </c>
      <c r="G491" s="313" t="str">
        <f t="shared" si="14"/>
        <v>12,85 - C</v>
      </c>
      <c r="H491" s="313">
        <f t="shared" si="15"/>
        <v>12.85</v>
      </c>
    </row>
    <row r="492" spans="2:8" ht="20.399999999999999">
      <c r="B492" s="191">
        <v>12.86</v>
      </c>
      <c r="C492" s="97">
        <v>16.600000000000001</v>
      </c>
      <c r="D492" s="99" t="s">
        <v>561</v>
      </c>
      <c r="E492" s="96" t="s">
        <v>78</v>
      </c>
      <c r="F492" s="116">
        <v>108942</v>
      </c>
      <c r="G492" s="313" t="str">
        <f t="shared" si="14"/>
        <v>12,86 - C</v>
      </c>
      <c r="H492" s="313">
        <f t="shared" si="15"/>
        <v>12.86</v>
      </c>
    </row>
    <row r="493" spans="2:8" ht="20.399999999999999">
      <c r="B493" s="191">
        <v>12.87</v>
      </c>
      <c r="C493" s="97">
        <v>16.7</v>
      </c>
      <c r="D493" s="99" t="s">
        <v>562</v>
      </c>
      <c r="E493" s="96" t="s">
        <v>78</v>
      </c>
      <c r="F493" s="116">
        <v>117621</v>
      </c>
      <c r="G493" s="313" t="str">
        <f t="shared" si="14"/>
        <v>12,87 - C</v>
      </c>
      <c r="H493" s="313">
        <f t="shared" si="15"/>
        <v>12.87</v>
      </c>
    </row>
    <row r="494" spans="2:8" ht="20.399999999999999">
      <c r="B494" s="191">
        <v>12.88</v>
      </c>
      <c r="C494" s="97">
        <v>16.8</v>
      </c>
      <c r="D494" s="99" t="s">
        <v>563</v>
      </c>
      <c r="E494" s="96" t="s">
        <v>78</v>
      </c>
      <c r="F494" s="116">
        <v>110011</v>
      </c>
      <c r="G494" s="313" t="str">
        <f t="shared" si="14"/>
        <v>12,88 - C</v>
      </c>
      <c r="H494" s="313">
        <f t="shared" si="15"/>
        <v>12.88</v>
      </c>
    </row>
    <row r="495" spans="2:8" ht="20.399999999999999">
      <c r="B495" s="191">
        <v>12.89</v>
      </c>
      <c r="C495" s="97">
        <v>16.899999999999999</v>
      </c>
      <c r="D495" s="99" t="s">
        <v>564</v>
      </c>
      <c r="E495" s="96" t="s">
        <v>78</v>
      </c>
      <c r="F495" s="116">
        <v>120776</v>
      </c>
      <c r="G495" s="313" t="str">
        <f t="shared" si="14"/>
        <v>12,89 - C</v>
      </c>
      <c r="H495" s="313">
        <f t="shared" si="15"/>
        <v>12.89</v>
      </c>
    </row>
    <row r="496" spans="2:8" ht="20.399999999999999">
      <c r="B496" s="191">
        <v>12.9</v>
      </c>
      <c r="C496" s="97">
        <v>17</v>
      </c>
      <c r="D496" s="99" t="s">
        <v>565</v>
      </c>
      <c r="E496" s="96" t="s">
        <v>78</v>
      </c>
      <c r="F496" s="116">
        <v>125017</v>
      </c>
      <c r="G496" s="313" t="str">
        <f>SUBSTITUTE(TEXT(B496,"0,00"),",",".")&amp;" - C"</f>
        <v>12.90 - C</v>
      </c>
      <c r="H496" s="313">
        <f t="shared" si="15"/>
        <v>12.9</v>
      </c>
    </row>
    <row r="497" spans="2:8" ht="20.399999999999999">
      <c r="B497" s="191">
        <v>12.91</v>
      </c>
      <c r="C497" s="97">
        <v>17.100000000000001</v>
      </c>
      <c r="D497" s="99" t="s">
        <v>566</v>
      </c>
      <c r="E497" s="96" t="s">
        <v>78</v>
      </c>
      <c r="F497" s="116">
        <v>104294</v>
      </c>
      <c r="G497" s="313" t="str">
        <f t="shared" si="14"/>
        <v>12,91 - C</v>
      </c>
      <c r="H497" s="313">
        <f t="shared" si="15"/>
        <v>12.91</v>
      </c>
    </row>
    <row r="498" spans="2:8" ht="30.6">
      <c r="B498" s="191">
        <v>12.92</v>
      </c>
      <c r="C498" s="97">
        <v>17.2</v>
      </c>
      <c r="D498" s="99" t="s">
        <v>567</v>
      </c>
      <c r="E498" s="96" t="s">
        <v>78</v>
      </c>
      <c r="F498" s="116">
        <v>180491</v>
      </c>
      <c r="G498" s="313" t="str">
        <f t="shared" si="14"/>
        <v>12,92 - C</v>
      </c>
      <c r="H498" s="313">
        <f t="shared" si="15"/>
        <v>12.92</v>
      </c>
    </row>
    <row r="499" spans="2:8" ht="30.6">
      <c r="B499" s="191">
        <v>12.93</v>
      </c>
      <c r="C499" s="97">
        <v>17.3</v>
      </c>
      <c r="D499" s="99" t="s">
        <v>568</v>
      </c>
      <c r="E499" s="96" t="s">
        <v>78</v>
      </c>
      <c r="F499" s="116">
        <v>127866</v>
      </c>
      <c r="G499" s="313" t="str">
        <f t="shared" si="14"/>
        <v>12,93 - C</v>
      </c>
      <c r="H499" s="313">
        <f t="shared" si="15"/>
        <v>12.93</v>
      </c>
    </row>
    <row r="500" spans="2:8" ht="30.6">
      <c r="B500" s="191">
        <v>12.94</v>
      </c>
      <c r="C500" s="97">
        <v>17.399999999999999</v>
      </c>
      <c r="D500" s="99" t="s">
        <v>569</v>
      </c>
      <c r="E500" s="96" t="s">
        <v>78</v>
      </c>
      <c r="F500" s="116">
        <v>108387</v>
      </c>
      <c r="G500" s="313" t="str">
        <f t="shared" si="14"/>
        <v>12,94 - C</v>
      </c>
      <c r="H500" s="313">
        <f t="shared" si="15"/>
        <v>12.94</v>
      </c>
    </row>
    <row r="501" spans="2:8" ht="30.6">
      <c r="B501" s="191">
        <v>12.95</v>
      </c>
      <c r="C501" s="97">
        <v>17.5</v>
      </c>
      <c r="D501" s="99" t="s">
        <v>570</v>
      </c>
      <c r="E501" s="96" t="s">
        <v>78</v>
      </c>
      <c r="F501" s="116">
        <v>111549</v>
      </c>
      <c r="G501" s="313" t="str">
        <f t="shared" si="14"/>
        <v>12,95 - C</v>
      </c>
      <c r="H501" s="313">
        <f t="shared" si="15"/>
        <v>12.95</v>
      </c>
    </row>
    <row r="502" spans="2:8" ht="30.6">
      <c r="B502" s="191">
        <v>12.96</v>
      </c>
      <c r="C502" s="97">
        <v>17.600000000000001</v>
      </c>
      <c r="D502" s="99" t="s">
        <v>571</v>
      </c>
      <c r="E502" s="96" t="s">
        <v>78</v>
      </c>
      <c r="F502" s="116">
        <v>170023</v>
      </c>
      <c r="G502" s="313" t="str">
        <f t="shared" si="14"/>
        <v>12,96 - C</v>
      </c>
      <c r="H502" s="313">
        <f t="shared" si="15"/>
        <v>12.96</v>
      </c>
    </row>
    <row r="503" spans="2:8" ht="20.399999999999999">
      <c r="B503" s="191">
        <v>12.97</v>
      </c>
      <c r="C503" s="97">
        <v>17.7</v>
      </c>
      <c r="D503" s="99" t="s">
        <v>572</v>
      </c>
      <c r="E503" s="96" t="s">
        <v>78</v>
      </c>
      <c r="F503" s="116">
        <v>906423</v>
      </c>
      <c r="G503" s="313" t="str">
        <f t="shared" si="14"/>
        <v>12,97 - C</v>
      </c>
      <c r="H503" s="313">
        <f t="shared" si="15"/>
        <v>12.97</v>
      </c>
    </row>
    <row r="504" spans="2:8">
      <c r="B504" s="191">
        <v>12.98</v>
      </c>
      <c r="C504" s="97">
        <v>17.8</v>
      </c>
      <c r="D504" s="99" t="s">
        <v>573</v>
      </c>
      <c r="E504" s="96" t="s">
        <v>78</v>
      </c>
      <c r="F504" s="116">
        <v>1270369</v>
      </c>
      <c r="G504" s="313" t="str">
        <f t="shared" si="14"/>
        <v>12,98 - C</v>
      </c>
      <c r="H504" s="313">
        <f t="shared" si="15"/>
        <v>12.98</v>
      </c>
    </row>
    <row r="505" spans="2:8">
      <c r="B505" s="191">
        <v>12.99</v>
      </c>
      <c r="C505" s="97">
        <v>17.899999999999999</v>
      </c>
      <c r="D505" s="99" t="s">
        <v>574</v>
      </c>
      <c r="E505" s="96" t="s">
        <v>78</v>
      </c>
      <c r="F505" s="116">
        <v>2179592</v>
      </c>
      <c r="G505" s="313" t="str">
        <f t="shared" si="14"/>
        <v>12,99 - C</v>
      </c>
      <c r="H505" s="313">
        <f t="shared" si="15"/>
        <v>12.99</v>
      </c>
    </row>
    <row r="506" spans="2:8">
      <c r="B506" s="194">
        <v>12.1</v>
      </c>
      <c r="C506" s="117">
        <v>18</v>
      </c>
      <c r="D506" s="99" t="s">
        <v>2445</v>
      </c>
      <c r="E506" s="96" t="s">
        <v>78</v>
      </c>
      <c r="F506" s="116">
        <v>5072287</v>
      </c>
      <c r="G506" s="313" t="str">
        <f>SUBSTITUTE(TEXT(B506,"0,000"),",",".")&amp;" - C"</f>
        <v>12.100 - C</v>
      </c>
      <c r="H506" s="313">
        <f t="shared" si="15"/>
        <v>12.1</v>
      </c>
    </row>
    <row r="507" spans="2:8">
      <c r="B507" s="194">
        <f>+B506+0.001</f>
        <v>12.100999999999999</v>
      </c>
      <c r="C507" s="117">
        <v>18.100000000000001</v>
      </c>
      <c r="D507" s="99" t="s">
        <v>576</v>
      </c>
      <c r="E507" s="96" t="s">
        <v>78</v>
      </c>
      <c r="F507" s="116">
        <v>15093160</v>
      </c>
      <c r="G507" s="313" t="str">
        <f t="shared" ref="G507:G557" si="16">SUBSTITUTE(TEXT(B507,"0,000"),",",".")&amp;" - C"</f>
        <v>12.101 - C</v>
      </c>
      <c r="H507" s="313">
        <f t="shared" si="15"/>
        <v>12.1</v>
      </c>
    </row>
    <row r="508" spans="2:8">
      <c r="B508" s="194">
        <f t="shared" ref="B508:B557" si="17">+B507+0.001</f>
        <v>12.101999999999999</v>
      </c>
      <c r="C508" s="117">
        <v>19.100000000000001</v>
      </c>
      <c r="D508" s="99" t="s">
        <v>577</v>
      </c>
      <c r="E508" s="96" t="s">
        <v>78</v>
      </c>
      <c r="F508" s="116">
        <v>17905087</v>
      </c>
      <c r="G508" s="313" t="str">
        <f t="shared" si="16"/>
        <v>12.102 - C</v>
      </c>
      <c r="H508" s="313">
        <f t="shared" si="15"/>
        <v>12.1</v>
      </c>
    </row>
    <row r="509" spans="2:8">
      <c r="B509" s="194">
        <f t="shared" si="17"/>
        <v>12.102999999999998</v>
      </c>
      <c r="C509" s="117">
        <v>20.100000000000001</v>
      </c>
      <c r="D509" s="99" t="s">
        <v>578</v>
      </c>
      <c r="E509" s="96" t="s">
        <v>78</v>
      </c>
      <c r="F509" s="116">
        <v>22661324</v>
      </c>
      <c r="G509" s="313" t="str">
        <f t="shared" si="16"/>
        <v>12.103 - C</v>
      </c>
      <c r="H509" s="313">
        <f t="shared" si="15"/>
        <v>12.1</v>
      </c>
    </row>
    <row r="510" spans="2:8">
      <c r="B510" s="194">
        <f t="shared" si="17"/>
        <v>12.103999999999997</v>
      </c>
      <c r="C510" s="117">
        <v>21.1</v>
      </c>
      <c r="D510" s="99" t="s">
        <v>579</v>
      </c>
      <c r="E510" s="96" t="s">
        <v>78</v>
      </c>
      <c r="F510" s="116">
        <v>39639946</v>
      </c>
      <c r="G510" s="313" t="str">
        <f t="shared" si="16"/>
        <v>12.104 - C</v>
      </c>
      <c r="H510" s="313">
        <f t="shared" si="15"/>
        <v>12.1</v>
      </c>
    </row>
    <row r="511" spans="2:8">
      <c r="B511" s="194">
        <f t="shared" si="17"/>
        <v>12.104999999999997</v>
      </c>
      <c r="C511" s="117">
        <v>22.1</v>
      </c>
      <c r="D511" s="99" t="s">
        <v>580</v>
      </c>
      <c r="E511" s="96" t="s">
        <v>78</v>
      </c>
      <c r="F511" s="116">
        <v>50551440</v>
      </c>
      <c r="G511" s="313" t="str">
        <f t="shared" si="16"/>
        <v>12.105 - C</v>
      </c>
      <c r="H511" s="313">
        <f t="shared" si="15"/>
        <v>12.11</v>
      </c>
    </row>
    <row r="512" spans="2:8">
      <c r="B512" s="194">
        <f t="shared" si="17"/>
        <v>12.105999999999996</v>
      </c>
      <c r="C512" s="117">
        <v>23.1</v>
      </c>
      <c r="D512" s="99" t="s">
        <v>581</v>
      </c>
      <c r="E512" s="96" t="s">
        <v>78</v>
      </c>
      <c r="F512" s="116">
        <v>57443719</v>
      </c>
      <c r="G512" s="313" t="str">
        <f t="shared" si="16"/>
        <v>12.106 - C</v>
      </c>
      <c r="H512" s="313">
        <f t="shared" si="15"/>
        <v>12.11</v>
      </c>
    </row>
    <row r="513" spans="2:8">
      <c r="B513" s="194">
        <f t="shared" si="17"/>
        <v>12.106999999999996</v>
      </c>
      <c r="C513" s="117">
        <v>24.1</v>
      </c>
      <c r="D513" s="99" t="s">
        <v>582</v>
      </c>
      <c r="E513" s="96" t="s">
        <v>78</v>
      </c>
      <c r="F513" s="116">
        <v>7212189</v>
      </c>
      <c r="G513" s="313" t="str">
        <f t="shared" si="16"/>
        <v>12.107 - C</v>
      </c>
      <c r="H513" s="313">
        <f t="shared" si="15"/>
        <v>12.11</v>
      </c>
    </row>
    <row r="514" spans="2:8">
      <c r="B514" s="194">
        <f t="shared" si="17"/>
        <v>12.107999999999995</v>
      </c>
      <c r="C514" s="117">
        <v>25.1</v>
      </c>
      <c r="D514" s="99" t="s">
        <v>583</v>
      </c>
      <c r="E514" s="96" t="s">
        <v>78</v>
      </c>
      <c r="F514" s="116">
        <v>18479791</v>
      </c>
      <c r="G514" s="313" t="str">
        <f t="shared" si="16"/>
        <v>12.108 - C</v>
      </c>
      <c r="H514" s="313">
        <f t="shared" si="15"/>
        <v>12.11</v>
      </c>
    </row>
    <row r="515" spans="2:8" ht="20.399999999999999">
      <c r="B515" s="194">
        <f t="shared" si="17"/>
        <v>12.108999999999995</v>
      </c>
      <c r="C515" s="117">
        <v>26.1</v>
      </c>
      <c r="D515" s="99" t="s">
        <v>584</v>
      </c>
      <c r="E515" s="96" t="s">
        <v>78</v>
      </c>
      <c r="F515" s="116">
        <v>185766</v>
      </c>
      <c r="G515" s="313" t="str">
        <f t="shared" si="16"/>
        <v>12.109 - C</v>
      </c>
      <c r="H515" s="313">
        <f t="shared" si="15"/>
        <v>12.11</v>
      </c>
    </row>
    <row r="516" spans="2:8" ht="20.399999999999999">
      <c r="B516" s="194">
        <f t="shared" si="17"/>
        <v>12.109999999999994</v>
      </c>
      <c r="C516" s="117">
        <v>27.1</v>
      </c>
      <c r="D516" s="99" t="s">
        <v>585</v>
      </c>
      <c r="E516" s="96" t="s">
        <v>78</v>
      </c>
      <c r="F516" s="116">
        <v>126935</v>
      </c>
      <c r="G516" s="313" t="str">
        <f t="shared" si="16"/>
        <v>12.110 - C</v>
      </c>
      <c r="H516" s="313">
        <f t="shared" si="15"/>
        <v>12.11</v>
      </c>
    </row>
    <row r="517" spans="2:8" ht="20.399999999999999">
      <c r="B517" s="194">
        <f t="shared" si="17"/>
        <v>12.110999999999994</v>
      </c>
      <c r="C517" s="117">
        <v>28.1</v>
      </c>
      <c r="D517" s="99" t="s">
        <v>586</v>
      </c>
      <c r="E517" s="96" t="s">
        <v>78</v>
      </c>
      <c r="F517" s="116">
        <v>37447</v>
      </c>
      <c r="G517" s="313" t="str">
        <f t="shared" si="16"/>
        <v>12.111 - C</v>
      </c>
      <c r="H517" s="313">
        <f t="shared" si="15"/>
        <v>12.11</v>
      </c>
    </row>
    <row r="518" spans="2:8" ht="20.399999999999999">
      <c r="B518" s="194">
        <f t="shared" si="17"/>
        <v>12.111999999999993</v>
      </c>
      <c r="C518" s="117">
        <v>29.1</v>
      </c>
      <c r="D518" s="99" t="s">
        <v>587</v>
      </c>
      <c r="E518" s="96" t="s">
        <v>78</v>
      </c>
      <c r="F518" s="116">
        <v>43368</v>
      </c>
      <c r="G518" s="313" t="str">
        <f t="shared" si="16"/>
        <v>12.112 - C</v>
      </c>
      <c r="H518" s="313">
        <f t="shared" si="15"/>
        <v>12.11</v>
      </c>
    </row>
    <row r="519" spans="2:8" ht="20.399999999999999">
      <c r="B519" s="194">
        <f t="shared" si="17"/>
        <v>12.112999999999992</v>
      </c>
      <c r="C519" s="117">
        <v>30.1</v>
      </c>
      <c r="D519" s="99" t="s">
        <v>588</v>
      </c>
      <c r="E519" s="96" t="s">
        <v>78</v>
      </c>
      <c r="F519" s="116">
        <v>58696</v>
      </c>
      <c r="G519" s="313" t="str">
        <f t="shared" si="16"/>
        <v>12.113 - C</v>
      </c>
      <c r="H519" s="313">
        <f t="shared" si="15"/>
        <v>12.11</v>
      </c>
    </row>
    <row r="520" spans="2:8" ht="20.399999999999999">
      <c r="B520" s="194">
        <f t="shared" si="17"/>
        <v>12.113999999999992</v>
      </c>
      <c r="C520" s="117">
        <v>31.1</v>
      </c>
      <c r="D520" s="99" t="s">
        <v>589</v>
      </c>
      <c r="E520" s="96" t="s">
        <v>78</v>
      </c>
      <c r="F520" s="116">
        <v>40928</v>
      </c>
      <c r="G520" s="313" t="str">
        <f t="shared" si="16"/>
        <v>12.114 - C</v>
      </c>
      <c r="H520" s="313">
        <f t="shared" si="15"/>
        <v>12.11</v>
      </c>
    </row>
    <row r="521" spans="2:8" ht="20.399999999999999">
      <c r="B521" s="194">
        <f t="shared" si="17"/>
        <v>12.114999999999991</v>
      </c>
      <c r="C521" s="117">
        <v>32.1</v>
      </c>
      <c r="D521" s="99" t="s">
        <v>590</v>
      </c>
      <c r="E521" s="96" t="s">
        <v>78</v>
      </c>
      <c r="F521" s="116">
        <v>45119</v>
      </c>
      <c r="G521" s="313" t="str">
        <f t="shared" si="16"/>
        <v>12.115 - C</v>
      </c>
      <c r="H521" s="313">
        <f t="shared" si="15"/>
        <v>12.12</v>
      </c>
    </row>
    <row r="522" spans="2:8" ht="20.399999999999999">
      <c r="B522" s="194">
        <f t="shared" si="17"/>
        <v>12.115999999999991</v>
      </c>
      <c r="C522" s="117">
        <v>33.1</v>
      </c>
      <c r="D522" s="99" t="s">
        <v>591</v>
      </c>
      <c r="E522" s="96" t="s">
        <v>78</v>
      </c>
      <c r="F522" s="116">
        <v>61286</v>
      </c>
      <c r="G522" s="313" t="str">
        <f t="shared" si="16"/>
        <v>12.116 - C</v>
      </c>
      <c r="H522" s="313">
        <f t="shared" ref="H522:H585" si="18">ROUND(B522,2)</f>
        <v>12.12</v>
      </c>
    </row>
    <row r="523" spans="2:8">
      <c r="B523" s="194">
        <f t="shared" si="17"/>
        <v>12.11699999999999</v>
      </c>
      <c r="C523" s="117">
        <v>34.1</v>
      </c>
      <c r="D523" s="99" t="s">
        <v>592</v>
      </c>
      <c r="E523" s="96" t="s">
        <v>78</v>
      </c>
      <c r="F523" s="116">
        <v>312847</v>
      </c>
      <c r="G523" s="313" t="str">
        <f t="shared" si="16"/>
        <v>12.117 - C</v>
      </c>
      <c r="H523" s="313">
        <f t="shared" si="18"/>
        <v>12.12</v>
      </c>
    </row>
    <row r="524" spans="2:8">
      <c r="B524" s="194">
        <f t="shared" si="17"/>
        <v>12.11799999999999</v>
      </c>
      <c r="C524" s="117">
        <v>35.1</v>
      </c>
      <c r="D524" s="99" t="s">
        <v>593</v>
      </c>
      <c r="E524" s="96" t="s">
        <v>78</v>
      </c>
      <c r="F524" s="116">
        <v>89516</v>
      </c>
      <c r="G524" s="313" t="str">
        <f t="shared" si="16"/>
        <v>12.118 - C</v>
      </c>
      <c r="H524" s="313">
        <f t="shared" si="18"/>
        <v>12.12</v>
      </c>
    </row>
    <row r="525" spans="2:8">
      <c r="B525" s="194">
        <f t="shared" si="17"/>
        <v>12.118999999999989</v>
      </c>
      <c r="C525" s="117">
        <v>36.1</v>
      </c>
      <c r="D525" s="99" t="s">
        <v>594</v>
      </c>
      <c r="E525" s="96" t="s">
        <v>78</v>
      </c>
      <c r="F525" s="116">
        <v>118011</v>
      </c>
      <c r="G525" s="313" t="str">
        <f t="shared" si="16"/>
        <v>12.119 - C</v>
      </c>
      <c r="H525" s="313">
        <f t="shared" si="18"/>
        <v>12.12</v>
      </c>
    </row>
    <row r="526" spans="2:8">
      <c r="B526" s="194">
        <f t="shared" si="17"/>
        <v>12.119999999999989</v>
      </c>
      <c r="C526" s="117">
        <v>37.1</v>
      </c>
      <c r="D526" s="99" t="s">
        <v>595</v>
      </c>
      <c r="E526" s="96" t="s">
        <v>78</v>
      </c>
      <c r="F526" s="116">
        <v>167936</v>
      </c>
      <c r="G526" s="313" t="str">
        <f t="shared" si="16"/>
        <v>12.120 - C</v>
      </c>
      <c r="H526" s="313">
        <f t="shared" si="18"/>
        <v>12.12</v>
      </c>
    </row>
    <row r="527" spans="2:8" ht="20.399999999999999">
      <c r="B527" s="194">
        <f t="shared" si="17"/>
        <v>12.120999999999988</v>
      </c>
      <c r="C527" s="117">
        <v>38.1</v>
      </c>
      <c r="D527" s="99" t="s">
        <v>596</v>
      </c>
      <c r="E527" s="96" t="s">
        <v>78</v>
      </c>
      <c r="F527" s="116">
        <v>487813</v>
      </c>
      <c r="G527" s="313" t="str">
        <f t="shared" si="16"/>
        <v>12.121 - C</v>
      </c>
      <c r="H527" s="313">
        <f t="shared" si="18"/>
        <v>12.12</v>
      </c>
    </row>
    <row r="528" spans="2:8" ht="20.399999999999999">
      <c r="B528" s="194">
        <f t="shared" si="17"/>
        <v>12.121999999999987</v>
      </c>
      <c r="C528" s="117">
        <v>39.1</v>
      </c>
      <c r="D528" s="99" t="s">
        <v>597</v>
      </c>
      <c r="E528" s="96" t="s">
        <v>78</v>
      </c>
      <c r="F528" s="116">
        <v>89486</v>
      </c>
      <c r="G528" s="313" t="str">
        <f t="shared" si="16"/>
        <v>12.122 - C</v>
      </c>
      <c r="H528" s="313">
        <f t="shared" si="18"/>
        <v>12.12</v>
      </c>
    </row>
    <row r="529" spans="2:8" ht="20.399999999999999">
      <c r="B529" s="194">
        <f t="shared" si="17"/>
        <v>12.122999999999987</v>
      </c>
      <c r="C529" s="117">
        <v>40.1</v>
      </c>
      <c r="D529" s="99" t="s">
        <v>598</v>
      </c>
      <c r="E529" s="96" t="s">
        <v>78</v>
      </c>
      <c r="F529" s="116">
        <v>781690</v>
      </c>
      <c r="G529" s="313" t="str">
        <f t="shared" si="16"/>
        <v>12.123 - C</v>
      </c>
      <c r="H529" s="313">
        <f t="shared" si="18"/>
        <v>12.12</v>
      </c>
    </row>
    <row r="530" spans="2:8" ht="20.399999999999999">
      <c r="B530" s="194">
        <f t="shared" si="17"/>
        <v>12.123999999999986</v>
      </c>
      <c r="C530" s="117">
        <v>41.1</v>
      </c>
      <c r="D530" s="99" t="s">
        <v>599</v>
      </c>
      <c r="E530" s="96" t="s">
        <v>78</v>
      </c>
      <c r="F530" s="116">
        <v>113017</v>
      </c>
      <c r="G530" s="313" t="str">
        <f t="shared" si="16"/>
        <v>12.124 - C</v>
      </c>
      <c r="H530" s="313">
        <f t="shared" si="18"/>
        <v>12.12</v>
      </c>
    </row>
    <row r="531" spans="2:8" ht="20.399999999999999">
      <c r="B531" s="194">
        <f t="shared" si="17"/>
        <v>12.124999999999986</v>
      </c>
      <c r="C531" s="117">
        <v>42.1</v>
      </c>
      <c r="D531" s="99" t="s">
        <v>600</v>
      </c>
      <c r="E531" s="96" t="s">
        <v>78</v>
      </c>
      <c r="F531" s="116">
        <v>1271480</v>
      </c>
      <c r="G531" s="313" t="str">
        <f t="shared" si="16"/>
        <v>12.125 - C</v>
      </c>
      <c r="H531" s="313">
        <f t="shared" si="18"/>
        <v>12.13</v>
      </c>
    </row>
    <row r="532" spans="2:8" ht="20.399999999999999">
      <c r="B532" s="194">
        <f t="shared" si="17"/>
        <v>12.125999999999985</v>
      </c>
      <c r="C532" s="117">
        <v>43.1</v>
      </c>
      <c r="D532" s="99" t="s">
        <v>601</v>
      </c>
      <c r="E532" s="96" t="s">
        <v>78</v>
      </c>
      <c r="F532" s="116">
        <v>1304134</v>
      </c>
      <c r="G532" s="313" t="str">
        <f t="shared" si="16"/>
        <v>12.126 - C</v>
      </c>
      <c r="H532" s="313">
        <f t="shared" si="18"/>
        <v>12.13</v>
      </c>
    </row>
    <row r="533" spans="2:8">
      <c r="B533" s="194">
        <f t="shared" si="17"/>
        <v>12.126999999999985</v>
      </c>
      <c r="C533" s="117">
        <v>44.1</v>
      </c>
      <c r="D533" s="99" t="s">
        <v>602</v>
      </c>
      <c r="E533" s="96" t="s">
        <v>78</v>
      </c>
      <c r="F533" s="116">
        <v>284722</v>
      </c>
      <c r="G533" s="313" t="str">
        <f t="shared" si="16"/>
        <v>12.127 - C</v>
      </c>
      <c r="H533" s="313">
        <f t="shared" si="18"/>
        <v>12.13</v>
      </c>
    </row>
    <row r="534" spans="2:8">
      <c r="B534" s="194">
        <f t="shared" si="17"/>
        <v>12.127999999999984</v>
      </c>
      <c r="C534" s="117">
        <v>45.1</v>
      </c>
      <c r="D534" s="99" t="s">
        <v>603</v>
      </c>
      <c r="E534" s="96" t="s">
        <v>78</v>
      </c>
      <c r="F534" s="116">
        <v>317374</v>
      </c>
      <c r="G534" s="313" t="str">
        <f t="shared" si="16"/>
        <v>12.128 - C</v>
      </c>
      <c r="H534" s="313">
        <f t="shared" si="18"/>
        <v>12.13</v>
      </c>
    </row>
    <row r="535" spans="2:8">
      <c r="B535" s="194">
        <f t="shared" si="17"/>
        <v>12.128999999999984</v>
      </c>
      <c r="C535" s="117">
        <v>46.1</v>
      </c>
      <c r="D535" s="99" t="s">
        <v>604</v>
      </c>
      <c r="E535" s="96" t="s">
        <v>78</v>
      </c>
      <c r="F535" s="116">
        <v>382681</v>
      </c>
      <c r="G535" s="313" t="str">
        <f t="shared" si="16"/>
        <v>12.129 - C</v>
      </c>
      <c r="H535" s="313">
        <f t="shared" si="18"/>
        <v>12.13</v>
      </c>
    </row>
    <row r="536" spans="2:8">
      <c r="B536" s="194">
        <f t="shared" si="17"/>
        <v>12.129999999999983</v>
      </c>
      <c r="C536" s="117">
        <v>47.1</v>
      </c>
      <c r="D536" s="99" t="s">
        <v>605</v>
      </c>
      <c r="E536" s="96" t="s">
        <v>78</v>
      </c>
      <c r="F536" s="116">
        <v>807167</v>
      </c>
      <c r="G536" s="313" t="str">
        <f t="shared" si="16"/>
        <v>12.130 - C</v>
      </c>
      <c r="H536" s="313">
        <f t="shared" si="18"/>
        <v>12.13</v>
      </c>
    </row>
    <row r="537" spans="2:8" ht="20.399999999999999">
      <c r="B537" s="194">
        <f t="shared" si="17"/>
        <v>12.130999999999982</v>
      </c>
      <c r="C537" s="117">
        <v>48.1</v>
      </c>
      <c r="D537" s="99" t="s">
        <v>606</v>
      </c>
      <c r="E537" s="96" t="s">
        <v>78</v>
      </c>
      <c r="F537" s="116">
        <v>1726642</v>
      </c>
      <c r="G537" s="313" t="str">
        <f t="shared" si="16"/>
        <v>12.131 - C</v>
      </c>
      <c r="H537" s="313">
        <f t="shared" si="18"/>
        <v>12.13</v>
      </c>
    </row>
    <row r="538" spans="2:8" ht="20.399999999999999">
      <c r="B538" s="194">
        <f t="shared" si="17"/>
        <v>12.131999999999982</v>
      </c>
      <c r="C538" s="117">
        <v>49.1</v>
      </c>
      <c r="D538" s="99" t="s">
        <v>607</v>
      </c>
      <c r="E538" s="96" t="s">
        <v>78</v>
      </c>
      <c r="F538" s="116">
        <v>2134804</v>
      </c>
      <c r="G538" s="313" t="str">
        <f t="shared" si="16"/>
        <v>12.132 - C</v>
      </c>
      <c r="H538" s="313">
        <f t="shared" si="18"/>
        <v>12.13</v>
      </c>
    </row>
    <row r="539" spans="2:8" ht="20.399999999999999">
      <c r="B539" s="194">
        <f t="shared" si="17"/>
        <v>12.132999999999981</v>
      </c>
      <c r="C539" s="117">
        <v>50.1</v>
      </c>
      <c r="D539" s="99" t="s">
        <v>608</v>
      </c>
      <c r="E539" s="96" t="s">
        <v>78</v>
      </c>
      <c r="F539" s="116">
        <v>355223</v>
      </c>
      <c r="G539" s="313" t="str">
        <f t="shared" si="16"/>
        <v>12.133 - C</v>
      </c>
      <c r="H539" s="313">
        <f t="shared" si="18"/>
        <v>12.13</v>
      </c>
    </row>
    <row r="540" spans="2:8" ht="40.799999999999997">
      <c r="B540" s="194">
        <f t="shared" si="17"/>
        <v>12.133999999999981</v>
      </c>
      <c r="C540" s="117">
        <v>51.1</v>
      </c>
      <c r="D540" s="99" t="s">
        <v>609</v>
      </c>
      <c r="E540" s="96" t="s">
        <v>78</v>
      </c>
      <c r="F540" s="116">
        <v>8126243</v>
      </c>
      <c r="G540" s="313" t="str">
        <f t="shared" si="16"/>
        <v>12.134 - C</v>
      </c>
      <c r="H540" s="313">
        <f t="shared" si="18"/>
        <v>12.13</v>
      </c>
    </row>
    <row r="541" spans="2:8" ht="40.799999999999997">
      <c r="B541" s="194">
        <f t="shared" si="17"/>
        <v>12.13499999999998</v>
      </c>
      <c r="C541" s="117">
        <v>52.1</v>
      </c>
      <c r="D541" s="99" t="s">
        <v>610</v>
      </c>
      <c r="E541" s="96" t="s">
        <v>78</v>
      </c>
      <c r="F541" s="116">
        <v>21783039</v>
      </c>
      <c r="G541" s="313" t="str">
        <f t="shared" si="16"/>
        <v>12.135 - C</v>
      </c>
      <c r="H541" s="313">
        <f t="shared" si="18"/>
        <v>12.14</v>
      </c>
    </row>
    <row r="542" spans="2:8" ht="40.799999999999997">
      <c r="B542" s="194">
        <f t="shared" si="17"/>
        <v>12.13599999999998</v>
      </c>
      <c r="C542" s="117">
        <v>53.1</v>
      </c>
      <c r="D542" s="99" t="s">
        <v>611</v>
      </c>
      <c r="E542" s="96" t="s">
        <v>78</v>
      </c>
      <c r="F542" s="116">
        <v>27737900</v>
      </c>
      <c r="G542" s="313" t="str">
        <f t="shared" si="16"/>
        <v>12.136 - C</v>
      </c>
      <c r="H542" s="313">
        <f t="shared" si="18"/>
        <v>12.14</v>
      </c>
    </row>
    <row r="543" spans="2:8">
      <c r="B543" s="194">
        <f t="shared" si="17"/>
        <v>12.136999999999979</v>
      </c>
      <c r="C543" s="117">
        <v>54.1</v>
      </c>
      <c r="D543" s="99" t="s">
        <v>612</v>
      </c>
      <c r="E543" s="96" t="s">
        <v>78</v>
      </c>
      <c r="F543" s="116">
        <v>1380929</v>
      </c>
      <c r="G543" s="313" t="str">
        <f t="shared" si="16"/>
        <v>12.137 - C</v>
      </c>
      <c r="H543" s="313">
        <f t="shared" si="18"/>
        <v>12.14</v>
      </c>
    </row>
    <row r="544" spans="2:8">
      <c r="B544" s="194">
        <f t="shared" si="17"/>
        <v>12.137999999999979</v>
      </c>
      <c r="C544" s="117">
        <v>55.1</v>
      </c>
      <c r="D544" s="99" t="s">
        <v>613</v>
      </c>
      <c r="E544" s="96" t="s">
        <v>78</v>
      </c>
      <c r="F544" s="116">
        <v>2817495</v>
      </c>
      <c r="G544" s="313" t="str">
        <f t="shared" si="16"/>
        <v>12.138 - C</v>
      </c>
      <c r="H544" s="313">
        <f t="shared" si="18"/>
        <v>12.14</v>
      </c>
    </row>
    <row r="545" spans="2:8">
      <c r="B545" s="194">
        <f t="shared" si="17"/>
        <v>12.138999999999978</v>
      </c>
      <c r="C545" s="117">
        <v>56.1</v>
      </c>
      <c r="D545" s="99" t="s">
        <v>614</v>
      </c>
      <c r="E545" s="96" t="s">
        <v>78</v>
      </c>
      <c r="F545" s="116">
        <v>4507812</v>
      </c>
      <c r="G545" s="313" t="str">
        <f t="shared" si="16"/>
        <v>12.139 - C</v>
      </c>
      <c r="H545" s="313">
        <f t="shared" si="18"/>
        <v>12.14</v>
      </c>
    </row>
    <row r="546" spans="2:8">
      <c r="B546" s="194">
        <f t="shared" si="17"/>
        <v>12.139999999999977</v>
      </c>
      <c r="C546" s="117">
        <v>57.1</v>
      </c>
      <c r="D546" s="99" t="s">
        <v>615</v>
      </c>
      <c r="E546" s="96" t="s">
        <v>78</v>
      </c>
      <c r="F546" s="116">
        <v>5239084</v>
      </c>
      <c r="G546" s="313" t="str">
        <f t="shared" si="16"/>
        <v>12.140 - C</v>
      </c>
      <c r="H546" s="313">
        <f t="shared" si="18"/>
        <v>12.14</v>
      </c>
    </row>
    <row r="547" spans="2:8">
      <c r="B547" s="194">
        <f t="shared" si="17"/>
        <v>12.140999999999977</v>
      </c>
      <c r="C547" s="117">
        <v>58.1</v>
      </c>
      <c r="D547" s="99" t="s">
        <v>616</v>
      </c>
      <c r="E547" s="96" t="s">
        <v>78</v>
      </c>
      <c r="F547" s="116">
        <v>7560275</v>
      </c>
      <c r="G547" s="313" t="str">
        <f t="shared" si="16"/>
        <v>12.141 - C</v>
      </c>
      <c r="H547" s="313">
        <f t="shared" si="18"/>
        <v>12.14</v>
      </c>
    </row>
    <row r="548" spans="2:8">
      <c r="B548" s="194">
        <f t="shared" si="17"/>
        <v>12.141999999999976</v>
      </c>
      <c r="C548" s="117">
        <v>59.1</v>
      </c>
      <c r="D548" s="99" t="s">
        <v>617</v>
      </c>
      <c r="E548" s="96" t="s">
        <v>78</v>
      </c>
      <c r="F548" s="116">
        <v>10843318</v>
      </c>
      <c r="G548" s="313" t="str">
        <f t="shared" si="16"/>
        <v>12.142 - C</v>
      </c>
      <c r="H548" s="313">
        <f t="shared" si="18"/>
        <v>12.14</v>
      </c>
    </row>
    <row r="549" spans="2:8">
      <c r="B549" s="194">
        <f t="shared" si="17"/>
        <v>12.142999999999976</v>
      </c>
      <c r="C549" s="117">
        <v>60.1</v>
      </c>
      <c r="D549" s="99" t="s">
        <v>618</v>
      </c>
      <c r="E549" s="96" t="s">
        <v>78</v>
      </c>
      <c r="F549" s="116">
        <v>79065</v>
      </c>
      <c r="G549" s="313" t="str">
        <f t="shared" si="16"/>
        <v>12.143 - C</v>
      </c>
      <c r="H549" s="313">
        <f t="shared" si="18"/>
        <v>12.14</v>
      </c>
    </row>
    <row r="550" spans="2:8">
      <c r="B550" s="194">
        <f t="shared" si="17"/>
        <v>12.143999999999975</v>
      </c>
      <c r="C550" s="117">
        <v>61.1</v>
      </c>
      <c r="D550" s="99" t="s">
        <v>619</v>
      </c>
      <c r="E550" s="96" t="s">
        <v>78</v>
      </c>
      <c r="F550" s="116">
        <v>105006</v>
      </c>
      <c r="G550" s="313" t="str">
        <f t="shared" si="16"/>
        <v>12.144 - C</v>
      </c>
      <c r="H550" s="313">
        <f t="shared" si="18"/>
        <v>12.14</v>
      </c>
    </row>
    <row r="551" spans="2:8">
      <c r="B551" s="194">
        <f t="shared" si="17"/>
        <v>12.144999999999975</v>
      </c>
      <c r="C551" s="117">
        <v>62.1</v>
      </c>
      <c r="D551" s="99" t="s">
        <v>620</v>
      </c>
      <c r="E551" s="96" t="s">
        <v>78</v>
      </c>
      <c r="F551" s="116">
        <v>300374</v>
      </c>
      <c r="G551" s="313" t="str">
        <f t="shared" si="16"/>
        <v>12.145 - C</v>
      </c>
      <c r="H551" s="313">
        <f t="shared" si="18"/>
        <v>12.15</v>
      </c>
    </row>
    <row r="552" spans="2:8">
      <c r="B552" s="194">
        <f t="shared" si="17"/>
        <v>12.145999999999974</v>
      </c>
      <c r="C552" s="117">
        <v>63.1</v>
      </c>
      <c r="D552" s="99" t="s">
        <v>621</v>
      </c>
      <c r="E552" s="96" t="s">
        <v>81</v>
      </c>
      <c r="F552" s="116">
        <v>6700</v>
      </c>
      <c r="G552" s="313" t="str">
        <f t="shared" si="16"/>
        <v>12.146 - C</v>
      </c>
      <c r="H552" s="313">
        <f t="shared" si="18"/>
        <v>12.15</v>
      </c>
    </row>
    <row r="553" spans="2:8">
      <c r="B553" s="194">
        <f t="shared" si="17"/>
        <v>12.146999999999974</v>
      </c>
      <c r="C553" s="117">
        <v>64.099999999999994</v>
      </c>
      <c r="D553" s="99" t="s">
        <v>622</v>
      </c>
      <c r="E553" s="96" t="s">
        <v>81</v>
      </c>
      <c r="F553" s="116">
        <v>49392</v>
      </c>
      <c r="G553" s="313" t="str">
        <f t="shared" si="16"/>
        <v>12.147 - C</v>
      </c>
      <c r="H553" s="313">
        <f t="shared" si="18"/>
        <v>12.15</v>
      </c>
    </row>
    <row r="554" spans="2:8">
      <c r="B554" s="194">
        <f t="shared" si="17"/>
        <v>12.147999999999973</v>
      </c>
      <c r="C554" s="117">
        <v>65.099999999999994</v>
      </c>
      <c r="D554" s="99" t="s">
        <v>623</v>
      </c>
      <c r="E554" s="96" t="s">
        <v>81</v>
      </c>
      <c r="F554" s="116">
        <v>71797</v>
      </c>
      <c r="G554" s="313" t="str">
        <f t="shared" si="16"/>
        <v>12.148 - C</v>
      </c>
      <c r="H554" s="313">
        <f t="shared" si="18"/>
        <v>12.15</v>
      </c>
    </row>
    <row r="555" spans="2:8">
      <c r="B555" s="194">
        <f t="shared" si="17"/>
        <v>12.148999999999972</v>
      </c>
      <c r="C555" s="117">
        <v>66.099999999999994</v>
      </c>
      <c r="D555" s="99" t="s">
        <v>624</v>
      </c>
      <c r="E555" s="96" t="s">
        <v>81</v>
      </c>
      <c r="F555" s="116">
        <v>96068</v>
      </c>
      <c r="G555" s="313" t="str">
        <f t="shared" si="16"/>
        <v>12.149 - C</v>
      </c>
      <c r="H555" s="313">
        <f t="shared" si="18"/>
        <v>12.15</v>
      </c>
    </row>
    <row r="556" spans="2:8">
      <c r="B556" s="194">
        <f t="shared" si="17"/>
        <v>12.149999999999972</v>
      </c>
      <c r="C556" s="117">
        <v>67.099999999999994</v>
      </c>
      <c r="D556" s="99" t="s">
        <v>625</v>
      </c>
      <c r="E556" s="96" t="s">
        <v>81</v>
      </c>
      <c r="F556" s="116">
        <v>250882</v>
      </c>
      <c r="G556" s="313" t="str">
        <f t="shared" si="16"/>
        <v>12.150 - C</v>
      </c>
      <c r="H556" s="313">
        <f t="shared" si="18"/>
        <v>12.15</v>
      </c>
    </row>
    <row r="557" spans="2:8">
      <c r="B557" s="194">
        <f t="shared" si="17"/>
        <v>12.150999999999971</v>
      </c>
      <c r="C557" s="117">
        <v>68.099999999999994</v>
      </c>
      <c r="D557" s="99" t="s">
        <v>626</v>
      </c>
      <c r="E557" s="96" t="s">
        <v>81</v>
      </c>
      <c r="F557" s="116">
        <v>329850</v>
      </c>
      <c r="G557" s="313" t="str">
        <f t="shared" si="16"/>
        <v>12.151 - C</v>
      </c>
      <c r="H557" s="313">
        <f t="shared" si="18"/>
        <v>12.15</v>
      </c>
    </row>
    <row r="558" spans="2:8">
      <c r="B558" s="192">
        <v>13</v>
      </c>
      <c r="C558" s="100"/>
      <c r="D558" s="101" t="s">
        <v>627</v>
      </c>
      <c r="E558" s="102"/>
      <c r="F558" s="103"/>
      <c r="G558" s="313" t="str">
        <f t="shared" ref="G558:G585" si="19">H558&amp;" - C"</f>
        <v>13 - C</v>
      </c>
      <c r="H558" s="313">
        <f t="shared" si="18"/>
        <v>13</v>
      </c>
    </row>
    <row r="559" spans="2:8">
      <c r="B559" s="193">
        <v>13.1</v>
      </c>
      <c r="C559" s="112">
        <v>8.1</v>
      </c>
      <c r="D559" s="99" t="s">
        <v>628</v>
      </c>
      <c r="E559" s="96" t="s">
        <v>88</v>
      </c>
      <c r="F559" s="93">
        <v>47692</v>
      </c>
      <c r="G559" s="313" t="str">
        <f t="shared" si="19"/>
        <v>13,1 - C</v>
      </c>
      <c r="H559" s="313">
        <f t="shared" si="18"/>
        <v>13.1</v>
      </c>
    </row>
    <row r="560" spans="2:8">
      <c r="B560" s="193">
        <v>13.2</v>
      </c>
      <c r="C560" s="112">
        <v>8.1999999999999993</v>
      </c>
      <c r="D560" s="99" t="s">
        <v>629</v>
      </c>
      <c r="E560" s="96" t="s">
        <v>88</v>
      </c>
      <c r="F560" s="93">
        <v>49816</v>
      </c>
      <c r="G560" s="313" t="str">
        <f t="shared" si="19"/>
        <v>13,2 - C</v>
      </c>
      <c r="H560" s="313">
        <f t="shared" si="18"/>
        <v>13.2</v>
      </c>
    </row>
    <row r="561" spans="2:8">
      <c r="B561" s="193">
        <v>13.3</v>
      </c>
      <c r="C561" s="112">
        <v>8.3000000000000007</v>
      </c>
      <c r="D561" s="99" t="s">
        <v>630</v>
      </c>
      <c r="E561" s="96" t="s">
        <v>88</v>
      </c>
      <c r="F561" s="93">
        <v>27495</v>
      </c>
      <c r="G561" s="313" t="str">
        <f t="shared" si="19"/>
        <v>13,3 - C</v>
      </c>
      <c r="H561" s="313">
        <f t="shared" si="18"/>
        <v>13.3</v>
      </c>
    </row>
    <row r="562" spans="2:8">
      <c r="B562" s="193">
        <v>13.4</v>
      </c>
      <c r="C562" s="112">
        <v>8.4</v>
      </c>
      <c r="D562" s="99" t="s">
        <v>631</v>
      </c>
      <c r="E562" s="96" t="s">
        <v>88</v>
      </c>
      <c r="F562" s="93">
        <v>42313</v>
      </c>
      <c r="G562" s="313" t="str">
        <f t="shared" si="19"/>
        <v>13,4 - C</v>
      </c>
      <c r="H562" s="313">
        <f t="shared" si="18"/>
        <v>13.4</v>
      </c>
    </row>
    <row r="563" spans="2:8">
      <c r="B563" s="193">
        <v>13.5</v>
      </c>
      <c r="C563" s="112">
        <v>8.5</v>
      </c>
      <c r="D563" s="99" t="s">
        <v>632</v>
      </c>
      <c r="E563" s="96" t="s">
        <v>88</v>
      </c>
      <c r="F563" s="93">
        <v>94859</v>
      </c>
      <c r="G563" s="313" t="str">
        <f t="shared" si="19"/>
        <v>13,5 - C</v>
      </c>
      <c r="H563" s="313">
        <f t="shared" si="18"/>
        <v>13.5</v>
      </c>
    </row>
    <row r="564" spans="2:8">
      <c r="B564" s="193">
        <v>13.6</v>
      </c>
      <c r="C564" s="112">
        <v>8.6</v>
      </c>
      <c r="D564" s="99" t="s">
        <v>633</v>
      </c>
      <c r="E564" s="96" t="s">
        <v>81</v>
      </c>
      <c r="F564" s="93">
        <v>51304</v>
      </c>
      <c r="G564" s="313" t="str">
        <f t="shared" si="19"/>
        <v>13,6 - C</v>
      </c>
      <c r="H564" s="313">
        <f t="shared" si="18"/>
        <v>13.6</v>
      </c>
    </row>
    <row r="565" spans="2:8">
      <c r="B565" s="193">
        <v>13.7</v>
      </c>
      <c r="C565" s="112">
        <v>8.6999999999999993</v>
      </c>
      <c r="D565" s="99" t="s">
        <v>634</v>
      </c>
      <c r="E565" s="96" t="s">
        <v>88</v>
      </c>
      <c r="F565" s="93">
        <v>96035</v>
      </c>
      <c r="G565" s="313" t="str">
        <f t="shared" si="19"/>
        <v>13,7 - C</v>
      </c>
      <c r="H565" s="313">
        <f t="shared" si="18"/>
        <v>13.7</v>
      </c>
    </row>
    <row r="566" spans="2:8">
      <c r="B566" s="193">
        <v>13.8</v>
      </c>
      <c r="C566" s="112">
        <v>8.8000000000000007</v>
      </c>
      <c r="D566" s="91" t="s">
        <v>635</v>
      </c>
      <c r="E566" s="96" t="s">
        <v>88</v>
      </c>
      <c r="F566" s="93">
        <v>116493</v>
      </c>
      <c r="G566" s="313" t="str">
        <f t="shared" si="19"/>
        <v>13,8 - C</v>
      </c>
      <c r="H566" s="313">
        <f t="shared" si="18"/>
        <v>13.8</v>
      </c>
    </row>
    <row r="567" spans="2:8">
      <c r="B567" s="193">
        <v>13.9</v>
      </c>
      <c r="C567" s="112">
        <v>8.9</v>
      </c>
      <c r="D567" s="91" t="s">
        <v>636</v>
      </c>
      <c r="E567" s="96" t="s">
        <v>88</v>
      </c>
      <c r="F567" s="93">
        <v>49600</v>
      </c>
      <c r="G567" s="313" t="str">
        <f t="shared" si="19"/>
        <v>13,9 - C</v>
      </c>
      <c r="H567" s="313">
        <f t="shared" si="18"/>
        <v>13.9</v>
      </c>
    </row>
    <row r="568" spans="2:8">
      <c r="B568" s="191">
        <v>13.1</v>
      </c>
      <c r="C568" s="97">
        <v>9</v>
      </c>
      <c r="D568" s="91" t="s">
        <v>637</v>
      </c>
      <c r="E568" s="96" t="s">
        <v>88</v>
      </c>
      <c r="F568" s="93">
        <v>35844</v>
      </c>
      <c r="G568" s="313" t="str">
        <f>SUBSTITUTE(TEXT(B568,"0,00"),",",".")&amp;" - C"</f>
        <v>13.10 - C</v>
      </c>
      <c r="H568" s="313">
        <f t="shared" si="18"/>
        <v>13.1</v>
      </c>
    </row>
    <row r="569" spans="2:8">
      <c r="B569" s="191">
        <v>13.11</v>
      </c>
      <c r="C569" s="97">
        <v>9.1</v>
      </c>
      <c r="D569" s="91" t="s">
        <v>638</v>
      </c>
      <c r="E569" s="96" t="s">
        <v>88</v>
      </c>
      <c r="F569" s="93">
        <v>42372</v>
      </c>
      <c r="G569" s="313" t="str">
        <f t="shared" si="19"/>
        <v>13,11 - C</v>
      </c>
      <c r="H569" s="313">
        <f t="shared" si="18"/>
        <v>13.11</v>
      </c>
    </row>
    <row r="570" spans="2:8">
      <c r="B570" s="191">
        <v>13.12</v>
      </c>
      <c r="C570" s="97">
        <v>9.1999999999999993</v>
      </c>
      <c r="D570" s="91" t="s">
        <v>639</v>
      </c>
      <c r="E570" s="96" t="s">
        <v>88</v>
      </c>
      <c r="F570" s="93">
        <v>67844</v>
      </c>
      <c r="G570" s="313" t="str">
        <f t="shared" si="19"/>
        <v>13,12 - C</v>
      </c>
      <c r="H570" s="313">
        <f t="shared" si="18"/>
        <v>13.12</v>
      </c>
    </row>
    <row r="571" spans="2:8">
      <c r="B571" s="191">
        <v>13.13</v>
      </c>
      <c r="C571" s="97">
        <v>9.3000000000000007</v>
      </c>
      <c r="D571" s="91" t="s">
        <v>640</v>
      </c>
      <c r="E571" s="96" t="s">
        <v>88</v>
      </c>
      <c r="F571" s="93">
        <v>80422</v>
      </c>
      <c r="G571" s="313" t="str">
        <f t="shared" si="19"/>
        <v>13,13 - C</v>
      </c>
      <c r="H571" s="313">
        <f t="shared" si="18"/>
        <v>13.13</v>
      </c>
    </row>
    <row r="572" spans="2:8">
      <c r="B572" s="191">
        <v>13.14</v>
      </c>
      <c r="C572" s="97">
        <v>9.4</v>
      </c>
      <c r="D572" s="91" t="s">
        <v>641</v>
      </c>
      <c r="E572" s="96" t="s">
        <v>88</v>
      </c>
      <c r="F572" s="93">
        <v>114932</v>
      </c>
      <c r="G572" s="313" t="str">
        <f t="shared" si="19"/>
        <v>13,14 - C</v>
      </c>
      <c r="H572" s="313">
        <f t="shared" si="18"/>
        <v>13.14</v>
      </c>
    </row>
    <row r="573" spans="2:8">
      <c r="B573" s="191">
        <v>13.15</v>
      </c>
      <c r="C573" s="97">
        <v>9.5</v>
      </c>
      <c r="D573" s="91" t="s">
        <v>642</v>
      </c>
      <c r="E573" s="96" t="s">
        <v>109</v>
      </c>
      <c r="F573" s="93">
        <v>158623</v>
      </c>
      <c r="G573" s="313" t="str">
        <f t="shared" si="19"/>
        <v>13,15 - C</v>
      </c>
      <c r="H573" s="313">
        <f t="shared" si="18"/>
        <v>13.15</v>
      </c>
    </row>
    <row r="574" spans="2:8">
      <c r="B574" s="191">
        <v>13.16</v>
      </c>
      <c r="C574" s="97">
        <v>9.6</v>
      </c>
      <c r="D574" s="91" t="s">
        <v>643</v>
      </c>
      <c r="E574" s="96" t="s">
        <v>109</v>
      </c>
      <c r="F574" s="93">
        <v>150138</v>
      </c>
      <c r="G574" s="313" t="str">
        <f t="shared" si="19"/>
        <v>13,16 - C</v>
      </c>
      <c r="H574" s="313">
        <f t="shared" si="18"/>
        <v>13.16</v>
      </c>
    </row>
    <row r="575" spans="2:8">
      <c r="B575" s="190"/>
      <c r="C575" s="90"/>
      <c r="D575" s="91"/>
      <c r="E575" s="115"/>
      <c r="F575" s="109"/>
      <c r="G575" s="313" t="str">
        <f t="shared" si="19"/>
        <v>0 - C</v>
      </c>
      <c r="H575" s="313">
        <f t="shared" si="18"/>
        <v>0</v>
      </c>
    </row>
    <row r="576" spans="2:8">
      <c r="B576" s="192">
        <v>14</v>
      </c>
      <c r="C576" s="100"/>
      <c r="D576" s="101" t="s">
        <v>644</v>
      </c>
      <c r="E576" s="102"/>
      <c r="F576" s="103"/>
      <c r="G576" s="313" t="str">
        <f t="shared" si="19"/>
        <v>14 - C</v>
      </c>
      <c r="H576" s="313">
        <f t="shared" si="18"/>
        <v>14</v>
      </c>
    </row>
    <row r="577" spans="2:8">
      <c r="B577" s="193">
        <v>14.1</v>
      </c>
      <c r="C577" s="112">
        <v>8.1</v>
      </c>
      <c r="D577" s="99" t="s">
        <v>645</v>
      </c>
      <c r="E577" s="96" t="s">
        <v>88</v>
      </c>
      <c r="F577" s="93">
        <v>87171</v>
      </c>
      <c r="G577" s="313" t="str">
        <f t="shared" si="19"/>
        <v>14,1 - C</v>
      </c>
      <c r="H577" s="313">
        <f t="shared" si="18"/>
        <v>14.1</v>
      </c>
    </row>
    <row r="578" spans="2:8">
      <c r="B578" s="193">
        <v>14.2</v>
      </c>
      <c r="C578" s="112">
        <v>8.1999999999999993</v>
      </c>
      <c r="D578" s="99" t="s">
        <v>646</v>
      </c>
      <c r="E578" s="96" t="s">
        <v>81</v>
      </c>
      <c r="F578" s="93">
        <v>58700</v>
      </c>
      <c r="G578" s="313" t="str">
        <f t="shared" si="19"/>
        <v>14,2 - C</v>
      </c>
      <c r="H578" s="313">
        <f t="shared" si="18"/>
        <v>14.2</v>
      </c>
    </row>
    <row r="579" spans="2:8">
      <c r="B579" s="193">
        <v>14.3</v>
      </c>
      <c r="C579" s="112">
        <v>8.3000000000000007</v>
      </c>
      <c r="D579" s="99" t="s">
        <v>647</v>
      </c>
      <c r="E579" s="96" t="s">
        <v>88</v>
      </c>
      <c r="F579" s="93">
        <v>90422</v>
      </c>
      <c r="G579" s="313" t="str">
        <f t="shared" si="19"/>
        <v>14,3 - C</v>
      </c>
      <c r="H579" s="313">
        <f t="shared" si="18"/>
        <v>14.3</v>
      </c>
    </row>
    <row r="580" spans="2:8">
      <c r="B580" s="193">
        <v>14.4</v>
      </c>
      <c r="C580" s="112">
        <v>8.4</v>
      </c>
      <c r="D580" s="99" t="s">
        <v>648</v>
      </c>
      <c r="E580" s="96" t="s">
        <v>88</v>
      </c>
      <c r="F580" s="93">
        <v>95072</v>
      </c>
      <c r="G580" s="313" t="str">
        <f t="shared" si="19"/>
        <v>14,4 - C</v>
      </c>
      <c r="H580" s="313">
        <f t="shared" si="18"/>
        <v>14.4</v>
      </c>
    </row>
    <row r="581" spans="2:8">
      <c r="B581" s="193">
        <v>14.5</v>
      </c>
      <c r="C581" s="112">
        <v>8.5</v>
      </c>
      <c r="D581" s="99" t="s">
        <v>649</v>
      </c>
      <c r="E581" s="96" t="s">
        <v>88</v>
      </c>
      <c r="F581" s="93">
        <v>99453</v>
      </c>
      <c r="G581" s="313" t="str">
        <f t="shared" si="19"/>
        <v>14,5 - C</v>
      </c>
      <c r="H581" s="313">
        <f t="shared" si="18"/>
        <v>14.5</v>
      </c>
    </row>
    <row r="582" spans="2:8" ht="20.399999999999999">
      <c r="B582" s="193">
        <v>14.6</v>
      </c>
      <c r="C582" s="112">
        <v>8.6</v>
      </c>
      <c r="D582" s="99" t="s">
        <v>650</v>
      </c>
      <c r="E582" s="96" t="s">
        <v>88</v>
      </c>
      <c r="F582" s="93">
        <v>118958</v>
      </c>
      <c r="G582" s="313" t="str">
        <f t="shared" si="19"/>
        <v>14,6 - C</v>
      </c>
      <c r="H582" s="313">
        <f t="shared" si="18"/>
        <v>14.6</v>
      </c>
    </row>
    <row r="583" spans="2:8">
      <c r="B583" s="193">
        <v>14.7</v>
      </c>
      <c r="C583" s="112">
        <v>8.6999999999999993</v>
      </c>
      <c r="D583" s="99" t="s">
        <v>651</v>
      </c>
      <c r="E583" s="96" t="s">
        <v>81</v>
      </c>
      <c r="F583" s="93">
        <v>79248</v>
      </c>
      <c r="G583" s="313" t="str">
        <f t="shared" si="19"/>
        <v>14,7 - C</v>
      </c>
      <c r="H583" s="313">
        <f t="shared" si="18"/>
        <v>14.7</v>
      </c>
    </row>
    <row r="584" spans="2:8">
      <c r="B584" s="193">
        <v>14.8</v>
      </c>
      <c r="C584" s="112">
        <v>8.8000000000000007</v>
      </c>
      <c r="D584" s="99" t="s">
        <v>652</v>
      </c>
      <c r="E584" s="96" t="s">
        <v>88</v>
      </c>
      <c r="F584" s="93">
        <v>248463</v>
      </c>
      <c r="G584" s="313" t="str">
        <f t="shared" si="19"/>
        <v>14,8 - C</v>
      </c>
      <c r="H584" s="313">
        <f t="shared" si="18"/>
        <v>14.8</v>
      </c>
    </row>
    <row r="585" spans="2:8">
      <c r="B585" s="193">
        <v>14.9</v>
      </c>
      <c r="C585" s="112">
        <v>8.9</v>
      </c>
      <c r="D585" s="91" t="s">
        <v>653</v>
      </c>
      <c r="E585" s="96" t="s">
        <v>88</v>
      </c>
      <c r="F585" s="93">
        <v>71937</v>
      </c>
      <c r="G585" s="313" t="str">
        <f t="shared" si="19"/>
        <v>14,9 - C</v>
      </c>
      <c r="H585" s="313">
        <f t="shared" si="18"/>
        <v>14.9</v>
      </c>
    </row>
    <row r="586" spans="2:8">
      <c r="B586" s="191">
        <v>14.1</v>
      </c>
      <c r="C586" s="97">
        <v>9</v>
      </c>
      <c r="D586" s="91" t="s">
        <v>654</v>
      </c>
      <c r="E586" s="96" t="s">
        <v>81</v>
      </c>
      <c r="F586" s="93">
        <v>49633</v>
      </c>
      <c r="G586" s="313" t="str">
        <f>SUBSTITUTE(TEXT(B586,"0,00"),",",".")&amp;" - C"</f>
        <v>14.10 - C</v>
      </c>
      <c r="H586" s="313">
        <f t="shared" ref="H586:H649" si="20">ROUND(B586,2)</f>
        <v>14.1</v>
      </c>
    </row>
    <row r="587" spans="2:8">
      <c r="B587" s="191">
        <v>14.11</v>
      </c>
      <c r="C587" s="97">
        <v>9.1</v>
      </c>
      <c r="D587" s="91" t="s">
        <v>655</v>
      </c>
      <c r="E587" s="96" t="s">
        <v>81</v>
      </c>
      <c r="F587" s="93">
        <v>20748</v>
      </c>
      <c r="G587" s="313" t="str">
        <f t="shared" ref="G587:G650" si="21">H587&amp;" - C"</f>
        <v>14,11 - C</v>
      </c>
      <c r="H587" s="313">
        <f t="shared" si="20"/>
        <v>14.11</v>
      </c>
    </row>
    <row r="588" spans="2:8">
      <c r="B588" s="191">
        <v>14.12</v>
      </c>
      <c r="C588" s="97">
        <v>9.1999999999999993</v>
      </c>
      <c r="D588" s="91" t="s">
        <v>656</v>
      </c>
      <c r="E588" s="96" t="s">
        <v>81</v>
      </c>
      <c r="F588" s="93">
        <v>14644</v>
      </c>
      <c r="G588" s="313" t="str">
        <f t="shared" si="21"/>
        <v>14,12 - C</v>
      </c>
      <c r="H588" s="313">
        <f t="shared" si="20"/>
        <v>14.12</v>
      </c>
    </row>
    <row r="589" spans="2:8">
      <c r="B589" s="191">
        <v>14.13</v>
      </c>
      <c r="C589" s="97">
        <v>9.3000000000000007</v>
      </c>
      <c r="D589" s="91" t="s">
        <v>657</v>
      </c>
      <c r="E589" s="96" t="s">
        <v>81</v>
      </c>
      <c r="F589" s="93">
        <v>19145</v>
      </c>
      <c r="G589" s="313" t="str">
        <f t="shared" si="21"/>
        <v>14,13 - C</v>
      </c>
      <c r="H589" s="313">
        <f t="shared" si="20"/>
        <v>14.13</v>
      </c>
    </row>
    <row r="590" spans="2:8">
      <c r="B590" s="191">
        <v>14.14</v>
      </c>
      <c r="C590" s="97">
        <v>9.4</v>
      </c>
      <c r="D590" s="91" t="s">
        <v>658</v>
      </c>
      <c r="E590" s="96" t="s">
        <v>81</v>
      </c>
      <c r="F590" s="93">
        <v>18307</v>
      </c>
      <c r="G590" s="313" t="str">
        <f t="shared" si="21"/>
        <v>14,14 - C</v>
      </c>
      <c r="H590" s="313">
        <f t="shared" si="20"/>
        <v>14.14</v>
      </c>
    </row>
    <row r="591" spans="2:8">
      <c r="B591" s="191">
        <v>14.15</v>
      </c>
      <c r="C591" s="97">
        <v>9.5</v>
      </c>
      <c r="D591" s="91" t="s">
        <v>659</v>
      </c>
      <c r="E591" s="96" t="s">
        <v>81</v>
      </c>
      <c r="F591" s="93">
        <v>28257</v>
      </c>
      <c r="G591" s="313" t="str">
        <f t="shared" si="21"/>
        <v>14,15 - C</v>
      </c>
      <c r="H591" s="313">
        <f t="shared" si="20"/>
        <v>14.15</v>
      </c>
    </row>
    <row r="592" spans="2:8">
      <c r="B592" s="191">
        <v>14.16</v>
      </c>
      <c r="C592" s="97">
        <v>9.6</v>
      </c>
      <c r="D592" s="91" t="s">
        <v>660</v>
      </c>
      <c r="E592" s="96" t="s">
        <v>81</v>
      </c>
      <c r="F592" s="93">
        <v>51671</v>
      </c>
      <c r="G592" s="313" t="str">
        <f t="shared" si="21"/>
        <v>14,16 - C</v>
      </c>
      <c r="H592" s="313">
        <f t="shared" si="20"/>
        <v>14.16</v>
      </c>
    </row>
    <row r="593" spans="2:8">
      <c r="B593" s="191">
        <v>14.17</v>
      </c>
      <c r="C593" s="97">
        <v>9.6999999999999993</v>
      </c>
      <c r="D593" s="91" t="s">
        <v>661</v>
      </c>
      <c r="E593" s="96" t="s">
        <v>81</v>
      </c>
      <c r="F593" s="93">
        <v>20786</v>
      </c>
      <c r="G593" s="313" t="str">
        <f t="shared" si="21"/>
        <v>14,17 - C</v>
      </c>
      <c r="H593" s="313">
        <f t="shared" si="20"/>
        <v>14.17</v>
      </c>
    </row>
    <row r="594" spans="2:8">
      <c r="B594" s="191">
        <v>14.18</v>
      </c>
      <c r="C594" s="97">
        <v>9.8000000000000007</v>
      </c>
      <c r="D594" s="91" t="s">
        <v>662</v>
      </c>
      <c r="E594" s="96" t="s">
        <v>88</v>
      </c>
      <c r="F594" s="93">
        <v>118922</v>
      </c>
      <c r="G594" s="313" t="str">
        <f t="shared" si="21"/>
        <v>14,18 - C</v>
      </c>
      <c r="H594" s="313">
        <f t="shared" si="20"/>
        <v>14.18</v>
      </c>
    </row>
    <row r="595" spans="2:8">
      <c r="B595" s="191">
        <v>14.19</v>
      </c>
      <c r="C595" s="97">
        <v>9.9</v>
      </c>
      <c r="D595" s="99" t="s">
        <v>663</v>
      </c>
      <c r="E595" s="108" t="s">
        <v>81</v>
      </c>
      <c r="F595" s="93">
        <v>175579</v>
      </c>
      <c r="G595" s="313" t="str">
        <f t="shared" si="21"/>
        <v>14,19 - C</v>
      </c>
      <c r="H595" s="313">
        <f t="shared" si="20"/>
        <v>14.19</v>
      </c>
    </row>
    <row r="596" spans="2:8">
      <c r="B596" s="191">
        <v>14.2</v>
      </c>
      <c r="C596" s="97">
        <v>10</v>
      </c>
      <c r="D596" s="99" t="s">
        <v>664</v>
      </c>
      <c r="E596" s="108" t="s">
        <v>81</v>
      </c>
      <c r="F596" s="93">
        <v>11652</v>
      </c>
      <c r="G596" s="313" t="str">
        <f>SUBSTITUTE(TEXT(B596,"0,00"),",",".")&amp;" - C"</f>
        <v>14.20 - C</v>
      </c>
      <c r="H596" s="313">
        <f t="shared" si="20"/>
        <v>14.2</v>
      </c>
    </row>
    <row r="597" spans="2:8">
      <c r="B597" s="191">
        <v>14.21</v>
      </c>
      <c r="C597" s="97">
        <v>10.1</v>
      </c>
      <c r="D597" s="99" t="s">
        <v>665</v>
      </c>
      <c r="E597" s="108" t="s">
        <v>81</v>
      </c>
      <c r="F597" s="93">
        <v>44344</v>
      </c>
      <c r="G597" s="313" t="str">
        <f t="shared" si="21"/>
        <v>14,21 - C</v>
      </c>
      <c r="H597" s="313">
        <f t="shared" si="20"/>
        <v>14.21</v>
      </c>
    </row>
    <row r="598" spans="2:8">
      <c r="B598" s="191">
        <v>14.22</v>
      </c>
      <c r="C598" s="97">
        <v>10.199999999999999</v>
      </c>
      <c r="D598" s="99" t="s">
        <v>666</v>
      </c>
      <c r="E598" s="108" t="s">
        <v>88</v>
      </c>
      <c r="F598" s="93">
        <v>72175</v>
      </c>
      <c r="G598" s="313" t="str">
        <f t="shared" si="21"/>
        <v>14,22 - C</v>
      </c>
      <c r="H598" s="313">
        <f t="shared" si="20"/>
        <v>14.22</v>
      </c>
    </row>
    <row r="599" spans="2:8">
      <c r="B599" s="191">
        <v>14.23</v>
      </c>
      <c r="C599" s="97">
        <v>10.3</v>
      </c>
      <c r="D599" s="99" t="s">
        <v>667</v>
      </c>
      <c r="E599" s="108" t="s">
        <v>88</v>
      </c>
      <c r="F599" s="93">
        <v>82205</v>
      </c>
      <c r="G599" s="313" t="str">
        <f t="shared" si="21"/>
        <v>14,23 - C</v>
      </c>
      <c r="H599" s="313">
        <f t="shared" si="20"/>
        <v>14.23</v>
      </c>
    </row>
    <row r="600" spans="2:8">
      <c r="B600" s="191">
        <v>14.24</v>
      </c>
      <c r="C600" s="97">
        <v>10.4</v>
      </c>
      <c r="D600" s="99" t="s">
        <v>668</v>
      </c>
      <c r="E600" s="108" t="s">
        <v>88</v>
      </c>
      <c r="F600" s="93">
        <v>86097</v>
      </c>
      <c r="G600" s="313" t="str">
        <f t="shared" si="21"/>
        <v>14,24 - C</v>
      </c>
      <c r="H600" s="313">
        <f t="shared" si="20"/>
        <v>14.24</v>
      </c>
    </row>
    <row r="601" spans="2:8">
      <c r="B601" s="191">
        <v>14.25</v>
      </c>
      <c r="C601" s="97">
        <v>10.5</v>
      </c>
      <c r="D601" s="99" t="s">
        <v>669</v>
      </c>
      <c r="E601" s="108" t="s">
        <v>88</v>
      </c>
      <c r="F601" s="93">
        <v>73591</v>
      </c>
      <c r="G601" s="313" t="str">
        <f t="shared" si="21"/>
        <v>14,25 - C</v>
      </c>
      <c r="H601" s="313">
        <f t="shared" si="20"/>
        <v>14.25</v>
      </c>
    </row>
    <row r="602" spans="2:8">
      <c r="B602" s="191">
        <v>14.26</v>
      </c>
      <c r="C602" s="97">
        <v>10.6</v>
      </c>
      <c r="D602" s="98" t="s">
        <v>670</v>
      </c>
      <c r="E602" s="108" t="s">
        <v>88</v>
      </c>
      <c r="F602" s="93">
        <v>82090</v>
      </c>
      <c r="G602" s="313" t="str">
        <f t="shared" si="21"/>
        <v>14,26 - C</v>
      </c>
      <c r="H602" s="313">
        <f t="shared" si="20"/>
        <v>14.26</v>
      </c>
    </row>
    <row r="603" spans="2:8">
      <c r="B603" s="191">
        <v>14.27</v>
      </c>
      <c r="C603" s="97">
        <v>10.7</v>
      </c>
      <c r="D603" s="98" t="s">
        <v>671</v>
      </c>
      <c r="E603" s="108" t="s">
        <v>81</v>
      </c>
      <c r="F603" s="93">
        <v>22674</v>
      </c>
      <c r="G603" s="313" t="str">
        <f t="shared" si="21"/>
        <v>14,27 - C</v>
      </c>
      <c r="H603" s="313">
        <f t="shared" si="20"/>
        <v>14.27</v>
      </c>
    </row>
    <row r="604" spans="2:8">
      <c r="B604" s="191">
        <v>14.28</v>
      </c>
      <c r="C604" s="97">
        <v>10.8</v>
      </c>
      <c r="D604" s="98" t="s">
        <v>672</v>
      </c>
      <c r="E604" s="108" t="s">
        <v>88</v>
      </c>
      <c r="F604" s="93">
        <v>76612</v>
      </c>
      <c r="G604" s="313" t="str">
        <f t="shared" si="21"/>
        <v>14,28 - C</v>
      </c>
      <c r="H604" s="313">
        <f t="shared" si="20"/>
        <v>14.28</v>
      </c>
    </row>
    <row r="605" spans="2:8">
      <c r="B605" s="191">
        <v>14.29</v>
      </c>
      <c r="C605" s="97">
        <v>10.9</v>
      </c>
      <c r="D605" s="98" t="s">
        <v>673</v>
      </c>
      <c r="E605" s="108" t="s">
        <v>78</v>
      </c>
      <c r="F605" s="93">
        <v>32970</v>
      </c>
      <c r="G605" s="313" t="str">
        <f t="shared" si="21"/>
        <v>14,29 - C</v>
      </c>
      <c r="H605" s="313">
        <f t="shared" si="20"/>
        <v>14.29</v>
      </c>
    </row>
    <row r="606" spans="2:8" ht="20.399999999999999">
      <c r="B606" s="191">
        <v>14.3</v>
      </c>
      <c r="C606" s="97">
        <v>11</v>
      </c>
      <c r="D606" s="98" t="s">
        <v>674</v>
      </c>
      <c r="E606" s="108" t="s">
        <v>78</v>
      </c>
      <c r="F606" s="93">
        <v>188366</v>
      </c>
      <c r="G606" s="313" t="str">
        <f>SUBSTITUTE(TEXT(B606,"0,00"),",",".")&amp;" - C"</f>
        <v>14.30 - C</v>
      </c>
      <c r="H606" s="313">
        <f t="shared" si="20"/>
        <v>14.3</v>
      </c>
    </row>
    <row r="607" spans="2:8">
      <c r="B607" s="191">
        <v>14.31</v>
      </c>
      <c r="C607" s="97">
        <v>11.1</v>
      </c>
      <c r="D607" s="98" t="s">
        <v>675</v>
      </c>
      <c r="E607" s="108" t="s">
        <v>78</v>
      </c>
      <c r="F607" s="93">
        <v>19268</v>
      </c>
      <c r="G607" s="313" t="str">
        <f t="shared" si="21"/>
        <v>14,31 - C</v>
      </c>
      <c r="H607" s="313">
        <f t="shared" si="20"/>
        <v>14.31</v>
      </c>
    </row>
    <row r="608" spans="2:8">
      <c r="B608" s="191">
        <v>14.32</v>
      </c>
      <c r="C608" s="97">
        <v>11.2</v>
      </c>
      <c r="D608" s="98" t="s">
        <v>676</v>
      </c>
      <c r="E608" s="108" t="s">
        <v>78</v>
      </c>
      <c r="F608" s="93">
        <v>36797</v>
      </c>
      <c r="G608" s="313" t="str">
        <f t="shared" si="21"/>
        <v>14,32 - C</v>
      </c>
      <c r="H608" s="313">
        <f t="shared" si="20"/>
        <v>14.32</v>
      </c>
    </row>
    <row r="609" spans="2:8">
      <c r="B609" s="191">
        <v>14.33</v>
      </c>
      <c r="C609" s="97">
        <v>11.3</v>
      </c>
      <c r="D609" s="98" t="s">
        <v>677</v>
      </c>
      <c r="E609" s="108" t="s">
        <v>78</v>
      </c>
      <c r="F609" s="93">
        <v>25556</v>
      </c>
      <c r="G609" s="313" t="str">
        <f t="shared" si="21"/>
        <v>14,33 - C</v>
      </c>
      <c r="H609" s="313">
        <f t="shared" si="20"/>
        <v>14.33</v>
      </c>
    </row>
    <row r="610" spans="2:8">
      <c r="B610" s="191">
        <v>14.34</v>
      </c>
      <c r="C610" s="97">
        <v>11.4</v>
      </c>
      <c r="D610" s="98" t="s">
        <v>678</v>
      </c>
      <c r="E610" s="108" t="s">
        <v>78</v>
      </c>
      <c r="F610" s="93">
        <v>24980</v>
      </c>
      <c r="G610" s="313" t="str">
        <f t="shared" si="21"/>
        <v>14,34 - C</v>
      </c>
      <c r="H610" s="313">
        <f t="shared" si="20"/>
        <v>14.34</v>
      </c>
    </row>
    <row r="611" spans="2:8">
      <c r="B611" s="191">
        <v>14.35</v>
      </c>
      <c r="C611" s="97">
        <v>11.5</v>
      </c>
      <c r="D611" s="98" t="s">
        <v>679</v>
      </c>
      <c r="E611" s="108" t="s">
        <v>81</v>
      </c>
      <c r="F611" s="93">
        <v>26188</v>
      </c>
      <c r="G611" s="313" t="str">
        <f t="shared" si="21"/>
        <v>14,35 - C</v>
      </c>
      <c r="H611" s="313">
        <f t="shared" si="20"/>
        <v>14.35</v>
      </c>
    </row>
    <row r="612" spans="2:8">
      <c r="B612" s="191">
        <v>14.36</v>
      </c>
      <c r="C612" s="97">
        <v>11.6</v>
      </c>
      <c r="D612" s="98" t="s">
        <v>680</v>
      </c>
      <c r="E612" s="108" t="s">
        <v>81</v>
      </c>
      <c r="F612" s="93">
        <v>7201</v>
      </c>
      <c r="G612" s="313" t="str">
        <f t="shared" si="21"/>
        <v>14,36 - C</v>
      </c>
      <c r="H612" s="313">
        <f t="shared" si="20"/>
        <v>14.36</v>
      </c>
    </row>
    <row r="613" spans="2:8">
      <c r="B613" s="191">
        <v>14.37</v>
      </c>
      <c r="C613" s="97">
        <v>11.7</v>
      </c>
      <c r="D613" s="98" t="s">
        <v>681</v>
      </c>
      <c r="E613" s="108" t="s">
        <v>78</v>
      </c>
      <c r="F613" s="93">
        <v>32039</v>
      </c>
      <c r="G613" s="313" t="str">
        <f t="shared" si="21"/>
        <v>14,37 - C</v>
      </c>
      <c r="H613" s="313">
        <f t="shared" si="20"/>
        <v>14.37</v>
      </c>
    </row>
    <row r="614" spans="2:8">
      <c r="B614" s="191">
        <v>14.38</v>
      </c>
      <c r="C614" s="97">
        <v>11.8</v>
      </c>
      <c r="D614" s="98" t="s">
        <v>682</v>
      </c>
      <c r="E614" s="108" t="s">
        <v>78</v>
      </c>
      <c r="F614" s="93">
        <v>29671</v>
      </c>
      <c r="G614" s="313" t="str">
        <f t="shared" si="21"/>
        <v>14,38 - C</v>
      </c>
      <c r="H614" s="313">
        <f t="shared" si="20"/>
        <v>14.38</v>
      </c>
    </row>
    <row r="615" spans="2:8">
      <c r="B615" s="191">
        <v>14.39</v>
      </c>
      <c r="C615" s="97">
        <v>11.9</v>
      </c>
      <c r="D615" s="98" t="s">
        <v>683</v>
      </c>
      <c r="E615" s="108" t="s">
        <v>88</v>
      </c>
      <c r="F615" s="93">
        <v>26201</v>
      </c>
      <c r="G615" s="313" t="str">
        <f t="shared" si="21"/>
        <v>14,39 - C</v>
      </c>
      <c r="H615" s="313">
        <f t="shared" si="20"/>
        <v>14.39</v>
      </c>
    </row>
    <row r="616" spans="2:8">
      <c r="B616" s="191">
        <v>14.4</v>
      </c>
      <c r="C616" s="97">
        <v>12</v>
      </c>
      <c r="D616" s="98" t="s">
        <v>684</v>
      </c>
      <c r="E616" s="108" t="s">
        <v>88</v>
      </c>
      <c r="F616" s="93">
        <v>30289</v>
      </c>
      <c r="G616" s="313" t="str">
        <f>SUBSTITUTE(TEXT(B616,"0,00"),",",".")&amp;" - C"</f>
        <v>14.40 - C</v>
      </c>
      <c r="H616" s="313">
        <f t="shared" si="20"/>
        <v>14.4</v>
      </c>
    </row>
    <row r="617" spans="2:8">
      <c r="B617" s="191">
        <v>14.41</v>
      </c>
      <c r="C617" s="97">
        <v>12.1</v>
      </c>
      <c r="D617" s="98" t="s">
        <v>685</v>
      </c>
      <c r="E617" s="108" t="s">
        <v>88</v>
      </c>
      <c r="F617" s="93">
        <v>105854</v>
      </c>
      <c r="G617" s="313" t="str">
        <f t="shared" si="21"/>
        <v>14,41 - C</v>
      </c>
      <c r="H617" s="313">
        <f t="shared" si="20"/>
        <v>14.41</v>
      </c>
    </row>
    <row r="618" spans="2:8">
      <c r="B618" s="191">
        <v>14.42</v>
      </c>
      <c r="C618" s="97">
        <v>12.2</v>
      </c>
      <c r="D618" s="98" t="s">
        <v>686</v>
      </c>
      <c r="E618" s="108" t="s">
        <v>81</v>
      </c>
      <c r="F618" s="93">
        <v>93836</v>
      </c>
      <c r="G618" s="313" t="str">
        <f t="shared" si="21"/>
        <v>14,42 - C</v>
      </c>
      <c r="H618" s="313">
        <f t="shared" si="20"/>
        <v>14.42</v>
      </c>
    </row>
    <row r="619" spans="2:8">
      <c r="B619" s="191">
        <v>14.43</v>
      </c>
      <c r="C619" s="97">
        <v>12.3</v>
      </c>
      <c r="D619" s="98" t="s">
        <v>687</v>
      </c>
      <c r="E619" s="108" t="s">
        <v>88</v>
      </c>
      <c r="F619" s="93">
        <v>71473</v>
      </c>
      <c r="G619" s="313" t="str">
        <f t="shared" si="21"/>
        <v>14,43 - C</v>
      </c>
      <c r="H619" s="313">
        <f t="shared" si="20"/>
        <v>14.43</v>
      </c>
    </row>
    <row r="620" spans="2:8">
      <c r="B620" s="191">
        <v>14.44</v>
      </c>
      <c r="C620" s="97">
        <v>12.4</v>
      </c>
      <c r="D620" s="98" t="s">
        <v>688</v>
      </c>
      <c r="E620" s="108" t="s">
        <v>88</v>
      </c>
      <c r="F620" s="93">
        <v>22621</v>
      </c>
      <c r="G620" s="313" t="str">
        <f t="shared" si="21"/>
        <v>14,44 - C</v>
      </c>
      <c r="H620" s="313">
        <f t="shared" si="20"/>
        <v>14.44</v>
      </c>
    </row>
    <row r="621" spans="2:8">
      <c r="B621" s="191">
        <v>14.45</v>
      </c>
      <c r="C621" s="97">
        <v>12.5</v>
      </c>
      <c r="D621" s="98" t="s">
        <v>689</v>
      </c>
      <c r="E621" s="108" t="s">
        <v>88</v>
      </c>
      <c r="F621" s="93">
        <v>137386</v>
      </c>
      <c r="G621" s="313" t="str">
        <f t="shared" si="21"/>
        <v>14,45 - C</v>
      </c>
      <c r="H621" s="313">
        <f t="shared" si="20"/>
        <v>14.45</v>
      </c>
    </row>
    <row r="622" spans="2:8">
      <c r="B622" s="191">
        <v>14.46</v>
      </c>
      <c r="C622" s="97">
        <v>12.6</v>
      </c>
      <c r="D622" s="98" t="s">
        <v>690</v>
      </c>
      <c r="E622" s="108" t="s">
        <v>88</v>
      </c>
      <c r="F622" s="93">
        <v>160235</v>
      </c>
      <c r="G622" s="313" t="str">
        <f t="shared" si="21"/>
        <v>14,46 - C</v>
      </c>
      <c r="H622" s="313">
        <f t="shared" si="20"/>
        <v>14.46</v>
      </c>
    </row>
    <row r="623" spans="2:8">
      <c r="B623" s="191">
        <v>14.47</v>
      </c>
      <c r="C623" s="97">
        <v>12.6</v>
      </c>
      <c r="D623" s="98" t="s">
        <v>691</v>
      </c>
      <c r="E623" s="108" t="s">
        <v>88</v>
      </c>
      <c r="F623" s="93">
        <v>96406</v>
      </c>
      <c r="G623" s="313" t="str">
        <f t="shared" si="21"/>
        <v>14,47 - C</v>
      </c>
      <c r="H623" s="313">
        <f t="shared" si="20"/>
        <v>14.47</v>
      </c>
    </row>
    <row r="624" spans="2:8">
      <c r="B624" s="191">
        <v>14.48</v>
      </c>
      <c r="C624" s="97">
        <v>12.6</v>
      </c>
      <c r="D624" s="98" t="s">
        <v>692</v>
      </c>
      <c r="E624" s="108" t="s">
        <v>88</v>
      </c>
      <c r="F624" s="93">
        <v>339435</v>
      </c>
      <c r="G624" s="313" t="str">
        <f t="shared" si="21"/>
        <v>14,48 - C</v>
      </c>
      <c r="H624" s="313">
        <f t="shared" si="20"/>
        <v>14.48</v>
      </c>
    </row>
    <row r="625" spans="2:8">
      <c r="B625" s="192">
        <v>15</v>
      </c>
      <c r="C625" s="100"/>
      <c r="D625" s="101" t="s">
        <v>693</v>
      </c>
      <c r="E625" s="102"/>
      <c r="F625" s="103"/>
      <c r="G625" s="313" t="str">
        <f t="shared" si="21"/>
        <v>15 - C</v>
      </c>
      <c r="H625" s="313">
        <f t="shared" si="20"/>
        <v>15</v>
      </c>
    </row>
    <row r="626" spans="2:8">
      <c r="B626" s="193">
        <v>15.1</v>
      </c>
      <c r="C626" s="112">
        <v>8.1</v>
      </c>
      <c r="D626" s="91" t="s">
        <v>694</v>
      </c>
      <c r="E626" s="96" t="s">
        <v>81</v>
      </c>
      <c r="F626" s="93">
        <v>110391</v>
      </c>
      <c r="G626" s="313" t="str">
        <f t="shared" si="21"/>
        <v>15,1 - C</v>
      </c>
      <c r="H626" s="313">
        <f t="shared" si="20"/>
        <v>15.1</v>
      </c>
    </row>
    <row r="627" spans="2:8">
      <c r="B627" s="193">
        <v>15.2</v>
      </c>
      <c r="C627" s="112">
        <v>8.1999999999999993</v>
      </c>
      <c r="D627" s="91" t="s">
        <v>695</v>
      </c>
      <c r="E627" s="96" t="s">
        <v>88</v>
      </c>
      <c r="F627" s="93">
        <v>57935</v>
      </c>
      <c r="G627" s="313" t="str">
        <f t="shared" si="21"/>
        <v>15,2 - C</v>
      </c>
      <c r="H627" s="313">
        <f t="shared" si="20"/>
        <v>15.2</v>
      </c>
    </row>
    <row r="628" spans="2:8">
      <c r="B628" s="193">
        <v>15.3</v>
      </c>
      <c r="C628" s="112">
        <v>8.3000000000000007</v>
      </c>
      <c r="D628" s="91" t="s">
        <v>696</v>
      </c>
      <c r="E628" s="96" t="s">
        <v>88</v>
      </c>
      <c r="F628" s="93">
        <v>96403</v>
      </c>
      <c r="G628" s="313" t="str">
        <f t="shared" si="21"/>
        <v>15,3 - C</v>
      </c>
      <c r="H628" s="313">
        <f t="shared" si="20"/>
        <v>15.3</v>
      </c>
    </row>
    <row r="629" spans="2:8">
      <c r="B629" s="193">
        <v>15.4</v>
      </c>
      <c r="C629" s="112">
        <v>8.4</v>
      </c>
      <c r="D629" s="91" t="s">
        <v>697</v>
      </c>
      <c r="E629" s="96" t="s">
        <v>88</v>
      </c>
      <c r="F629" s="93">
        <v>97042</v>
      </c>
      <c r="G629" s="313" t="str">
        <f t="shared" si="21"/>
        <v>15,4 - C</v>
      </c>
      <c r="H629" s="313">
        <f t="shared" si="20"/>
        <v>15.4</v>
      </c>
    </row>
    <row r="630" spans="2:8">
      <c r="B630" s="193">
        <v>15.5</v>
      </c>
      <c r="C630" s="112">
        <v>8.5</v>
      </c>
      <c r="D630" s="91" t="s">
        <v>698</v>
      </c>
      <c r="E630" s="96" t="s">
        <v>88</v>
      </c>
      <c r="F630" s="93">
        <v>78011</v>
      </c>
      <c r="G630" s="313" t="str">
        <f t="shared" si="21"/>
        <v>15,5 - C</v>
      </c>
      <c r="H630" s="313">
        <f t="shared" si="20"/>
        <v>15.5</v>
      </c>
    </row>
    <row r="631" spans="2:8">
      <c r="B631" s="193">
        <v>15.6</v>
      </c>
      <c r="C631" s="112">
        <v>8.6</v>
      </c>
      <c r="D631" s="91" t="s">
        <v>699</v>
      </c>
      <c r="E631" s="96" t="s">
        <v>88</v>
      </c>
      <c r="F631" s="93">
        <v>118188</v>
      </c>
      <c r="G631" s="313" t="str">
        <f t="shared" si="21"/>
        <v>15,6 - C</v>
      </c>
      <c r="H631" s="313">
        <f t="shared" si="20"/>
        <v>15.6</v>
      </c>
    </row>
    <row r="632" spans="2:8">
      <c r="B632" s="193">
        <v>15.7</v>
      </c>
      <c r="C632" s="112">
        <v>8.6999999999999993</v>
      </c>
      <c r="D632" s="91" t="s">
        <v>700</v>
      </c>
      <c r="E632" s="96" t="s">
        <v>81</v>
      </c>
      <c r="F632" s="93">
        <v>72676</v>
      </c>
      <c r="G632" s="313" t="str">
        <f t="shared" si="21"/>
        <v>15,7 - C</v>
      </c>
      <c r="H632" s="313">
        <f t="shared" si="20"/>
        <v>15.7</v>
      </c>
    </row>
    <row r="633" spans="2:8">
      <c r="B633" s="193">
        <v>15.8</v>
      </c>
      <c r="C633" s="112">
        <v>8.8000000000000007</v>
      </c>
      <c r="D633" s="91" t="s">
        <v>701</v>
      </c>
      <c r="E633" s="96" t="s">
        <v>88</v>
      </c>
      <c r="F633" s="93">
        <v>156665</v>
      </c>
      <c r="G633" s="313" t="str">
        <f t="shared" si="21"/>
        <v>15,8 - C</v>
      </c>
      <c r="H633" s="313">
        <f t="shared" si="20"/>
        <v>15.8</v>
      </c>
    </row>
    <row r="634" spans="2:8">
      <c r="B634" s="193">
        <v>15.9</v>
      </c>
      <c r="C634" s="112">
        <v>8.9</v>
      </c>
      <c r="D634" s="91" t="s">
        <v>702</v>
      </c>
      <c r="E634" s="96" t="s">
        <v>88</v>
      </c>
      <c r="F634" s="93">
        <v>27469</v>
      </c>
      <c r="G634" s="313" t="str">
        <f t="shared" si="21"/>
        <v>15,9 - C</v>
      </c>
      <c r="H634" s="313">
        <f t="shared" si="20"/>
        <v>15.9</v>
      </c>
    </row>
    <row r="635" spans="2:8">
      <c r="B635" s="191">
        <v>15.1</v>
      </c>
      <c r="C635" s="97">
        <v>8.9</v>
      </c>
      <c r="D635" s="91" t="s">
        <v>703</v>
      </c>
      <c r="E635" s="96" t="s">
        <v>88</v>
      </c>
      <c r="F635" s="93">
        <v>89328</v>
      </c>
      <c r="G635" s="313" t="str">
        <f>SUBSTITUTE(TEXT(B635,"0,00"),",",".")&amp;" - C"</f>
        <v>15.10 - C</v>
      </c>
      <c r="H635" s="313">
        <f t="shared" si="20"/>
        <v>15.1</v>
      </c>
    </row>
    <row r="636" spans="2:8">
      <c r="B636" s="192">
        <v>16</v>
      </c>
      <c r="C636" s="100"/>
      <c r="D636" s="101" t="s">
        <v>704</v>
      </c>
      <c r="E636" s="102"/>
      <c r="F636" s="103"/>
      <c r="G636" s="313" t="str">
        <f t="shared" si="21"/>
        <v>16 - C</v>
      </c>
      <c r="H636" s="313">
        <f t="shared" si="20"/>
        <v>16</v>
      </c>
    </row>
    <row r="637" spans="2:8">
      <c r="B637" s="193">
        <v>16.100000000000001</v>
      </c>
      <c r="C637" s="112">
        <v>8.1</v>
      </c>
      <c r="D637" s="99" t="s">
        <v>705</v>
      </c>
      <c r="E637" s="108" t="s">
        <v>109</v>
      </c>
      <c r="F637" s="93">
        <v>7879</v>
      </c>
      <c r="G637" s="313" t="str">
        <f t="shared" si="21"/>
        <v>16,1 - C</v>
      </c>
      <c r="H637" s="313">
        <f t="shared" si="20"/>
        <v>16.100000000000001</v>
      </c>
    </row>
    <row r="638" spans="2:8" ht="20.399999999999999">
      <c r="B638" s="193">
        <v>16.2</v>
      </c>
      <c r="C638" s="112">
        <v>8.1999999999999993</v>
      </c>
      <c r="D638" s="99" t="s">
        <v>706</v>
      </c>
      <c r="E638" s="118" t="s">
        <v>109</v>
      </c>
      <c r="F638" s="93">
        <v>21896</v>
      </c>
      <c r="G638" s="313" t="str">
        <f t="shared" si="21"/>
        <v>16,2 - C</v>
      </c>
      <c r="H638" s="313">
        <f t="shared" si="20"/>
        <v>16.2</v>
      </c>
    </row>
    <row r="639" spans="2:8">
      <c r="B639" s="193">
        <v>16.3</v>
      </c>
      <c r="C639" s="112">
        <v>8.3000000000000007</v>
      </c>
      <c r="D639" s="119" t="s">
        <v>707</v>
      </c>
      <c r="E639" s="118" t="s">
        <v>109</v>
      </c>
      <c r="F639" s="93">
        <v>42489</v>
      </c>
      <c r="G639" s="313" t="str">
        <f t="shared" si="21"/>
        <v>16,3 - C</v>
      </c>
      <c r="H639" s="313">
        <f t="shared" si="20"/>
        <v>16.3</v>
      </c>
    </row>
    <row r="640" spans="2:8" ht="20.399999999999999">
      <c r="B640" s="193">
        <v>16.399999999999999</v>
      </c>
      <c r="C640" s="112">
        <v>8.4</v>
      </c>
      <c r="D640" s="99" t="s">
        <v>708</v>
      </c>
      <c r="E640" s="118" t="s">
        <v>109</v>
      </c>
      <c r="F640" s="93">
        <v>63372</v>
      </c>
      <c r="G640" s="313" t="str">
        <f t="shared" si="21"/>
        <v>16,4 - C</v>
      </c>
      <c r="H640" s="313">
        <f t="shared" si="20"/>
        <v>16.399999999999999</v>
      </c>
    </row>
    <row r="641" spans="2:8" ht="20.399999999999999">
      <c r="B641" s="193">
        <v>16.5</v>
      </c>
      <c r="C641" s="112">
        <v>8.5</v>
      </c>
      <c r="D641" s="99" t="s">
        <v>709</v>
      </c>
      <c r="E641" s="118" t="s">
        <v>109</v>
      </c>
      <c r="F641" s="93">
        <v>81447</v>
      </c>
      <c r="G641" s="313" t="str">
        <f t="shared" si="21"/>
        <v>16,5 - C</v>
      </c>
      <c r="H641" s="313">
        <f t="shared" si="20"/>
        <v>16.5</v>
      </c>
    </row>
    <row r="642" spans="2:8">
      <c r="B642" s="193">
        <v>16.600000000000001</v>
      </c>
      <c r="C642" s="112">
        <v>8.6</v>
      </c>
      <c r="D642" s="99" t="s">
        <v>710</v>
      </c>
      <c r="E642" s="118" t="s">
        <v>109</v>
      </c>
      <c r="F642" s="93">
        <v>163321</v>
      </c>
      <c r="G642" s="313" t="str">
        <f t="shared" si="21"/>
        <v>16,6 - C</v>
      </c>
      <c r="H642" s="313">
        <f t="shared" si="20"/>
        <v>16.600000000000001</v>
      </c>
    </row>
    <row r="643" spans="2:8">
      <c r="B643" s="193">
        <v>16.7</v>
      </c>
      <c r="C643" s="112">
        <v>8.6999999999999993</v>
      </c>
      <c r="D643" s="99" t="s">
        <v>711</v>
      </c>
      <c r="E643" s="108" t="s">
        <v>109</v>
      </c>
      <c r="F643" s="93">
        <v>35020</v>
      </c>
      <c r="G643" s="313" t="str">
        <f t="shared" si="21"/>
        <v>16,7 - C</v>
      </c>
      <c r="H643" s="313">
        <f t="shared" si="20"/>
        <v>16.7</v>
      </c>
    </row>
    <row r="644" spans="2:8">
      <c r="B644" s="193">
        <v>16.8</v>
      </c>
      <c r="C644" s="112">
        <v>8.8000000000000007</v>
      </c>
      <c r="D644" s="98" t="s">
        <v>712</v>
      </c>
      <c r="E644" s="108" t="s">
        <v>109</v>
      </c>
      <c r="F644" s="93">
        <v>95264</v>
      </c>
      <c r="G644" s="313" t="str">
        <f t="shared" si="21"/>
        <v>16,8 - C</v>
      </c>
      <c r="H644" s="313">
        <f t="shared" si="20"/>
        <v>16.8</v>
      </c>
    </row>
    <row r="645" spans="2:8">
      <c r="B645" s="193">
        <v>16.899999999999999</v>
      </c>
      <c r="C645" s="112">
        <v>8.9</v>
      </c>
      <c r="D645" s="99" t="s">
        <v>713</v>
      </c>
      <c r="E645" s="118" t="s">
        <v>109</v>
      </c>
      <c r="F645" s="93">
        <v>158650</v>
      </c>
      <c r="G645" s="313" t="str">
        <f t="shared" si="21"/>
        <v>16,9 - C</v>
      </c>
      <c r="H645" s="313">
        <f t="shared" si="20"/>
        <v>16.899999999999999</v>
      </c>
    </row>
    <row r="646" spans="2:8" ht="20.399999999999999">
      <c r="B646" s="191">
        <v>16.100000000000001</v>
      </c>
      <c r="C646" s="97">
        <v>9</v>
      </c>
      <c r="D646" s="99" t="s">
        <v>714</v>
      </c>
      <c r="E646" s="108" t="s">
        <v>109</v>
      </c>
      <c r="F646" s="93">
        <v>206842</v>
      </c>
      <c r="G646" s="313" t="str">
        <f>SUBSTITUTE(TEXT(B646,"0,00"),",",".")&amp;" - C"</f>
        <v>16.10 - C</v>
      </c>
      <c r="H646" s="313">
        <f t="shared" si="20"/>
        <v>16.100000000000001</v>
      </c>
    </row>
    <row r="647" spans="2:8">
      <c r="B647" s="191">
        <v>16.11</v>
      </c>
      <c r="C647" s="97">
        <v>9.1</v>
      </c>
      <c r="D647" s="99" t="s">
        <v>715</v>
      </c>
      <c r="E647" s="108" t="s">
        <v>109</v>
      </c>
      <c r="F647" s="93">
        <v>85144</v>
      </c>
      <c r="G647" s="313" t="str">
        <f t="shared" si="21"/>
        <v>16,11 - C</v>
      </c>
      <c r="H647" s="313">
        <f t="shared" si="20"/>
        <v>16.11</v>
      </c>
    </row>
    <row r="648" spans="2:8">
      <c r="B648" s="191">
        <v>16.12</v>
      </c>
      <c r="C648" s="97">
        <v>9.1999999999999993</v>
      </c>
      <c r="D648" s="99" t="s">
        <v>716</v>
      </c>
      <c r="E648" s="108" t="s">
        <v>109</v>
      </c>
      <c r="F648" s="93">
        <v>176067</v>
      </c>
      <c r="G648" s="313" t="str">
        <f t="shared" si="21"/>
        <v>16,12 - C</v>
      </c>
      <c r="H648" s="313">
        <f t="shared" si="20"/>
        <v>16.12</v>
      </c>
    </row>
    <row r="649" spans="2:8">
      <c r="B649" s="191">
        <v>16.13</v>
      </c>
      <c r="C649" s="97">
        <v>9.3000000000000007</v>
      </c>
      <c r="D649" s="99" t="s">
        <v>717</v>
      </c>
      <c r="E649" s="108" t="s">
        <v>109</v>
      </c>
      <c r="F649" s="93">
        <v>192690</v>
      </c>
      <c r="G649" s="313" t="str">
        <f t="shared" si="21"/>
        <v>16,13 - C</v>
      </c>
      <c r="H649" s="313">
        <f t="shared" si="20"/>
        <v>16.13</v>
      </c>
    </row>
    <row r="650" spans="2:8">
      <c r="B650" s="190"/>
      <c r="C650" s="90"/>
      <c r="D650" s="98"/>
      <c r="E650" s="120"/>
      <c r="F650" s="121"/>
      <c r="G650" s="313" t="str">
        <f t="shared" si="21"/>
        <v>0 - C</v>
      </c>
      <c r="H650" s="313">
        <f t="shared" ref="H650:H713" si="22">ROUND(B650,2)</f>
        <v>0</v>
      </c>
    </row>
    <row r="651" spans="2:8">
      <c r="B651" s="192">
        <v>17</v>
      </c>
      <c r="C651" s="100"/>
      <c r="D651" s="101" t="s">
        <v>718</v>
      </c>
      <c r="E651" s="102"/>
      <c r="F651" s="103"/>
      <c r="G651" s="313" t="str">
        <f t="shared" ref="G651:G714" si="23">H651&amp;" - C"</f>
        <v>17 - C</v>
      </c>
      <c r="H651" s="313">
        <f t="shared" si="22"/>
        <v>17</v>
      </c>
    </row>
    <row r="652" spans="2:8">
      <c r="B652" s="193">
        <v>17.100000000000001</v>
      </c>
      <c r="C652" s="112">
        <v>8.1</v>
      </c>
      <c r="D652" s="91" t="s">
        <v>719</v>
      </c>
      <c r="E652" s="96" t="s">
        <v>78</v>
      </c>
      <c r="F652" s="93">
        <v>418890</v>
      </c>
      <c r="G652" s="313" t="str">
        <f t="shared" si="23"/>
        <v>17,1 - C</v>
      </c>
      <c r="H652" s="313">
        <f t="shared" si="22"/>
        <v>17.100000000000001</v>
      </c>
    </row>
    <row r="653" spans="2:8">
      <c r="B653" s="193">
        <v>17.2</v>
      </c>
      <c r="C653" s="112">
        <v>8.1999999999999993</v>
      </c>
      <c r="D653" s="91" t="s">
        <v>720</v>
      </c>
      <c r="E653" s="96" t="s">
        <v>78</v>
      </c>
      <c r="F653" s="93">
        <v>1279507</v>
      </c>
      <c r="G653" s="313" t="str">
        <f t="shared" si="23"/>
        <v>17,2 - C</v>
      </c>
      <c r="H653" s="313">
        <f t="shared" si="22"/>
        <v>17.2</v>
      </c>
    </row>
    <row r="654" spans="2:8">
      <c r="B654" s="193">
        <v>17.3</v>
      </c>
      <c r="C654" s="112">
        <v>8.3000000000000007</v>
      </c>
      <c r="D654" s="91" t="s">
        <v>721</v>
      </c>
      <c r="E654" s="96" t="s">
        <v>78</v>
      </c>
      <c r="F654" s="93">
        <v>671688</v>
      </c>
      <c r="G654" s="313" t="str">
        <f t="shared" si="23"/>
        <v>17,3 - C</v>
      </c>
      <c r="H654" s="313">
        <f t="shared" si="22"/>
        <v>17.3</v>
      </c>
    </row>
    <row r="655" spans="2:8">
      <c r="B655" s="193">
        <v>17.399999999999999</v>
      </c>
      <c r="C655" s="112">
        <v>8.4</v>
      </c>
      <c r="D655" s="91" t="s">
        <v>722</v>
      </c>
      <c r="E655" s="96" t="s">
        <v>78</v>
      </c>
      <c r="F655" s="93">
        <v>174028</v>
      </c>
      <c r="G655" s="313" t="str">
        <f t="shared" si="23"/>
        <v>17,4 - C</v>
      </c>
      <c r="H655" s="313">
        <f t="shared" si="22"/>
        <v>17.399999999999999</v>
      </c>
    </row>
    <row r="656" spans="2:8">
      <c r="B656" s="193">
        <v>17.5</v>
      </c>
      <c r="C656" s="112">
        <v>8.5</v>
      </c>
      <c r="D656" s="91" t="s">
        <v>723</v>
      </c>
      <c r="E656" s="96" t="s">
        <v>78</v>
      </c>
      <c r="F656" s="93">
        <v>263940</v>
      </c>
      <c r="G656" s="313" t="str">
        <f t="shared" si="23"/>
        <v>17,5 - C</v>
      </c>
      <c r="H656" s="313">
        <f t="shared" si="22"/>
        <v>17.5</v>
      </c>
    </row>
    <row r="657" spans="2:8">
      <c r="B657" s="193">
        <v>17.600000000000001</v>
      </c>
      <c r="C657" s="112">
        <v>8.6</v>
      </c>
      <c r="D657" s="91" t="s">
        <v>724</v>
      </c>
      <c r="E657" s="96" t="s">
        <v>78</v>
      </c>
      <c r="F657" s="93">
        <v>244374</v>
      </c>
      <c r="G657" s="313" t="str">
        <f t="shared" si="23"/>
        <v>17,6 - C</v>
      </c>
      <c r="H657" s="313">
        <f t="shared" si="22"/>
        <v>17.600000000000001</v>
      </c>
    </row>
    <row r="658" spans="2:8">
      <c r="B658" s="193">
        <v>17.7</v>
      </c>
      <c r="C658" s="112">
        <v>8.6999999999999993</v>
      </c>
      <c r="D658" s="91" t="s">
        <v>725</v>
      </c>
      <c r="E658" s="96" t="s">
        <v>78</v>
      </c>
      <c r="F658" s="93">
        <v>556663</v>
      </c>
      <c r="G658" s="313" t="str">
        <f t="shared" si="23"/>
        <v>17,7 - C</v>
      </c>
      <c r="H658" s="313">
        <f t="shared" si="22"/>
        <v>17.7</v>
      </c>
    </row>
    <row r="659" spans="2:8">
      <c r="B659" s="193">
        <v>17.8</v>
      </c>
      <c r="C659" s="112">
        <v>8.8000000000000007</v>
      </c>
      <c r="D659" s="91" t="s">
        <v>726</v>
      </c>
      <c r="E659" s="96" t="s">
        <v>78</v>
      </c>
      <c r="F659" s="93">
        <v>1466708</v>
      </c>
      <c r="G659" s="313" t="str">
        <f t="shared" si="23"/>
        <v>17,8 - C</v>
      </c>
      <c r="H659" s="313">
        <f t="shared" si="22"/>
        <v>17.8</v>
      </c>
    </row>
    <row r="660" spans="2:8">
      <c r="B660" s="193">
        <v>17.899999999999999</v>
      </c>
      <c r="C660" s="112">
        <v>8.9</v>
      </c>
      <c r="D660" s="91" t="s">
        <v>727</v>
      </c>
      <c r="E660" s="96" t="s">
        <v>78</v>
      </c>
      <c r="F660" s="93">
        <v>403173</v>
      </c>
      <c r="G660" s="313" t="str">
        <f t="shared" si="23"/>
        <v>17,9 - C</v>
      </c>
      <c r="H660" s="313">
        <f t="shared" si="22"/>
        <v>17.899999999999999</v>
      </c>
    </row>
    <row r="661" spans="2:8">
      <c r="B661" s="191">
        <v>17.100000000000001</v>
      </c>
      <c r="C661" s="97">
        <v>9</v>
      </c>
      <c r="D661" s="91" t="s">
        <v>728</v>
      </c>
      <c r="E661" s="96" t="s">
        <v>78</v>
      </c>
      <c r="F661" s="93">
        <v>285591</v>
      </c>
      <c r="G661" s="313" t="str">
        <f>SUBSTITUTE(TEXT(B661,"0,00"),",",".")&amp;" - C"</f>
        <v>17.10 - C</v>
      </c>
      <c r="H661" s="313">
        <f t="shared" si="22"/>
        <v>17.100000000000001</v>
      </c>
    </row>
    <row r="662" spans="2:8">
      <c r="B662" s="191">
        <v>17.11</v>
      </c>
      <c r="C662" s="97">
        <v>9.1</v>
      </c>
      <c r="D662" s="91" t="s">
        <v>729</v>
      </c>
      <c r="E662" s="96" t="s">
        <v>78</v>
      </c>
      <c r="F662" s="93">
        <v>118349</v>
      </c>
      <c r="G662" s="313" t="str">
        <f t="shared" si="23"/>
        <v>17,11 - C</v>
      </c>
      <c r="H662" s="313">
        <f t="shared" si="22"/>
        <v>17.11</v>
      </c>
    </row>
    <row r="663" spans="2:8" ht="20.399999999999999">
      <c r="B663" s="191">
        <v>17.12</v>
      </c>
      <c r="C663" s="97">
        <v>9.1999999999999993</v>
      </c>
      <c r="D663" s="91" t="s">
        <v>730</v>
      </c>
      <c r="E663" s="96" t="s">
        <v>78</v>
      </c>
      <c r="F663" s="93">
        <v>353044</v>
      </c>
      <c r="G663" s="313" t="str">
        <f t="shared" si="23"/>
        <v>17,12 - C</v>
      </c>
      <c r="H663" s="313">
        <f t="shared" si="22"/>
        <v>17.12</v>
      </c>
    </row>
    <row r="664" spans="2:8" ht="20.399999999999999">
      <c r="B664" s="191">
        <v>17.13</v>
      </c>
      <c r="C664" s="97">
        <v>9.3000000000000007</v>
      </c>
      <c r="D664" s="91" t="s">
        <v>731</v>
      </c>
      <c r="E664" s="96" t="s">
        <v>78</v>
      </c>
      <c r="F664" s="93">
        <v>518427</v>
      </c>
      <c r="G664" s="313" t="str">
        <f t="shared" si="23"/>
        <v>17,13 - C</v>
      </c>
      <c r="H664" s="313">
        <f t="shared" si="22"/>
        <v>17.13</v>
      </c>
    </row>
    <row r="665" spans="2:8">
      <c r="B665" s="191">
        <v>17.14</v>
      </c>
      <c r="C665" s="97">
        <v>8.8000000000000007</v>
      </c>
      <c r="D665" s="91" t="s">
        <v>732</v>
      </c>
      <c r="E665" s="96" t="s">
        <v>78</v>
      </c>
      <c r="F665" s="93">
        <v>338461</v>
      </c>
      <c r="G665" s="313" t="str">
        <f t="shared" si="23"/>
        <v>17,14 - C</v>
      </c>
      <c r="H665" s="313">
        <f t="shared" si="22"/>
        <v>17.14</v>
      </c>
    </row>
    <row r="666" spans="2:8">
      <c r="B666" s="191">
        <v>17.149999999999999</v>
      </c>
      <c r="C666" s="97">
        <v>8.9</v>
      </c>
      <c r="D666" s="91" t="s">
        <v>733</v>
      </c>
      <c r="E666" s="96" t="s">
        <v>78</v>
      </c>
      <c r="F666" s="93">
        <v>164732</v>
      </c>
      <c r="G666" s="313" t="str">
        <f t="shared" si="23"/>
        <v>17,15 - C</v>
      </c>
      <c r="H666" s="313">
        <f t="shared" si="22"/>
        <v>17.149999999999999</v>
      </c>
    </row>
    <row r="667" spans="2:8">
      <c r="B667" s="191">
        <v>17.16</v>
      </c>
      <c r="C667" s="97">
        <v>9</v>
      </c>
      <c r="D667" s="91" t="s">
        <v>734</v>
      </c>
      <c r="E667" s="96" t="s">
        <v>78</v>
      </c>
      <c r="F667" s="93">
        <v>471186</v>
      </c>
      <c r="G667" s="313" t="str">
        <f t="shared" si="23"/>
        <v>17,16 - C</v>
      </c>
      <c r="H667" s="313">
        <f t="shared" si="22"/>
        <v>17.16</v>
      </c>
    </row>
    <row r="668" spans="2:8">
      <c r="B668" s="191">
        <v>17.170000000000002</v>
      </c>
      <c r="C668" s="97">
        <v>9.1</v>
      </c>
      <c r="D668" s="91" t="s">
        <v>735</v>
      </c>
      <c r="E668" s="96" t="s">
        <v>78</v>
      </c>
      <c r="F668" s="93">
        <v>134037</v>
      </c>
      <c r="G668" s="313" t="str">
        <f t="shared" si="23"/>
        <v>17,17 - C</v>
      </c>
      <c r="H668" s="313">
        <f t="shared" si="22"/>
        <v>17.170000000000002</v>
      </c>
    </row>
    <row r="669" spans="2:8">
      <c r="B669" s="191">
        <v>17.18</v>
      </c>
      <c r="C669" s="97">
        <v>9.1999999999999993</v>
      </c>
      <c r="D669" s="91" t="s">
        <v>736</v>
      </c>
      <c r="E669" s="96" t="s">
        <v>78</v>
      </c>
      <c r="F669" s="93">
        <v>171571</v>
      </c>
      <c r="G669" s="313" t="str">
        <f t="shared" si="23"/>
        <v>17,18 - C</v>
      </c>
      <c r="H669" s="313">
        <f t="shared" si="22"/>
        <v>17.18</v>
      </c>
    </row>
    <row r="670" spans="2:8">
      <c r="B670" s="191">
        <v>17.190000000000001</v>
      </c>
      <c r="C670" s="97">
        <v>9.3000000000000007</v>
      </c>
      <c r="D670" s="91" t="s">
        <v>737</v>
      </c>
      <c r="E670" s="96" t="s">
        <v>78</v>
      </c>
      <c r="F670" s="93">
        <v>179037</v>
      </c>
      <c r="G670" s="313" t="str">
        <f t="shared" si="23"/>
        <v>17,19 - C</v>
      </c>
      <c r="H670" s="313">
        <f t="shared" si="22"/>
        <v>17.190000000000001</v>
      </c>
    </row>
    <row r="671" spans="2:8">
      <c r="B671" s="191">
        <v>17.2</v>
      </c>
      <c r="C671" s="97">
        <v>9.3000000000000007</v>
      </c>
      <c r="D671" s="91" t="s">
        <v>738</v>
      </c>
      <c r="E671" s="96" t="s">
        <v>78</v>
      </c>
      <c r="F671" s="93">
        <v>845928</v>
      </c>
      <c r="G671" s="313" t="str">
        <f>SUBSTITUTE(TEXT(B671,"0,00"),",",".")&amp;" - C"</f>
        <v>17.20 - C</v>
      </c>
      <c r="H671" s="313">
        <f t="shared" si="22"/>
        <v>17.2</v>
      </c>
    </row>
    <row r="672" spans="2:8">
      <c r="B672" s="191">
        <v>17.21</v>
      </c>
      <c r="C672" s="97">
        <v>9.3000000000000007</v>
      </c>
      <c r="D672" s="91" t="s">
        <v>739</v>
      </c>
      <c r="E672" s="96" t="s">
        <v>78</v>
      </c>
      <c r="F672" s="93">
        <v>614075</v>
      </c>
      <c r="G672" s="313" t="str">
        <f t="shared" si="23"/>
        <v>17,21 - C</v>
      </c>
      <c r="H672" s="313">
        <f t="shared" si="22"/>
        <v>17.21</v>
      </c>
    </row>
    <row r="673" spans="2:8">
      <c r="B673" s="190"/>
      <c r="C673" s="90"/>
      <c r="D673" s="91"/>
      <c r="E673" s="96"/>
      <c r="F673" s="109"/>
      <c r="G673" s="313" t="str">
        <f t="shared" si="23"/>
        <v>0 - C</v>
      </c>
      <c r="H673" s="313">
        <f t="shared" si="22"/>
        <v>0</v>
      </c>
    </row>
    <row r="674" spans="2:8">
      <c r="B674" s="192">
        <v>18</v>
      </c>
      <c r="C674" s="100"/>
      <c r="D674" s="101" t="s">
        <v>740</v>
      </c>
      <c r="E674" s="102"/>
      <c r="F674" s="103"/>
      <c r="G674" s="313" t="str">
        <f t="shared" si="23"/>
        <v>18 - C</v>
      </c>
      <c r="H674" s="313">
        <f t="shared" si="22"/>
        <v>18</v>
      </c>
    </row>
    <row r="675" spans="2:8">
      <c r="B675" s="193">
        <v>18.100000000000001</v>
      </c>
      <c r="C675" s="112">
        <v>8.1</v>
      </c>
      <c r="D675" s="91" t="s">
        <v>741</v>
      </c>
      <c r="E675" s="96" t="s">
        <v>88</v>
      </c>
      <c r="F675" s="93">
        <v>17102</v>
      </c>
      <c r="G675" s="313" t="str">
        <f t="shared" si="23"/>
        <v>18,1 - C</v>
      </c>
      <c r="H675" s="313">
        <f t="shared" si="22"/>
        <v>18.100000000000001</v>
      </c>
    </row>
    <row r="676" spans="2:8">
      <c r="B676" s="193">
        <v>18.2</v>
      </c>
      <c r="C676" s="112">
        <v>8.1999999999999993</v>
      </c>
      <c r="D676" s="91" t="s">
        <v>742</v>
      </c>
      <c r="E676" s="96" t="s">
        <v>81</v>
      </c>
      <c r="F676" s="93">
        <v>5375</v>
      </c>
      <c r="G676" s="313" t="str">
        <f t="shared" si="23"/>
        <v>18,2 - C</v>
      </c>
      <c r="H676" s="313">
        <f t="shared" si="22"/>
        <v>18.2</v>
      </c>
    </row>
    <row r="677" spans="2:8">
      <c r="B677" s="193">
        <v>18.3</v>
      </c>
      <c r="C677" s="112">
        <v>8.3000000000000007</v>
      </c>
      <c r="D677" s="91" t="s">
        <v>743</v>
      </c>
      <c r="E677" s="96" t="s">
        <v>88</v>
      </c>
      <c r="F677" s="93">
        <v>19874</v>
      </c>
      <c r="G677" s="313" t="str">
        <f t="shared" si="23"/>
        <v>18,3 - C</v>
      </c>
      <c r="H677" s="313">
        <f t="shared" si="22"/>
        <v>18.3</v>
      </c>
    </row>
    <row r="678" spans="2:8">
      <c r="B678" s="193">
        <v>18.399999999999999</v>
      </c>
      <c r="C678" s="112">
        <v>8.4</v>
      </c>
      <c r="D678" s="91" t="s">
        <v>744</v>
      </c>
      <c r="E678" s="96" t="s">
        <v>88</v>
      </c>
      <c r="F678" s="93">
        <v>62750</v>
      </c>
      <c r="G678" s="313" t="str">
        <f t="shared" si="23"/>
        <v>18,4 - C</v>
      </c>
      <c r="H678" s="313">
        <f t="shared" si="22"/>
        <v>18.399999999999999</v>
      </c>
    </row>
    <row r="679" spans="2:8">
      <c r="B679" s="193">
        <v>18.5</v>
      </c>
      <c r="C679" s="112">
        <v>8.5</v>
      </c>
      <c r="D679" s="91" t="s">
        <v>745</v>
      </c>
      <c r="E679" s="96" t="s">
        <v>88</v>
      </c>
      <c r="F679" s="93">
        <v>11509</v>
      </c>
      <c r="G679" s="313" t="str">
        <f t="shared" si="23"/>
        <v>18,5 - C</v>
      </c>
      <c r="H679" s="313">
        <f t="shared" si="22"/>
        <v>18.5</v>
      </c>
    </row>
    <row r="680" spans="2:8">
      <c r="B680" s="193">
        <v>18.600000000000001</v>
      </c>
      <c r="C680" s="112">
        <v>8.6</v>
      </c>
      <c r="D680" s="91" t="s">
        <v>746</v>
      </c>
      <c r="E680" s="96" t="s">
        <v>88</v>
      </c>
      <c r="F680" s="93">
        <v>96874</v>
      </c>
      <c r="G680" s="313" t="str">
        <f t="shared" si="23"/>
        <v>18,6 - C</v>
      </c>
      <c r="H680" s="313">
        <f t="shared" si="22"/>
        <v>18.600000000000001</v>
      </c>
    </row>
    <row r="681" spans="2:8">
      <c r="B681" s="193">
        <v>18.7</v>
      </c>
      <c r="C681" s="112">
        <v>8.6999999999999993</v>
      </c>
      <c r="D681" s="91" t="s">
        <v>747</v>
      </c>
      <c r="E681" s="96" t="s">
        <v>81</v>
      </c>
      <c r="F681" s="93">
        <v>6882</v>
      </c>
      <c r="G681" s="313" t="str">
        <f t="shared" si="23"/>
        <v>18,7 - C</v>
      </c>
      <c r="H681" s="313">
        <f t="shared" si="22"/>
        <v>18.7</v>
      </c>
    </row>
    <row r="682" spans="2:8">
      <c r="B682" s="193">
        <v>18.8</v>
      </c>
      <c r="C682" s="112">
        <v>8.8000000000000007</v>
      </c>
      <c r="D682" s="91" t="s">
        <v>748</v>
      </c>
      <c r="E682" s="96" t="s">
        <v>81</v>
      </c>
      <c r="F682" s="93">
        <v>4931</v>
      </c>
      <c r="G682" s="313" t="str">
        <f t="shared" si="23"/>
        <v>18,8 - C</v>
      </c>
      <c r="H682" s="313">
        <f t="shared" si="22"/>
        <v>18.8</v>
      </c>
    </row>
    <row r="683" spans="2:8">
      <c r="B683" s="193">
        <v>18.899999999999999</v>
      </c>
      <c r="C683" s="112">
        <v>8.9</v>
      </c>
      <c r="D683" s="91" t="s">
        <v>749</v>
      </c>
      <c r="E683" s="96" t="s">
        <v>88</v>
      </c>
      <c r="F683" s="93">
        <v>24481</v>
      </c>
      <c r="G683" s="313" t="str">
        <f t="shared" si="23"/>
        <v>18,9 - C</v>
      </c>
      <c r="H683" s="313">
        <f t="shared" si="22"/>
        <v>18.899999999999999</v>
      </c>
    </row>
    <row r="684" spans="2:8">
      <c r="B684" s="191">
        <v>18.100000000000001</v>
      </c>
      <c r="C684" s="97">
        <v>9</v>
      </c>
      <c r="D684" s="91" t="s">
        <v>750</v>
      </c>
      <c r="E684" s="96" t="s">
        <v>81</v>
      </c>
      <c r="F684" s="93">
        <v>7271</v>
      </c>
      <c r="G684" s="313" t="str">
        <f>SUBSTITUTE(TEXT(B684,"0,00"),",",".")&amp;" - C"</f>
        <v>18.10 - C</v>
      </c>
      <c r="H684" s="313">
        <f t="shared" si="22"/>
        <v>18.100000000000001</v>
      </c>
    </row>
    <row r="685" spans="2:8">
      <c r="B685" s="191">
        <v>18.11</v>
      </c>
      <c r="C685" s="97">
        <v>9.1</v>
      </c>
      <c r="D685" s="91" t="s">
        <v>751</v>
      </c>
      <c r="E685" s="96" t="s">
        <v>88</v>
      </c>
      <c r="F685" s="93">
        <v>27054</v>
      </c>
      <c r="G685" s="313" t="str">
        <f t="shared" si="23"/>
        <v>18,11 - C</v>
      </c>
      <c r="H685" s="313">
        <f t="shared" si="22"/>
        <v>18.11</v>
      </c>
    </row>
    <row r="686" spans="2:8">
      <c r="B686" s="191">
        <v>18.12</v>
      </c>
      <c r="C686" s="97">
        <v>9.1999999999999993</v>
      </c>
      <c r="D686" s="99" t="s">
        <v>752</v>
      </c>
      <c r="E686" s="96" t="s">
        <v>88</v>
      </c>
      <c r="F686" s="93">
        <v>9395</v>
      </c>
      <c r="G686" s="313" t="str">
        <f t="shared" si="23"/>
        <v>18,12 - C</v>
      </c>
      <c r="H686" s="313">
        <f t="shared" si="22"/>
        <v>18.12</v>
      </c>
    </row>
    <row r="687" spans="2:8">
      <c r="B687" s="191">
        <v>18.13</v>
      </c>
      <c r="C687" s="97">
        <v>9.3000000000000007</v>
      </c>
      <c r="D687" s="99" t="s">
        <v>753</v>
      </c>
      <c r="E687" s="96" t="s">
        <v>88</v>
      </c>
      <c r="F687" s="93">
        <v>10955</v>
      </c>
      <c r="G687" s="313" t="str">
        <f t="shared" si="23"/>
        <v>18,13 - C</v>
      </c>
      <c r="H687" s="313">
        <f t="shared" si="22"/>
        <v>18.13</v>
      </c>
    </row>
    <row r="688" spans="2:8">
      <c r="B688" s="191">
        <v>18.14</v>
      </c>
      <c r="C688" s="97">
        <v>9.4</v>
      </c>
      <c r="D688" s="99" t="s">
        <v>754</v>
      </c>
      <c r="E688" s="96" t="s">
        <v>88</v>
      </c>
      <c r="F688" s="93">
        <v>14213</v>
      </c>
      <c r="G688" s="313" t="str">
        <f t="shared" si="23"/>
        <v>18,14 - C</v>
      </c>
      <c r="H688" s="313">
        <f t="shared" si="22"/>
        <v>18.14</v>
      </c>
    </row>
    <row r="689" spans="2:8">
      <c r="B689" s="191">
        <v>18.149999999999999</v>
      </c>
      <c r="C689" s="97">
        <v>9.5</v>
      </c>
      <c r="D689" s="99" t="s">
        <v>755</v>
      </c>
      <c r="E689" s="96" t="s">
        <v>81</v>
      </c>
      <c r="F689" s="93">
        <v>9084</v>
      </c>
      <c r="G689" s="313" t="str">
        <f t="shared" si="23"/>
        <v>18,15 - C</v>
      </c>
      <c r="H689" s="313">
        <f t="shared" si="22"/>
        <v>18.149999999999999</v>
      </c>
    </row>
    <row r="690" spans="2:8">
      <c r="B690" s="191">
        <v>18.16</v>
      </c>
      <c r="C690" s="97">
        <v>9.6</v>
      </c>
      <c r="D690" s="99" t="s">
        <v>756</v>
      </c>
      <c r="E690" s="96" t="s">
        <v>88</v>
      </c>
      <c r="F690" s="93">
        <v>29658</v>
      </c>
      <c r="G690" s="313" t="str">
        <f t="shared" si="23"/>
        <v>18,16 - C</v>
      </c>
      <c r="H690" s="313">
        <f t="shared" si="22"/>
        <v>18.16</v>
      </c>
    </row>
    <row r="691" spans="2:8">
      <c r="B691" s="191">
        <v>18.170000000000002</v>
      </c>
      <c r="C691" s="97">
        <v>9.6999999999999993</v>
      </c>
      <c r="D691" s="99" t="s">
        <v>757</v>
      </c>
      <c r="E691" s="96" t="s">
        <v>81</v>
      </c>
      <c r="F691" s="93">
        <v>18982</v>
      </c>
      <c r="G691" s="313" t="str">
        <f t="shared" si="23"/>
        <v>18,17 - C</v>
      </c>
      <c r="H691" s="313">
        <f t="shared" si="22"/>
        <v>18.170000000000002</v>
      </c>
    </row>
    <row r="692" spans="2:8">
      <c r="B692" s="191">
        <v>18.18</v>
      </c>
      <c r="C692" s="97">
        <v>9.8000000000000007</v>
      </c>
      <c r="D692" s="99" t="s">
        <v>758</v>
      </c>
      <c r="E692" s="96" t="s">
        <v>88</v>
      </c>
      <c r="F692" s="93">
        <v>44769</v>
      </c>
      <c r="G692" s="313" t="str">
        <f t="shared" si="23"/>
        <v>18,18 - C</v>
      </c>
      <c r="H692" s="313">
        <f t="shared" si="22"/>
        <v>18.18</v>
      </c>
    </row>
    <row r="693" spans="2:8">
      <c r="B693" s="191">
        <v>18.190000000000001</v>
      </c>
      <c r="C693" s="97">
        <v>9.9</v>
      </c>
      <c r="D693" s="99" t="s">
        <v>759</v>
      </c>
      <c r="E693" s="96" t="s">
        <v>81</v>
      </c>
      <c r="F693" s="93">
        <v>5109</v>
      </c>
      <c r="G693" s="313" t="str">
        <f t="shared" si="23"/>
        <v>18,19 - C</v>
      </c>
      <c r="H693" s="313">
        <f t="shared" si="22"/>
        <v>18.190000000000001</v>
      </c>
    </row>
    <row r="694" spans="2:8">
      <c r="B694" s="191">
        <v>18.2</v>
      </c>
      <c r="C694" s="97">
        <v>10</v>
      </c>
      <c r="D694" s="99" t="s">
        <v>760</v>
      </c>
      <c r="E694" s="96" t="s">
        <v>88</v>
      </c>
      <c r="F694" s="93">
        <v>20593</v>
      </c>
      <c r="G694" s="313" t="str">
        <f>SUBSTITUTE(TEXT(B694,"0,00"),",",".")&amp;" - C"</f>
        <v>18.20 - C</v>
      </c>
      <c r="H694" s="313">
        <f t="shared" si="22"/>
        <v>18.2</v>
      </c>
    </row>
    <row r="695" spans="2:8">
      <c r="B695" s="191">
        <v>18.21</v>
      </c>
      <c r="C695" s="97">
        <v>10.1</v>
      </c>
      <c r="D695" s="99" t="s">
        <v>761</v>
      </c>
      <c r="E695" s="96" t="s">
        <v>81</v>
      </c>
      <c r="F695" s="93">
        <v>5558</v>
      </c>
      <c r="G695" s="313" t="str">
        <f t="shared" si="23"/>
        <v>18,21 - C</v>
      </c>
      <c r="H695" s="313">
        <f t="shared" si="22"/>
        <v>18.21</v>
      </c>
    </row>
    <row r="696" spans="2:8">
      <c r="B696" s="191">
        <v>18.22</v>
      </c>
      <c r="C696" s="97">
        <v>10.199999999999999</v>
      </c>
      <c r="D696" s="99" t="s">
        <v>762</v>
      </c>
      <c r="E696" s="96" t="s">
        <v>88</v>
      </c>
      <c r="F696" s="93">
        <v>23032</v>
      </c>
      <c r="G696" s="313" t="str">
        <f t="shared" si="23"/>
        <v>18,22 - C</v>
      </c>
      <c r="H696" s="313">
        <f t="shared" si="22"/>
        <v>18.22</v>
      </c>
    </row>
    <row r="697" spans="2:8">
      <c r="B697" s="191">
        <v>18.23</v>
      </c>
      <c r="C697" s="97">
        <v>10.3</v>
      </c>
      <c r="D697" s="99" t="s">
        <v>763</v>
      </c>
      <c r="E697" s="96" t="s">
        <v>88</v>
      </c>
      <c r="F697" s="93">
        <v>17817</v>
      </c>
      <c r="G697" s="313" t="str">
        <f t="shared" si="23"/>
        <v>18,23 - C</v>
      </c>
      <c r="H697" s="313">
        <f t="shared" si="22"/>
        <v>18.23</v>
      </c>
    </row>
    <row r="698" spans="2:8">
      <c r="B698" s="191">
        <v>18.239999999999998</v>
      </c>
      <c r="C698" s="97">
        <v>10.4</v>
      </c>
      <c r="D698" s="99" t="s">
        <v>764</v>
      </c>
      <c r="E698" s="96" t="s">
        <v>81</v>
      </c>
      <c r="F698" s="93">
        <v>10886</v>
      </c>
      <c r="G698" s="313" t="str">
        <f t="shared" si="23"/>
        <v>18,24 - C</v>
      </c>
      <c r="H698" s="313">
        <f t="shared" si="22"/>
        <v>18.239999999999998</v>
      </c>
    </row>
    <row r="699" spans="2:8">
      <c r="B699" s="191">
        <v>18.25</v>
      </c>
      <c r="C699" s="97">
        <v>10.5</v>
      </c>
      <c r="D699" s="99" t="s">
        <v>765</v>
      </c>
      <c r="E699" s="96" t="s">
        <v>88</v>
      </c>
      <c r="F699" s="93">
        <v>37016</v>
      </c>
      <c r="G699" s="313" t="str">
        <f t="shared" si="23"/>
        <v>18,25 - C</v>
      </c>
      <c r="H699" s="313">
        <f t="shared" si="22"/>
        <v>18.25</v>
      </c>
    </row>
    <row r="700" spans="2:8">
      <c r="B700" s="191">
        <v>18.260000000000002</v>
      </c>
      <c r="C700" s="97">
        <v>10.6</v>
      </c>
      <c r="D700" s="99" t="s">
        <v>766</v>
      </c>
      <c r="E700" s="96" t="s">
        <v>88</v>
      </c>
      <c r="F700" s="93">
        <v>24227</v>
      </c>
      <c r="G700" s="313" t="str">
        <f t="shared" si="23"/>
        <v>18,26 - C</v>
      </c>
      <c r="H700" s="313">
        <f t="shared" si="22"/>
        <v>18.260000000000002</v>
      </c>
    </row>
    <row r="701" spans="2:8">
      <c r="B701" s="191">
        <v>18.27</v>
      </c>
      <c r="C701" s="97">
        <v>10.7</v>
      </c>
      <c r="D701" s="99" t="s">
        <v>767</v>
      </c>
      <c r="E701" s="96" t="s">
        <v>81</v>
      </c>
      <c r="F701" s="93">
        <v>15342</v>
      </c>
      <c r="G701" s="313" t="str">
        <f t="shared" si="23"/>
        <v>18,27 - C</v>
      </c>
      <c r="H701" s="313">
        <f t="shared" si="22"/>
        <v>18.27</v>
      </c>
    </row>
    <row r="702" spans="2:8" ht="20.399999999999999">
      <c r="B702" s="191">
        <v>18.28</v>
      </c>
      <c r="C702" s="97">
        <v>10.7</v>
      </c>
      <c r="D702" s="99" t="s">
        <v>768</v>
      </c>
      <c r="E702" s="96" t="s">
        <v>88</v>
      </c>
      <c r="F702" s="93">
        <v>65578</v>
      </c>
      <c r="G702" s="313" t="str">
        <f t="shared" si="23"/>
        <v>18,28 - C</v>
      </c>
      <c r="H702" s="313">
        <f t="shared" si="22"/>
        <v>18.28</v>
      </c>
    </row>
    <row r="703" spans="2:8">
      <c r="B703" s="191">
        <v>18.29</v>
      </c>
      <c r="C703" s="97">
        <v>10.7</v>
      </c>
      <c r="D703" s="99" t="s">
        <v>769</v>
      </c>
      <c r="E703" s="96" t="s">
        <v>88</v>
      </c>
      <c r="F703" s="93">
        <v>31349</v>
      </c>
      <c r="G703" s="313" t="str">
        <f t="shared" si="23"/>
        <v>18,29 - C</v>
      </c>
      <c r="H703" s="313">
        <f t="shared" si="22"/>
        <v>18.29</v>
      </c>
    </row>
    <row r="704" spans="2:8">
      <c r="B704" s="191">
        <v>18.3</v>
      </c>
      <c r="C704" s="97">
        <v>10.7</v>
      </c>
      <c r="D704" s="99" t="s">
        <v>770</v>
      </c>
      <c r="E704" s="96" t="s">
        <v>88</v>
      </c>
      <c r="F704" s="93">
        <v>27252</v>
      </c>
      <c r="G704" s="313" t="str">
        <f t="shared" si="23"/>
        <v>18,3 - C</v>
      </c>
      <c r="H704" s="313">
        <f t="shared" si="22"/>
        <v>18.3</v>
      </c>
    </row>
    <row r="705" spans="2:8">
      <c r="B705" s="191">
        <v>18.309999999999999</v>
      </c>
      <c r="C705" s="97">
        <v>10.7</v>
      </c>
      <c r="D705" s="99" t="s">
        <v>771</v>
      </c>
      <c r="E705" s="96" t="s">
        <v>88</v>
      </c>
      <c r="F705" s="93">
        <v>19195</v>
      </c>
      <c r="G705" s="313" t="str">
        <f t="shared" si="23"/>
        <v>18,31 - C</v>
      </c>
      <c r="H705" s="313">
        <f t="shared" si="22"/>
        <v>18.309999999999999</v>
      </c>
    </row>
    <row r="706" spans="2:8">
      <c r="B706" s="191">
        <v>18.32</v>
      </c>
      <c r="C706" s="97">
        <v>10.7</v>
      </c>
      <c r="D706" s="99" t="s">
        <v>772</v>
      </c>
      <c r="E706" s="96" t="s">
        <v>88</v>
      </c>
      <c r="F706" s="93">
        <v>3123</v>
      </c>
      <c r="G706" s="313" t="str">
        <f t="shared" si="23"/>
        <v>18,32 - C</v>
      </c>
      <c r="H706" s="313">
        <f t="shared" si="22"/>
        <v>18.32</v>
      </c>
    </row>
    <row r="707" spans="2:8">
      <c r="B707" s="192">
        <v>19</v>
      </c>
      <c r="C707" s="100"/>
      <c r="D707" s="101" t="s">
        <v>773</v>
      </c>
      <c r="E707" s="102"/>
      <c r="F707" s="103"/>
      <c r="G707" s="313" t="str">
        <f t="shared" si="23"/>
        <v>19 - C</v>
      </c>
      <c r="H707" s="313">
        <f t="shared" si="22"/>
        <v>19</v>
      </c>
    </row>
    <row r="708" spans="2:8">
      <c r="B708" s="193">
        <v>19.100000000000001</v>
      </c>
      <c r="C708" s="112">
        <v>8.1</v>
      </c>
      <c r="D708" s="91" t="s">
        <v>774</v>
      </c>
      <c r="E708" s="96" t="s">
        <v>78</v>
      </c>
      <c r="F708" s="93">
        <v>8606443</v>
      </c>
      <c r="G708" s="313" t="str">
        <f t="shared" si="23"/>
        <v>19,1 - C</v>
      </c>
      <c r="H708" s="313">
        <f t="shared" si="22"/>
        <v>19.100000000000001</v>
      </c>
    </row>
    <row r="709" spans="2:8" ht="20.399999999999999">
      <c r="B709" s="193">
        <v>19.2</v>
      </c>
      <c r="C709" s="112">
        <v>8.1999999999999993</v>
      </c>
      <c r="D709" s="91" t="s">
        <v>775</v>
      </c>
      <c r="E709" s="96" t="s">
        <v>78</v>
      </c>
      <c r="F709" s="93">
        <v>15251332</v>
      </c>
      <c r="G709" s="313" t="str">
        <f t="shared" si="23"/>
        <v>19,2 - C</v>
      </c>
      <c r="H709" s="313">
        <f t="shared" si="22"/>
        <v>19.2</v>
      </c>
    </row>
    <row r="710" spans="2:8">
      <c r="B710" s="193">
        <v>19.3</v>
      </c>
      <c r="C710" s="112">
        <v>8.3000000000000007</v>
      </c>
      <c r="D710" s="91" t="s">
        <v>776</v>
      </c>
      <c r="E710" s="96" t="s">
        <v>78</v>
      </c>
      <c r="F710" s="93">
        <v>3979888</v>
      </c>
      <c r="G710" s="313" t="str">
        <f t="shared" si="23"/>
        <v>19,3 - C</v>
      </c>
      <c r="H710" s="313">
        <f t="shared" si="22"/>
        <v>19.3</v>
      </c>
    </row>
    <row r="711" spans="2:8">
      <c r="B711" s="193">
        <v>19.399999999999999</v>
      </c>
      <c r="C711" s="112">
        <v>8.4</v>
      </c>
      <c r="D711" s="91" t="s">
        <v>777</v>
      </c>
      <c r="E711" s="96" t="s">
        <v>78</v>
      </c>
      <c r="F711" s="93">
        <v>12921190</v>
      </c>
      <c r="G711" s="313" t="str">
        <f t="shared" si="23"/>
        <v>19,4 - C</v>
      </c>
      <c r="H711" s="313">
        <f t="shared" si="22"/>
        <v>19.399999999999999</v>
      </c>
    </row>
    <row r="712" spans="2:8">
      <c r="B712" s="193">
        <v>19.5</v>
      </c>
      <c r="C712" s="112">
        <v>8.5</v>
      </c>
      <c r="D712" s="91" t="s">
        <v>778</v>
      </c>
      <c r="E712" s="96" t="s">
        <v>78</v>
      </c>
      <c r="F712" s="93">
        <v>12080932</v>
      </c>
      <c r="G712" s="313" t="str">
        <f t="shared" si="23"/>
        <v>19,5 - C</v>
      </c>
      <c r="H712" s="313">
        <f t="shared" si="22"/>
        <v>19.5</v>
      </c>
    </row>
    <row r="713" spans="2:8">
      <c r="B713" s="193">
        <v>19.600000000000001</v>
      </c>
      <c r="C713" s="112">
        <v>8.6</v>
      </c>
      <c r="D713" s="91" t="s">
        <v>779</v>
      </c>
      <c r="E713" s="96" t="s">
        <v>81</v>
      </c>
      <c r="F713" s="93">
        <v>5109</v>
      </c>
      <c r="G713" s="313" t="str">
        <f t="shared" si="23"/>
        <v>19,6 - C</v>
      </c>
      <c r="H713" s="313">
        <f t="shared" si="22"/>
        <v>19.600000000000001</v>
      </c>
    </row>
    <row r="714" spans="2:8">
      <c r="B714" s="193">
        <v>19.7</v>
      </c>
      <c r="C714" s="112">
        <v>8.6999999999999993</v>
      </c>
      <c r="D714" s="91" t="s">
        <v>780</v>
      </c>
      <c r="E714" s="96" t="s">
        <v>78</v>
      </c>
      <c r="F714" s="93">
        <v>1233925</v>
      </c>
      <c r="G714" s="313" t="str">
        <f t="shared" si="23"/>
        <v>19,7 - C</v>
      </c>
      <c r="H714" s="313">
        <f t="shared" ref="H714:H777" si="24">ROUND(B714,2)</f>
        <v>19.7</v>
      </c>
    </row>
    <row r="715" spans="2:8">
      <c r="B715" s="193">
        <v>19.8</v>
      </c>
      <c r="C715" s="112">
        <v>8.8000000000000007</v>
      </c>
      <c r="D715" s="91" t="s">
        <v>781</v>
      </c>
      <c r="E715" s="96" t="s">
        <v>78</v>
      </c>
      <c r="F715" s="93">
        <v>133815</v>
      </c>
      <c r="G715" s="313" t="str">
        <f t="shared" ref="G715:G776" si="25">H715&amp;" - C"</f>
        <v>19,8 - C</v>
      </c>
      <c r="H715" s="313">
        <f t="shared" si="24"/>
        <v>19.8</v>
      </c>
    </row>
    <row r="716" spans="2:8">
      <c r="B716" s="193">
        <v>19.899999999999999</v>
      </c>
      <c r="C716" s="112">
        <v>8.9</v>
      </c>
      <c r="D716" s="91" t="s">
        <v>782</v>
      </c>
      <c r="E716" s="96" t="s">
        <v>78</v>
      </c>
      <c r="F716" s="93">
        <v>2227377</v>
      </c>
      <c r="G716" s="313" t="str">
        <f t="shared" si="25"/>
        <v>19,9 - C</v>
      </c>
      <c r="H716" s="313">
        <f t="shared" si="24"/>
        <v>19.899999999999999</v>
      </c>
    </row>
    <row r="717" spans="2:8" ht="20.399999999999999">
      <c r="B717" s="191">
        <v>19.100000000000001</v>
      </c>
      <c r="C717" s="97">
        <v>9</v>
      </c>
      <c r="D717" s="99" t="s">
        <v>783</v>
      </c>
      <c r="E717" s="96" t="s">
        <v>81</v>
      </c>
      <c r="F717" s="93">
        <v>1260691</v>
      </c>
      <c r="G717" s="313" t="str">
        <f>SUBSTITUTE(TEXT(B717,"0,00"),",",".")&amp;" - C"</f>
        <v>19.10 - C</v>
      </c>
      <c r="H717" s="313">
        <f t="shared" si="24"/>
        <v>19.100000000000001</v>
      </c>
    </row>
    <row r="718" spans="2:8" ht="20.399999999999999">
      <c r="B718" s="191">
        <v>19.11</v>
      </c>
      <c r="C718" s="97">
        <v>9</v>
      </c>
      <c r="D718" s="99" t="s">
        <v>784</v>
      </c>
      <c r="E718" s="96" t="s">
        <v>78</v>
      </c>
      <c r="F718" s="93">
        <v>5211912</v>
      </c>
      <c r="G718" s="313" t="str">
        <f t="shared" si="25"/>
        <v>19,11 - C</v>
      </c>
      <c r="H718" s="313">
        <f t="shared" si="24"/>
        <v>19.11</v>
      </c>
    </row>
    <row r="719" spans="2:8">
      <c r="B719" s="192">
        <v>20</v>
      </c>
      <c r="C719" s="100"/>
      <c r="D719" s="101" t="s">
        <v>785</v>
      </c>
      <c r="E719" s="122"/>
      <c r="F719" s="103"/>
      <c r="G719" s="313" t="str">
        <f t="shared" si="25"/>
        <v>20 - C</v>
      </c>
      <c r="H719" s="313">
        <f t="shared" si="24"/>
        <v>20</v>
      </c>
    </row>
    <row r="720" spans="2:8">
      <c r="B720" s="193">
        <v>20.100000000000001</v>
      </c>
      <c r="C720" s="112">
        <v>8.1</v>
      </c>
      <c r="D720" s="99" t="s">
        <v>786</v>
      </c>
      <c r="E720" s="96" t="s">
        <v>81</v>
      </c>
      <c r="F720" s="93">
        <v>50065</v>
      </c>
      <c r="G720" s="313" t="str">
        <f t="shared" si="25"/>
        <v>20,1 - C</v>
      </c>
      <c r="H720" s="313">
        <f t="shared" si="24"/>
        <v>20.100000000000001</v>
      </c>
    </row>
    <row r="721" spans="2:8">
      <c r="B721" s="193">
        <v>20.2</v>
      </c>
      <c r="C721" s="112">
        <v>8.1999999999999993</v>
      </c>
      <c r="D721" s="99" t="s">
        <v>787</v>
      </c>
      <c r="E721" s="96" t="s">
        <v>81</v>
      </c>
      <c r="F721" s="93">
        <v>72188</v>
      </c>
      <c r="G721" s="313" t="str">
        <f t="shared" si="25"/>
        <v>20,2 - C</v>
      </c>
      <c r="H721" s="313">
        <f t="shared" si="24"/>
        <v>20.2</v>
      </c>
    </row>
    <row r="722" spans="2:8">
      <c r="B722" s="193">
        <v>20.3</v>
      </c>
      <c r="C722" s="112">
        <v>8.3000000000000007</v>
      </c>
      <c r="D722" s="99" t="s">
        <v>788</v>
      </c>
      <c r="E722" s="96" t="s">
        <v>81</v>
      </c>
      <c r="F722" s="93">
        <v>85736</v>
      </c>
      <c r="G722" s="313" t="str">
        <f t="shared" si="25"/>
        <v>20,3 - C</v>
      </c>
      <c r="H722" s="313">
        <f t="shared" si="24"/>
        <v>20.3</v>
      </c>
    </row>
    <row r="723" spans="2:8">
      <c r="B723" s="193">
        <v>20.399999999999999</v>
      </c>
      <c r="C723" s="112">
        <v>8.4</v>
      </c>
      <c r="D723" s="99" t="s">
        <v>789</v>
      </c>
      <c r="E723" s="96" t="s">
        <v>81</v>
      </c>
      <c r="F723" s="93">
        <v>23609</v>
      </c>
      <c r="G723" s="313" t="str">
        <f t="shared" si="25"/>
        <v>20,4 - C</v>
      </c>
      <c r="H723" s="313">
        <f t="shared" si="24"/>
        <v>20.399999999999999</v>
      </c>
    </row>
    <row r="724" spans="2:8">
      <c r="B724" s="193">
        <v>20.5</v>
      </c>
      <c r="C724" s="112">
        <v>8.5</v>
      </c>
      <c r="D724" s="99" t="s">
        <v>790</v>
      </c>
      <c r="E724" s="96" t="s">
        <v>81</v>
      </c>
      <c r="F724" s="93">
        <v>28837</v>
      </c>
      <c r="G724" s="313" t="str">
        <f t="shared" si="25"/>
        <v>20,5 - C</v>
      </c>
      <c r="H724" s="313">
        <f t="shared" si="24"/>
        <v>20.5</v>
      </c>
    </row>
    <row r="725" spans="2:8">
      <c r="B725" s="193">
        <v>20.6</v>
      </c>
      <c r="C725" s="112">
        <v>8.6</v>
      </c>
      <c r="D725" s="99" t="s">
        <v>791</v>
      </c>
      <c r="E725" s="96" t="s">
        <v>81</v>
      </c>
      <c r="F725" s="93">
        <v>39677</v>
      </c>
      <c r="G725" s="313" t="str">
        <f t="shared" si="25"/>
        <v>20,6 - C</v>
      </c>
      <c r="H725" s="313">
        <f t="shared" si="24"/>
        <v>20.6</v>
      </c>
    </row>
    <row r="726" spans="2:8">
      <c r="B726" s="193">
        <v>20.7</v>
      </c>
      <c r="C726" s="112">
        <v>8.6999999999999993</v>
      </c>
      <c r="D726" s="99" t="s">
        <v>792</v>
      </c>
      <c r="E726" s="96" t="s">
        <v>81</v>
      </c>
      <c r="F726" s="93">
        <v>34848</v>
      </c>
      <c r="G726" s="313" t="str">
        <f t="shared" si="25"/>
        <v>20,7 - C</v>
      </c>
      <c r="H726" s="313">
        <f t="shared" si="24"/>
        <v>20.7</v>
      </c>
    </row>
    <row r="727" spans="2:8">
      <c r="B727" s="193">
        <v>20.8</v>
      </c>
      <c r="C727" s="112">
        <v>8.8000000000000007</v>
      </c>
      <c r="D727" s="99" t="s">
        <v>793</v>
      </c>
      <c r="E727" s="96" t="s">
        <v>81</v>
      </c>
      <c r="F727" s="93">
        <v>36702</v>
      </c>
      <c r="G727" s="313" t="str">
        <f t="shared" si="25"/>
        <v>20,8 - C</v>
      </c>
      <c r="H727" s="313">
        <f t="shared" si="24"/>
        <v>20.8</v>
      </c>
    </row>
    <row r="728" spans="2:8">
      <c r="B728" s="193">
        <v>20.9</v>
      </c>
      <c r="C728" s="112">
        <v>8.9</v>
      </c>
      <c r="D728" s="99" t="s">
        <v>794</v>
      </c>
      <c r="E728" s="96" t="s">
        <v>81</v>
      </c>
      <c r="F728" s="93">
        <v>46142</v>
      </c>
      <c r="G728" s="313" t="str">
        <f t="shared" si="25"/>
        <v>20,9 - C</v>
      </c>
      <c r="H728" s="313">
        <f t="shared" si="24"/>
        <v>20.9</v>
      </c>
    </row>
    <row r="729" spans="2:8">
      <c r="B729" s="191">
        <v>20.100000000000001</v>
      </c>
      <c r="C729" s="97">
        <v>9</v>
      </c>
      <c r="D729" s="99" t="s">
        <v>795</v>
      </c>
      <c r="E729" s="96" t="s">
        <v>78</v>
      </c>
      <c r="F729" s="93">
        <v>28747</v>
      </c>
      <c r="G729" s="313" t="str">
        <f>SUBSTITUTE(TEXT(B729,"0,00"),",",".")&amp;" - C"</f>
        <v>20.10 - C</v>
      </c>
      <c r="H729" s="313">
        <f t="shared" si="24"/>
        <v>20.100000000000001</v>
      </c>
    </row>
    <row r="730" spans="2:8">
      <c r="B730" s="191">
        <v>20.11</v>
      </c>
      <c r="C730" s="97">
        <v>9.1</v>
      </c>
      <c r="D730" s="99" t="s">
        <v>796</v>
      </c>
      <c r="E730" s="96" t="s">
        <v>78</v>
      </c>
      <c r="F730" s="93">
        <v>36971</v>
      </c>
      <c r="G730" s="313" t="str">
        <f t="shared" si="25"/>
        <v>20,11 - C</v>
      </c>
      <c r="H730" s="313">
        <f t="shared" si="24"/>
        <v>20.11</v>
      </c>
    </row>
    <row r="731" spans="2:8">
      <c r="B731" s="191">
        <v>20.12</v>
      </c>
      <c r="C731" s="97">
        <v>9.1999999999999993</v>
      </c>
      <c r="D731" s="99" t="s">
        <v>797</v>
      </c>
      <c r="E731" s="96" t="s">
        <v>78</v>
      </c>
      <c r="F731" s="93">
        <v>55102</v>
      </c>
      <c r="G731" s="313" t="str">
        <f t="shared" si="25"/>
        <v>20,12 - C</v>
      </c>
      <c r="H731" s="313">
        <f t="shared" si="24"/>
        <v>20.12</v>
      </c>
    </row>
    <row r="732" spans="2:8">
      <c r="B732" s="191">
        <v>20.13</v>
      </c>
      <c r="C732" s="97">
        <v>9.3000000000000007</v>
      </c>
      <c r="D732" s="99" t="s">
        <v>798</v>
      </c>
      <c r="E732" s="96" t="s">
        <v>78</v>
      </c>
      <c r="F732" s="93">
        <v>57832</v>
      </c>
      <c r="G732" s="313" t="str">
        <f t="shared" si="25"/>
        <v>20,13 - C</v>
      </c>
      <c r="H732" s="313">
        <f t="shared" si="24"/>
        <v>20.13</v>
      </c>
    </row>
    <row r="733" spans="2:8">
      <c r="B733" s="191">
        <v>20.14</v>
      </c>
      <c r="C733" s="97">
        <v>9.4</v>
      </c>
      <c r="D733" s="99" t="s">
        <v>799</v>
      </c>
      <c r="E733" s="96" t="s">
        <v>78</v>
      </c>
      <c r="F733" s="93">
        <v>92956</v>
      </c>
      <c r="G733" s="313" t="str">
        <f t="shared" si="25"/>
        <v>20,14 - C</v>
      </c>
      <c r="H733" s="313">
        <f t="shared" si="24"/>
        <v>20.14</v>
      </c>
    </row>
    <row r="734" spans="2:8">
      <c r="B734" s="191">
        <v>20.149999999999999</v>
      </c>
      <c r="C734" s="97">
        <v>9.5</v>
      </c>
      <c r="D734" s="99" t="s">
        <v>800</v>
      </c>
      <c r="E734" s="96" t="s">
        <v>78</v>
      </c>
      <c r="F734" s="93">
        <v>135058</v>
      </c>
      <c r="G734" s="313" t="str">
        <f t="shared" si="25"/>
        <v>20,15 - C</v>
      </c>
      <c r="H734" s="313">
        <f t="shared" si="24"/>
        <v>20.149999999999999</v>
      </c>
    </row>
    <row r="735" spans="2:8" ht="20.399999999999999">
      <c r="B735" s="191">
        <v>20.16</v>
      </c>
      <c r="C735" s="97">
        <v>9.6</v>
      </c>
      <c r="D735" s="99" t="s">
        <v>801</v>
      </c>
      <c r="E735" s="96" t="s">
        <v>78</v>
      </c>
      <c r="F735" s="93">
        <v>582421</v>
      </c>
      <c r="G735" s="313" t="str">
        <f t="shared" si="25"/>
        <v>20,16 - C</v>
      </c>
      <c r="H735" s="313">
        <f t="shared" si="24"/>
        <v>20.16</v>
      </c>
    </row>
    <row r="736" spans="2:8">
      <c r="B736" s="190"/>
      <c r="C736" s="90"/>
      <c r="D736" s="91"/>
      <c r="E736" s="96"/>
      <c r="F736" s="109"/>
      <c r="G736" s="313" t="str">
        <f t="shared" si="25"/>
        <v>0 - C</v>
      </c>
      <c r="H736" s="313">
        <f t="shared" si="24"/>
        <v>0</v>
      </c>
    </row>
    <row r="737" spans="2:8">
      <c r="B737" s="192">
        <v>21.1</v>
      </c>
      <c r="C737" s="100"/>
      <c r="D737" s="101" t="s">
        <v>802</v>
      </c>
      <c r="E737" s="122"/>
      <c r="F737" s="103"/>
      <c r="G737" s="313" t="str">
        <f t="shared" si="25"/>
        <v>21,1 - C</v>
      </c>
      <c r="H737" s="313">
        <f t="shared" si="24"/>
        <v>21.1</v>
      </c>
    </row>
    <row r="738" spans="2:8">
      <c r="B738" s="193">
        <v>21.1</v>
      </c>
      <c r="C738" s="112">
        <v>8.1</v>
      </c>
      <c r="D738" s="99" t="s">
        <v>803</v>
      </c>
      <c r="E738" s="96" t="s">
        <v>78</v>
      </c>
      <c r="F738" s="93">
        <v>320871</v>
      </c>
      <c r="G738" s="313" t="str">
        <f t="shared" si="25"/>
        <v>21,1 - C</v>
      </c>
      <c r="H738" s="313">
        <f t="shared" si="24"/>
        <v>21.1</v>
      </c>
    </row>
    <row r="739" spans="2:8">
      <c r="B739" s="193">
        <v>21.2</v>
      </c>
      <c r="C739" s="112">
        <v>8.1999999999999993</v>
      </c>
      <c r="D739" s="99" t="s">
        <v>804</v>
      </c>
      <c r="E739" s="96" t="s">
        <v>81</v>
      </c>
      <c r="F739" s="93">
        <v>51955</v>
      </c>
      <c r="G739" s="313" t="str">
        <f t="shared" si="25"/>
        <v>21,2 - C</v>
      </c>
      <c r="H739" s="313">
        <f t="shared" si="24"/>
        <v>21.2</v>
      </c>
    </row>
    <row r="740" spans="2:8">
      <c r="B740" s="193">
        <v>21.3</v>
      </c>
      <c r="C740" s="112">
        <v>8.3000000000000007</v>
      </c>
      <c r="D740" s="99" t="s">
        <v>805</v>
      </c>
      <c r="E740" s="96" t="s">
        <v>78</v>
      </c>
      <c r="F740" s="93">
        <v>99952</v>
      </c>
      <c r="G740" s="313" t="str">
        <f t="shared" si="25"/>
        <v>21,3 - C</v>
      </c>
      <c r="H740" s="313">
        <f t="shared" si="24"/>
        <v>21.3</v>
      </c>
    </row>
    <row r="741" spans="2:8">
      <c r="B741" s="193">
        <v>21.4</v>
      </c>
      <c r="C741" s="112">
        <v>8.4</v>
      </c>
      <c r="D741" s="99" t="s">
        <v>806</v>
      </c>
      <c r="E741" s="96" t="s">
        <v>78</v>
      </c>
      <c r="F741" s="93">
        <v>336689</v>
      </c>
      <c r="G741" s="313" t="str">
        <f t="shared" si="25"/>
        <v>21,4 - C</v>
      </c>
      <c r="H741" s="313">
        <f t="shared" si="24"/>
        <v>21.4</v>
      </c>
    </row>
    <row r="742" spans="2:8">
      <c r="B742" s="193">
        <v>21.5</v>
      </c>
      <c r="C742" s="112">
        <v>8.5</v>
      </c>
      <c r="D742" s="99" t="s">
        <v>807</v>
      </c>
      <c r="E742" s="96" t="s">
        <v>78</v>
      </c>
      <c r="F742" s="93">
        <v>76739</v>
      </c>
      <c r="G742" s="313" t="str">
        <f t="shared" si="25"/>
        <v>21,5 - C</v>
      </c>
      <c r="H742" s="313">
        <f t="shared" si="24"/>
        <v>21.5</v>
      </c>
    </row>
    <row r="743" spans="2:8">
      <c r="B743" s="193">
        <v>21.6</v>
      </c>
      <c r="C743" s="112">
        <v>8.6</v>
      </c>
      <c r="D743" s="99" t="s">
        <v>808</v>
      </c>
      <c r="E743" s="96" t="s">
        <v>78</v>
      </c>
      <c r="F743" s="93">
        <v>857902</v>
      </c>
      <c r="G743" s="313" t="str">
        <f t="shared" si="25"/>
        <v>21,6 - C</v>
      </c>
      <c r="H743" s="313">
        <f t="shared" si="24"/>
        <v>21.6</v>
      </c>
    </row>
    <row r="744" spans="2:8">
      <c r="B744" s="193">
        <v>21.7</v>
      </c>
      <c r="C744" s="112">
        <v>8.6999999999999993</v>
      </c>
      <c r="D744" s="99" t="s">
        <v>809</v>
      </c>
      <c r="E744" s="96" t="s">
        <v>78</v>
      </c>
      <c r="F744" s="93">
        <v>2124815</v>
      </c>
      <c r="G744" s="313" t="str">
        <f t="shared" si="25"/>
        <v>21,7 - C</v>
      </c>
      <c r="H744" s="313">
        <f t="shared" si="24"/>
        <v>21.7</v>
      </c>
    </row>
    <row r="745" spans="2:8">
      <c r="B745" s="193">
        <v>21.8</v>
      </c>
      <c r="C745" s="112">
        <v>8.8000000000000007</v>
      </c>
      <c r="D745" s="99" t="s">
        <v>810</v>
      </c>
      <c r="E745" s="96" t="s">
        <v>81</v>
      </c>
      <c r="F745" s="93">
        <v>20086</v>
      </c>
      <c r="G745" s="313" t="str">
        <f t="shared" si="25"/>
        <v>21,8 - C</v>
      </c>
      <c r="H745" s="313">
        <f t="shared" si="24"/>
        <v>21.8</v>
      </c>
    </row>
    <row r="746" spans="2:8">
      <c r="B746" s="193">
        <v>21.9</v>
      </c>
      <c r="C746" s="112">
        <v>8.9</v>
      </c>
      <c r="D746" s="99" t="s">
        <v>811</v>
      </c>
      <c r="E746" s="96" t="s">
        <v>78</v>
      </c>
      <c r="F746" s="93">
        <v>327444</v>
      </c>
      <c r="G746" s="313" t="str">
        <f t="shared" si="25"/>
        <v>21,9 - C</v>
      </c>
      <c r="H746" s="313">
        <f t="shared" si="24"/>
        <v>21.9</v>
      </c>
    </row>
    <row r="747" spans="2:8">
      <c r="B747" s="191">
        <v>21.1</v>
      </c>
      <c r="C747" s="97">
        <v>9</v>
      </c>
      <c r="D747" s="99" t="s">
        <v>812</v>
      </c>
      <c r="E747" s="96" t="s">
        <v>78</v>
      </c>
      <c r="F747" s="93">
        <v>54400</v>
      </c>
      <c r="G747" s="313" t="str">
        <f>SUBSTITUTE(TEXT(B747,"0,00"),",",".")&amp;" - C"</f>
        <v>21.10 - C</v>
      </c>
      <c r="H747" s="313">
        <f t="shared" si="24"/>
        <v>21.1</v>
      </c>
    </row>
    <row r="748" spans="2:8">
      <c r="B748" s="191">
        <v>21.11</v>
      </c>
      <c r="C748" s="97">
        <v>9</v>
      </c>
      <c r="D748" s="99" t="s">
        <v>813</v>
      </c>
      <c r="E748" s="96" t="s">
        <v>81</v>
      </c>
      <c r="F748" s="93">
        <v>5819</v>
      </c>
      <c r="G748" s="313" t="str">
        <f t="shared" si="25"/>
        <v>21,11 - C</v>
      </c>
      <c r="H748" s="313">
        <f t="shared" si="24"/>
        <v>21.11</v>
      </c>
    </row>
    <row r="749" spans="2:8">
      <c r="B749" s="191">
        <v>21.12</v>
      </c>
      <c r="C749" s="97">
        <v>9</v>
      </c>
      <c r="D749" s="99" t="s">
        <v>814</v>
      </c>
      <c r="E749" s="96" t="s">
        <v>78</v>
      </c>
      <c r="F749" s="93">
        <v>9438</v>
      </c>
      <c r="G749" s="313" t="str">
        <f t="shared" si="25"/>
        <v>21,12 - C</v>
      </c>
      <c r="H749" s="313">
        <f t="shared" si="24"/>
        <v>21.12</v>
      </c>
    </row>
    <row r="750" spans="2:8">
      <c r="B750" s="191">
        <v>21.13</v>
      </c>
      <c r="C750" s="97">
        <v>9</v>
      </c>
      <c r="D750" s="99" t="s">
        <v>815</v>
      </c>
      <c r="E750" s="96" t="s">
        <v>81</v>
      </c>
      <c r="F750" s="93">
        <v>13582</v>
      </c>
      <c r="G750" s="313" t="str">
        <f t="shared" si="25"/>
        <v>21,13 - C</v>
      </c>
      <c r="H750" s="313">
        <f t="shared" si="24"/>
        <v>21.13</v>
      </c>
    </row>
    <row r="751" spans="2:8">
      <c r="B751" s="191">
        <v>21.14</v>
      </c>
      <c r="C751" s="97">
        <v>9</v>
      </c>
      <c r="D751" s="99" t="s">
        <v>816</v>
      </c>
      <c r="E751" s="96" t="s">
        <v>81</v>
      </c>
      <c r="F751" s="93">
        <v>19137</v>
      </c>
      <c r="G751" s="313" t="str">
        <f t="shared" si="25"/>
        <v>21,14 - C</v>
      </c>
      <c r="H751" s="313">
        <f t="shared" si="24"/>
        <v>21.14</v>
      </c>
    </row>
    <row r="752" spans="2:8">
      <c r="B752" s="191">
        <v>21.15</v>
      </c>
      <c r="C752" s="97">
        <v>9</v>
      </c>
      <c r="D752" s="99" t="s">
        <v>817</v>
      </c>
      <c r="E752" s="96" t="s">
        <v>81</v>
      </c>
      <c r="F752" s="93">
        <v>27598</v>
      </c>
      <c r="G752" s="313" t="str">
        <f t="shared" si="25"/>
        <v>21,15 - C</v>
      </c>
      <c r="H752" s="313">
        <f t="shared" si="24"/>
        <v>21.15</v>
      </c>
    </row>
    <row r="753" spans="2:8">
      <c r="B753" s="191">
        <v>21.16</v>
      </c>
      <c r="C753" s="97">
        <v>9</v>
      </c>
      <c r="D753" s="99" t="s">
        <v>818</v>
      </c>
      <c r="E753" s="96" t="s">
        <v>81</v>
      </c>
      <c r="F753" s="93">
        <v>182597</v>
      </c>
      <c r="G753" s="313" t="str">
        <f t="shared" si="25"/>
        <v>21,16 - C</v>
      </c>
      <c r="H753" s="313">
        <f t="shared" si="24"/>
        <v>21.16</v>
      </c>
    </row>
    <row r="754" spans="2:8">
      <c r="B754" s="191">
        <v>21.17</v>
      </c>
      <c r="C754" s="97">
        <v>9</v>
      </c>
      <c r="D754" s="99" t="s">
        <v>819</v>
      </c>
      <c r="E754" s="96" t="s">
        <v>81</v>
      </c>
      <c r="F754" s="93">
        <v>47879</v>
      </c>
      <c r="G754" s="313" t="str">
        <f t="shared" si="25"/>
        <v>21,17 - C</v>
      </c>
      <c r="H754" s="313">
        <f t="shared" si="24"/>
        <v>21.17</v>
      </c>
    </row>
    <row r="755" spans="2:8">
      <c r="B755" s="191">
        <v>21.18</v>
      </c>
      <c r="C755" s="97">
        <v>9</v>
      </c>
      <c r="D755" s="99" t="s">
        <v>820</v>
      </c>
      <c r="E755" s="96" t="s">
        <v>78</v>
      </c>
      <c r="F755" s="93">
        <v>154402</v>
      </c>
      <c r="G755" s="313" t="str">
        <f t="shared" si="25"/>
        <v>21,18 - C</v>
      </c>
      <c r="H755" s="313">
        <f t="shared" si="24"/>
        <v>21.18</v>
      </c>
    </row>
    <row r="756" spans="2:8">
      <c r="B756" s="191">
        <v>21.19</v>
      </c>
      <c r="C756" s="97">
        <v>9</v>
      </c>
      <c r="D756" s="99" t="s">
        <v>821</v>
      </c>
      <c r="E756" s="96" t="s">
        <v>78</v>
      </c>
      <c r="F756" s="93">
        <v>225939</v>
      </c>
      <c r="G756" s="313" t="str">
        <f t="shared" si="25"/>
        <v>21,19 - C</v>
      </c>
      <c r="H756" s="313">
        <f t="shared" si="24"/>
        <v>21.19</v>
      </c>
    </row>
    <row r="757" spans="2:8">
      <c r="B757" s="191">
        <v>21.2</v>
      </c>
      <c r="C757" s="97">
        <v>9</v>
      </c>
      <c r="D757" s="99" t="s">
        <v>822</v>
      </c>
      <c r="E757" s="96" t="s">
        <v>78</v>
      </c>
      <c r="F757" s="93">
        <v>459311</v>
      </c>
      <c r="G757" s="313" t="str">
        <f>SUBSTITUTE(TEXT(B757,"0,00"),",",".")&amp;" - C"</f>
        <v>21.20 - C</v>
      </c>
      <c r="H757" s="313">
        <f t="shared" si="24"/>
        <v>21.2</v>
      </c>
    </row>
    <row r="758" spans="2:8">
      <c r="B758" s="191">
        <v>21.21</v>
      </c>
      <c r="C758" s="97">
        <v>9</v>
      </c>
      <c r="D758" s="99" t="s">
        <v>823</v>
      </c>
      <c r="E758" s="96" t="s">
        <v>78</v>
      </c>
      <c r="F758" s="93">
        <v>532962</v>
      </c>
      <c r="G758" s="313" t="str">
        <f t="shared" si="25"/>
        <v>21,21 - C</v>
      </c>
      <c r="H758" s="313">
        <f t="shared" si="24"/>
        <v>21.21</v>
      </c>
    </row>
    <row r="759" spans="2:8">
      <c r="B759" s="191">
        <v>21.22</v>
      </c>
      <c r="C759" s="97">
        <v>9</v>
      </c>
      <c r="D759" s="99" t="s">
        <v>824</v>
      </c>
      <c r="E759" s="96" t="s">
        <v>78</v>
      </c>
      <c r="F759" s="93">
        <v>579417</v>
      </c>
      <c r="G759" s="313" t="str">
        <f t="shared" si="25"/>
        <v>21,22 - C</v>
      </c>
      <c r="H759" s="313">
        <f t="shared" si="24"/>
        <v>21.22</v>
      </c>
    </row>
    <row r="760" spans="2:8">
      <c r="B760" s="191">
        <v>21.23</v>
      </c>
      <c r="C760" s="97">
        <v>9</v>
      </c>
      <c r="D760" s="99" t="s">
        <v>825</v>
      </c>
      <c r="E760" s="96" t="s">
        <v>78</v>
      </c>
      <c r="F760" s="93">
        <v>709591</v>
      </c>
      <c r="G760" s="313" t="str">
        <f t="shared" si="25"/>
        <v>21,23 - C</v>
      </c>
      <c r="H760" s="313">
        <f t="shared" si="24"/>
        <v>21.23</v>
      </c>
    </row>
    <row r="761" spans="2:8">
      <c r="B761" s="191">
        <v>21.24</v>
      </c>
      <c r="C761" s="97">
        <v>9</v>
      </c>
      <c r="D761" s="99" t="s">
        <v>826</v>
      </c>
      <c r="E761" s="96" t="s">
        <v>78</v>
      </c>
      <c r="F761" s="93">
        <v>410811</v>
      </c>
      <c r="G761" s="313" t="str">
        <f t="shared" si="25"/>
        <v>21,24 - C</v>
      </c>
      <c r="H761" s="313">
        <f t="shared" si="24"/>
        <v>21.24</v>
      </c>
    </row>
    <row r="762" spans="2:8">
      <c r="B762" s="191">
        <v>21.25</v>
      </c>
      <c r="C762" s="97">
        <v>9</v>
      </c>
      <c r="D762" s="99" t="s">
        <v>827</v>
      </c>
      <c r="E762" s="96" t="s">
        <v>78</v>
      </c>
      <c r="F762" s="93">
        <v>183742</v>
      </c>
      <c r="G762" s="313" t="str">
        <f t="shared" si="25"/>
        <v>21,25 - C</v>
      </c>
      <c r="H762" s="313">
        <f t="shared" si="24"/>
        <v>21.25</v>
      </c>
    </row>
    <row r="763" spans="2:8">
      <c r="B763" s="191">
        <v>21.26</v>
      </c>
      <c r="C763" s="97">
        <v>9</v>
      </c>
      <c r="D763" s="99" t="s">
        <v>828</v>
      </c>
      <c r="E763" s="96" t="s">
        <v>78</v>
      </c>
      <c r="F763" s="93">
        <v>19881</v>
      </c>
      <c r="G763" s="313" t="str">
        <f t="shared" si="25"/>
        <v>21,26 - C</v>
      </c>
      <c r="H763" s="313">
        <f t="shared" si="24"/>
        <v>21.26</v>
      </c>
    </row>
    <row r="764" spans="2:8">
      <c r="B764" s="191">
        <v>21.27</v>
      </c>
      <c r="C764" s="97">
        <v>9</v>
      </c>
      <c r="D764" s="99" t="s">
        <v>829</v>
      </c>
      <c r="E764" s="96" t="s">
        <v>78</v>
      </c>
      <c r="F764" s="93">
        <v>40382</v>
      </c>
      <c r="G764" s="313" t="str">
        <f t="shared" si="25"/>
        <v>21,27 - C</v>
      </c>
      <c r="H764" s="313">
        <f t="shared" si="24"/>
        <v>21.27</v>
      </c>
    </row>
    <row r="765" spans="2:8">
      <c r="B765" s="191">
        <v>21.28</v>
      </c>
      <c r="C765" s="97">
        <v>9</v>
      </c>
      <c r="D765" s="99" t="s">
        <v>830</v>
      </c>
      <c r="E765" s="96" t="s">
        <v>81</v>
      </c>
      <c r="F765" s="93">
        <v>7188</v>
      </c>
      <c r="G765" s="313" t="str">
        <f t="shared" si="25"/>
        <v>21,28 - C</v>
      </c>
      <c r="H765" s="313">
        <f t="shared" si="24"/>
        <v>21.28</v>
      </c>
    </row>
    <row r="766" spans="2:8">
      <c r="B766" s="191">
        <v>21.29</v>
      </c>
      <c r="C766" s="97">
        <v>9</v>
      </c>
      <c r="D766" s="99" t="s">
        <v>831</v>
      </c>
      <c r="E766" s="96" t="s">
        <v>81</v>
      </c>
      <c r="F766" s="93">
        <v>45874</v>
      </c>
      <c r="G766" s="313" t="str">
        <f t="shared" si="25"/>
        <v>21,29 - C</v>
      </c>
      <c r="H766" s="313">
        <f t="shared" si="24"/>
        <v>21.29</v>
      </c>
    </row>
    <row r="767" spans="2:8">
      <c r="B767" s="191">
        <v>21.3</v>
      </c>
      <c r="C767" s="97">
        <v>9</v>
      </c>
      <c r="D767" s="99" t="s">
        <v>832</v>
      </c>
      <c r="E767" s="96" t="s">
        <v>81</v>
      </c>
      <c r="F767" s="93">
        <v>49325</v>
      </c>
      <c r="G767" s="313" t="str">
        <f>SUBSTITUTE(TEXT(B767,"0,00"),",",".")&amp;" - C"</f>
        <v>21.30 - C</v>
      </c>
      <c r="H767" s="313">
        <f t="shared" si="24"/>
        <v>21.3</v>
      </c>
    </row>
    <row r="768" spans="2:8">
      <c r="B768" s="191">
        <v>21.31</v>
      </c>
      <c r="C768" s="97">
        <v>9</v>
      </c>
      <c r="D768" s="99" t="s">
        <v>833</v>
      </c>
      <c r="E768" s="96" t="s">
        <v>81</v>
      </c>
      <c r="F768" s="93">
        <v>52657</v>
      </c>
      <c r="G768" s="313" t="str">
        <f t="shared" si="25"/>
        <v>21,31 - C</v>
      </c>
      <c r="H768" s="313">
        <f t="shared" si="24"/>
        <v>21.31</v>
      </c>
    </row>
    <row r="769" spans="2:8">
      <c r="B769" s="191">
        <v>21.32</v>
      </c>
      <c r="C769" s="97">
        <v>9</v>
      </c>
      <c r="D769" s="99" t="s">
        <v>834</v>
      </c>
      <c r="E769" s="96" t="s">
        <v>81</v>
      </c>
      <c r="F769" s="93">
        <v>33204</v>
      </c>
      <c r="G769" s="313" t="str">
        <f t="shared" si="25"/>
        <v>21,32 - C</v>
      </c>
      <c r="H769" s="313">
        <f t="shared" si="24"/>
        <v>21.32</v>
      </c>
    </row>
    <row r="770" spans="2:8">
      <c r="B770" s="191">
        <v>21.33</v>
      </c>
      <c r="C770" s="97">
        <v>9</v>
      </c>
      <c r="D770" s="99" t="s">
        <v>835</v>
      </c>
      <c r="E770" s="96" t="s">
        <v>81</v>
      </c>
      <c r="F770" s="93">
        <v>37529</v>
      </c>
      <c r="G770" s="313" t="str">
        <f t="shared" si="25"/>
        <v>21,33 - C</v>
      </c>
      <c r="H770" s="313">
        <f t="shared" si="24"/>
        <v>21.33</v>
      </c>
    </row>
    <row r="771" spans="2:8">
      <c r="B771" s="191">
        <v>21.34</v>
      </c>
      <c r="C771" s="97">
        <v>9</v>
      </c>
      <c r="D771" s="99" t="s">
        <v>836</v>
      </c>
      <c r="E771" s="96" t="s">
        <v>81</v>
      </c>
      <c r="F771" s="93">
        <v>40230</v>
      </c>
      <c r="G771" s="313" t="str">
        <f t="shared" si="25"/>
        <v>21,34 - C</v>
      </c>
      <c r="H771" s="313">
        <f t="shared" si="24"/>
        <v>21.34</v>
      </c>
    </row>
    <row r="772" spans="2:8">
      <c r="B772" s="191">
        <v>21.35</v>
      </c>
      <c r="C772" s="97">
        <v>9</v>
      </c>
      <c r="D772" s="99" t="s">
        <v>837</v>
      </c>
      <c r="E772" s="96" t="s">
        <v>81</v>
      </c>
      <c r="F772" s="93">
        <v>75899</v>
      </c>
      <c r="G772" s="313" t="str">
        <f t="shared" si="25"/>
        <v>21,35 - C</v>
      </c>
      <c r="H772" s="313">
        <f t="shared" si="24"/>
        <v>21.35</v>
      </c>
    </row>
    <row r="773" spans="2:8">
      <c r="B773" s="191">
        <v>21.3599999999999</v>
      </c>
      <c r="C773" s="97">
        <v>9</v>
      </c>
      <c r="D773" s="99" t="s">
        <v>838</v>
      </c>
      <c r="E773" s="96" t="s">
        <v>78</v>
      </c>
      <c r="F773" s="93">
        <v>949207</v>
      </c>
      <c r="G773" s="313" t="str">
        <f t="shared" si="25"/>
        <v>21,36 - C</v>
      </c>
      <c r="H773" s="313">
        <f t="shared" si="24"/>
        <v>21.36</v>
      </c>
    </row>
    <row r="774" spans="2:8">
      <c r="B774" s="191">
        <v>21.369999999999902</v>
      </c>
      <c r="C774" s="97">
        <v>9</v>
      </c>
      <c r="D774" s="99" t="s">
        <v>839</v>
      </c>
      <c r="E774" s="96" t="s">
        <v>78</v>
      </c>
      <c r="F774" s="93">
        <v>482921</v>
      </c>
      <c r="G774" s="313" t="str">
        <f t="shared" si="25"/>
        <v>21,37 - C</v>
      </c>
      <c r="H774" s="313">
        <f t="shared" si="24"/>
        <v>21.37</v>
      </c>
    </row>
    <row r="775" spans="2:8">
      <c r="B775" s="191">
        <v>21.3799999999999</v>
      </c>
      <c r="C775" s="97">
        <v>9</v>
      </c>
      <c r="D775" s="99" t="s">
        <v>840</v>
      </c>
      <c r="E775" s="96" t="s">
        <v>78</v>
      </c>
      <c r="F775" s="93">
        <v>151609</v>
      </c>
      <c r="G775" s="313" t="str">
        <f t="shared" si="25"/>
        <v>21,38 - C</v>
      </c>
      <c r="H775" s="313">
        <f t="shared" si="24"/>
        <v>21.38</v>
      </c>
    </row>
    <row r="776" spans="2:8">
      <c r="B776" s="191">
        <v>21.389999999999901</v>
      </c>
      <c r="C776" s="97">
        <v>9</v>
      </c>
      <c r="D776" s="99" t="s">
        <v>841</v>
      </c>
      <c r="E776" s="96" t="s">
        <v>81</v>
      </c>
      <c r="F776" s="93">
        <v>3045</v>
      </c>
      <c r="G776" s="313" t="str">
        <f t="shared" si="25"/>
        <v>21,39 - C</v>
      </c>
      <c r="H776" s="313">
        <f t="shared" si="24"/>
        <v>21.39</v>
      </c>
    </row>
    <row r="777" spans="2:8">
      <c r="B777" s="191">
        <v>21.399999999999899</v>
      </c>
      <c r="C777" s="97">
        <v>9</v>
      </c>
      <c r="D777" s="99" t="s">
        <v>842</v>
      </c>
      <c r="E777" s="96" t="s">
        <v>81</v>
      </c>
      <c r="F777" s="93">
        <v>11778</v>
      </c>
      <c r="G777" s="313" t="str">
        <f>SUBSTITUTE(TEXT(B777,"0,00"),",",".")&amp;" - C"</f>
        <v>21.40 - C</v>
      </c>
      <c r="H777" s="313">
        <f t="shared" si="24"/>
        <v>21.4</v>
      </c>
    </row>
    <row r="778" spans="2:8">
      <c r="B778" s="191">
        <v>21.409999999999901</v>
      </c>
      <c r="C778" s="97">
        <v>9</v>
      </c>
      <c r="D778" s="99" t="s">
        <v>843</v>
      </c>
      <c r="E778" s="96" t="s">
        <v>81</v>
      </c>
      <c r="F778" s="93">
        <v>18471</v>
      </c>
      <c r="G778" s="313" t="str">
        <f t="shared" ref="G778:G787" si="26">H778&amp;" - C"</f>
        <v>21,41 - C</v>
      </c>
      <c r="H778" s="313">
        <f t="shared" ref="H778:H841" si="27">ROUND(B778,2)</f>
        <v>21.41</v>
      </c>
    </row>
    <row r="779" spans="2:8">
      <c r="B779" s="191">
        <v>21.419999999999899</v>
      </c>
      <c r="C779" s="97">
        <v>9</v>
      </c>
      <c r="D779" s="99" t="s">
        <v>844</v>
      </c>
      <c r="E779" s="96" t="s">
        <v>81</v>
      </c>
      <c r="F779" s="93">
        <v>30133</v>
      </c>
      <c r="G779" s="313" t="str">
        <f t="shared" si="26"/>
        <v>21,42 - C</v>
      </c>
      <c r="H779" s="313">
        <f t="shared" si="27"/>
        <v>21.42</v>
      </c>
    </row>
    <row r="780" spans="2:8">
      <c r="B780" s="191">
        <v>21.4299999999999</v>
      </c>
      <c r="C780" s="97">
        <v>9</v>
      </c>
      <c r="D780" s="99" t="s">
        <v>845</v>
      </c>
      <c r="E780" s="96" t="s">
        <v>81</v>
      </c>
      <c r="F780" s="93">
        <v>6305</v>
      </c>
      <c r="G780" s="313" t="str">
        <f t="shared" si="26"/>
        <v>21,43 - C</v>
      </c>
      <c r="H780" s="313">
        <f t="shared" si="27"/>
        <v>21.43</v>
      </c>
    </row>
    <row r="781" spans="2:8">
      <c r="B781" s="191">
        <v>21.439999999999898</v>
      </c>
      <c r="C781" s="97">
        <v>9</v>
      </c>
      <c r="D781" s="99" t="s">
        <v>846</v>
      </c>
      <c r="E781" s="96" t="s">
        <v>81</v>
      </c>
      <c r="F781" s="93">
        <v>23051</v>
      </c>
      <c r="G781" s="313" t="str">
        <f t="shared" si="26"/>
        <v>21,44 - C</v>
      </c>
      <c r="H781" s="313">
        <f t="shared" si="27"/>
        <v>21.44</v>
      </c>
    </row>
    <row r="782" spans="2:8">
      <c r="B782" s="191">
        <v>21.4499999999999</v>
      </c>
      <c r="C782" s="97">
        <v>9</v>
      </c>
      <c r="D782" s="99" t="s">
        <v>847</v>
      </c>
      <c r="E782" s="96" t="s">
        <v>81</v>
      </c>
      <c r="F782" s="93">
        <v>29754</v>
      </c>
      <c r="G782" s="313" t="str">
        <f t="shared" si="26"/>
        <v>21,45 - C</v>
      </c>
      <c r="H782" s="313">
        <f t="shared" si="27"/>
        <v>21.45</v>
      </c>
    </row>
    <row r="783" spans="2:8">
      <c r="B783" s="191">
        <v>21.459999999999901</v>
      </c>
      <c r="C783" s="97">
        <v>9</v>
      </c>
      <c r="D783" s="99" t="s">
        <v>848</v>
      </c>
      <c r="E783" s="96" t="s">
        <v>81</v>
      </c>
      <c r="F783" s="93">
        <v>28969</v>
      </c>
      <c r="G783" s="313" t="str">
        <f t="shared" si="26"/>
        <v>21,46 - C</v>
      </c>
      <c r="H783" s="313">
        <f t="shared" si="27"/>
        <v>21.46</v>
      </c>
    </row>
    <row r="784" spans="2:8">
      <c r="B784" s="191">
        <v>21.469999999999899</v>
      </c>
      <c r="C784" s="97">
        <v>9</v>
      </c>
      <c r="D784" s="99" t="s">
        <v>849</v>
      </c>
      <c r="E784" s="96" t="s">
        <v>81</v>
      </c>
      <c r="F784" s="93">
        <v>31767</v>
      </c>
      <c r="G784" s="313" t="str">
        <f t="shared" si="26"/>
        <v>21,47 - C</v>
      </c>
      <c r="H784" s="313">
        <f t="shared" si="27"/>
        <v>21.47</v>
      </c>
    </row>
    <row r="785" spans="2:8">
      <c r="B785" s="191">
        <v>21.479999999999901</v>
      </c>
      <c r="C785" s="97">
        <v>9</v>
      </c>
      <c r="D785" s="99" t="s">
        <v>850</v>
      </c>
      <c r="E785" s="96" t="s">
        <v>78</v>
      </c>
      <c r="F785" s="93">
        <v>892892</v>
      </c>
      <c r="G785" s="313" t="str">
        <f t="shared" si="26"/>
        <v>21,48 - C</v>
      </c>
      <c r="H785" s="313">
        <f t="shared" si="27"/>
        <v>21.48</v>
      </c>
    </row>
    <row r="786" spans="2:8" ht="13.8" thickBot="1">
      <c r="B786" s="195"/>
      <c r="C786" s="123"/>
      <c r="D786" s="124"/>
      <c r="E786" s="125"/>
      <c r="F786" s="126"/>
      <c r="G786" s="313" t="str">
        <f t="shared" si="26"/>
        <v>0 - C</v>
      </c>
      <c r="H786" s="313">
        <f t="shared" si="27"/>
        <v>0</v>
      </c>
    </row>
    <row r="787" spans="2:8" ht="15" thickBot="1">
      <c r="B787" s="196" t="s">
        <v>851</v>
      </c>
      <c r="C787" s="127"/>
      <c r="D787" s="127"/>
      <c r="E787" s="127"/>
      <c r="F787" s="127"/>
      <c r="G787" s="313" t="e">
        <f t="shared" si="26"/>
        <v>#VALUE!</v>
      </c>
      <c r="H787" s="313" t="e">
        <f t="shared" si="27"/>
        <v>#VALUE!</v>
      </c>
    </row>
    <row r="788" spans="2:8">
      <c r="B788" s="197">
        <v>1</v>
      </c>
      <c r="C788" s="128"/>
      <c r="D788" s="129" t="s">
        <v>852</v>
      </c>
      <c r="E788" s="130"/>
      <c r="F788" s="131"/>
      <c r="G788" s="313" t="str">
        <f>H788&amp;" - U"</f>
        <v>1 - U</v>
      </c>
      <c r="H788" s="313">
        <f t="shared" si="27"/>
        <v>1</v>
      </c>
    </row>
    <row r="789" spans="2:8">
      <c r="B789" s="190">
        <v>1.1000000000000001</v>
      </c>
      <c r="C789" s="90"/>
      <c r="D789" s="95" t="s">
        <v>853</v>
      </c>
      <c r="E789" s="96" t="s">
        <v>78</v>
      </c>
      <c r="F789" s="109">
        <v>40593</v>
      </c>
      <c r="G789" s="313" t="str">
        <f t="shared" ref="G789:G852" si="28">H789&amp;" - U"</f>
        <v>1,1 - U</v>
      </c>
      <c r="H789" s="313">
        <f t="shared" si="27"/>
        <v>1.1000000000000001</v>
      </c>
    </row>
    <row r="790" spans="2:8">
      <c r="B790" s="190">
        <v>1.2</v>
      </c>
      <c r="C790" s="90"/>
      <c r="D790" s="95" t="s">
        <v>854</v>
      </c>
      <c r="E790" s="96" t="s">
        <v>78</v>
      </c>
      <c r="F790" s="109">
        <v>131316</v>
      </c>
      <c r="G790" s="313" t="str">
        <f t="shared" si="28"/>
        <v>1,2 - U</v>
      </c>
      <c r="H790" s="313">
        <f t="shared" si="27"/>
        <v>1.2</v>
      </c>
    </row>
    <row r="791" spans="2:8">
      <c r="B791" s="190">
        <v>1.3</v>
      </c>
      <c r="C791" s="90"/>
      <c r="D791" s="95" t="s">
        <v>855</v>
      </c>
      <c r="E791" s="96" t="s">
        <v>78</v>
      </c>
      <c r="F791" s="109">
        <v>723299</v>
      </c>
      <c r="G791" s="313" t="str">
        <f t="shared" si="28"/>
        <v>1,3 - U</v>
      </c>
      <c r="H791" s="313">
        <f t="shared" si="27"/>
        <v>1.3</v>
      </c>
    </row>
    <row r="792" spans="2:8">
      <c r="B792" s="190">
        <v>1.4</v>
      </c>
      <c r="C792" s="90"/>
      <c r="D792" s="95" t="s">
        <v>856</v>
      </c>
      <c r="E792" s="96" t="s">
        <v>78</v>
      </c>
      <c r="F792" s="109">
        <v>1542601</v>
      </c>
      <c r="G792" s="313" t="str">
        <f t="shared" si="28"/>
        <v>1,4 - U</v>
      </c>
      <c r="H792" s="313">
        <f t="shared" si="27"/>
        <v>1.4</v>
      </c>
    </row>
    <row r="793" spans="2:8">
      <c r="B793" s="190">
        <v>1.5</v>
      </c>
      <c r="C793" s="90"/>
      <c r="D793" s="95" t="s">
        <v>857</v>
      </c>
      <c r="E793" s="96" t="s">
        <v>78</v>
      </c>
      <c r="F793" s="109">
        <v>179264</v>
      </c>
      <c r="G793" s="313" t="str">
        <f t="shared" si="28"/>
        <v>1,5 - U</v>
      </c>
      <c r="H793" s="313">
        <f t="shared" si="27"/>
        <v>1.5</v>
      </c>
    </row>
    <row r="794" spans="2:8">
      <c r="B794" s="190">
        <v>1.6</v>
      </c>
      <c r="C794" s="90"/>
      <c r="D794" s="95" t="s">
        <v>858</v>
      </c>
      <c r="E794" s="96" t="s">
        <v>78</v>
      </c>
      <c r="F794" s="109">
        <v>1073659</v>
      </c>
      <c r="G794" s="313" t="str">
        <f t="shared" si="28"/>
        <v>1,6 - U</v>
      </c>
      <c r="H794" s="313">
        <f t="shared" si="27"/>
        <v>1.6</v>
      </c>
    </row>
    <row r="795" spans="2:8">
      <c r="B795" s="190">
        <v>1.7</v>
      </c>
      <c r="C795" s="90"/>
      <c r="D795" s="95" t="s">
        <v>859</v>
      </c>
      <c r="E795" s="96" t="s">
        <v>78</v>
      </c>
      <c r="F795" s="109">
        <v>2300293</v>
      </c>
      <c r="G795" s="313" t="str">
        <f t="shared" si="28"/>
        <v>1,7 - U</v>
      </c>
      <c r="H795" s="313">
        <f t="shared" si="27"/>
        <v>1.7</v>
      </c>
    </row>
    <row r="796" spans="2:8">
      <c r="B796" s="190">
        <v>1.8</v>
      </c>
      <c r="C796" s="90"/>
      <c r="D796" s="95" t="s">
        <v>860</v>
      </c>
      <c r="E796" s="96" t="s">
        <v>78</v>
      </c>
      <c r="F796" s="109">
        <v>21859</v>
      </c>
      <c r="G796" s="313" t="str">
        <f t="shared" si="28"/>
        <v>1,8 - U</v>
      </c>
      <c r="H796" s="313">
        <f t="shared" si="27"/>
        <v>1.8</v>
      </c>
    </row>
    <row r="797" spans="2:8">
      <c r="B797" s="190">
        <v>1.9</v>
      </c>
      <c r="C797" s="90"/>
      <c r="D797" s="95" t="s">
        <v>861</v>
      </c>
      <c r="E797" s="96" t="s">
        <v>78</v>
      </c>
      <c r="F797" s="109">
        <v>26128</v>
      </c>
      <c r="G797" s="313" t="str">
        <f t="shared" si="28"/>
        <v>1,9 - U</v>
      </c>
      <c r="H797" s="313">
        <f t="shared" si="27"/>
        <v>1.9</v>
      </c>
    </row>
    <row r="798" spans="2:8">
      <c r="B798" s="191">
        <v>1.1000000000000001</v>
      </c>
      <c r="C798" s="97"/>
      <c r="D798" s="95" t="s">
        <v>862</v>
      </c>
      <c r="E798" s="96" t="s">
        <v>78</v>
      </c>
      <c r="F798" s="109">
        <v>31894</v>
      </c>
      <c r="G798" s="313" t="str">
        <f>SUBSTITUTE(TEXT(B798,"0,00"),",",".")&amp;" - U"</f>
        <v>1.10 - U</v>
      </c>
      <c r="H798" s="313">
        <f t="shared" si="27"/>
        <v>1.1000000000000001</v>
      </c>
    </row>
    <row r="799" spans="2:8">
      <c r="B799" s="191">
        <v>1.1100000000000001</v>
      </c>
      <c r="C799" s="97"/>
      <c r="D799" s="95" t="s">
        <v>863</v>
      </c>
      <c r="E799" s="96" t="s">
        <v>78</v>
      </c>
      <c r="F799" s="109">
        <v>34570</v>
      </c>
      <c r="G799" s="313" t="str">
        <f t="shared" si="28"/>
        <v>1,11 - U</v>
      </c>
      <c r="H799" s="313">
        <f t="shared" si="27"/>
        <v>1.1100000000000001</v>
      </c>
    </row>
    <row r="800" spans="2:8">
      <c r="B800" s="191">
        <v>1.1200000000000001</v>
      </c>
      <c r="C800" s="97"/>
      <c r="D800" s="95" t="s">
        <v>864</v>
      </c>
      <c r="E800" s="96" t="s">
        <v>78</v>
      </c>
      <c r="F800" s="109">
        <v>40734</v>
      </c>
      <c r="G800" s="313" t="str">
        <f t="shared" si="28"/>
        <v>1,12 - U</v>
      </c>
      <c r="H800" s="313">
        <f t="shared" si="27"/>
        <v>1.1200000000000001</v>
      </c>
    </row>
    <row r="801" spans="2:8">
      <c r="B801" s="191">
        <v>1.1299999999999999</v>
      </c>
      <c r="C801" s="97"/>
      <c r="D801" s="95" t="s">
        <v>865</v>
      </c>
      <c r="E801" s="96" t="s">
        <v>78</v>
      </c>
      <c r="F801" s="109">
        <v>40734</v>
      </c>
      <c r="G801" s="313" t="str">
        <f t="shared" si="28"/>
        <v>1,13 - U</v>
      </c>
      <c r="H801" s="313">
        <f t="shared" si="27"/>
        <v>1.1299999999999999</v>
      </c>
    </row>
    <row r="802" spans="2:8">
      <c r="B802" s="191">
        <v>1.1399999999999999</v>
      </c>
      <c r="C802" s="97"/>
      <c r="D802" s="95" t="s">
        <v>866</v>
      </c>
      <c r="E802" s="96" t="s">
        <v>78</v>
      </c>
      <c r="F802" s="109">
        <v>152069</v>
      </c>
      <c r="G802" s="313" t="str">
        <f t="shared" si="28"/>
        <v>1,14 - U</v>
      </c>
      <c r="H802" s="313">
        <f t="shared" si="27"/>
        <v>1.1399999999999999</v>
      </c>
    </row>
    <row r="803" spans="2:8">
      <c r="B803" s="191">
        <v>1.1499999999999999</v>
      </c>
      <c r="C803" s="97"/>
      <c r="D803" s="95" t="s">
        <v>867</v>
      </c>
      <c r="E803" s="96" t="s">
        <v>78</v>
      </c>
      <c r="F803" s="109">
        <v>176612</v>
      </c>
      <c r="G803" s="313" t="str">
        <f t="shared" si="28"/>
        <v>1,15 - U</v>
      </c>
      <c r="H803" s="313">
        <f t="shared" si="27"/>
        <v>1.1499999999999999</v>
      </c>
    </row>
    <row r="804" spans="2:8">
      <c r="B804" s="191">
        <v>1.1599999999999999</v>
      </c>
      <c r="C804" s="97"/>
      <c r="D804" s="95" t="s">
        <v>868</v>
      </c>
      <c r="E804" s="96" t="s">
        <v>78</v>
      </c>
      <c r="F804" s="109">
        <v>544433</v>
      </c>
      <c r="G804" s="313" t="str">
        <f t="shared" si="28"/>
        <v>1,16 - U</v>
      </c>
      <c r="H804" s="313">
        <f t="shared" si="27"/>
        <v>1.1599999999999999</v>
      </c>
    </row>
    <row r="805" spans="2:8">
      <c r="B805" s="191">
        <v>1.17</v>
      </c>
      <c r="C805" s="97"/>
      <c r="D805" s="95" t="s">
        <v>869</v>
      </c>
      <c r="E805" s="96" t="s">
        <v>78</v>
      </c>
      <c r="F805" s="109">
        <v>203765</v>
      </c>
      <c r="G805" s="313" t="str">
        <f t="shared" si="28"/>
        <v>1,17 - U</v>
      </c>
      <c r="H805" s="313">
        <f t="shared" si="27"/>
        <v>1.17</v>
      </c>
    </row>
    <row r="806" spans="2:8">
      <c r="B806" s="191">
        <v>1.18</v>
      </c>
      <c r="C806" s="97"/>
      <c r="D806" s="95" t="s">
        <v>870</v>
      </c>
      <c r="E806" s="96" t="s">
        <v>78</v>
      </c>
      <c r="F806" s="109">
        <v>335954</v>
      </c>
      <c r="G806" s="313" t="str">
        <f t="shared" si="28"/>
        <v>1,18 - U</v>
      </c>
      <c r="H806" s="313">
        <f t="shared" si="27"/>
        <v>1.18</v>
      </c>
    </row>
    <row r="807" spans="2:8">
      <c r="B807" s="191">
        <v>1.19</v>
      </c>
      <c r="C807" s="97"/>
      <c r="D807" s="95" t="s">
        <v>871</v>
      </c>
      <c r="E807" s="96" t="s">
        <v>78</v>
      </c>
      <c r="F807" s="109">
        <v>1475781</v>
      </c>
      <c r="G807" s="313" t="str">
        <f t="shared" si="28"/>
        <v>1,19 - U</v>
      </c>
      <c r="H807" s="313">
        <f t="shared" si="27"/>
        <v>1.19</v>
      </c>
    </row>
    <row r="808" spans="2:8">
      <c r="B808" s="191">
        <v>1.2</v>
      </c>
      <c r="C808" s="97"/>
      <c r="D808" s="95" t="s">
        <v>872</v>
      </c>
      <c r="E808" s="96" t="s">
        <v>78</v>
      </c>
      <c r="F808" s="109">
        <v>1698956</v>
      </c>
      <c r="G808" s="313" t="str">
        <f>SUBSTITUTE(TEXT(B808,"0,00"),",",".")&amp;" - U"</f>
        <v>1.20 - U</v>
      </c>
      <c r="H808" s="313">
        <f t="shared" si="27"/>
        <v>1.2</v>
      </c>
    </row>
    <row r="809" spans="2:8">
      <c r="B809" s="191">
        <v>1.21</v>
      </c>
      <c r="C809" s="97"/>
      <c r="D809" s="95" t="s">
        <v>873</v>
      </c>
      <c r="E809" s="96" t="s">
        <v>81</v>
      </c>
      <c r="F809" s="109">
        <v>22515</v>
      </c>
      <c r="G809" s="313" t="str">
        <f t="shared" si="28"/>
        <v>1,21 - U</v>
      </c>
      <c r="H809" s="313">
        <f t="shared" si="27"/>
        <v>1.21</v>
      </c>
    </row>
    <row r="810" spans="2:8">
      <c r="B810" s="191">
        <v>1.22</v>
      </c>
      <c r="C810" s="97"/>
      <c r="D810" s="95" t="s">
        <v>874</v>
      </c>
      <c r="E810" s="96" t="s">
        <v>81</v>
      </c>
      <c r="F810" s="109">
        <v>20183</v>
      </c>
      <c r="G810" s="313" t="str">
        <f t="shared" si="28"/>
        <v>1,22 - U</v>
      </c>
      <c r="H810" s="313">
        <f t="shared" si="27"/>
        <v>1.22</v>
      </c>
    </row>
    <row r="811" spans="2:8">
      <c r="B811" s="191">
        <v>1.23</v>
      </c>
      <c r="C811" s="97"/>
      <c r="D811" s="95" t="s">
        <v>875</v>
      </c>
      <c r="E811" s="96" t="s">
        <v>81</v>
      </c>
      <c r="F811" s="109">
        <v>43563</v>
      </c>
      <c r="G811" s="313" t="str">
        <f t="shared" si="28"/>
        <v>1,23 - U</v>
      </c>
      <c r="H811" s="313">
        <f t="shared" si="27"/>
        <v>1.23</v>
      </c>
    </row>
    <row r="812" spans="2:8">
      <c r="B812" s="191">
        <v>1.24</v>
      </c>
      <c r="C812" s="97"/>
      <c r="D812" s="95" t="s">
        <v>876</v>
      </c>
      <c r="E812" s="96" t="s">
        <v>81</v>
      </c>
      <c r="F812" s="109">
        <v>180367</v>
      </c>
      <c r="G812" s="313" t="str">
        <f t="shared" si="28"/>
        <v>1,24 - U</v>
      </c>
      <c r="H812" s="313">
        <f t="shared" si="27"/>
        <v>1.24</v>
      </c>
    </row>
    <row r="813" spans="2:8">
      <c r="B813" s="191">
        <v>1.25</v>
      </c>
      <c r="C813" s="97"/>
      <c r="D813" s="95" t="s">
        <v>877</v>
      </c>
      <c r="E813" s="96" t="s">
        <v>81</v>
      </c>
      <c r="F813" s="109">
        <v>264207</v>
      </c>
      <c r="G813" s="313" t="str">
        <f t="shared" si="28"/>
        <v>1,25 - U</v>
      </c>
      <c r="H813" s="313">
        <f t="shared" si="27"/>
        <v>1.25</v>
      </c>
    </row>
    <row r="814" spans="2:8">
      <c r="B814" s="191">
        <v>1.26</v>
      </c>
      <c r="C814" s="97"/>
      <c r="D814" s="95" t="s">
        <v>878</v>
      </c>
      <c r="E814" s="96" t="s">
        <v>81</v>
      </c>
      <c r="F814" s="109">
        <v>45300</v>
      </c>
      <c r="G814" s="313" t="str">
        <f t="shared" si="28"/>
        <v>1,26 - U</v>
      </c>
      <c r="H814" s="313">
        <f t="shared" si="27"/>
        <v>1.26</v>
      </c>
    </row>
    <row r="815" spans="2:8">
      <c r="B815" s="191">
        <v>1.27</v>
      </c>
      <c r="C815" s="97"/>
      <c r="D815" s="95" t="s">
        <v>879</v>
      </c>
      <c r="E815" s="96" t="s">
        <v>81</v>
      </c>
      <c r="F815" s="109">
        <v>152657</v>
      </c>
      <c r="G815" s="313" t="str">
        <f t="shared" si="28"/>
        <v>1,27 - U</v>
      </c>
      <c r="H815" s="313">
        <f t="shared" si="27"/>
        <v>1.27</v>
      </c>
    </row>
    <row r="816" spans="2:8">
      <c r="B816" s="191">
        <v>1.28</v>
      </c>
      <c r="C816" s="97"/>
      <c r="D816" s="95" t="s">
        <v>880</v>
      </c>
      <c r="E816" s="96" t="s">
        <v>81</v>
      </c>
      <c r="F816" s="109">
        <v>221895</v>
      </c>
      <c r="G816" s="313" t="str">
        <f t="shared" si="28"/>
        <v>1,28 - U</v>
      </c>
      <c r="H816" s="313">
        <f t="shared" si="27"/>
        <v>1.28</v>
      </c>
    </row>
    <row r="817" spans="2:8">
      <c r="B817" s="191">
        <v>1.29</v>
      </c>
      <c r="C817" s="97"/>
      <c r="D817" s="95" t="s">
        <v>881</v>
      </c>
      <c r="E817" s="96" t="s">
        <v>78</v>
      </c>
      <c r="F817" s="109">
        <v>44849</v>
      </c>
      <c r="G817" s="313" t="str">
        <f t="shared" si="28"/>
        <v>1,29 - U</v>
      </c>
      <c r="H817" s="313">
        <f t="shared" si="27"/>
        <v>1.29</v>
      </c>
    </row>
    <row r="818" spans="2:8">
      <c r="B818" s="191">
        <v>1.3</v>
      </c>
      <c r="C818" s="97"/>
      <c r="D818" s="95" t="s">
        <v>882</v>
      </c>
      <c r="E818" s="96" t="s">
        <v>78</v>
      </c>
      <c r="F818" s="109">
        <v>91410</v>
      </c>
      <c r="G818" s="313" t="str">
        <f>SUBSTITUTE(TEXT(B818,"0,00"),",",".")&amp;" - U"</f>
        <v>1.30 - U</v>
      </c>
      <c r="H818" s="313">
        <f t="shared" si="27"/>
        <v>1.3</v>
      </c>
    </row>
    <row r="819" spans="2:8">
      <c r="B819" s="191">
        <v>1.31</v>
      </c>
      <c r="C819" s="97"/>
      <c r="D819" s="95" t="s">
        <v>883</v>
      </c>
      <c r="E819" s="96" t="s">
        <v>78</v>
      </c>
      <c r="F819" s="109">
        <v>359072</v>
      </c>
      <c r="G819" s="313" t="str">
        <f t="shared" si="28"/>
        <v>1,31 - U</v>
      </c>
      <c r="H819" s="313">
        <f t="shared" si="27"/>
        <v>1.31</v>
      </c>
    </row>
    <row r="820" spans="2:8">
      <c r="B820" s="191">
        <v>1.32</v>
      </c>
      <c r="C820" s="97"/>
      <c r="D820" s="95" t="s">
        <v>884</v>
      </c>
      <c r="E820" s="96" t="s">
        <v>78</v>
      </c>
      <c r="F820" s="109">
        <v>105905</v>
      </c>
      <c r="G820" s="313" t="str">
        <f t="shared" si="28"/>
        <v>1,32 - U</v>
      </c>
      <c r="H820" s="313">
        <f t="shared" si="27"/>
        <v>1.32</v>
      </c>
    </row>
    <row r="821" spans="2:8">
      <c r="B821" s="191">
        <v>1.33</v>
      </c>
      <c r="C821" s="97"/>
      <c r="D821" s="95" t="s">
        <v>885</v>
      </c>
      <c r="E821" s="96" t="s">
        <v>78</v>
      </c>
      <c r="F821" s="109">
        <v>416306</v>
      </c>
      <c r="G821" s="313" t="str">
        <f t="shared" si="28"/>
        <v>1,33 - U</v>
      </c>
      <c r="H821" s="313">
        <f t="shared" si="27"/>
        <v>1.33</v>
      </c>
    </row>
    <row r="822" spans="2:8">
      <c r="B822" s="191">
        <v>1.34</v>
      </c>
      <c r="C822" s="97"/>
      <c r="D822" s="95" t="s">
        <v>886</v>
      </c>
      <c r="E822" s="96" t="s">
        <v>78</v>
      </c>
      <c r="F822" s="109">
        <v>260355</v>
      </c>
      <c r="G822" s="313" t="str">
        <f t="shared" si="28"/>
        <v>1,34 - U</v>
      </c>
      <c r="H822" s="313">
        <f t="shared" si="27"/>
        <v>1.34</v>
      </c>
    </row>
    <row r="823" spans="2:8">
      <c r="B823" s="191">
        <v>1.35</v>
      </c>
      <c r="C823" s="97"/>
      <c r="D823" s="95" t="s">
        <v>887</v>
      </c>
      <c r="E823" s="96" t="s">
        <v>78</v>
      </c>
      <c r="F823" s="109">
        <v>711074</v>
      </c>
      <c r="G823" s="313" t="str">
        <f t="shared" si="28"/>
        <v>1,35 - U</v>
      </c>
      <c r="H823" s="313">
        <f t="shared" si="27"/>
        <v>1.35</v>
      </c>
    </row>
    <row r="824" spans="2:8">
      <c r="B824" s="191">
        <v>1.36</v>
      </c>
      <c r="C824" s="97"/>
      <c r="D824" s="95" t="s">
        <v>888</v>
      </c>
      <c r="E824" s="96" t="s">
        <v>78</v>
      </c>
      <c r="F824" s="109">
        <v>1867006</v>
      </c>
      <c r="G824" s="313" t="str">
        <f t="shared" si="28"/>
        <v>1,36 - U</v>
      </c>
      <c r="H824" s="313">
        <f t="shared" si="27"/>
        <v>1.36</v>
      </c>
    </row>
    <row r="825" spans="2:8">
      <c r="B825" s="191">
        <v>1.37</v>
      </c>
      <c r="C825" s="97"/>
      <c r="D825" s="95" t="s">
        <v>889</v>
      </c>
      <c r="E825" s="96" t="s">
        <v>78</v>
      </c>
      <c r="F825" s="109">
        <v>2757032</v>
      </c>
      <c r="G825" s="313" t="str">
        <f t="shared" si="28"/>
        <v>1,37 - U</v>
      </c>
      <c r="H825" s="313">
        <f t="shared" si="27"/>
        <v>1.37</v>
      </c>
    </row>
    <row r="826" spans="2:8">
      <c r="B826" s="198">
        <v>2</v>
      </c>
      <c r="C826" s="132"/>
      <c r="D826" s="133" t="s">
        <v>890</v>
      </c>
      <c r="E826" s="134"/>
      <c r="F826" s="135"/>
      <c r="G826" s="313" t="str">
        <f t="shared" si="28"/>
        <v>2 - U</v>
      </c>
      <c r="H826" s="313">
        <f t="shared" si="27"/>
        <v>2</v>
      </c>
    </row>
    <row r="827" spans="2:8">
      <c r="B827" s="190">
        <v>2.1</v>
      </c>
      <c r="C827" s="90"/>
      <c r="D827" s="91" t="s">
        <v>891</v>
      </c>
      <c r="E827" s="96" t="s">
        <v>88</v>
      </c>
      <c r="F827" s="109">
        <v>19580</v>
      </c>
      <c r="G827" s="313" t="str">
        <f t="shared" si="28"/>
        <v>2,1 - U</v>
      </c>
      <c r="H827" s="313">
        <f t="shared" si="27"/>
        <v>2.1</v>
      </c>
    </row>
    <row r="828" spans="2:8">
      <c r="B828" s="190">
        <v>2.2000000000000002</v>
      </c>
      <c r="C828" s="90"/>
      <c r="D828" s="91" t="s">
        <v>892</v>
      </c>
      <c r="E828" s="96" t="s">
        <v>88</v>
      </c>
      <c r="F828" s="109">
        <v>45429</v>
      </c>
      <c r="G828" s="313" t="str">
        <f t="shared" si="28"/>
        <v>2,2 - U</v>
      </c>
      <c r="H828" s="313">
        <f t="shared" si="27"/>
        <v>2.2000000000000002</v>
      </c>
    </row>
    <row r="829" spans="2:8">
      <c r="B829" s="190">
        <v>2.2999999999999998</v>
      </c>
      <c r="C829" s="90"/>
      <c r="D829" s="91" t="s">
        <v>893</v>
      </c>
      <c r="E829" s="96" t="s">
        <v>109</v>
      </c>
      <c r="F829" s="109">
        <v>33882</v>
      </c>
      <c r="G829" s="313" t="str">
        <f t="shared" si="28"/>
        <v>2,3 - U</v>
      </c>
      <c r="H829" s="313">
        <f t="shared" si="27"/>
        <v>2.2999999999999998</v>
      </c>
    </row>
    <row r="830" spans="2:8">
      <c r="B830" s="190">
        <v>2.4</v>
      </c>
      <c r="C830" s="90"/>
      <c r="D830" s="91" t="s">
        <v>894</v>
      </c>
      <c r="E830" s="96" t="s">
        <v>109</v>
      </c>
      <c r="F830" s="109">
        <v>135362</v>
      </c>
      <c r="G830" s="313" t="str">
        <f t="shared" si="28"/>
        <v>2,4 - U</v>
      </c>
      <c r="H830" s="313">
        <f t="shared" si="27"/>
        <v>2.4</v>
      </c>
    </row>
    <row r="831" spans="2:8">
      <c r="B831" s="190">
        <v>2.5</v>
      </c>
      <c r="C831" s="90"/>
      <c r="D831" s="91" t="s">
        <v>895</v>
      </c>
      <c r="E831" s="96" t="s">
        <v>109</v>
      </c>
      <c r="F831" s="109">
        <v>84324</v>
      </c>
      <c r="G831" s="313" t="str">
        <f t="shared" si="28"/>
        <v>2,5 - U</v>
      </c>
      <c r="H831" s="313">
        <f t="shared" si="27"/>
        <v>2.5</v>
      </c>
    </row>
    <row r="832" spans="2:8">
      <c r="B832" s="190">
        <v>2.6</v>
      </c>
      <c r="C832" s="90"/>
      <c r="D832" s="91" t="s">
        <v>896</v>
      </c>
      <c r="E832" s="96" t="s">
        <v>109</v>
      </c>
      <c r="F832" s="109">
        <v>98955</v>
      </c>
      <c r="G832" s="313" t="str">
        <f t="shared" si="28"/>
        <v>2,6 - U</v>
      </c>
      <c r="H832" s="313">
        <f t="shared" si="27"/>
        <v>2.6</v>
      </c>
    </row>
    <row r="833" spans="2:8">
      <c r="B833" s="190">
        <v>2.7</v>
      </c>
      <c r="C833" s="90"/>
      <c r="D833" s="91" t="s">
        <v>897</v>
      </c>
      <c r="E833" s="96" t="s">
        <v>109</v>
      </c>
      <c r="F833" s="109">
        <v>83544</v>
      </c>
      <c r="G833" s="313" t="str">
        <f t="shared" si="28"/>
        <v>2,7 - U</v>
      </c>
      <c r="H833" s="313">
        <f t="shared" si="27"/>
        <v>2.7</v>
      </c>
    </row>
    <row r="834" spans="2:8">
      <c r="B834" s="190">
        <v>2.8</v>
      </c>
      <c r="C834" s="90"/>
      <c r="D834" s="91" t="s">
        <v>898</v>
      </c>
      <c r="E834" s="96" t="s">
        <v>109</v>
      </c>
      <c r="F834" s="109">
        <v>91835</v>
      </c>
      <c r="G834" s="313" t="str">
        <f t="shared" si="28"/>
        <v>2,8 - U</v>
      </c>
      <c r="H834" s="313">
        <f t="shared" si="27"/>
        <v>2.8</v>
      </c>
    </row>
    <row r="835" spans="2:8">
      <c r="B835" s="190">
        <v>2.9</v>
      </c>
      <c r="C835" s="90"/>
      <c r="D835" s="91" t="s">
        <v>899</v>
      </c>
      <c r="E835" s="96" t="s">
        <v>109</v>
      </c>
      <c r="F835" s="109">
        <v>162536</v>
      </c>
      <c r="G835" s="313" t="str">
        <f t="shared" si="28"/>
        <v>2,9 - U</v>
      </c>
      <c r="H835" s="313">
        <f t="shared" si="27"/>
        <v>2.9</v>
      </c>
    </row>
    <row r="836" spans="2:8">
      <c r="B836" s="198">
        <v>3</v>
      </c>
      <c r="C836" s="132"/>
      <c r="D836" s="133" t="s">
        <v>900</v>
      </c>
      <c r="E836" s="134"/>
      <c r="F836" s="135"/>
      <c r="G836" s="313" t="str">
        <f t="shared" si="28"/>
        <v>3 - U</v>
      </c>
      <c r="H836" s="313">
        <f t="shared" si="27"/>
        <v>3</v>
      </c>
    </row>
    <row r="837" spans="2:8">
      <c r="B837" s="190">
        <v>3.1</v>
      </c>
      <c r="C837" s="90"/>
      <c r="D837" s="91" t="s">
        <v>901</v>
      </c>
      <c r="E837" s="92" t="s">
        <v>78</v>
      </c>
      <c r="F837" s="136">
        <v>162375</v>
      </c>
      <c r="G837" s="313" t="str">
        <f t="shared" si="28"/>
        <v>3,1 - U</v>
      </c>
      <c r="H837" s="313">
        <f t="shared" si="27"/>
        <v>3.1</v>
      </c>
    </row>
    <row r="838" spans="2:8">
      <c r="B838" s="190">
        <v>3.2</v>
      </c>
      <c r="C838" s="90"/>
      <c r="D838" s="91" t="s">
        <v>902</v>
      </c>
      <c r="E838" s="92" t="s">
        <v>78</v>
      </c>
      <c r="F838" s="136">
        <v>1668595</v>
      </c>
      <c r="G838" s="313" t="str">
        <f t="shared" si="28"/>
        <v>3,2 - U</v>
      </c>
      <c r="H838" s="313">
        <f t="shared" si="27"/>
        <v>3.2</v>
      </c>
    </row>
    <row r="839" spans="2:8">
      <c r="B839" s="190">
        <v>3.3</v>
      </c>
      <c r="C839" s="90"/>
      <c r="D839" s="91" t="s">
        <v>903</v>
      </c>
      <c r="E839" s="92" t="s">
        <v>78</v>
      </c>
      <c r="F839" s="136">
        <v>211376</v>
      </c>
      <c r="G839" s="313" t="str">
        <f t="shared" si="28"/>
        <v>3,3 - U</v>
      </c>
      <c r="H839" s="313">
        <f t="shared" si="27"/>
        <v>3.3</v>
      </c>
    </row>
    <row r="840" spans="2:8">
      <c r="B840" s="190">
        <v>3.4</v>
      </c>
      <c r="C840" s="90"/>
      <c r="D840" s="91" t="s">
        <v>904</v>
      </c>
      <c r="E840" s="92" t="s">
        <v>78</v>
      </c>
      <c r="F840" s="136">
        <v>1932093</v>
      </c>
      <c r="G840" s="313" t="str">
        <f t="shared" si="28"/>
        <v>3,4 - U</v>
      </c>
      <c r="H840" s="313">
        <f t="shared" si="27"/>
        <v>3.4</v>
      </c>
    </row>
    <row r="841" spans="2:8">
      <c r="B841" s="190">
        <v>3.5</v>
      </c>
      <c r="C841" s="90"/>
      <c r="D841" s="91" t="s">
        <v>905</v>
      </c>
      <c r="E841" s="92" t="s">
        <v>78</v>
      </c>
      <c r="F841" s="136">
        <v>1348625</v>
      </c>
      <c r="G841" s="313" t="str">
        <f t="shared" si="28"/>
        <v>3,5 - U</v>
      </c>
      <c r="H841" s="313">
        <f t="shared" si="27"/>
        <v>3.5</v>
      </c>
    </row>
    <row r="842" spans="2:8">
      <c r="B842" s="190">
        <v>3.6</v>
      </c>
      <c r="C842" s="90"/>
      <c r="D842" s="91" t="s">
        <v>906</v>
      </c>
      <c r="E842" s="92" t="s">
        <v>78</v>
      </c>
      <c r="F842" s="136">
        <v>71889</v>
      </c>
      <c r="G842" s="313" t="str">
        <f t="shared" si="28"/>
        <v>3,6 - U</v>
      </c>
      <c r="H842" s="313">
        <f t="shared" ref="H842:H905" si="29">ROUND(B842,2)</f>
        <v>3.6</v>
      </c>
    </row>
    <row r="843" spans="2:8">
      <c r="B843" s="190">
        <v>3.7</v>
      </c>
      <c r="C843" s="90"/>
      <c r="D843" s="91" t="s">
        <v>907</v>
      </c>
      <c r="E843" s="92" t="s">
        <v>78</v>
      </c>
      <c r="F843" s="136">
        <v>161208</v>
      </c>
      <c r="G843" s="313" t="str">
        <f t="shared" si="28"/>
        <v>3,7 - U</v>
      </c>
      <c r="H843" s="313">
        <f t="shared" si="29"/>
        <v>3.7</v>
      </c>
    </row>
    <row r="844" spans="2:8">
      <c r="B844" s="190">
        <v>3.8</v>
      </c>
      <c r="C844" s="90"/>
      <c r="D844" s="91" t="s">
        <v>908</v>
      </c>
      <c r="E844" s="92" t="s">
        <v>78</v>
      </c>
      <c r="F844" s="136">
        <v>377908</v>
      </c>
      <c r="G844" s="313" t="str">
        <f t="shared" si="28"/>
        <v>3,8 - U</v>
      </c>
      <c r="H844" s="313">
        <f t="shared" si="29"/>
        <v>3.8</v>
      </c>
    </row>
    <row r="845" spans="2:8">
      <c r="B845" s="190">
        <v>3.9</v>
      </c>
      <c r="C845" s="90"/>
      <c r="D845" s="91" t="s">
        <v>909</v>
      </c>
      <c r="E845" s="92" t="s">
        <v>78</v>
      </c>
      <c r="F845" s="136">
        <v>377899</v>
      </c>
      <c r="G845" s="313" t="str">
        <f t="shared" si="28"/>
        <v>3,9 - U</v>
      </c>
      <c r="H845" s="313">
        <f t="shared" si="29"/>
        <v>3.9</v>
      </c>
    </row>
    <row r="846" spans="2:8">
      <c r="B846" s="191">
        <v>3.1</v>
      </c>
      <c r="C846" s="97"/>
      <c r="D846" s="91" t="s">
        <v>910</v>
      </c>
      <c r="E846" s="92" t="s">
        <v>78</v>
      </c>
      <c r="F846" s="136">
        <v>605439</v>
      </c>
      <c r="G846" s="313" t="str">
        <f>SUBSTITUTE(TEXT(B846,"0,00"),",",".")&amp;" - U"</f>
        <v>3.10 - U</v>
      </c>
      <c r="H846" s="313">
        <f t="shared" si="29"/>
        <v>3.1</v>
      </c>
    </row>
    <row r="847" spans="2:8">
      <c r="B847" s="191">
        <v>3.11</v>
      </c>
      <c r="C847" s="97"/>
      <c r="D847" s="91" t="s">
        <v>911</v>
      </c>
      <c r="E847" s="92" t="s">
        <v>78</v>
      </c>
      <c r="F847" s="136">
        <v>161275</v>
      </c>
      <c r="G847" s="313" t="str">
        <f t="shared" si="28"/>
        <v>3,11 - U</v>
      </c>
      <c r="H847" s="313">
        <f t="shared" si="29"/>
        <v>3.11</v>
      </c>
    </row>
    <row r="848" spans="2:8">
      <c r="B848" s="191">
        <v>3.12</v>
      </c>
      <c r="C848" s="97"/>
      <c r="D848" s="91" t="s">
        <v>912</v>
      </c>
      <c r="E848" s="92" t="s">
        <v>78</v>
      </c>
      <c r="F848" s="136">
        <v>161275</v>
      </c>
      <c r="G848" s="313" t="str">
        <f t="shared" si="28"/>
        <v>3,12 - U</v>
      </c>
      <c r="H848" s="313">
        <f t="shared" si="29"/>
        <v>3.12</v>
      </c>
    </row>
    <row r="849" spans="2:8">
      <c r="B849" s="191">
        <v>3.13</v>
      </c>
      <c r="C849" s="97"/>
      <c r="D849" s="91" t="s">
        <v>913</v>
      </c>
      <c r="E849" s="92" t="s">
        <v>78</v>
      </c>
      <c r="F849" s="136">
        <v>377908</v>
      </c>
      <c r="G849" s="313" t="str">
        <f t="shared" si="28"/>
        <v>3,13 - U</v>
      </c>
      <c r="H849" s="313">
        <f t="shared" si="29"/>
        <v>3.13</v>
      </c>
    </row>
    <row r="850" spans="2:8">
      <c r="B850" s="191">
        <v>3.14</v>
      </c>
      <c r="C850" s="97"/>
      <c r="D850" s="91" t="s">
        <v>914</v>
      </c>
      <c r="E850" s="92" t="s">
        <v>78</v>
      </c>
      <c r="F850" s="136">
        <v>377908</v>
      </c>
      <c r="G850" s="313" t="str">
        <f t="shared" si="28"/>
        <v>3,14 - U</v>
      </c>
      <c r="H850" s="313">
        <f t="shared" si="29"/>
        <v>3.14</v>
      </c>
    </row>
    <row r="851" spans="2:8">
      <c r="B851" s="191">
        <v>3.15</v>
      </c>
      <c r="C851" s="97"/>
      <c r="D851" s="91" t="s">
        <v>915</v>
      </c>
      <c r="E851" s="92" t="s">
        <v>78</v>
      </c>
      <c r="F851" s="136">
        <v>605439</v>
      </c>
      <c r="G851" s="313" t="str">
        <f t="shared" si="28"/>
        <v>3,15 - U</v>
      </c>
      <c r="H851" s="313">
        <f t="shared" si="29"/>
        <v>3.15</v>
      </c>
    </row>
    <row r="852" spans="2:8">
      <c r="B852" s="191">
        <v>3.16</v>
      </c>
      <c r="C852" s="97"/>
      <c r="D852" s="91" t="s">
        <v>916</v>
      </c>
      <c r="E852" s="92" t="s">
        <v>81</v>
      </c>
      <c r="F852" s="136">
        <v>611807</v>
      </c>
      <c r="G852" s="313" t="str">
        <f t="shared" si="28"/>
        <v>3,16 - U</v>
      </c>
      <c r="H852" s="313">
        <f t="shared" si="29"/>
        <v>3.16</v>
      </c>
    </row>
    <row r="853" spans="2:8">
      <c r="B853" s="191">
        <v>3.17</v>
      </c>
      <c r="C853" s="97"/>
      <c r="D853" s="91" t="s">
        <v>917</v>
      </c>
      <c r="E853" s="92" t="s">
        <v>81</v>
      </c>
      <c r="F853" s="136">
        <v>988210</v>
      </c>
      <c r="G853" s="313" t="str">
        <f t="shared" ref="G853:G916" si="30">H853&amp;" - U"</f>
        <v>3,17 - U</v>
      </c>
      <c r="H853" s="313">
        <f t="shared" si="29"/>
        <v>3.17</v>
      </c>
    </row>
    <row r="854" spans="2:8">
      <c r="B854" s="191">
        <v>3.18</v>
      </c>
      <c r="C854" s="97"/>
      <c r="D854" s="91" t="s">
        <v>918</v>
      </c>
      <c r="E854" s="92" t="s">
        <v>81</v>
      </c>
      <c r="F854" s="136">
        <v>1577094</v>
      </c>
      <c r="G854" s="313" t="str">
        <f t="shared" si="30"/>
        <v>3,18 - U</v>
      </c>
      <c r="H854" s="313">
        <f t="shared" si="29"/>
        <v>3.18</v>
      </c>
    </row>
    <row r="855" spans="2:8">
      <c r="B855" s="191">
        <v>3.19</v>
      </c>
      <c r="C855" s="97"/>
      <c r="D855" s="91" t="s">
        <v>919</v>
      </c>
      <c r="E855" s="92" t="s">
        <v>81</v>
      </c>
      <c r="F855" s="136">
        <v>99993</v>
      </c>
      <c r="G855" s="313" t="str">
        <f t="shared" si="30"/>
        <v>3,19 - U</v>
      </c>
      <c r="H855" s="313">
        <f t="shared" si="29"/>
        <v>3.19</v>
      </c>
    </row>
    <row r="856" spans="2:8">
      <c r="B856" s="191">
        <v>3.2</v>
      </c>
      <c r="C856" s="97"/>
      <c r="D856" s="91" t="s">
        <v>920</v>
      </c>
      <c r="E856" s="92" t="s">
        <v>81</v>
      </c>
      <c r="F856" s="136">
        <v>513321</v>
      </c>
      <c r="G856" s="313" t="str">
        <f>SUBSTITUTE(TEXT(B856,"0,00"),",",".")&amp;" - U"</f>
        <v>3.20 - U</v>
      </c>
      <c r="H856" s="313">
        <f t="shared" si="29"/>
        <v>3.2</v>
      </c>
    </row>
    <row r="857" spans="2:8">
      <c r="B857" s="191">
        <v>3.21</v>
      </c>
      <c r="C857" s="97"/>
      <c r="D857" s="91" t="s">
        <v>921</v>
      </c>
      <c r="E857" s="92" t="s">
        <v>81</v>
      </c>
      <c r="F857" s="136">
        <v>575121</v>
      </c>
      <c r="G857" s="313" t="str">
        <f t="shared" si="30"/>
        <v>3,21 - U</v>
      </c>
      <c r="H857" s="313">
        <f t="shared" si="29"/>
        <v>3.21</v>
      </c>
    </row>
    <row r="858" spans="2:8">
      <c r="B858" s="191">
        <v>3.22</v>
      </c>
      <c r="C858" s="97"/>
      <c r="D858" s="91" t="s">
        <v>922</v>
      </c>
      <c r="E858" s="92" t="s">
        <v>81</v>
      </c>
      <c r="F858" s="136">
        <v>1577066</v>
      </c>
      <c r="G858" s="313" t="str">
        <f t="shared" si="30"/>
        <v>3,22 - U</v>
      </c>
      <c r="H858" s="313">
        <f t="shared" si="29"/>
        <v>3.22</v>
      </c>
    </row>
    <row r="859" spans="2:8">
      <c r="B859" s="191">
        <v>3.23</v>
      </c>
      <c r="C859" s="97"/>
      <c r="D859" s="91" t="s">
        <v>923</v>
      </c>
      <c r="E859" s="92" t="s">
        <v>81</v>
      </c>
      <c r="F859" s="136">
        <v>93578</v>
      </c>
      <c r="G859" s="313" t="str">
        <f t="shared" si="30"/>
        <v>3,23 - U</v>
      </c>
      <c r="H859" s="313">
        <f t="shared" si="29"/>
        <v>3.23</v>
      </c>
    </row>
    <row r="860" spans="2:8">
      <c r="B860" s="191">
        <v>3.24</v>
      </c>
      <c r="C860" s="97"/>
      <c r="D860" s="91" t="s">
        <v>924</v>
      </c>
      <c r="E860" s="92" t="s">
        <v>81</v>
      </c>
      <c r="F860" s="136">
        <v>466125</v>
      </c>
      <c r="G860" s="313" t="str">
        <f t="shared" si="30"/>
        <v>3,24 - U</v>
      </c>
      <c r="H860" s="313">
        <f t="shared" si="29"/>
        <v>3.24</v>
      </c>
    </row>
    <row r="861" spans="2:8">
      <c r="B861" s="191">
        <v>3.25</v>
      </c>
      <c r="C861" s="97"/>
      <c r="D861" s="91" t="s">
        <v>925</v>
      </c>
      <c r="E861" s="92" t="s">
        <v>81</v>
      </c>
      <c r="F861" s="136">
        <v>72265</v>
      </c>
      <c r="G861" s="313" t="str">
        <f t="shared" si="30"/>
        <v>3,25 - U</v>
      </c>
      <c r="H861" s="313">
        <f t="shared" si="29"/>
        <v>3.25</v>
      </c>
    </row>
    <row r="862" spans="2:8">
      <c r="B862" s="191">
        <v>3.26</v>
      </c>
      <c r="C862" s="97"/>
      <c r="D862" s="107" t="s">
        <v>926</v>
      </c>
      <c r="E862" s="92" t="s">
        <v>81</v>
      </c>
      <c r="F862" s="136">
        <v>101175</v>
      </c>
      <c r="G862" s="313" t="str">
        <f t="shared" si="30"/>
        <v>3,26 - U</v>
      </c>
      <c r="H862" s="313">
        <f t="shared" si="29"/>
        <v>3.26</v>
      </c>
    </row>
    <row r="863" spans="2:8">
      <c r="B863" s="191">
        <v>3.27</v>
      </c>
      <c r="C863" s="97"/>
      <c r="D863" s="91" t="s">
        <v>927</v>
      </c>
      <c r="E863" s="92" t="s">
        <v>81</v>
      </c>
      <c r="F863" s="136">
        <v>144864</v>
      </c>
      <c r="G863" s="313" t="str">
        <f t="shared" si="30"/>
        <v>3,27 - U</v>
      </c>
      <c r="H863" s="313">
        <f t="shared" si="29"/>
        <v>3.27</v>
      </c>
    </row>
    <row r="864" spans="2:8">
      <c r="B864" s="191">
        <v>3.28</v>
      </c>
      <c r="C864" s="97"/>
      <c r="D864" s="91" t="s">
        <v>928</v>
      </c>
      <c r="E864" s="92" t="s">
        <v>81</v>
      </c>
      <c r="F864" s="136">
        <v>221828</v>
      </c>
      <c r="G864" s="313" t="str">
        <f t="shared" si="30"/>
        <v>3,28 - U</v>
      </c>
      <c r="H864" s="313">
        <f t="shared" si="29"/>
        <v>3.28</v>
      </c>
    </row>
    <row r="865" spans="2:8">
      <c r="B865" s="191">
        <v>3.29</v>
      </c>
      <c r="C865" s="97"/>
      <c r="D865" s="91" t="s">
        <v>929</v>
      </c>
      <c r="E865" s="92" t="s">
        <v>81</v>
      </c>
      <c r="F865" s="136">
        <v>354342</v>
      </c>
      <c r="G865" s="313" t="str">
        <f t="shared" si="30"/>
        <v>3,29 - U</v>
      </c>
      <c r="H865" s="313">
        <f t="shared" si="29"/>
        <v>3.29</v>
      </c>
    </row>
    <row r="866" spans="2:8">
      <c r="B866" s="191">
        <v>3.3</v>
      </c>
      <c r="C866" s="97"/>
      <c r="D866" s="91" t="s">
        <v>930</v>
      </c>
      <c r="E866" s="92" t="s">
        <v>81</v>
      </c>
      <c r="F866" s="136">
        <v>514018</v>
      </c>
      <c r="G866" s="313" t="str">
        <f>SUBSTITUTE(TEXT(B866,"0,00"),",",".")&amp;" - U"</f>
        <v>3.30 - U</v>
      </c>
      <c r="H866" s="313">
        <f t="shared" si="29"/>
        <v>3.3</v>
      </c>
    </row>
    <row r="867" spans="2:8">
      <c r="B867" s="191">
        <v>3.31</v>
      </c>
      <c r="C867" s="97"/>
      <c r="D867" s="91" t="s">
        <v>931</v>
      </c>
      <c r="E867" s="92" t="s">
        <v>81</v>
      </c>
      <c r="F867" s="136">
        <v>650023</v>
      </c>
      <c r="G867" s="313" t="str">
        <f t="shared" si="30"/>
        <v>3,31 - U</v>
      </c>
      <c r="H867" s="313">
        <f t="shared" si="29"/>
        <v>3.31</v>
      </c>
    </row>
    <row r="868" spans="2:8">
      <c r="B868" s="191">
        <v>3.32</v>
      </c>
      <c r="C868" s="97"/>
      <c r="D868" s="91" t="s">
        <v>932</v>
      </c>
      <c r="E868" s="92" t="s">
        <v>81</v>
      </c>
      <c r="F868" s="136">
        <v>854708</v>
      </c>
      <c r="G868" s="313" t="str">
        <f t="shared" si="30"/>
        <v>3,32 - U</v>
      </c>
      <c r="H868" s="313">
        <f t="shared" si="29"/>
        <v>3.32</v>
      </c>
    </row>
    <row r="869" spans="2:8">
      <c r="B869" s="191">
        <v>3.33</v>
      </c>
      <c r="C869" s="97"/>
      <c r="D869" s="91" t="s">
        <v>933</v>
      </c>
      <c r="E869" s="92" t="s">
        <v>81</v>
      </c>
      <c r="F869" s="136">
        <v>1547055</v>
      </c>
      <c r="G869" s="313" t="str">
        <f t="shared" si="30"/>
        <v>3,33 - U</v>
      </c>
      <c r="H869" s="313">
        <f t="shared" si="29"/>
        <v>3.33</v>
      </c>
    </row>
    <row r="870" spans="2:8">
      <c r="B870" s="199">
        <v>4</v>
      </c>
      <c r="C870" s="137"/>
      <c r="D870" s="133" t="s">
        <v>934</v>
      </c>
      <c r="E870" s="134"/>
      <c r="F870" s="135"/>
      <c r="G870" s="313" t="str">
        <f t="shared" si="30"/>
        <v>4 - U</v>
      </c>
      <c r="H870" s="313">
        <f t="shared" si="29"/>
        <v>4</v>
      </c>
    </row>
    <row r="871" spans="2:8">
      <c r="B871" s="190">
        <v>4.0999999999999996</v>
      </c>
      <c r="C871" s="90"/>
      <c r="D871" s="91" t="s">
        <v>935</v>
      </c>
      <c r="E871" s="96" t="s">
        <v>78</v>
      </c>
      <c r="F871" s="109">
        <v>1162237</v>
      </c>
      <c r="G871" s="313" t="str">
        <f t="shared" si="30"/>
        <v>4,1 - U</v>
      </c>
      <c r="H871" s="313">
        <f t="shared" si="29"/>
        <v>4.0999999999999996</v>
      </c>
    </row>
    <row r="872" spans="2:8" ht="20.399999999999999">
      <c r="B872" s="190">
        <v>4.2</v>
      </c>
      <c r="C872" s="90"/>
      <c r="D872" s="91" t="s">
        <v>936</v>
      </c>
      <c r="E872" s="96" t="s">
        <v>81</v>
      </c>
      <c r="F872" s="109">
        <v>942176</v>
      </c>
      <c r="G872" s="313" t="str">
        <f t="shared" si="30"/>
        <v>4,2 - U</v>
      </c>
      <c r="H872" s="313">
        <f t="shared" si="29"/>
        <v>4.2</v>
      </c>
    </row>
    <row r="873" spans="2:8" ht="20.399999999999999">
      <c r="B873" s="190">
        <v>4.3</v>
      </c>
      <c r="C873" s="90"/>
      <c r="D873" s="91" t="s">
        <v>937</v>
      </c>
      <c r="E873" s="96" t="s">
        <v>78</v>
      </c>
      <c r="F873" s="109">
        <v>1144784</v>
      </c>
      <c r="G873" s="313" t="str">
        <f t="shared" si="30"/>
        <v>4,3 - U</v>
      </c>
      <c r="H873" s="313">
        <f t="shared" si="29"/>
        <v>4.3</v>
      </c>
    </row>
    <row r="874" spans="2:8">
      <c r="B874" s="190">
        <v>4.4000000000000004</v>
      </c>
      <c r="C874" s="90"/>
      <c r="D874" s="91" t="s">
        <v>938</v>
      </c>
      <c r="E874" s="96" t="s">
        <v>78</v>
      </c>
      <c r="F874" s="109">
        <v>1369372</v>
      </c>
      <c r="G874" s="313" t="str">
        <f t="shared" si="30"/>
        <v>4,4 - U</v>
      </c>
      <c r="H874" s="313">
        <f t="shared" si="29"/>
        <v>4.4000000000000004</v>
      </c>
    </row>
    <row r="875" spans="2:8" ht="20.399999999999999">
      <c r="B875" s="190">
        <v>4.5</v>
      </c>
      <c r="C875" s="90"/>
      <c r="D875" s="91" t="s">
        <v>939</v>
      </c>
      <c r="E875" s="96" t="s">
        <v>81</v>
      </c>
      <c r="F875" s="109">
        <v>1299083</v>
      </c>
      <c r="G875" s="313" t="str">
        <f t="shared" si="30"/>
        <v>4,5 - U</v>
      </c>
      <c r="H875" s="313">
        <f t="shared" si="29"/>
        <v>4.5</v>
      </c>
    </row>
    <row r="876" spans="2:8" ht="20.399999999999999">
      <c r="B876" s="190">
        <v>4.5999999999999996</v>
      </c>
      <c r="C876" s="90"/>
      <c r="D876" s="91" t="s">
        <v>940</v>
      </c>
      <c r="E876" s="96" t="s">
        <v>78</v>
      </c>
      <c r="F876" s="109">
        <v>1322333</v>
      </c>
      <c r="G876" s="313" t="str">
        <f t="shared" si="30"/>
        <v>4,6 - U</v>
      </c>
      <c r="H876" s="313">
        <f t="shared" si="29"/>
        <v>4.5999999999999996</v>
      </c>
    </row>
    <row r="877" spans="2:8">
      <c r="B877" s="190">
        <v>4.7</v>
      </c>
      <c r="C877" s="90"/>
      <c r="D877" s="91" t="s">
        <v>941</v>
      </c>
      <c r="E877" s="96" t="s">
        <v>78</v>
      </c>
      <c r="F877" s="109">
        <v>1747958</v>
      </c>
      <c r="G877" s="313" t="str">
        <f t="shared" si="30"/>
        <v>4,7 - U</v>
      </c>
      <c r="H877" s="313">
        <f t="shared" si="29"/>
        <v>4.7</v>
      </c>
    </row>
    <row r="878" spans="2:8">
      <c r="B878" s="190">
        <v>4.8</v>
      </c>
      <c r="C878" s="90"/>
      <c r="D878" s="91" t="s">
        <v>942</v>
      </c>
      <c r="E878" s="96" t="s">
        <v>78</v>
      </c>
      <c r="F878" s="109">
        <v>2470877</v>
      </c>
      <c r="G878" s="313" t="str">
        <f t="shared" si="30"/>
        <v>4,8 - U</v>
      </c>
      <c r="H878" s="313">
        <f t="shared" si="29"/>
        <v>4.8</v>
      </c>
    </row>
    <row r="879" spans="2:8">
      <c r="B879" s="190">
        <v>4.9000000000000004</v>
      </c>
      <c r="C879" s="90"/>
      <c r="D879" s="99" t="s">
        <v>943</v>
      </c>
      <c r="E879" s="96" t="s">
        <v>78</v>
      </c>
      <c r="F879" s="109">
        <v>3333164</v>
      </c>
      <c r="G879" s="313" t="str">
        <f t="shared" si="30"/>
        <v>4,9 - U</v>
      </c>
      <c r="H879" s="313">
        <f t="shared" si="29"/>
        <v>4.9000000000000004</v>
      </c>
    </row>
    <row r="880" spans="2:8">
      <c r="B880" s="191">
        <v>4.0999999999999996</v>
      </c>
      <c r="C880" s="97"/>
      <c r="D880" s="99" t="s">
        <v>944</v>
      </c>
      <c r="E880" s="96" t="s">
        <v>78</v>
      </c>
      <c r="F880" s="109">
        <v>4441954</v>
      </c>
      <c r="G880" s="313" t="str">
        <f>SUBSTITUTE(TEXT(B880,"0,00"),",",".")&amp;" - U"</f>
        <v>4.10 - U</v>
      </c>
      <c r="H880" s="313">
        <f t="shared" si="29"/>
        <v>4.0999999999999996</v>
      </c>
    </row>
    <row r="881" spans="2:8">
      <c r="B881" s="191">
        <v>4.1100000000000003</v>
      </c>
      <c r="C881" s="97"/>
      <c r="D881" s="99" t="s">
        <v>945</v>
      </c>
      <c r="E881" s="96" t="s">
        <v>78</v>
      </c>
      <c r="F881" s="109">
        <v>2703282</v>
      </c>
      <c r="G881" s="313" t="str">
        <f t="shared" si="30"/>
        <v>4,11 - U</v>
      </c>
      <c r="H881" s="313">
        <f t="shared" si="29"/>
        <v>4.1100000000000003</v>
      </c>
    </row>
    <row r="882" spans="2:8">
      <c r="B882" s="191">
        <v>4.12</v>
      </c>
      <c r="C882" s="97"/>
      <c r="D882" s="99" t="s">
        <v>946</v>
      </c>
      <c r="E882" s="96" t="s">
        <v>78</v>
      </c>
      <c r="F882" s="109">
        <v>5601832</v>
      </c>
      <c r="G882" s="313" t="str">
        <f t="shared" si="30"/>
        <v>4,12 - U</v>
      </c>
      <c r="H882" s="313">
        <f t="shared" si="29"/>
        <v>4.12</v>
      </c>
    </row>
    <row r="883" spans="2:8" ht="20.399999999999999">
      <c r="B883" s="191">
        <v>4.13</v>
      </c>
      <c r="C883" s="97"/>
      <c r="D883" s="99" t="s">
        <v>947</v>
      </c>
      <c r="E883" s="96" t="s">
        <v>78</v>
      </c>
      <c r="F883" s="109">
        <v>205974</v>
      </c>
      <c r="G883" s="313" t="str">
        <f t="shared" si="30"/>
        <v>4,13 - U</v>
      </c>
      <c r="H883" s="313">
        <f t="shared" si="29"/>
        <v>4.13</v>
      </c>
    </row>
    <row r="884" spans="2:8">
      <c r="B884" s="200"/>
      <c r="C884" s="138"/>
      <c r="D884" s="91"/>
      <c r="E884" s="96"/>
      <c r="F884" s="109"/>
      <c r="G884" s="313" t="str">
        <f t="shared" si="30"/>
        <v>0 - U</v>
      </c>
      <c r="H884" s="313">
        <f t="shared" si="29"/>
        <v>0</v>
      </c>
    </row>
    <row r="885" spans="2:8">
      <c r="B885" s="199">
        <v>5</v>
      </c>
      <c r="C885" s="137"/>
      <c r="D885" s="133" t="s">
        <v>948</v>
      </c>
      <c r="E885" s="134"/>
      <c r="F885" s="135"/>
      <c r="G885" s="313" t="str">
        <f t="shared" si="30"/>
        <v>5 - U</v>
      </c>
      <c r="H885" s="313">
        <f t="shared" si="29"/>
        <v>5</v>
      </c>
    </row>
    <row r="886" spans="2:8">
      <c r="B886" s="190">
        <v>5.0999999999999996</v>
      </c>
      <c r="C886" s="90"/>
      <c r="D886" s="91" t="s">
        <v>949</v>
      </c>
      <c r="E886" s="96" t="s">
        <v>88</v>
      </c>
      <c r="F886" s="109">
        <v>116537</v>
      </c>
      <c r="G886" s="313" t="str">
        <f t="shared" si="30"/>
        <v>5,1 - U</v>
      </c>
      <c r="H886" s="313">
        <f t="shared" si="29"/>
        <v>5.0999999999999996</v>
      </c>
    </row>
    <row r="887" spans="2:8">
      <c r="B887" s="190">
        <v>5.2</v>
      </c>
      <c r="C887" s="90"/>
      <c r="D887" s="91" t="s">
        <v>950</v>
      </c>
      <c r="E887" s="96" t="s">
        <v>88</v>
      </c>
      <c r="F887" s="109">
        <v>135309</v>
      </c>
      <c r="G887" s="313" t="str">
        <f t="shared" si="30"/>
        <v>5,2 - U</v>
      </c>
      <c r="H887" s="313">
        <f t="shared" si="29"/>
        <v>5.2</v>
      </c>
    </row>
    <row r="888" spans="2:8">
      <c r="B888" s="190">
        <v>5.3</v>
      </c>
      <c r="C888" s="90"/>
      <c r="D888" s="91" t="s">
        <v>951</v>
      </c>
      <c r="E888" s="96" t="s">
        <v>88</v>
      </c>
      <c r="F888" s="109">
        <v>87950</v>
      </c>
      <c r="G888" s="313" t="str">
        <f t="shared" si="30"/>
        <v>5,3 - U</v>
      </c>
      <c r="H888" s="313">
        <f t="shared" si="29"/>
        <v>5.3</v>
      </c>
    </row>
    <row r="889" spans="2:8">
      <c r="B889" s="190">
        <v>5.4</v>
      </c>
      <c r="C889" s="90"/>
      <c r="D889" s="91" t="s">
        <v>952</v>
      </c>
      <c r="E889" s="96" t="s">
        <v>88</v>
      </c>
      <c r="F889" s="109">
        <v>92724</v>
      </c>
      <c r="G889" s="313" t="str">
        <f t="shared" si="30"/>
        <v>5,4 - U</v>
      </c>
      <c r="H889" s="313">
        <f t="shared" si="29"/>
        <v>5.4</v>
      </c>
    </row>
    <row r="890" spans="2:8">
      <c r="B890" s="190">
        <v>5.5</v>
      </c>
      <c r="C890" s="90"/>
      <c r="D890" s="91" t="s">
        <v>953</v>
      </c>
      <c r="E890" s="96" t="s">
        <v>88</v>
      </c>
      <c r="F890" s="109">
        <v>96178</v>
      </c>
      <c r="G890" s="313" t="str">
        <f t="shared" si="30"/>
        <v>5,5 - U</v>
      </c>
      <c r="H890" s="313">
        <f t="shared" si="29"/>
        <v>5.5</v>
      </c>
    </row>
    <row r="891" spans="2:8">
      <c r="B891" s="190">
        <v>5.6</v>
      </c>
      <c r="C891" s="90"/>
      <c r="D891" s="91" t="s">
        <v>954</v>
      </c>
      <c r="E891" s="96" t="s">
        <v>81</v>
      </c>
      <c r="F891" s="109">
        <v>358055</v>
      </c>
      <c r="G891" s="313" t="str">
        <f t="shared" si="30"/>
        <v>5,6 - U</v>
      </c>
      <c r="H891" s="313">
        <f t="shared" si="29"/>
        <v>5.6</v>
      </c>
    </row>
    <row r="892" spans="2:8">
      <c r="B892" s="190">
        <v>5.7</v>
      </c>
      <c r="C892" s="90"/>
      <c r="D892" s="91" t="s">
        <v>955</v>
      </c>
      <c r="E892" s="96" t="s">
        <v>81</v>
      </c>
      <c r="F892" s="109">
        <v>33699</v>
      </c>
      <c r="G892" s="313" t="str">
        <f t="shared" si="30"/>
        <v>5,7 - U</v>
      </c>
      <c r="H892" s="313">
        <f t="shared" si="29"/>
        <v>5.7</v>
      </c>
    </row>
    <row r="893" spans="2:8">
      <c r="B893" s="190">
        <v>5.8</v>
      </c>
      <c r="C893" s="90"/>
      <c r="D893" s="91" t="s">
        <v>956</v>
      </c>
      <c r="E893" s="96" t="s">
        <v>81</v>
      </c>
      <c r="F893" s="109">
        <v>63793</v>
      </c>
      <c r="G893" s="313" t="str">
        <f t="shared" si="30"/>
        <v>5,8 - U</v>
      </c>
      <c r="H893" s="313">
        <f t="shared" si="29"/>
        <v>5.8</v>
      </c>
    </row>
    <row r="894" spans="2:8">
      <c r="B894" s="190">
        <v>5.9</v>
      </c>
      <c r="C894" s="90"/>
      <c r="D894" s="91" t="s">
        <v>957</v>
      </c>
      <c r="E894" s="96" t="s">
        <v>81</v>
      </c>
      <c r="F894" s="109">
        <v>127109</v>
      </c>
      <c r="G894" s="313" t="str">
        <f t="shared" si="30"/>
        <v>5,9 - U</v>
      </c>
      <c r="H894" s="313">
        <f t="shared" si="29"/>
        <v>5.9</v>
      </c>
    </row>
    <row r="895" spans="2:8">
      <c r="B895" s="191">
        <v>5.0999999999999996</v>
      </c>
      <c r="C895" s="97"/>
      <c r="D895" s="91" t="s">
        <v>958</v>
      </c>
      <c r="E895" s="96" t="s">
        <v>78</v>
      </c>
      <c r="F895" s="109">
        <v>873475</v>
      </c>
      <c r="G895" s="313" t="str">
        <f>SUBSTITUTE(TEXT(B895,"0,00"),",",".")&amp;" - U"</f>
        <v>5.10 - U</v>
      </c>
      <c r="H895" s="313">
        <f t="shared" si="29"/>
        <v>5.0999999999999996</v>
      </c>
    </row>
    <row r="896" spans="2:8">
      <c r="B896" s="191">
        <v>5.1100000000000003</v>
      </c>
      <c r="C896" s="97"/>
      <c r="D896" s="91" t="s">
        <v>959</v>
      </c>
      <c r="E896" s="96" t="s">
        <v>88</v>
      </c>
      <c r="F896" s="109">
        <v>97513</v>
      </c>
      <c r="G896" s="313" t="str">
        <f t="shared" si="30"/>
        <v>5,11 - U</v>
      </c>
      <c r="H896" s="313">
        <f t="shared" si="29"/>
        <v>5.1100000000000003</v>
      </c>
    </row>
    <row r="897" spans="2:8">
      <c r="B897" s="191">
        <v>5.12</v>
      </c>
      <c r="C897" s="97"/>
      <c r="D897" s="91" t="s">
        <v>960</v>
      </c>
      <c r="E897" s="96" t="s">
        <v>88</v>
      </c>
      <c r="F897" s="109">
        <v>133183</v>
      </c>
      <c r="G897" s="313" t="str">
        <f t="shared" si="30"/>
        <v>5,12 - U</v>
      </c>
      <c r="H897" s="313">
        <f t="shared" si="29"/>
        <v>5.12</v>
      </c>
    </row>
    <row r="898" spans="2:8">
      <c r="B898" s="191">
        <v>5.13</v>
      </c>
      <c r="C898" s="97"/>
      <c r="D898" s="91" t="s">
        <v>961</v>
      </c>
      <c r="E898" s="96" t="s">
        <v>81</v>
      </c>
      <c r="F898" s="109">
        <v>54228</v>
      </c>
      <c r="G898" s="313" t="str">
        <f t="shared" si="30"/>
        <v>5,13 - U</v>
      </c>
      <c r="H898" s="313">
        <f t="shared" si="29"/>
        <v>5.13</v>
      </c>
    </row>
    <row r="899" spans="2:8">
      <c r="B899" s="191">
        <v>5.14</v>
      </c>
      <c r="C899" s="97"/>
      <c r="D899" s="91" t="s">
        <v>962</v>
      </c>
      <c r="E899" s="96" t="s">
        <v>81</v>
      </c>
      <c r="F899" s="109">
        <v>83918</v>
      </c>
      <c r="G899" s="313" t="str">
        <f t="shared" si="30"/>
        <v>5,14 - U</v>
      </c>
      <c r="H899" s="313">
        <f t="shared" si="29"/>
        <v>5.14</v>
      </c>
    </row>
    <row r="900" spans="2:8">
      <c r="B900" s="191">
        <v>5.15</v>
      </c>
      <c r="C900" s="97"/>
      <c r="D900" s="91" t="s">
        <v>963</v>
      </c>
      <c r="E900" s="96" t="s">
        <v>81</v>
      </c>
      <c r="F900" s="109">
        <v>140636</v>
      </c>
      <c r="G900" s="313" t="str">
        <f t="shared" si="30"/>
        <v>5,15 - U</v>
      </c>
      <c r="H900" s="313">
        <f t="shared" si="29"/>
        <v>5.15</v>
      </c>
    </row>
    <row r="901" spans="2:8">
      <c r="B901" s="191">
        <v>5.16</v>
      </c>
      <c r="C901" s="97"/>
      <c r="D901" s="91" t="s">
        <v>964</v>
      </c>
      <c r="E901" s="96" t="s">
        <v>88</v>
      </c>
      <c r="F901" s="109">
        <v>91778</v>
      </c>
      <c r="G901" s="313" t="str">
        <f t="shared" si="30"/>
        <v>5,16 - U</v>
      </c>
      <c r="H901" s="313">
        <f t="shared" si="29"/>
        <v>5.16</v>
      </c>
    </row>
    <row r="902" spans="2:8">
      <c r="B902" s="200"/>
      <c r="C902" s="138"/>
      <c r="D902" s="91"/>
      <c r="E902" s="96"/>
      <c r="F902" s="109"/>
      <c r="G902" s="313" t="str">
        <f t="shared" si="30"/>
        <v>0 - U</v>
      </c>
      <c r="H902" s="313">
        <f t="shared" si="29"/>
        <v>0</v>
      </c>
    </row>
    <row r="903" spans="2:8">
      <c r="B903" s="199">
        <v>6</v>
      </c>
      <c r="C903" s="137"/>
      <c r="D903" s="133" t="s">
        <v>965</v>
      </c>
      <c r="E903" s="134"/>
      <c r="F903" s="135"/>
      <c r="G903" s="313" t="str">
        <f t="shared" si="30"/>
        <v>6 - U</v>
      </c>
      <c r="H903" s="313">
        <f t="shared" si="29"/>
        <v>6</v>
      </c>
    </row>
    <row r="904" spans="2:8">
      <c r="B904" s="190">
        <v>6.1</v>
      </c>
      <c r="C904" s="90"/>
      <c r="D904" s="91" t="s">
        <v>966</v>
      </c>
      <c r="E904" s="96" t="s">
        <v>78</v>
      </c>
      <c r="F904" s="109">
        <v>301446</v>
      </c>
      <c r="G904" s="313" t="str">
        <f t="shared" si="30"/>
        <v>6,1 - U</v>
      </c>
      <c r="H904" s="313">
        <f t="shared" si="29"/>
        <v>6.1</v>
      </c>
    </row>
    <row r="905" spans="2:8">
      <c r="B905" s="190">
        <v>6.2</v>
      </c>
      <c r="C905" s="90"/>
      <c r="D905" s="91" t="s">
        <v>967</v>
      </c>
      <c r="E905" s="96" t="s">
        <v>78</v>
      </c>
      <c r="F905" s="109">
        <v>956492</v>
      </c>
      <c r="G905" s="313" t="str">
        <f t="shared" si="30"/>
        <v>6,2 - U</v>
      </c>
      <c r="H905" s="313">
        <f t="shared" si="29"/>
        <v>6.2</v>
      </c>
    </row>
    <row r="906" spans="2:8">
      <c r="B906" s="190">
        <v>6.3</v>
      </c>
      <c r="C906" s="90"/>
      <c r="D906" s="91" t="s">
        <v>968</v>
      </c>
      <c r="E906" s="96" t="s">
        <v>78</v>
      </c>
      <c r="F906" s="109">
        <v>322594</v>
      </c>
      <c r="G906" s="313" t="str">
        <f t="shared" si="30"/>
        <v>6,3 - U</v>
      </c>
      <c r="H906" s="313">
        <f t="shared" ref="H906:H969" si="31">ROUND(B906,2)</f>
        <v>6.3</v>
      </c>
    </row>
    <row r="907" spans="2:8">
      <c r="B907" s="190">
        <v>6.4</v>
      </c>
      <c r="C907" s="90"/>
      <c r="D907" s="91" t="s">
        <v>969</v>
      </c>
      <c r="E907" s="96" t="s">
        <v>78</v>
      </c>
      <c r="F907" s="109">
        <v>248353</v>
      </c>
      <c r="G907" s="313" t="str">
        <f t="shared" si="30"/>
        <v>6,4 - U</v>
      </c>
      <c r="H907" s="313">
        <f t="shared" si="31"/>
        <v>6.4</v>
      </c>
    </row>
    <row r="908" spans="2:8">
      <c r="B908" s="190">
        <v>6.5</v>
      </c>
      <c r="C908" s="90"/>
      <c r="D908" s="91" t="s">
        <v>970</v>
      </c>
      <c r="E908" s="96" t="s">
        <v>78</v>
      </c>
      <c r="F908" s="109">
        <v>252158</v>
      </c>
      <c r="G908" s="313" t="str">
        <f t="shared" si="30"/>
        <v>6,5 - U</v>
      </c>
      <c r="H908" s="313">
        <f t="shared" si="31"/>
        <v>6.5</v>
      </c>
    </row>
    <row r="909" spans="2:8">
      <c r="B909" s="190">
        <v>6.6</v>
      </c>
      <c r="C909" s="90"/>
      <c r="D909" s="91" t="s">
        <v>971</v>
      </c>
      <c r="E909" s="96" t="s">
        <v>78</v>
      </c>
      <c r="F909" s="109">
        <v>291061</v>
      </c>
      <c r="G909" s="313" t="str">
        <f t="shared" si="30"/>
        <v>6,6 - U</v>
      </c>
      <c r="H909" s="313">
        <f t="shared" si="31"/>
        <v>6.6</v>
      </c>
    </row>
    <row r="910" spans="2:8">
      <c r="B910" s="190">
        <v>6.7</v>
      </c>
      <c r="C910" s="90"/>
      <c r="D910" s="91" t="s">
        <v>972</v>
      </c>
      <c r="E910" s="96" t="s">
        <v>81</v>
      </c>
      <c r="F910" s="109">
        <v>93275</v>
      </c>
      <c r="G910" s="313" t="str">
        <f t="shared" si="30"/>
        <v>6,7 - U</v>
      </c>
      <c r="H910" s="313">
        <f t="shared" si="31"/>
        <v>6.7</v>
      </c>
    </row>
    <row r="911" spans="2:8">
      <c r="B911" s="190">
        <v>6.8</v>
      </c>
      <c r="C911" s="90"/>
      <c r="D911" s="91" t="s">
        <v>973</v>
      </c>
      <c r="E911" s="96" t="s">
        <v>81</v>
      </c>
      <c r="F911" s="109">
        <v>101797</v>
      </c>
      <c r="G911" s="313" t="str">
        <f t="shared" si="30"/>
        <v>6,8 - U</v>
      </c>
      <c r="H911" s="313">
        <f t="shared" si="31"/>
        <v>6.8</v>
      </c>
    </row>
    <row r="912" spans="2:8">
      <c r="B912" s="190">
        <v>6.9</v>
      </c>
      <c r="C912" s="90"/>
      <c r="D912" s="91" t="s">
        <v>974</v>
      </c>
      <c r="E912" s="96" t="s">
        <v>78</v>
      </c>
      <c r="F912" s="109">
        <v>445111</v>
      </c>
      <c r="G912" s="313" t="str">
        <f t="shared" si="30"/>
        <v>6,9 - U</v>
      </c>
      <c r="H912" s="313">
        <f t="shared" si="31"/>
        <v>6.9</v>
      </c>
    </row>
    <row r="913" spans="2:8">
      <c r="B913" s="191">
        <v>6.1</v>
      </c>
      <c r="C913" s="97"/>
      <c r="D913" s="91" t="s">
        <v>975</v>
      </c>
      <c r="E913" s="96" t="s">
        <v>78</v>
      </c>
      <c r="F913" s="109">
        <v>1183919</v>
      </c>
      <c r="G913" s="313" t="str">
        <f>SUBSTITUTE(TEXT(B913,"0,00"),",",".")&amp;" - U"</f>
        <v>6.10 - U</v>
      </c>
      <c r="H913" s="313">
        <f t="shared" si="31"/>
        <v>6.1</v>
      </c>
    </row>
    <row r="914" spans="2:8">
      <c r="B914" s="191">
        <v>6.11</v>
      </c>
      <c r="C914" s="97"/>
      <c r="D914" s="91" t="s">
        <v>976</v>
      </c>
      <c r="E914" s="96" t="s">
        <v>78</v>
      </c>
      <c r="F914" s="109">
        <v>4737175</v>
      </c>
      <c r="G914" s="313" t="str">
        <f t="shared" si="30"/>
        <v>6,11 - U</v>
      </c>
      <c r="H914" s="313">
        <f t="shared" si="31"/>
        <v>6.11</v>
      </c>
    </row>
    <row r="915" spans="2:8">
      <c r="B915" s="191">
        <v>6.12</v>
      </c>
      <c r="C915" s="97"/>
      <c r="D915" s="91" t="s">
        <v>977</v>
      </c>
      <c r="E915" s="96" t="s">
        <v>78</v>
      </c>
      <c r="F915" s="109">
        <v>4871681</v>
      </c>
      <c r="G915" s="313" t="str">
        <f t="shared" si="30"/>
        <v>6,12 - U</v>
      </c>
      <c r="H915" s="313">
        <f t="shared" si="31"/>
        <v>6.12</v>
      </c>
    </row>
    <row r="916" spans="2:8">
      <c r="B916" s="191">
        <v>6.13</v>
      </c>
      <c r="C916" s="97"/>
      <c r="D916" s="91" t="s">
        <v>978</v>
      </c>
      <c r="E916" s="96" t="s">
        <v>78</v>
      </c>
      <c r="F916" s="109">
        <v>687311</v>
      </c>
      <c r="G916" s="313" t="str">
        <f t="shared" si="30"/>
        <v>6,13 - U</v>
      </c>
      <c r="H916" s="313">
        <f t="shared" si="31"/>
        <v>6.13</v>
      </c>
    </row>
    <row r="917" spans="2:8">
      <c r="B917" s="191">
        <v>6.14</v>
      </c>
      <c r="C917" s="97"/>
      <c r="D917" s="91" t="s">
        <v>979</v>
      </c>
      <c r="E917" s="96" t="s">
        <v>78</v>
      </c>
      <c r="F917" s="109">
        <v>910035</v>
      </c>
      <c r="G917" s="313" t="str">
        <f t="shared" ref="G917:G935" si="32">H917&amp;" - U"</f>
        <v>6,14 - U</v>
      </c>
      <c r="H917" s="313">
        <f t="shared" si="31"/>
        <v>6.14</v>
      </c>
    </row>
    <row r="918" spans="2:8">
      <c r="B918" s="191">
        <v>6.15</v>
      </c>
      <c r="C918" s="97"/>
      <c r="D918" s="91" t="s">
        <v>980</v>
      </c>
      <c r="E918" s="96" t="s">
        <v>78</v>
      </c>
      <c r="F918" s="109">
        <v>762787</v>
      </c>
      <c r="G918" s="313" t="str">
        <f t="shared" si="32"/>
        <v>6,15 - U</v>
      </c>
      <c r="H918" s="313">
        <f t="shared" si="31"/>
        <v>6.15</v>
      </c>
    </row>
    <row r="919" spans="2:8">
      <c r="B919" s="191">
        <v>6.16</v>
      </c>
      <c r="C919" s="97"/>
      <c r="D919" s="91" t="s">
        <v>981</v>
      </c>
      <c r="E919" s="96" t="s">
        <v>78</v>
      </c>
      <c r="F919" s="109">
        <v>375486</v>
      </c>
      <c r="G919" s="313" t="str">
        <f t="shared" si="32"/>
        <v>6,16 - U</v>
      </c>
      <c r="H919" s="313">
        <f t="shared" si="31"/>
        <v>6.16</v>
      </c>
    </row>
    <row r="920" spans="2:8">
      <c r="B920" s="191">
        <v>6.17</v>
      </c>
      <c r="C920" s="97"/>
      <c r="D920" s="91" t="s">
        <v>982</v>
      </c>
      <c r="E920" s="96" t="s">
        <v>78</v>
      </c>
      <c r="F920" s="109">
        <v>808928</v>
      </c>
      <c r="G920" s="313" t="str">
        <f t="shared" si="32"/>
        <v>6,17 - U</v>
      </c>
      <c r="H920" s="313">
        <f t="shared" si="31"/>
        <v>6.17</v>
      </c>
    </row>
    <row r="921" spans="2:8">
      <c r="B921" s="191">
        <v>6.18</v>
      </c>
      <c r="C921" s="97"/>
      <c r="D921" s="91" t="s">
        <v>983</v>
      </c>
      <c r="E921" s="96" t="s">
        <v>78</v>
      </c>
      <c r="F921" s="109">
        <v>8969901</v>
      </c>
      <c r="G921" s="313" t="str">
        <f t="shared" si="32"/>
        <v>6,18 - U</v>
      </c>
      <c r="H921" s="313">
        <f t="shared" si="31"/>
        <v>6.18</v>
      </c>
    </row>
    <row r="922" spans="2:8">
      <c r="B922" s="200"/>
      <c r="C922" s="138"/>
      <c r="D922" s="91"/>
      <c r="E922" s="96"/>
      <c r="F922" s="109"/>
      <c r="G922" s="313" t="str">
        <f t="shared" si="32"/>
        <v>0 - U</v>
      </c>
      <c r="H922" s="313">
        <f t="shared" si="31"/>
        <v>0</v>
      </c>
    </row>
    <row r="923" spans="2:8">
      <c r="B923" s="199">
        <v>7</v>
      </c>
      <c r="C923" s="137"/>
      <c r="D923" s="133" t="s">
        <v>984</v>
      </c>
      <c r="E923" s="134"/>
      <c r="F923" s="135"/>
      <c r="G923" s="313" t="str">
        <f t="shared" si="32"/>
        <v>7 - U</v>
      </c>
      <c r="H923" s="313">
        <f t="shared" si="31"/>
        <v>7</v>
      </c>
    </row>
    <row r="924" spans="2:8">
      <c r="B924" s="190">
        <v>7.1</v>
      </c>
      <c r="C924" s="90"/>
      <c r="D924" s="91" t="s">
        <v>985</v>
      </c>
      <c r="E924" s="96" t="s">
        <v>81</v>
      </c>
      <c r="F924" s="109">
        <v>5625</v>
      </c>
      <c r="G924" s="313" t="str">
        <f t="shared" si="32"/>
        <v>7,1 - U</v>
      </c>
      <c r="H924" s="313">
        <f t="shared" si="31"/>
        <v>7.1</v>
      </c>
    </row>
    <row r="925" spans="2:8">
      <c r="B925" s="190">
        <v>7.2</v>
      </c>
      <c r="C925" s="90"/>
      <c r="D925" s="91" t="s">
        <v>986</v>
      </c>
      <c r="E925" s="96" t="s">
        <v>88</v>
      </c>
      <c r="F925" s="109">
        <v>63577</v>
      </c>
      <c r="G925" s="313" t="str">
        <f t="shared" si="32"/>
        <v>7,2 - U</v>
      </c>
      <c r="H925" s="313">
        <f t="shared" si="31"/>
        <v>7.2</v>
      </c>
    </row>
    <row r="926" spans="2:8">
      <c r="B926" s="190">
        <v>7.3</v>
      </c>
      <c r="C926" s="90"/>
      <c r="D926" s="91" t="s">
        <v>987</v>
      </c>
      <c r="E926" s="96" t="s">
        <v>78</v>
      </c>
      <c r="F926" s="109">
        <v>451288</v>
      </c>
      <c r="G926" s="313" t="str">
        <f t="shared" si="32"/>
        <v>7,3 - U</v>
      </c>
      <c r="H926" s="313">
        <f t="shared" si="31"/>
        <v>7.3</v>
      </c>
    </row>
    <row r="927" spans="2:8">
      <c r="B927" s="190">
        <v>7.4</v>
      </c>
      <c r="C927" s="90"/>
      <c r="D927" s="91" t="s">
        <v>988</v>
      </c>
      <c r="E927" s="96" t="s">
        <v>78</v>
      </c>
      <c r="F927" s="109">
        <v>705661</v>
      </c>
      <c r="G927" s="313" t="str">
        <f t="shared" si="32"/>
        <v>7,4 - U</v>
      </c>
      <c r="H927" s="313">
        <f t="shared" si="31"/>
        <v>7.4</v>
      </c>
    </row>
    <row r="928" spans="2:8">
      <c r="B928" s="190">
        <v>7.5</v>
      </c>
      <c r="C928" s="90"/>
      <c r="D928" s="91" t="s">
        <v>989</v>
      </c>
      <c r="E928" s="96" t="s">
        <v>78</v>
      </c>
      <c r="F928" s="109">
        <v>551385</v>
      </c>
      <c r="G928" s="313" t="str">
        <f t="shared" si="32"/>
        <v>7,5 - U</v>
      </c>
      <c r="H928" s="313">
        <f t="shared" si="31"/>
        <v>7.5</v>
      </c>
    </row>
    <row r="929" spans="2:8">
      <c r="B929" s="190">
        <v>7.6</v>
      </c>
      <c r="C929" s="90"/>
      <c r="D929" s="91" t="s">
        <v>990</v>
      </c>
      <c r="E929" s="96" t="s">
        <v>78</v>
      </c>
      <c r="F929" s="109">
        <v>585051</v>
      </c>
      <c r="G929" s="313" t="str">
        <f t="shared" si="32"/>
        <v>7,6 - U</v>
      </c>
      <c r="H929" s="313">
        <f t="shared" si="31"/>
        <v>7.6</v>
      </c>
    </row>
    <row r="930" spans="2:8">
      <c r="B930" s="190">
        <v>7.7</v>
      </c>
      <c r="C930" s="90"/>
      <c r="D930" s="91" t="s">
        <v>991</v>
      </c>
      <c r="E930" s="96" t="s">
        <v>78</v>
      </c>
      <c r="F930" s="109">
        <v>598058</v>
      </c>
      <c r="G930" s="313" t="str">
        <f t="shared" si="32"/>
        <v>7,7 - U</v>
      </c>
      <c r="H930" s="313">
        <f t="shared" si="31"/>
        <v>7.7</v>
      </c>
    </row>
    <row r="931" spans="2:8">
      <c r="B931" s="190">
        <v>7.8</v>
      </c>
      <c r="C931" s="90"/>
      <c r="D931" s="91" t="s">
        <v>992</v>
      </c>
      <c r="E931" s="96" t="s">
        <v>78</v>
      </c>
      <c r="F931" s="109">
        <v>19379</v>
      </c>
      <c r="G931" s="313" t="str">
        <f t="shared" si="32"/>
        <v>7,8 - U</v>
      </c>
      <c r="H931" s="313">
        <f t="shared" si="31"/>
        <v>7.8</v>
      </c>
    </row>
    <row r="932" spans="2:8">
      <c r="B932" s="190">
        <v>7.9</v>
      </c>
      <c r="C932" s="90"/>
      <c r="D932" s="91" t="s">
        <v>993</v>
      </c>
      <c r="E932" s="96" t="s">
        <v>78</v>
      </c>
      <c r="F932" s="109">
        <v>20632</v>
      </c>
      <c r="G932" s="313" t="str">
        <f t="shared" si="32"/>
        <v>7,9 - U</v>
      </c>
      <c r="H932" s="313">
        <f t="shared" si="31"/>
        <v>7.9</v>
      </c>
    </row>
    <row r="933" spans="2:8" ht="20.399999999999999">
      <c r="B933" s="191">
        <v>7.1</v>
      </c>
      <c r="C933" s="97"/>
      <c r="D933" s="99" t="s">
        <v>994</v>
      </c>
      <c r="E933" s="96" t="s">
        <v>78</v>
      </c>
      <c r="F933" s="109">
        <v>167588</v>
      </c>
      <c r="G933" s="313" t="str">
        <f>SUBSTITUTE(TEXT(B933,"0,00"),",",".")&amp;" - U"</f>
        <v>7.10 - U</v>
      </c>
      <c r="H933" s="313">
        <f t="shared" si="31"/>
        <v>7.1</v>
      </c>
    </row>
    <row r="934" spans="2:8" ht="13.8" thickBot="1">
      <c r="B934" s="201"/>
      <c r="C934" s="139"/>
      <c r="D934" s="140"/>
      <c r="E934" s="141"/>
      <c r="F934" s="142"/>
      <c r="G934" s="313" t="str">
        <f t="shared" si="32"/>
        <v>0 - U</v>
      </c>
      <c r="H934" s="313">
        <f t="shared" si="31"/>
        <v>0</v>
      </c>
    </row>
    <row r="935" spans="2:8" ht="16.2" thickBot="1">
      <c r="B935" s="202" t="s">
        <v>995</v>
      </c>
      <c r="C935" s="143"/>
      <c r="D935" s="143"/>
      <c r="E935" s="143"/>
      <c r="F935" s="143"/>
      <c r="G935" s="313" t="e">
        <f t="shared" si="32"/>
        <v>#VALUE!</v>
      </c>
      <c r="H935" s="313" t="e">
        <f t="shared" si="31"/>
        <v>#VALUE!</v>
      </c>
    </row>
    <row r="936" spans="2:8">
      <c r="B936" s="203">
        <v>1</v>
      </c>
      <c r="C936" s="144" t="s">
        <v>996</v>
      </c>
      <c r="D936" s="145" t="s">
        <v>997</v>
      </c>
      <c r="E936" s="145"/>
      <c r="F936" s="146"/>
      <c r="G936" s="313" t="str">
        <f>H936&amp;" - V"</f>
        <v>1 - V</v>
      </c>
      <c r="H936" s="313">
        <f t="shared" si="31"/>
        <v>1</v>
      </c>
    </row>
    <row r="937" spans="2:8" ht="20.399999999999999">
      <c r="B937" s="204">
        <v>1.1000000000000001</v>
      </c>
      <c r="C937" s="147" t="s">
        <v>998</v>
      </c>
      <c r="D937" s="148" t="s">
        <v>999</v>
      </c>
      <c r="E937" s="149" t="s">
        <v>109</v>
      </c>
      <c r="F937" s="109">
        <v>228726</v>
      </c>
      <c r="G937" s="313" t="str">
        <f t="shared" ref="G937:G1000" si="33">H937&amp;" - V"</f>
        <v>1,1 - V</v>
      </c>
      <c r="H937" s="313">
        <f t="shared" si="31"/>
        <v>1.1000000000000001</v>
      </c>
    </row>
    <row r="938" spans="2:8" ht="20.399999999999999">
      <c r="B938" s="204">
        <v>1.2</v>
      </c>
      <c r="C938" s="147" t="s">
        <v>998</v>
      </c>
      <c r="D938" s="148" t="s">
        <v>1000</v>
      </c>
      <c r="E938" s="149" t="s">
        <v>109</v>
      </c>
      <c r="F938" s="109">
        <v>79992</v>
      </c>
      <c r="G938" s="313" t="str">
        <f t="shared" si="33"/>
        <v>1,2 - V</v>
      </c>
      <c r="H938" s="313">
        <f t="shared" si="31"/>
        <v>1.2</v>
      </c>
    </row>
    <row r="939" spans="2:8" ht="20.399999999999999">
      <c r="B939" s="204">
        <v>1.3</v>
      </c>
      <c r="C939" s="147" t="s">
        <v>1001</v>
      </c>
      <c r="D939" s="150" t="s">
        <v>1002</v>
      </c>
      <c r="E939" s="151" t="s">
        <v>1003</v>
      </c>
      <c r="F939" s="109">
        <v>3837581</v>
      </c>
      <c r="G939" s="313" t="str">
        <f t="shared" si="33"/>
        <v>1,3 - V</v>
      </c>
      <c r="H939" s="313">
        <f t="shared" si="31"/>
        <v>1.3</v>
      </c>
    </row>
    <row r="940" spans="2:8" ht="20.399999999999999">
      <c r="B940" s="204">
        <v>1.4</v>
      </c>
      <c r="C940" s="147" t="s">
        <v>1004</v>
      </c>
      <c r="D940" s="150" t="s">
        <v>1005</v>
      </c>
      <c r="E940" s="152" t="s">
        <v>1003</v>
      </c>
      <c r="F940" s="109">
        <v>1501242</v>
      </c>
      <c r="G940" s="313" t="str">
        <f t="shared" si="33"/>
        <v>1,4 - V</v>
      </c>
      <c r="H940" s="313">
        <f t="shared" si="31"/>
        <v>1.4</v>
      </c>
    </row>
    <row r="941" spans="2:8" ht="20.399999999999999">
      <c r="B941" s="204">
        <v>1.5</v>
      </c>
      <c r="C941" s="147" t="s">
        <v>1006</v>
      </c>
      <c r="D941" s="150" t="s">
        <v>1007</v>
      </c>
      <c r="E941" s="152" t="s">
        <v>109</v>
      </c>
      <c r="F941" s="109">
        <v>133050</v>
      </c>
      <c r="G941" s="313" t="str">
        <f t="shared" si="33"/>
        <v>1,5 - V</v>
      </c>
      <c r="H941" s="313">
        <f t="shared" si="31"/>
        <v>1.5</v>
      </c>
    </row>
    <row r="942" spans="2:8" ht="20.399999999999999">
      <c r="B942" s="204">
        <v>1.6</v>
      </c>
      <c r="C942" s="147" t="s">
        <v>1008</v>
      </c>
      <c r="D942" s="150" t="s">
        <v>1009</v>
      </c>
      <c r="E942" s="152" t="s">
        <v>1010</v>
      </c>
      <c r="F942" s="109">
        <v>1823</v>
      </c>
      <c r="G942" s="313" t="str">
        <f t="shared" si="33"/>
        <v>1,6 - V</v>
      </c>
      <c r="H942" s="313">
        <f t="shared" si="31"/>
        <v>1.6</v>
      </c>
    </row>
    <row r="943" spans="2:8">
      <c r="B943" s="205"/>
      <c r="C943" s="153"/>
      <c r="D943" s="154"/>
      <c r="E943" s="155"/>
      <c r="F943" s="156"/>
      <c r="G943" s="313" t="str">
        <f t="shared" si="33"/>
        <v>0 - V</v>
      </c>
      <c r="H943" s="313">
        <f t="shared" si="31"/>
        <v>0</v>
      </c>
    </row>
    <row r="944" spans="2:8">
      <c r="B944" s="206">
        <v>2</v>
      </c>
      <c r="C944" s="144" t="s">
        <v>996</v>
      </c>
      <c r="D944" s="157" t="s">
        <v>1011</v>
      </c>
      <c r="E944" s="157"/>
      <c r="F944" s="158"/>
      <c r="G944" s="313" t="str">
        <f t="shared" si="33"/>
        <v>2 - V</v>
      </c>
      <c r="H944" s="313">
        <f t="shared" si="31"/>
        <v>2</v>
      </c>
    </row>
    <row r="945" spans="2:8">
      <c r="B945" s="204">
        <v>2.1</v>
      </c>
      <c r="C945" s="147" t="s">
        <v>1012</v>
      </c>
      <c r="D945" s="159" t="s">
        <v>1013</v>
      </c>
      <c r="E945" s="149" t="s">
        <v>109</v>
      </c>
      <c r="F945" s="109">
        <v>13868</v>
      </c>
      <c r="G945" s="313" t="str">
        <f t="shared" si="33"/>
        <v>2,1 - V</v>
      </c>
      <c r="H945" s="313">
        <f t="shared" si="31"/>
        <v>2.1</v>
      </c>
    </row>
    <row r="946" spans="2:8">
      <c r="B946" s="204">
        <v>2.2000000000000002</v>
      </c>
      <c r="C946" s="147" t="s">
        <v>1014</v>
      </c>
      <c r="D946" s="159" t="s">
        <v>1015</v>
      </c>
      <c r="E946" s="160" t="s">
        <v>109</v>
      </c>
      <c r="F946" s="109">
        <v>46312</v>
      </c>
      <c r="G946" s="313" t="str">
        <f t="shared" si="33"/>
        <v>2,2 - V</v>
      </c>
      <c r="H946" s="313">
        <f t="shared" si="31"/>
        <v>2.2000000000000002</v>
      </c>
    </row>
    <row r="947" spans="2:8">
      <c r="B947" s="204">
        <v>2.2999999999999998</v>
      </c>
      <c r="C947" s="147" t="s">
        <v>1016</v>
      </c>
      <c r="D947" s="159" t="s">
        <v>1017</v>
      </c>
      <c r="E947" s="160" t="s">
        <v>109</v>
      </c>
      <c r="F947" s="109">
        <v>12749</v>
      </c>
      <c r="G947" s="313" t="str">
        <f t="shared" si="33"/>
        <v>2,3 - V</v>
      </c>
      <c r="H947" s="313">
        <f t="shared" si="31"/>
        <v>2.2999999999999998</v>
      </c>
    </row>
    <row r="948" spans="2:8">
      <c r="B948" s="204">
        <v>2.4</v>
      </c>
      <c r="C948" s="147" t="s">
        <v>1018</v>
      </c>
      <c r="D948" s="150" t="s">
        <v>1019</v>
      </c>
      <c r="E948" s="161" t="s">
        <v>109</v>
      </c>
      <c r="F948" s="109">
        <v>21076</v>
      </c>
      <c r="G948" s="313" t="str">
        <f t="shared" si="33"/>
        <v>2,4 - V</v>
      </c>
      <c r="H948" s="313">
        <f t="shared" si="31"/>
        <v>2.4</v>
      </c>
    </row>
    <row r="949" spans="2:8">
      <c r="B949" s="204">
        <v>2.5</v>
      </c>
      <c r="C949" s="147" t="s">
        <v>1020</v>
      </c>
      <c r="D949" s="150" t="s">
        <v>1021</v>
      </c>
      <c r="E949" s="161" t="s">
        <v>109</v>
      </c>
      <c r="F949" s="109">
        <v>18595</v>
      </c>
      <c r="G949" s="313" t="str">
        <f t="shared" si="33"/>
        <v>2,5 - V</v>
      </c>
      <c r="H949" s="313">
        <f t="shared" si="31"/>
        <v>2.5</v>
      </c>
    </row>
    <row r="950" spans="2:8">
      <c r="B950" s="204">
        <v>2.6</v>
      </c>
      <c r="C950" s="147" t="s">
        <v>1022</v>
      </c>
      <c r="D950" s="162" t="s">
        <v>1023</v>
      </c>
      <c r="E950" s="161" t="s">
        <v>109</v>
      </c>
      <c r="F950" s="109">
        <v>10798</v>
      </c>
      <c r="G950" s="313" t="str">
        <f t="shared" si="33"/>
        <v>2,6 - V</v>
      </c>
      <c r="H950" s="313">
        <f t="shared" si="31"/>
        <v>2.6</v>
      </c>
    </row>
    <row r="951" spans="2:8">
      <c r="B951" s="204">
        <v>2.7</v>
      </c>
      <c r="C951" s="147" t="s">
        <v>1024</v>
      </c>
      <c r="D951" s="163" t="s">
        <v>1025</v>
      </c>
      <c r="E951" s="164" t="s">
        <v>88</v>
      </c>
      <c r="F951" s="109">
        <v>689</v>
      </c>
      <c r="G951" s="313" t="str">
        <f t="shared" si="33"/>
        <v>2,7 - V</v>
      </c>
      <c r="H951" s="313">
        <f t="shared" si="31"/>
        <v>2.7</v>
      </c>
    </row>
    <row r="952" spans="2:8">
      <c r="B952" s="204">
        <v>2.8</v>
      </c>
      <c r="C952" s="147" t="s">
        <v>1026</v>
      </c>
      <c r="D952" s="165" t="s">
        <v>1027</v>
      </c>
      <c r="E952" s="164" t="s">
        <v>109</v>
      </c>
      <c r="F952" s="109">
        <v>18364</v>
      </c>
      <c r="G952" s="313" t="str">
        <f t="shared" si="33"/>
        <v>2,8 - V</v>
      </c>
      <c r="H952" s="313">
        <f t="shared" si="31"/>
        <v>2.8</v>
      </c>
    </row>
    <row r="953" spans="2:8" ht="20.399999999999999">
      <c r="B953" s="204">
        <v>2.9</v>
      </c>
      <c r="C953" s="147" t="s">
        <v>1028</v>
      </c>
      <c r="D953" s="165" t="s">
        <v>1029</v>
      </c>
      <c r="E953" s="164" t="s">
        <v>109</v>
      </c>
      <c r="F953" s="109">
        <v>29781</v>
      </c>
      <c r="G953" s="313" t="str">
        <f t="shared" si="33"/>
        <v>2,9 - V</v>
      </c>
      <c r="H953" s="313">
        <f t="shared" si="31"/>
        <v>2.9</v>
      </c>
    </row>
    <row r="954" spans="2:8" ht="20.399999999999999">
      <c r="B954" s="207">
        <v>2.1</v>
      </c>
      <c r="C954" s="166" t="s">
        <v>1030</v>
      </c>
      <c r="D954" s="165" t="s">
        <v>1031</v>
      </c>
      <c r="E954" s="164" t="s">
        <v>109</v>
      </c>
      <c r="F954" s="109">
        <v>88046</v>
      </c>
      <c r="G954" s="313" t="str">
        <f>SUBSTITUTE(TEXT(B954,"0,00"),",",".")&amp;" - V"</f>
        <v>2.10 - V</v>
      </c>
      <c r="H954" s="313">
        <f t="shared" si="31"/>
        <v>2.1</v>
      </c>
    </row>
    <row r="955" spans="2:8" ht="20.399999999999999">
      <c r="B955" s="207">
        <v>2.11</v>
      </c>
      <c r="C955" s="166" t="s">
        <v>1032</v>
      </c>
      <c r="D955" s="165" t="s">
        <v>1033</v>
      </c>
      <c r="E955" s="164" t="s">
        <v>109</v>
      </c>
      <c r="F955" s="109">
        <v>109317</v>
      </c>
      <c r="G955" s="313" t="str">
        <f t="shared" si="33"/>
        <v>2,11 - V</v>
      </c>
      <c r="H955" s="313">
        <f t="shared" si="31"/>
        <v>2.11</v>
      </c>
    </row>
    <row r="956" spans="2:8" ht="20.399999999999999">
      <c r="B956" s="207">
        <v>2.12</v>
      </c>
      <c r="C956" s="166" t="s">
        <v>1034</v>
      </c>
      <c r="D956" s="165" t="s">
        <v>1035</v>
      </c>
      <c r="E956" s="164" t="s">
        <v>109</v>
      </c>
      <c r="F956" s="109">
        <v>27132</v>
      </c>
      <c r="G956" s="313" t="str">
        <f t="shared" si="33"/>
        <v>2,12 - V</v>
      </c>
      <c r="H956" s="313">
        <f t="shared" si="31"/>
        <v>2.12</v>
      </c>
    </row>
    <row r="957" spans="2:8" ht="20.399999999999999">
      <c r="B957" s="207">
        <v>2.13</v>
      </c>
      <c r="C957" s="166" t="s">
        <v>1036</v>
      </c>
      <c r="D957" s="165" t="s">
        <v>1037</v>
      </c>
      <c r="E957" s="164" t="s">
        <v>109</v>
      </c>
      <c r="F957" s="109">
        <v>71810</v>
      </c>
      <c r="G957" s="313" t="str">
        <f t="shared" si="33"/>
        <v>2,13 - V</v>
      </c>
      <c r="H957" s="313">
        <f t="shared" si="31"/>
        <v>2.13</v>
      </c>
    </row>
    <row r="958" spans="2:8" ht="20.399999999999999">
      <c r="B958" s="207">
        <v>2.14</v>
      </c>
      <c r="C958" s="166" t="s">
        <v>1038</v>
      </c>
      <c r="D958" s="165" t="s">
        <v>1039</v>
      </c>
      <c r="E958" s="164" t="s">
        <v>109</v>
      </c>
      <c r="F958" s="109">
        <v>45032</v>
      </c>
      <c r="G958" s="313" t="str">
        <f t="shared" si="33"/>
        <v>2,14 - V</v>
      </c>
      <c r="H958" s="313">
        <f t="shared" si="31"/>
        <v>2.14</v>
      </c>
    </row>
    <row r="959" spans="2:8" ht="20.399999999999999">
      <c r="B959" s="207">
        <v>2.15</v>
      </c>
      <c r="C959" s="166" t="s">
        <v>1040</v>
      </c>
      <c r="D959" s="165" t="s">
        <v>1041</v>
      </c>
      <c r="E959" s="164" t="s">
        <v>109</v>
      </c>
      <c r="F959" s="109">
        <v>98697</v>
      </c>
      <c r="G959" s="313" t="str">
        <f t="shared" si="33"/>
        <v>2,15 - V</v>
      </c>
      <c r="H959" s="313">
        <f t="shared" si="31"/>
        <v>2.15</v>
      </c>
    </row>
    <row r="960" spans="2:8">
      <c r="B960" s="205"/>
      <c r="C960" s="153"/>
      <c r="D960" s="154"/>
      <c r="E960" s="155"/>
      <c r="F960" s="156"/>
      <c r="G960" s="313" t="str">
        <f t="shared" si="33"/>
        <v>0 - V</v>
      </c>
      <c r="H960" s="313">
        <f t="shared" si="31"/>
        <v>0</v>
      </c>
    </row>
    <row r="961" spans="2:8">
      <c r="B961" s="206">
        <v>3</v>
      </c>
      <c r="C961" s="144" t="s">
        <v>996</v>
      </c>
      <c r="D961" s="157" t="s">
        <v>1042</v>
      </c>
      <c r="E961" s="157"/>
      <c r="F961" s="158"/>
      <c r="G961" s="313" t="str">
        <f t="shared" si="33"/>
        <v>3 - V</v>
      </c>
      <c r="H961" s="313">
        <f t="shared" si="31"/>
        <v>3</v>
      </c>
    </row>
    <row r="962" spans="2:8">
      <c r="B962" s="204">
        <v>3.1</v>
      </c>
      <c r="C962" s="147" t="s">
        <v>1043</v>
      </c>
      <c r="D962" s="167" t="s">
        <v>1044</v>
      </c>
      <c r="E962" s="168" t="s">
        <v>88</v>
      </c>
      <c r="F962" s="109">
        <v>8378</v>
      </c>
      <c r="G962" s="313" t="str">
        <f t="shared" si="33"/>
        <v>3,1 - V</v>
      </c>
      <c r="H962" s="313">
        <f t="shared" si="31"/>
        <v>3.1</v>
      </c>
    </row>
    <row r="963" spans="2:8">
      <c r="B963" s="204">
        <v>3.2</v>
      </c>
      <c r="C963" s="147" t="s">
        <v>1045</v>
      </c>
      <c r="D963" s="169" t="s">
        <v>1046</v>
      </c>
      <c r="E963" s="170" t="s">
        <v>109</v>
      </c>
      <c r="F963" s="109">
        <v>175915</v>
      </c>
      <c r="G963" s="313" t="str">
        <f t="shared" si="33"/>
        <v>3,2 - V</v>
      </c>
      <c r="H963" s="313">
        <f t="shared" si="31"/>
        <v>3.2</v>
      </c>
    </row>
    <row r="964" spans="2:8">
      <c r="B964" s="204">
        <v>3.3</v>
      </c>
      <c r="C964" s="147" t="s">
        <v>1047</v>
      </c>
      <c r="D964" s="169" t="s">
        <v>1048</v>
      </c>
      <c r="E964" s="170" t="s">
        <v>109</v>
      </c>
      <c r="F964" s="109">
        <v>192538</v>
      </c>
      <c r="G964" s="313" t="str">
        <f t="shared" si="33"/>
        <v>3,3 - V</v>
      </c>
      <c r="H964" s="313">
        <f t="shared" si="31"/>
        <v>3.3</v>
      </c>
    </row>
    <row r="965" spans="2:8" ht="20.399999999999999">
      <c r="B965" s="204">
        <v>3.4</v>
      </c>
      <c r="C965" s="147" t="s">
        <v>1049</v>
      </c>
      <c r="D965" s="169" t="s">
        <v>1050</v>
      </c>
      <c r="E965" s="170" t="s">
        <v>109</v>
      </c>
      <c r="F965" s="109">
        <v>202137</v>
      </c>
      <c r="G965" s="313" t="str">
        <f t="shared" si="33"/>
        <v>3,4 - V</v>
      </c>
      <c r="H965" s="313">
        <f t="shared" si="31"/>
        <v>3.4</v>
      </c>
    </row>
    <row r="966" spans="2:8">
      <c r="B966" s="204">
        <v>3.5</v>
      </c>
      <c r="C966" s="147" t="s">
        <v>1051</v>
      </c>
      <c r="D966" s="171" t="s">
        <v>1052</v>
      </c>
      <c r="E966" s="170" t="s">
        <v>88</v>
      </c>
      <c r="F966" s="109">
        <v>6260</v>
      </c>
      <c r="G966" s="313" t="str">
        <f t="shared" si="33"/>
        <v>3,5 - V</v>
      </c>
      <c r="H966" s="313">
        <f t="shared" si="31"/>
        <v>3.5</v>
      </c>
    </row>
    <row r="967" spans="2:8">
      <c r="B967" s="204">
        <v>3.6</v>
      </c>
      <c r="C967" s="147" t="s">
        <v>1053</v>
      </c>
      <c r="D967" s="171" t="s">
        <v>1054</v>
      </c>
      <c r="E967" s="170" t="s">
        <v>88</v>
      </c>
      <c r="F967" s="109">
        <v>3062</v>
      </c>
      <c r="G967" s="313" t="str">
        <f t="shared" si="33"/>
        <v>3,6 - V</v>
      </c>
      <c r="H967" s="313">
        <f t="shared" si="31"/>
        <v>3.6</v>
      </c>
    </row>
    <row r="968" spans="2:8">
      <c r="B968" s="204">
        <v>3.7</v>
      </c>
      <c r="C968" s="147" t="s">
        <v>1055</v>
      </c>
      <c r="D968" s="171" t="s">
        <v>1056</v>
      </c>
      <c r="E968" s="170" t="s">
        <v>109</v>
      </c>
      <c r="F968" s="109">
        <v>397031</v>
      </c>
      <c r="G968" s="313" t="str">
        <f t="shared" si="33"/>
        <v>3,7 - V</v>
      </c>
      <c r="H968" s="313">
        <f t="shared" si="31"/>
        <v>3.7</v>
      </c>
    </row>
    <row r="969" spans="2:8">
      <c r="B969" s="204">
        <v>3.8</v>
      </c>
      <c r="C969" s="147" t="s">
        <v>1057</v>
      </c>
      <c r="D969" s="171" t="s">
        <v>1058</v>
      </c>
      <c r="E969" s="170" t="s">
        <v>88</v>
      </c>
      <c r="F969" s="109">
        <v>100629</v>
      </c>
      <c r="G969" s="313" t="str">
        <f t="shared" si="33"/>
        <v>3,8 - V</v>
      </c>
      <c r="H969" s="313">
        <f t="shared" si="31"/>
        <v>3.8</v>
      </c>
    </row>
    <row r="970" spans="2:8">
      <c r="B970" s="204">
        <v>3.9</v>
      </c>
      <c r="C970" s="147" t="s">
        <v>1059</v>
      </c>
      <c r="D970" s="171" t="s">
        <v>1060</v>
      </c>
      <c r="E970" s="170" t="s">
        <v>109</v>
      </c>
      <c r="F970" s="109">
        <v>1132339</v>
      </c>
      <c r="G970" s="313" t="str">
        <f t="shared" si="33"/>
        <v>3,9 - V</v>
      </c>
      <c r="H970" s="313">
        <f t="shared" ref="H970:H1033" si="34">ROUND(B970,2)</f>
        <v>3.9</v>
      </c>
    </row>
    <row r="971" spans="2:8">
      <c r="B971" s="207">
        <v>3.1</v>
      </c>
      <c r="C971" s="147" t="s">
        <v>1061</v>
      </c>
      <c r="D971" s="169" t="s">
        <v>1062</v>
      </c>
      <c r="E971" s="170" t="s">
        <v>109</v>
      </c>
      <c r="F971" s="109">
        <v>1140909</v>
      </c>
      <c r="G971" s="313" t="str">
        <f>SUBSTITUTE(TEXT(B971,"0,00"),",",".")&amp;" - V"</f>
        <v>3.10 - V</v>
      </c>
      <c r="H971" s="313">
        <f t="shared" si="34"/>
        <v>3.1</v>
      </c>
    </row>
    <row r="972" spans="2:8">
      <c r="B972" s="207">
        <v>3.11</v>
      </c>
      <c r="C972" s="147" t="s">
        <v>1063</v>
      </c>
      <c r="D972" s="169" t="s">
        <v>1064</v>
      </c>
      <c r="E972" s="170" t="s">
        <v>109</v>
      </c>
      <c r="F972" s="109">
        <v>1257623</v>
      </c>
      <c r="G972" s="313" t="str">
        <f t="shared" si="33"/>
        <v>3,11 - V</v>
      </c>
      <c r="H972" s="313">
        <f t="shared" si="34"/>
        <v>3.11</v>
      </c>
    </row>
    <row r="973" spans="2:8">
      <c r="B973" s="207">
        <v>3.12</v>
      </c>
      <c r="C973" s="147" t="s">
        <v>1065</v>
      </c>
      <c r="D973" s="169" t="s">
        <v>1066</v>
      </c>
      <c r="E973" s="170" t="s">
        <v>109</v>
      </c>
      <c r="F973" s="109">
        <v>1175186</v>
      </c>
      <c r="G973" s="313" t="str">
        <f t="shared" si="33"/>
        <v>3,12 - V</v>
      </c>
      <c r="H973" s="313">
        <f t="shared" si="34"/>
        <v>3.12</v>
      </c>
    </row>
    <row r="974" spans="2:8">
      <c r="B974" s="207">
        <v>3.13</v>
      </c>
      <c r="C974" s="166" t="s">
        <v>1067</v>
      </c>
      <c r="D974" s="169" t="s">
        <v>1068</v>
      </c>
      <c r="E974" s="170" t="s">
        <v>109</v>
      </c>
      <c r="F974" s="109">
        <v>496690</v>
      </c>
      <c r="G974" s="313" t="str">
        <f t="shared" si="33"/>
        <v>3,13 - V</v>
      </c>
      <c r="H974" s="313">
        <f t="shared" si="34"/>
        <v>3.13</v>
      </c>
    </row>
    <row r="975" spans="2:8">
      <c r="B975" s="207">
        <v>3.14</v>
      </c>
      <c r="C975" s="147" t="s">
        <v>1069</v>
      </c>
      <c r="D975" s="169" t="s">
        <v>1070</v>
      </c>
      <c r="E975" s="170" t="s">
        <v>109</v>
      </c>
      <c r="F975" s="109">
        <v>475212</v>
      </c>
      <c r="G975" s="313" t="str">
        <f t="shared" si="33"/>
        <v>3,14 - V</v>
      </c>
      <c r="H975" s="313">
        <f t="shared" si="34"/>
        <v>3.14</v>
      </c>
    </row>
    <row r="976" spans="2:8">
      <c r="B976" s="207">
        <v>3.15</v>
      </c>
      <c r="C976" s="147" t="s">
        <v>1071</v>
      </c>
      <c r="D976" s="169" t="s">
        <v>1072</v>
      </c>
      <c r="E976" s="170" t="s">
        <v>109</v>
      </c>
      <c r="F976" s="109">
        <v>85090</v>
      </c>
      <c r="G976" s="313" t="str">
        <f t="shared" si="33"/>
        <v>3,15 - V</v>
      </c>
      <c r="H976" s="313">
        <f t="shared" si="34"/>
        <v>3.15</v>
      </c>
    </row>
    <row r="977" spans="2:8">
      <c r="B977" s="207">
        <v>3.16</v>
      </c>
      <c r="C977" s="147" t="s">
        <v>1073</v>
      </c>
      <c r="D977" s="169" t="s">
        <v>1074</v>
      </c>
      <c r="E977" s="152" t="s">
        <v>88</v>
      </c>
      <c r="F977" s="109">
        <v>28741</v>
      </c>
      <c r="G977" s="313" t="str">
        <f t="shared" si="33"/>
        <v>3,16 - V</v>
      </c>
      <c r="H977" s="313">
        <f t="shared" si="34"/>
        <v>3.16</v>
      </c>
    </row>
    <row r="978" spans="2:8">
      <c r="B978" s="207">
        <v>3.17</v>
      </c>
      <c r="C978" s="147" t="s">
        <v>1075</v>
      </c>
      <c r="D978" s="169" t="s">
        <v>1076</v>
      </c>
      <c r="E978" s="152" t="s">
        <v>88</v>
      </c>
      <c r="F978" s="109">
        <v>11907</v>
      </c>
      <c r="G978" s="313" t="str">
        <f t="shared" si="33"/>
        <v>3,17 - V</v>
      </c>
      <c r="H978" s="313">
        <f t="shared" si="34"/>
        <v>3.17</v>
      </c>
    </row>
    <row r="979" spans="2:8" ht="20.399999999999999">
      <c r="B979" s="207">
        <v>3.18</v>
      </c>
      <c r="C979" s="147" t="s">
        <v>1077</v>
      </c>
      <c r="D979" s="169" t="s">
        <v>1078</v>
      </c>
      <c r="E979" s="152" t="s">
        <v>109</v>
      </c>
      <c r="F979" s="109">
        <v>941815</v>
      </c>
      <c r="G979" s="313" t="str">
        <f t="shared" si="33"/>
        <v>3,18 - V</v>
      </c>
      <c r="H979" s="313">
        <f t="shared" si="34"/>
        <v>3.18</v>
      </c>
    </row>
    <row r="980" spans="2:8" ht="20.399999999999999">
      <c r="B980" s="207">
        <v>3.19</v>
      </c>
      <c r="C980" s="147" t="s">
        <v>1077</v>
      </c>
      <c r="D980" s="169" t="s">
        <v>1079</v>
      </c>
      <c r="E980" s="152" t="s">
        <v>109</v>
      </c>
      <c r="F980" s="109">
        <v>981248</v>
      </c>
      <c r="G980" s="313" t="str">
        <f t="shared" si="33"/>
        <v>3,19 - V</v>
      </c>
      <c r="H980" s="313">
        <f t="shared" si="34"/>
        <v>3.19</v>
      </c>
    </row>
    <row r="981" spans="2:8" ht="20.399999999999999">
      <c r="B981" s="207">
        <v>3.2</v>
      </c>
      <c r="C981" s="147" t="s">
        <v>1077</v>
      </c>
      <c r="D981" s="169" t="s">
        <v>1080</v>
      </c>
      <c r="E981" s="170" t="s">
        <v>109</v>
      </c>
      <c r="F981" s="109">
        <v>1006907</v>
      </c>
      <c r="G981" s="313" t="str">
        <f>SUBSTITUTE(TEXT(B981,"0,00"),",",".")&amp;" - V"</f>
        <v>3.20 - V</v>
      </c>
      <c r="H981" s="313">
        <f t="shared" si="34"/>
        <v>3.2</v>
      </c>
    </row>
    <row r="982" spans="2:8" ht="20.399999999999999">
      <c r="B982" s="207">
        <v>3.21</v>
      </c>
      <c r="C982" s="147" t="s">
        <v>1008</v>
      </c>
      <c r="D982" s="169" t="s">
        <v>1081</v>
      </c>
      <c r="E982" s="170" t="s">
        <v>81</v>
      </c>
      <c r="F982" s="109">
        <v>12439</v>
      </c>
      <c r="G982" s="313" t="str">
        <f t="shared" si="33"/>
        <v>3,21 - V</v>
      </c>
      <c r="H982" s="313">
        <f t="shared" si="34"/>
        <v>3.21</v>
      </c>
    </row>
    <row r="983" spans="2:8">
      <c r="B983" s="207">
        <v>3.22</v>
      </c>
      <c r="C983" s="147" t="s">
        <v>1008</v>
      </c>
      <c r="D983" s="169" t="s">
        <v>1082</v>
      </c>
      <c r="E983" s="170" t="s">
        <v>109</v>
      </c>
      <c r="F983" s="109">
        <v>134337</v>
      </c>
      <c r="G983" s="313" t="str">
        <f t="shared" si="33"/>
        <v>3,22 - V</v>
      </c>
      <c r="H983" s="313">
        <f t="shared" si="34"/>
        <v>3.22</v>
      </c>
    </row>
    <row r="984" spans="2:8">
      <c r="B984" s="207">
        <v>3.23</v>
      </c>
      <c r="C984" s="147">
        <v>442</v>
      </c>
      <c r="D984" s="169" t="s">
        <v>1083</v>
      </c>
      <c r="E984" s="170" t="s">
        <v>109</v>
      </c>
      <c r="F984" s="109">
        <v>474526</v>
      </c>
      <c r="G984" s="313" t="str">
        <f t="shared" si="33"/>
        <v>3,23 - V</v>
      </c>
      <c r="H984" s="313">
        <f t="shared" si="34"/>
        <v>3.23</v>
      </c>
    </row>
    <row r="985" spans="2:8">
      <c r="B985" s="207">
        <v>3.24</v>
      </c>
      <c r="C985" s="147" t="s">
        <v>1008</v>
      </c>
      <c r="D985" s="169" t="s">
        <v>1084</v>
      </c>
      <c r="E985" s="170" t="s">
        <v>109</v>
      </c>
      <c r="F985" s="172">
        <v>62233</v>
      </c>
      <c r="G985" s="313" t="str">
        <f t="shared" si="33"/>
        <v>3,24 - V</v>
      </c>
      <c r="H985" s="313">
        <f t="shared" si="34"/>
        <v>3.24</v>
      </c>
    </row>
    <row r="986" spans="2:8">
      <c r="B986" s="207">
        <v>3.25</v>
      </c>
      <c r="C986" s="147" t="s">
        <v>1008</v>
      </c>
      <c r="D986" s="169" t="s">
        <v>1085</v>
      </c>
      <c r="E986" s="170" t="s">
        <v>109</v>
      </c>
      <c r="F986" s="172">
        <v>242458</v>
      </c>
      <c r="G986" s="313" t="str">
        <f t="shared" si="33"/>
        <v>3,25 - V</v>
      </c>
      <c r="H986" s="313">
        <f t="shared" si="34"/>
        <v>3.25</v>
      </c>
    </row>
    <row r="987" spans="2:8">
      <c r="B987" s="206">
        <v>4</v>
      </c>
      <c r="C987" s="144" t="s">
        <v>996</v>
      </c>
      <c r="D987" s="157" t="s">
        <v>1086</v>
      </c>
      <c r="E987" s="157"/>
      <c r="F987" s="158"/>
      <c r="G987" s="313" t="str">
        <f t="shared" si="33"/>
        <v>4 - V</v>
      </c>
      <c r="H987" s="313">
        <f t="shared" si="34"/>
        <v>4</v>
      </c>
    </row>
    <row r="988" spans="2:8">
      <c r="B988" s="204">
        <v>4.0999999999999996</v>
      </c>
      <c r="C988" s="147" t="s">
        <v>1087</v>
      </c>
      <c r="D988" s="173" t="s">
        <v>1088</v>
      </c>
      <c r="E988" s="155" t="s">
        <v>109</v>
      </c>
      <c r="F988" s="109">
        <v>1409968</v>
      </c>
      <c r="G988" s="313" t="str">
        <f t="shared" si="33"/>
        <v>4,1 - V</v>
      </c>
      <c r="H988" s="313">
        <f t="shared" si="34"/>
        <v>4.0999999999999996</v>
      </c>
    </row>
    <row r="989" spans="2:8">
      <c r="B989" s="204">
        <v>4.2</v>
      </c>
      <c r="C989" s="147" t="s">
        <v>1089</v>
      </c>
      <c r="D989" s="173" t="s">
        <v>1090</v>
      </c>
      <c r="E989" s="155" t="s">
        <v>109</v>
      </c>
      <c r="F989" s="109">
        <v>1181226</v>
      </c>
      <c r="G989" s="313" t="str">
        <f t="shared" si="33"/>
        <v>4,2 - V</v>
      </c>
      <c r="H989" s="313">
        <f t="shared" si="34"/>
        <v>4.2</v>
      </c>
    </row>
    <row r="990" spans="2:8">
      <c r="B990" s="204">
        <v>4.3</v>
      </c>
      <c r="C990" s="147" t="s">
        <v>1089</v>
      </c>
      <c r="D990" s="173" t="s">
        <v>1091</v>
      </c>
      <c r="E990" s="155" t="s">
        <v>109</v>
      </c>
      <c r="F990" s="109">
        <v>1265579</v>
      </c>
      <c r="G990" s="313" t="str">
        <f t="shared" si="33"/>
        <v>4,3 - V</v>
      </c>
      <c r="H990" s="313">
        <f t="shared" si="34"/>
        <v>4.3</v>
      </c>
    </row>
    <row r="991" spans="2:8">
      <c r="B991" s="204">
        <v>4.4000000000000004</v>
      </c>
      <c r="C991" s="166" t="s">
        <v>1092</v>
      </c>
      <c r="D991" s="173" t="s">
        <v>1093</v>
      </c>
      <c r="E991" s="155" t="s">
        <v>109</v>
      </c>
      <c r="F991" s="109">
        <v>886489</v>
      </c>
      <c r="G991" s="313" t="str">
        <f t="shared" si="33"/>
        <v>4,4 - V</v>
      </c>
      <c r="H991" s="313">
        <f t="shared" si="34"/>
        <v>4.4000000000000004</v>
      </c>
    </row>
    <row r="992" spans="2:8">
      <c r="B992" s="204">
        <v>4.5</v>
      </c>
      <c r="C992" s="166" t="s">
        <v>1092</v>
      </c>
      <c r="D992" s="173" t="s">
        <v>1094</v>
      </c>
      <c r="E992" s="155" t="s">
        <v>109</v>
      </c>
      <c r="F992" s="109">
        <v>1062967</v>
      </c>
      <c r="G992" s="313" t="str">
        <f t="shared" si="33"/>
        <v>4,5 - V</v>
      </c>
      <c r="H992" s="313">
        <f t="shared" si="34"/>
        <v>4.5</v>
      </c>
    </row>
    <row r="993" spans="2:8">
      <c r="B993" s="204">
        <v>4.5999999999999996</v>
      </c>
      <c r="C993" s="147" t="s">
        <v>1095</v>
      </c>
      <c r="D993" s="173" t="s">
        <v>1096</v>
      </c>
      <c r="E993" s="155" t="s">
        <v>109</v>
      </c>
      <c r="F993" s="109">
        <v>853265</v>
      </c>
      <c r="G993" s="313" t="str">
        <f t="shared" si="33"/>
        <v>4,6 - V</v>
      </c>
      <c r="H993" s="313">
        <f t="shared" si="34"/>
        <v>4.5999999999999996</v>
      </c>
    </row>
    <row r="994" spans="2:8">
      <c r="B994" s="204">
        <v>4.7</v>
      </c>
      <c r="C994" s="147" t="s">
        <v>1095</v>
      </c>
      <c r="D994" s="173" t="s">
        <v>1097</v>
      </c>
      <c r="E994" s="155" t="s">
        <v>109</v>
      </c>
      <c r="F994" s="109">
        <v>1028427</v>
      </c>
      <c r="G994" s="313" t="str">
        <f t="shared" si="33"/>
        <v>4,7 - V</v>
      </c>
      <c r="H994" s="313">
        <f t="shared" si="34"/>
        <v>4.7</v>
      </c>
    </row>
    <row r="995" spans="2:8">
      <c r="B995" s="204">
        <v>4.8</v>
      </c>
      <c r="C995" s="147" t="s">
        <v>1095</v>
      </c>
      <c r="D995" s="154" t="s">
        <v>1098</v>
      </c>
      <c r="E995" s="155" t="s">
        <v>109</v>
      </c>
      <c r="F995" s="109">
        <v>1121081</v>
      </c>
      <c r="G995" s="313" t="str">
        <f t="shared" si="33"/>
        <v>4,8 - V</v>
      </c>
      <c r="H995" s="313">
        <f t="shared" si="34"/>
        <v>4.8</v>
      </c>
    </row>
    <row r="996" spans="2:8">
      <c r="B996" s="204">
        <v>4.9000000000000004</v>
      </c>
      <c r="C996" s="147" t="s">
        <v>1095</v>
      </c>
      <c r="D996" s="173" t="s">
        <v>1099</v>
      </c>
      <c r="E996" s="155" t="s">
        <v>109</v>
      </c>
      <c r="F996" s="109">
        <v>882004</v>
      </c>
      <c r="G996" s="313" t="str">
        <f t="shared" si="33"/>
        <v>4,9 - V</v>
      </c>
      <c r="H996" s="313">
        <f t="shared" si="34"/>
        <v>4.9000000000000004</v>
      </c>
    </row>
    <row r="997" spans="2:8">
      <c r="B997" s="207">
        <v>4.0999999999999996</v>
      </c>
      <c r="C997" s="147" t="s">
        <v>1095</v>
      </c>
      <c r="D997" s="173" t="s">
        <v>1100</v>
      </c>
      <c r="E997" s="155" t="s">
        <v>109</v>
      </c>
      <c r="F997" s="109">
        <v>1203052</v>
      </c>
      <c r="G997" s="313" t="str">
        <f>SUBSTITUTE(TEXT(B997,"0,00"),",",".")&amp;" - V"</f>
        <v>4.10 - V</v>
      </c>
      <c r="H997" s="313">
        <f t="shared" si="34"/>
        <v>4.0999999999999996</v>
      </c>
    </row>
    <row r="998" spans="2:8">
      <c r="B998" s="207">
        <v>4.1100000000000003</v>
      </c>
      <c r="C998" s="147" t="s">
        <v>1101</v>
      </c>
      <c r="D998" s="171" t="s">
        <v>1102</v>
      </c>
      <c r="E998" s="155" t="s">
        <v>187</v>
      </c>
      <c r="F998" s="109">
        <v>23345</v>
      </c>
      <c r="G998" s="313" t="str">
        <f t="shared" si="33"/>
        <v>4,11 - V</v>
      </c>
      <c r="H998" s="313">
        <f t="shared" si="34"/>
        <v>4.1100000000000003</v>
      </c>
    </row>
    <row r="999" spans="2:8" ht="20.399999999999999">
      <c r="B999" s="207">
        <v>4.12</v>
      </c>
      <c r="C999" s="166" t="s">
        <v>1101</v>
      </c>
      <c r="D999" s="169" t="s">
        <v>1103</v>
      </c>
      <c r="E999" s="155" t="s">
        <v>187</v>
      </c>
      <c r="F999" s="109">
        <v>28502</v>
      </c>
      <c r="G999" s="313" t="str">
        <f t="shared" si="33"/>
        <v>4,12 - V</v>
      </c>
      <c r="H999" s="313">
        <f t="shared" si="34"/>
        <v>4.12</v>
      </c>
    </row>
    <row r="1000" spans="2:8">
      <c r="B1000" s="207">
        <v>4.13</v>
      </c>
      <c r="C1000" s="147" t="s">
        <v>1104</v>
      </c>
      <c r="D1000" s="169" t="s">
        <v>1105</v>
      </c>
      <c r="E1000" s="155" t="s">
        <v>1106</v>
      </c>
      <c r="F1000" s="109">
        <v>2753</v>
      </c>
      <c r="G1000" s="313" t="str">
        <f t="shared" si="33"/>
        <v>4,13 - V</v>
      </c>
      <c r="H1000" s="313">
        <f t="shared" si="34"/>
        <v>4.13</v>
      </c>
    </row>
    <row r="1001" spans="2:8" ht="20.399999999999999">
      <c r="B1001" s="207">
        <v>4.1399999999999997</v>
      </c>
      <c r="C1001" s="166" t="s">
        <v>1107</v>
      </c>
      <c r="D1001" s="169" t="s">
        <v>1108</v>
      </c>
      <c r="E1001" s="155" t="s">
        <v>81</v>
      </c>
      <c r="F1001" s="109">
        <v>4230064</v>
      </c>
      <c r="G1001" s="313" t="str">
        <f t="shared" ref="G1001:G1064" si="35">H1001&amp;" - V"</f>
        <v>4,14 - V</v>
      </c>
      <c r="H1001" s="313">
        <f t="shared" si="34"/>
        <v>4.1399999999999997</v>
      </c>
    </row>
    <row r="1002" spans="2:8" ht="20.399999999999999">
      <c r="B1002" s="207">
        <v>4.1500000000000004</v>
      </c>
      <c r="C1002" s="147" t="s">
        <v>1109</v>
      </c>
      <c r="D1002" s="169" t="s">
        <v>1110</v>
      </c>
      <c r="E1002" s="155" t="s">
        <v>81</v>
      </c>
      <c r="F1002" s="109">
        <v>7528575</v>
      </c>
      <c r="G1002" s="313" t="str">
        <f t="shared" si="35"/>
        <v>4,15 - V</v>
      </c>
      <c r="H1002" s="313">
        <f t="shared" si="34"/>
        <v>4.1500000000000004</v>
      </c>
    </row>
    <row r="1003" spans="2:8">
      <c r="B1003" s="207">
        <v>4.16</v>
      </c>
      <c r="C1003" s="147" t="s">
        <v>1111</v>
      </c>
      <c r="D1003" s="169" t="s">
        <v>1112</v>
      </c>
      <c r="E1003" s="155" t="s">
        <v>109</v>
      </c>
      <c r="F1003" s="109">
        <v>2720397</v>
      </c>
      <c r="G1003" s="313" t="str">
        <f t="shared" si="35"/>
        <v>4,16 - V</v>
      </c>
      <c r="H1003" s="313">
        <f t="shared" si="34"/>
        <v>4.16</v>
      </c>
    </row>
    <row r="1004" spans="2:8">
      <c r="B1004" s="207">
        <v>4.17</v>
      </c>
      <c r="C1004" s="147" t="s">
        <v>1113</v>
      </c>
      <c r="D1004" s="169" t="s">
        <v>1114</v>
      </c>
      <c r="E1004" s="155" t="s">
        <v>1115</v>
      </c>
      <c r="F1004" s="109">
        <v>130829</v>
      </c>
      <c r="G1004" s="313" t="str">
        <f t="shared" si="35"/>
        <v>4,17 - V</v>
      </c>
      <c r="H1004" s="313">
        <f t="shared" si="34"/>
        <v>4.17</v>
      </c>
    </row>
    <row r="1005" spans="2:8">
      <c r="B1005" s="207">
        <v>4.1800000000000104</v>
      </c>
      <c r="C1005" s="166" t="s">
        <v>1116</v>
      </c>
      <c r="D1005" s="169" t="s">
        <v>1117</v>
      </c>
      <c r="E1005" s="155" t="s">
        <v>81</v>
      </c>
      <c r="F1005" s="109">
        <v>636636</v>
      </c>
      <c r="G1005" s="313" t="str">
        <f t="shared" si="35"/>
        <v>4,18 - V</v>
      </c>
      <c r="H1005" s="313">
        <f t="shared" si="34"/>
        <v>4.18</v>
      </c>
    </row>
    <row r="1006" spans="2:8">
      <c r="B1006" s="207">
        <v>4.1900000000000102</v>
      </c>
      <c r="C1006" s="147" t="s">
        <v>1118</v>
      </c>
      <c r="D1006" s="169" t="s">
        <v>1119</v>
      </c>
      <c r="E1006" s="155" t="s">
        <v>81</v>
      </c>
      <c r="F1006" s="109">
        <v>666649</v>
      </c>
      <c r="G1006" s="313" t="str">
        <f t="shared" si="35"/>
        <v>4,19 - V</v>
      </c>
      <c r="H1006" s="313">
        <f t="shared" si="34"/>
        <v>4.1900000000000004</v>
      </c>
    </row>
    <row r="1007" spans="2:8">
      <c r="B1007" s="207">
        <v>4.2000000000000099</v>
      </c>
      <c r="C1007" s="166" t="s">
        <v>1008</v>
      </c>
      <c r="D1007" s="169" t="s">
        <v>1120</v>
      </c>
      <c r="E1007" s="155" t="s">
        <v>78</v>
      </c>
      <c r="F1007" s="109">
        <v>25989</v>
      </c>
      <c r="G1007" s="313" t="str">
        <f>SUBSTITUTE(TEXT(B1007,"0,00"),",",".")&amp;" - V"</f>
        <v>4.20 - V</v>
      </c>
      <c r="H1007" s="313">
        <f t="shared" si="34"/>
        <v>4.2</v>
      </c>
    </row>
    <row r="1008" spans="2:8">
      <c r="B1008" s="207">
        <v>4.2100000000000097</v>
      </c>
      <c r="C1008" s="147" t="s">
        <v>1121</v>
      </c>
      <c r="D1008" s="150" t="s">
        <v>1122</v>
      </c>
      <c r="E1008" s="161" t="s">
        <v>109</v>
      </c>
      <c r="F1008" s="109">
        <v>683929</v>
      </c>
      <c r="G1008" s="313" t="str">
        <f t="shared" si="35"/>
        <v>4,21 - V</v>
      </c>
      <c r="H1008" s="313">
        <f t="shared" si="34"/>
        <v>4.21</v>
      </c>
    </row>
    <row r="1009" spans="2:8">
      <c r="B1009" s="207">
        <v>4.2200000000000104</v>
      </c>
      <c r="C1009" s="166" t="s">
        <v>1123</v>
      </c>
      <c r="D1009" s="150" t="s">
        <v>1124</v>
      </c>
      <c r="E1009" s="161" t="s">
        <v>109</v>
      </c>
      <c r="F1009" s="109">
        <v>113351</v>
      </c>
      <c r="G1009" s="313" t="str">
        <f t="shared" si="35"/>
        <v>4,22 - V</v>
      </c>
      <c r="H1009" s="313">
        <f t="shared" si="34"/>
        <v>4.22</v>
      </c>
    </row>
    <row r="1010" spans="2:8">
      <c r="B1010" s="207">
        <v>4.2300000000000102</v>
      </c>
      <c r="C1010" s="147" t="s">
        <v>1125</v>
      </c>
      <c r="D1010" s="150" t="s">
        <v>1126</v>
      </c>
      <c r="E1010" s="161" t="s">
        <v>109</v>
      </c>
      <c r="F1010" s="109">
        <v>88728</v>
      </c>
      <c r="G1010" s="313" t="str">
        <f t="shared" si="35"/>
        <v>4,23 - V</v>
      </c>
      <c r="H1010" s="313">
        <f t="shared" si="34"/>
        <v>4.2300000000000004</v>
      </c>
    </row>
    <row r="1011" spans="2:8">
      <c r="B1011" s="207">
        <v>4.24000000000001</v>
      </c>
      <c r="C1011" s="147" t="s">
        <v>1127</v>
      </c>
      <c r="D1011" s="150" t="s">
        <v>1128</v>
      </c>
      <c r="E1011" s="161" t="s">
        <v>109</v>
      </c>
      <c r="F1011" s="109">
        <v>554745</v>
      </c>
      <c r="G1011" s="313" t="str">
        <f t="shared" si="35"/>
        <v>4,24 - V</v>
      </c>
      <c r="H1011" s="313">
        <f t="shared" si="34"/>
        <v>4.24</v>
      </c>
    </row>
    <row r="1012" spans="2:8">
      <c r="B1012" s="207">
        <v>4.2500000000000098</v>
      </c>
      <c r="C1012" s="147" t="s">
        <v>1129</v>
      </c>
      <c r="D1012" s="150" t="s">
        <v>1130</v>
      </c>
      <c r="E1012" s="161" t="s">
        <v>109</v>
      </c>
      <c r="F1012" s="109">
        <v>585628</v>
      </c>
      <c r="G1012" s="313" t="str">
        <f t="shared" si="35"/>
        <v>4,25 - V</v>
      </c>
      <c r="H1012" s="313">
        <f t="shared" si="34"/>
        <v>4.25</v>
      </c>
    </row>
    <row r="1013" spans="2:8">
      <c r="B1013" s="207">
        <v>4.2600000000000096</v>
      </c>
      <c r="C1013" s="147" t="s">
        <v>1129</v>
      </c>
      <c r="D1013" s="150" t="s">
        <v>1131</v>
      </c>
      <c r="E1013" s="161" t="s">
        <v>109</v>
      </c>
      <c r="F1013" s="109">
        <v>594050</v>
      </c>
      <c r="G1013" s="313" t="str">
        <f t="shared" si="35"/>
        <v>4,26 - V</v>
      </c>
      <c r="H1013" s="313">
        <f t="shared" si="34"/>
        <v>4.26</v>
      </c>
    </row>
    <row r="1014" spans="2:8">
      <c r="B1014" s="207">
        <v>4.2700000000000102</v>
      </c>
      <c r="C1014" s="147" t="s">
        <v>1092</v>
      </c>
      <c r="D1014" s="150" t="s">
        <v>1132</v>
      </c>
      <c r="E1014" s="161" t="s">
        <v>109</v>
      </c>
      <c r="F1014" s="109">
        <v>605490</v>
      </c>
      <c r="G1014" s="313" t="str">
        <f t="shared" si="35"/>
        <v>4,27 - V</v>
      </c>
      <c r="H1014" s="313">
        <f t="shared" si="34"/>
        <v>4.2699999999999996</v>
      </c>
    </row>
    <row r="1015" spans="2:8">
      <c r="B1015" s="207">
        <v>4.28000000000001</v>
      </c>
      <c r="C1015" s="147" t="s">
        <v>1092</v>
      </c>
      <c r="D1015" s="150" t="s">
        <v>1133</v>
      </c>
      <c r="E1015" s="161" t="s">
        <v>109</v>
      </c>
      <c r="F1015" s="109">
        <v>613912</v>
      </c>
      <c r="G1015" s="313" t="str">
        <f t="shared" si="35"/>
        <v>4,28 - V</v>
      </c>
      <c r="H1015" s="313">
        <f t="shared" si="34"/>
        <v>4.28</v>
      </c>
    </row>
    <row r="1016" spans="2:8">
      <c r="B1016" s="207">
        <v>4.2900000000000098</v>
      </c>
      <c r="C1016" s="147" t="s">
        <v>1134</v>
      </c>
      <c r="D1016" s="150" t="s">
        <v>1135</v>
      </c>
      <c r="E1016" s="161" t="s">
        <v>109</v>
      </c>
      <c r="F1016" s="109">
        <v>799489</v>
      </c>
      <c r="G1016" s="313" t="str">
        <f t="shared" si="35"/>
        <v>4,29 - V</v>
      </c>
      <c r="H1016" s="313">
        <f t="shared" si="34"/>
        <v>4.29</v>
      </c>
    </row>
    <row r="1017" spans="2:8">
      <c r="B1017" s="207">
        <v>4.3000000000000096</v>
      </c>
      <c r="C1017" s="147" t="s">
        <v>1134</v>
      </c>
      <c r="D1017" s="150" t="s">
        <v>1136</v>
      </c>
      <c r="E1017" s="161" t="s">
        <v>109</v>
      </c>
      <c r="F1017" s="109">
        <v>972832</v>
      </c>
      <c r="G1017" s="313" t="str">
        <f>SUBSTITUTE(TEXT(B1017,"0,00"),",",".")&amp;" - V"</f>
        <v>4.30 - V</v>
      </c>
      <c r="H1017" s="313">
        <f t="shared" si="34"/>
        <v>4.3</v>
      </c>
    </row>
    <row r="1018" spans="2:8">
      <c r="B1018" s="207">
        <v>4.3100000000000103</v>
      </c>
      <c r="C1018" s="174" t="s">
        <v>1137</v>
      </c>
      <c r="D1018" s="150" t="s">
        <v>1138</v>
      </c>
      <c r="E1018" s="161" t="s">
        <v>109</v>
      </c>
      <c r="F1018" s="109">
        <v>286092</v>
      </c>
      <c r="G1018" s="313" t="str">
        <f t="shared" si="35"/>
        <v>4,31 - V</v>
      </c>
      <c r="H1018" s="313">
        <f t="shared" si="34"/>
        <v>4.3099999999999996</v>
      </c>
    </row>
    <row r="1019" spans="2:8">
      <c r="B1019" s="207">
        <v>4.3200000000000101</v>
      </c>
      <c r="C1019" s="174" t="s">
        <v>1137</v>
      </c>
      <c r="D1019" s="150" t="s">
        <v>1139</v>
      </c>
      <c r="E1019" s="161" t="s">
        <v>109</v>
      </c>
      <c r="F1019" s="109">
        <v>291852</v>
      </c>
      <c r="G1019" s="313" t="str">
        <f t="shared" si="35"/>
        <v>4,32 - V</v>
      </c>
      <c r="H1019" s="313">
        <f t="shared" si="34"/>
        <v>4.32</v>
      </c>
    </row>
    <row r="1020" spans="2:8">
      <c r="B1020" s="207">
        <v>4.3300000000000196</v>
      </c>
      <c r="C1020" s="147" t="s">
        <v>1140</v>
      </c>
      <c r="D1020" s="150" t="s">
        <v>1141</v>
      </c>
      <c r="E1020" s="161" t="s">
        <v>81</v>
      </c>
      <c r="F1020" s="109">
        <v>70596</v>
      </c>
      <c r="G1020" s="313" t="str">
        <f t="shared" si="35"/>
        <v>4,33 - V</v>
      </c>
      <c r="H1020" s="313">
        <f t="shared" si="34"/>
        <v>4.33</v>
      </c>
    </row>
    <row r="1021" spans="2:8">
      <c r="B1021" s="207">
        <v>4.3400000000000203</v>
      </c>
      <c r="C1021" s="147" t="s">
        <v>1140</v>
      </c>
      <c r="D1021" s="150" t="s">
        <v>1142</v>
      </c>
      <c r="E1021" s="161" t="s">
        <v>81</v>
      </c>
      <c r="F1021" s="109">
        <v>24960</v>
      </c>
      <c r="G1021" s="313" t="str">
        <f t="shared" si="35"/>
        <v>4,34 - V</v>
      </c>
      <c r="H1021" s="313">
        <f t="shared" si="34"/>
        <v>4.34</v>
      </c>
    </row>
    <row r="1022" spans="2:8" ht="20.399999999999999">
      <c r="B1022" s="207">
        <v>4.3500000000000201</v>
      </c>
      <c r="C1022" s="147" t="s">
        <v>1008</v>
      </c>
      <c r="D1022" s="162" t="s">
        <v>1143</v>
      </c>
      <c r="E1022" s="161" t="s">
        <v>88</v>
      </c>
      <c r="F1022" s="109">
        <v>15557</v>
      </c>
      <c r="G1022" s="313" t="str">
        <f t="shared" si="35"/>
        <v>4,35 - V</v>
      </c>
      <c r="H1022" s="313">
        <f t="shared" si="34"/>
        <v>4.3499999999999996</v>
      </c>
    </row>
    <row r="1023" spans="2:8">
      <c r="B1023" s="207">
        <v>4.3600000000000199</v>
      </c>
      <c r="C1023" s="166" t="s">
        <v>1008</v>
      </c>
      <c r="D1023" s="162" t="s">
        <v>1144</v>
      </c>
      <c r="E1023" s="161" t="s">
        <v>88</v>
      </c>
      <c r="F1023" s="109">
        <v>21504</v>
      </c>
      <c r="G1023" s="313" t="str">
        <f t="shared" si="35"/>
        <v>4,36 - V</v>
      </c>
      <c r="H1023" s="313">
        <f t="shared" si="34"/>
        <v>4.3600000000000003</v>
      </c>
    </row>
    <row r="1024" spans="2:8">
      <c r="B1024" s="207">
        <v>4.3700000000000196</v>
      </c>
      <c r="C1024" s="147" t="s">
        <v>1008</v>
      </c>
      <c r="D1024" s="162" t="s">
        <v>1145</v>
      </c>
      <c r="E1024" s="161" t="s">
        <v>88</v>
      </c>
      <c r="F1024" s="109">
        <v>28390</v>
      </c>
      <c r="G1024" s="313" t="str">
        <f t="shared" si="35"/>
        <v>4,37 - V</v>
      </c>
      <c r="H1024" s="313">
        <f t="shared" si="34"/>
        <v>4.37</v>
      </c>
    </row>
    <row r="1025" spans="2:8" ht="20.399999999999999">
      <c r="B1025" s="207">
        <v>4.3800000000000203</v>
      </c>
      <c r="C1025" s="166" t="s">
        <v>1008</v>
      </c>
      <c r="D1025" s="162" t="s">
        <v>1146</v>
      </c>
      <c r="E1025" s="161" t="s">
        <v>88</v>
      </c>
      <c r="F1025" s="109">
        <v>33717</v>
      </c>
      <c r="G1025" s="313" t="str">
        <f t="shared" si="35"/>
        <v>4,38 - V</v>
      </c>
      <c r="H1025" s="313">
        <f t="shared" si="34"/>
        <v>4.38</v>
      </c>
    </row>
    <row r="1026" spans="2:8" ht="20.399999999999999">
      <c r="B1026" s="207">
        <v>4.3900000000000201</v>
      </c>
      <c r="C1026" s="147" t="s">
        <v>1008</v>
      </c>
      <c r="D1026" s="162" t="s">
        <v>1147</v>
      </c>
      <c r="E1026" s="161" t="s">
        <v>88</v>
      </c>
      <c r="F1026" s="109">
        <v>42872</v>
      </c>
      <c r="G1026" s="313" t="str">
        <f t="shared" si="35"/>
        <v>4,39 - V</v>
      </c>
      <c r="H1026" s="313">
        <f t="shared" si="34"/>
        <v>4.3899999999999997</v>
      </c>
    </row>
    <row r="1027" spans="2:8" ht="20.399999999999999">
      <c r="B1027" s="207">
        <v>4.4000000000000199</v>
      </c>
      <c r="C1027" s="166" t="s">
        <v>1008</v>
      </c>
      <c r="D1027" s="150" t="s">
        <v>1148</v>
      </c>
      <c r="E1027" s="161" t="s">
        <v>88</v>
      </c>
      <c r="F1027" s="109">
        <v>11161</v>
      </c>
      <c r="G1027" s="313" t="str">
        <f>SUBSTITUTE(TEXT(B1027,"0,00"),",",".")&amp;" - V"</f>
        <v>4.40 - V</v>
      </c>
      <c r="H1027" s="313">
        <f t="shared" si="34"/>
        <v>4.4000000000000004</v>
      </c>
    </row>
    <row r="1028" spans="2:8" ht="20.399999999999999">
      <c r="B1028" s="207">
        <v>4.4100000000000197</v>
      </c>
      <c r="C1028" s="147" t="s">
        <v>1008</v>
      </c>
      <c r="D1028" s="162" t="s">
        <v>1149</v>
      </c>
      <c r="E1028" s="161" t="s">
        <v>88</v>
      </c>
      <c r="F1028" s="109">
        <v>12559</v>
      </c>
      <c r="G1028" s="313" t="str">
        <f t="shared" si="35"/>
        <v>4,41 - V</v>
      </c>
      <c r="H1028" s="313">
        <f t="shared" si="34"/>
        <v>4.41</v>
      </c>
    </row>
    <row r="1029" spans="2:8" ht="20.399999999999999">
      <c r="B1029" s="207">
        <v>4.4200000000000204</v>
      </c>
      <c r="C1029" s="147" t="s">
        <v>1008</v>
      </c>
      <c r="D1029" s="150" t="s">
        <v>1150</v>
      </c>
      <c r="E1029" s="161" t="s">
        <v>88</v>
      </c>
      <c r="F1029" s="109">
        <v>13009</v>
      </c>
      <c r="G1029" s="313" t="str">
        <f t="shared" si="35"/>
        <v>4,42 - V</v>
      </c>
      <c r="H1029" s="313">
        <f t="shared" si="34"/>
        <v>4.42</v>
      </c>
    </row>
    <row r="1030" spans="2:8" ht="20.399999999999999">
      <c r="B1030" s="207">
        <v>4.4300000000000201</v>
      </c>
      <c r="C1030" s="166" t="s">
        <v>1008</v>
      </c>
      <c r="D1030" s="162" t="s">
        <v>1151</v>
      </c>
      <c r="E1030" s="161" t="s">
        <v>88</v>
      </c>
      <c r="F1030" s="109">
        <v>9595</v>
      </c>
      <c r="G1030" s="313" t="str">
        <f t="shared" si="35"/>
        <v>4,43 - V</v>
      </c>
      <c r="H1030" s="313">
        <f t="shared" si="34"/>
        <v>4.43</v>
      </c>
    </row>
    <row r="1031" spans="2:8" ht="20.399999999999999">
      <c r="B1031" s="207">
        <v>4.4400000000000199</v>
      </c>
      <c r="C1031" s="147" t="s">
        <v>1008</v>
      </c>
      <c r="D1031" s="162" t="s">
        <v>1152</v>
      </c>
      <c r="E1031" s="161" t="s">
        <v>88</v>
      </c>
      <c r="F1031" s="109">
        <v>13876</v>
      </c>
      <c r="G1031" s="313" t="str">
        <f t="shared" si="35"/>
        <v>4,44 - V</v>
      </c>
      <c r="H1031" s="313">
        <f t="shared" si="34"/>
        <v>4.4400000000000004</v>
      </c>
    </row>
    <row r="1032" spans="2:8" ht="20.399999999999999">
      <c r="B1032" s="207">
        <v>4.4500000000000197</v>
      </c>
      <c r="C1032" s="166" t="s">
        <v>1008</v>
      </c>
      <c r="D1032" s="162" t="s">
        <v>1153</v>
      </c>
      <c r="E1032" s="161" t="s">
        <v>88</v>
      </c>
      <c r="F1032" s="109">
        <v>11525</v>
      </c>
      <c r="G1032" s="313" t="str">
        <f t="shared" si="35"/>
        <v>4,45 - V</v>
      </c>
      <c r="H1032" s="313">
        <f t="shared" si="34"/>
        <v>4.45</v>
      </c>
    </row>
    <row r="1033" spans="2:8" ht="20.399999999999999">
      <c r="B1033" s="207">
        <v>4.4600000000000204</v>
      </c>
      <c r="C1033" s="147" t="s">
        <v>1008</v>
      </c>
      <c r="D1033" s="150" t="s">
        <v>1154</v>
      </c>
      <c r="E1033" s="161" t="s">
        <v>88</v>
      </c>
      <c r="F1033" s="109">
        <v>13876</v>
      </c>
      <c r="G1033" s="313" t="str">
        <f t="shared" si="35"/>
        <v>4,46 - V</v>
      </c>
      <c r="H1033" s="313">
        <f t="shared" si="34"/>
        <v>4.46</v>
      </c>
    </row>
    <row r="1034" spans="2:8" ht="20.399999999999999">
      <c r="B1034" s="207">
        <v>4.4700000000000202</v>
      </c>
      <c r="C1034" s="147" t="s">
        <v>1008</v>
      </c>
      <c r="D1034" s="150" t="s">
        <v>1155</v>
      </c>
      <c r="E1034" s="161" t="s">
        <v>88</v>
      </c>
      <c r="F1034" s="109">
        <v>25611</v>
      </c>
      <c r="G1034" s="313" t="str">
        <f t="shared" si="35"/>
        <v>4,47 - V</v>
      </c>
      <c r="H1034" s="313">
        <f t="shared" ref="H1034:H1065" si="36">ROUND(B1034,2)</f>
        <v>4.47</v>
      </c>
    </row>
    <row r="1035" spans="2:8" ht="20.399999999999999">
      <c r="B1035" s="207">
        <v>4.4800000000000297</v>
      </c>
      <c r="C1035" s="166" t="s">
        <v>1156</v>
      </c>
      <c r="D1035" s="150" t="s">
        <v>1157</v>
      </c>
      <c r="E1035" s="161" t="s">
        <v>81</v>
      </c>
      <c r="F1035" s="109">
        <v>917531</v>
      </c>
      <c r="G1035" s="313" t="str">
        <f t="shared" si="35"/>
        <v>4,48 - V</v>
      </c>
      <c r="H1035" s="313">
        <f t="shared" si="36"/>
        <v>4.4800000000000004</v>
      </c>
    </row>
    <row r="1036" spans="2:8">
      <c r="B1036" s="207">
        <v>4.4900000000000304</v>
      </c>
      <c r="C1036" s="166" t="s">
        <v>1158</v>
      </c>
      <c r="D1036" s="162" t="s">
        <v>1159</v>
      </c>
      <c r="E1036" s="161" t="s">
        <v>81</v>
      </c>
      <c r="F1036" s="109">
        <v>507021</v>
      </c>
      <c r="G1036" s="313" t="str">
        <f t="shared" si="35"/>
        <v>4,49 - V</v>
      </c>
      <c r="H1036" s="313">
        <f t="shared" si="36"/>
        <v>4.49</v>
      </c>
    </row>
    <row r="1037" spans="2:8">
      <c r="B1037" s="207">
        <v>4.5000000000000302</v>
      </c>
      <c r="C1037" s="166" t="s">
        <v>1008</v>
      </c>
      <c r="D1037" s="162" t="s">
        <v>1160</v>
      </c>
      <c r="E1037" s="161" t="s">
        <v>81</v>
      </c>
      <c r="F1037" s="109">
        <v>1641707</v>
      </c>
      <c r="G1037" s="313" t="str">
        <f>SUBSTITUTE(TEXT(B1037,"0,00"),",",".")&amp;" - V"</f>
        <v>4.50 - V</v>
      </c>
      <c r="H1037" s="313">
        <f t="shared" si="36"/>
        <v>4.5</v>
      </c>
    </row>
    <row r="1038" spans="2:8">
      <c r="B1038" s="207">
        <v>4.51000000000003</v>
      </c>
      <c r="C1038" s="147" t="s">
        <v>1161</v>
      </c>
      <c r="D1038" s="150" t="s">
        <v>1162</v>
      </c>
      <c r="E1038" s="161" t="s">
        <v>109</v>
      </c>
      <c r="F1038" s="109">
        <v>187958</v>
      </c>
      <c r="G1038" s="313" t="str">
        <f t="shared" si="35"/>
        <v>4,51 - V</v>
      </c>
      <c r="H1038" s="313">
        <f t="shared" si="36"/>
        <v>4.51</v>
      </c>
    </row>
    <row r="1039" spans="2:8">
      <c r="B1039" s="207">
        <v>4.5200000000000298</v>
      </c>
      <c r="C1039" s="166" t="s">
        <v>1163</v>
      </c>
      <c r="D1039" s="162" t="s">
        <v>1164</v>
      </c>
      <c r="E1039" s="161" t="s">
        <v>187</v>
      </c>
      <c r="F1039" s="109">
        <v>8453</v>
      </c>
      <c r="G1039" s="313" t="str">
        <f t="shared" si="35"/>
        <v>4,52 - V</v>
      </c>
      <c r="H1039" s="313">
        <f t="shared" si="36"/>
        <v>4.5199999999999996</v>
      </c>
    </row>
    <row r="1040" spans="2:8">
      <c r="B1040" s="207">
        <v>4.5300000000000296</v>
      </c>
      <c r="C1040" s="147" t="s">
        <v>1008</v>
      </c>
      <c r="D1040" s="150" t="s">
        <v>1165</v>
      </c>
      <c r="E1040" s="161" t="s">
        <v>81</v>
      </c>
      <c r="F1040" s="109">
        <v>122145</v>
      </c>
      <c r="G1040" s="313" t="str">
        <f t="shared" si="35"/>
        <v>4,53 - V</v>
      </c>
      <c r="H1040" s="313">
        <f t="shared" si="36"/>
        <v>4.53</v>
      </c>
    </row>
    <row r="1041" spans="2:8">
      <c r="B1041" s="207">
        <v>4.5400000000000302</v>
      </c>
      <c r="C1041" s="166" t="s">
        <v>1008</v>
      </c>
      <c r="D1041" s="150" t="s">
        <v>1166</v>
      </c>
      <c r="E1041" s="161" t="s">
        <v>81</v>
      </c>
      <c r="F1041" s="109">
        <v>185684</v>
      </c>
      <c r="G1041" s="313" t="str">
        <f t="shared" si="35"/>
        <v>4,54 - V</v>
      </c>
      <c r="H1041" s="313">
        <f t="shared" si="36"/>
        <v>4.54</v>
      </c>
    </row>
    <row r="1042" spans="2:8">
      <c r="B1042" s="207">
        <v>4.55000000000003</v>
      </c>
      <c r="C1042" s="147" t="s">
        <v>1008</v>
      </c>
      <c r="D1042" s="150" t="s">
        <v>1167</v>
      </c>
      <c r="E1042" s="161" t="s">
        <v>109</v>
      </c>
      <c r="F1042" s="109">
        <v>758611</v>
      </c>
      <c r="G1042" s="313" t="str">
        <f t="shared" si="35"/>
        <v>4,55 - V</v>
      </c>
      <c r="H1042" s="313">
        <f t="shared" si="36"/>
        <v>4.55</v>
      </c>
    </row>
    <row r="1043" spans="2:8">
      <c r="B1043" s="207">
        <v>4.5600000000000298</v>
      </c>
      <c r="C1043" s="147" t="s">
        <v>1168</v>
      </c>
      <c r="D1043" s="150" t="s">
        <v>1169</v>
      </c>
      <c r="E1043" s="161" t="s">
        <v>109</v>
      </c>
      <c r="F1043" s="109">
        <v>315793</v>
      </c>
      <c r="G1043" s="313" t="str">
        <f t="shared" si="35"/>
        <v>4,56 - V</v>
      </c>
      <c r="H1043" s="313">
        <f t="shared" si="36"/>
        <v>4.5599999999999996</v>
      </c>
    </row>
    <row r="1044" spans="2:8">
      <c r="B1044" s="207">
        <v>4.5700000000000296</v>
      </c>
      <c r="C1044" s="166" t="s">
        <v>1008</v>
      </c>
      <c r="D1044" s="150" t="s">
        <v>1170</v>
      </c>
      <c r="E1044" s="161" t="s">
        <v>88</v>
      </c>
      <c r="F1044" s="109">
        <v>97817</v>
      </c>
      <c r="G1044" s="313" t="str">
        <f t="shared" si="35"/>
        <v>4,57 - V</v>
      </c>
      <c r="H1044" s="313">
        <f t="shared" si="36"/>
        <v>4.57</v>
      </c>
    </row>
    <row r="1045" spans="2:8">
      <c r="B1045" s="207">
        <v>4.5800000000000303</v>
      </c>
      <c r="C1045" s="166" t="s">
        <v>1008</v>
      </c>
      <c r="D1045" s="150" t="s">
        <v>1171</v>
      </c>
      <c r="E1045" s="161" t="s">
        <v>81</v>
      </c>
      <c r="F1045" s="172">
        <v>68729</v>
      </c>
      <c r="G1045" s="313" t="str">
        <f t="shared" si="35"/>
        <v>4,58 - V</v>
      </c>
      <c r="H1045" s="313">
        <f t="shared" si="36"/>
        <v>4.58</v>
      </c>
    </row>
    <row r="1046" spans="2:8">
      <c r="B1046" s="207">
        <v>4.5900000000000301</v>
      </c>
      <c r="C1046" s="166" t="s">
        <v>1008</v>
      </c>
      <c r="D1046" s="150" t="s">
        <v>1172</v>
      </c>
      <c r="E1046" s="161" t="s">
        <v>81</v>
      </c>
      <c r="F1046" s="172">
        <v>121061</v>
      </c>
      <c r="G1046" s="313" t="str">
        <f t="shared" si="35"/>
        <v>4,59 - V</v>
      </c>
      <c r="H1046" s="313">
        <f t="shared" si="36"/>
        <v>4.59</v>
      </c>
    </row>
    <row r="1047" spans="2:8">
      <c r="B1047" s="208"/>
      <c r="C1047" s="175"/>
      <c r="D1047" s="162"/>
      <c r="E1047" s="161"/>
      <c r="F1047" s="176"/>
      <c r="G1047" s="313" t="str">
        <f t="shared" si="35"/>
        <v>0 - V</v>
      </c>
      <c r="H1047" s="313">
        <f t="shared" si="36"/>
        <v>0</v>
      </c>
    </row>
    <row r="1048" spans="2:8">
      <c r="B1048" s="206">
        <v>5</v>
      </c>
      <c r="C1048" s="144" t="s">
        <v>996</v>
      </c>
      <c r="D1048" s="157" t="s">
        <v>984</v>
      </c>
      <c r="E1048" s="157"/>
      <c r="F1048" s="158"/>
      <c r="G1048" s="313" t="str">
        <f t="shared" si="35"/>
        <v>5 - V</v>
      </c>
      <c r="H1048" s="313">
        <f t="shared" si="36"/>
        <v>5</v>
      </c>
    </row>
    <row r="1049" spans="2:8">
      <c r="B1049" s="204">
        <v>5.0999999999999996</v>
      </c>
      <c r="C1049" s="147" t="s">
        <v>1173</v>
      </c>
      <c r="D1049" s="150" t="s">
        <v>985</v>
      </c>
      <c r="E1049" s="151" t="s">
        <v>81</v>
      </c>
      <c r="F1049" s="109">
        <v>5625</v>
      </c>
      <c r="G1049" s="313" t="str">
        <f t="shared" si="35"/>
        <v>5,1 - V</v>
      </c>
      <c r="H1049" s="313">
        <f t="shared" si="36"/>
        <v>5.0999999999999996</v>
      </c>
    </row>
    <row r="1050" spans="2:8">
      <c r="B1050" s="204">
        <v>5.2</v>
      </c>
      <c r="C1050" s="147" t="s">
        <v>1174</v>
      </c>
      <c r="D1050" s="150" t="s">
        <v>986</v>
      </c>
      <c r="E1050" s="152" t="s">
        <v>88</v>
      </c>
      <c r="F1050" s="109">
        <v>63577</v>
      </c>
      <c r="G1050" s="313" t="str">
        <f t="shared" si="35"/>
        <v>5,2 - V</v>
      </c>
      <c r="H1050" s="313">
        <f t="shared" si="36"/>
        <v>5.2</v>
      </c>
    </row>
    <row r="1051" spans="2:8">
      <c r="B1051" s="204">
        <v>5.3</v>
      </c>
      <c r="C1051" s="147" t="s">
        <v>1175</v>
      </c>
      <c r="D1051" s="150" t="s">
        <v>1176</v>
      </c>
      <c r="E1051" s="152" t="s">
        <v>78</v>
      </c>
      <c r="F1051" s="109">
        <v>119530</v>
      </c>
      <c r="G1051" s="313" t="str">
        <f t="shared" si="35"/>
        <v>5,3 - V</v>
      </c>
      <c r="H1051" s="313">
        <f t="shared" si="36"/>
        <v>5.3</v>
      </c>
    </row>
    <row r="1052" spans="2:8">
      <c r="B1052" s="204">
        <v>5.4</v>
      </c>
      <c r="C1052" s="147" t="s">
        <v>1177</v>
      </c>
      <c r="D1052" s="150" t="s">
        <v>1178</v>
      </c>
      <c r="E1052" s="152" t="s">
        <v>78</v>
      </c>
      <c r="F1052" s="109">
        <v>100056</v>
      </c>
      <c r="G1052" s="313" t="str">
        <f t="shared" si="35"/>
        <v>5,4 - V</v>
      </c>
      <c r="H1052" s="313">
        <f t="shared" si="36"/>
        <v>5.4</v>
      </c>
    </row>
    <row r="1053" spans="2:8">
      <c r="B1053" s="204">
        <v>5.5</v>
      </c>
      <c r="C1053" s="147" t="s">
        <v>1179</v>
      </c>
      <c r="D1053" s="150" t="s">
        <v>1180</v>
      </c>
      <c r="E1053" s="152" t="s">
        <v>81</v>
      </c>
      <c r="F1053" s="109">
        <v>210830</v>
      </c>
      <c r="G1053" s="313" t="str">
        <f t="shared" si="35"/>
        <v>5,5 - V</v>
      </c>
      <c r="H1053" s="313">
        <f t="shared" si="36"/>
        <v>5.5</v>
      </c>
    </row>
    <row r="1054" spans="2:8">
      <c r="B1054" s="204">
        <v>5.6</v>
      </c>
      <c r="C1054" s="147" t="s">
        <v>1181</v>
      </c>
      <c r="D1054" s="150" t="s">
        <v>1182</v>
      </c>
      <c r="E1054" s="152" t="s">
        <v>78</v>
      </c>
      <c r="F1054" s="109">
        <v>19379</v>
      </c>
      <c r="G1054" s="313" t="str">
        <f t="shared" si="35"/>
        <v>5,6 - V</v>
      </c>
      <c r="H1054" s="313">
        <f t="shared" si="36"/>
        <v>5.6</v>
      </c>
    </row>
    <row r="1055" spans="2:8">
      <c r="B1055" s="204"/>
      <c r="C1055" s="147"/>
      <c r="D1055" s="177"/>
      <c r="E1055" s="149"/>
      <c r="F1055" s="109"/>
      <c r="G1055" s="313" t="str">
        <f t="shared" si="35"/>
        <v>0 - V</v>
      </c>
      <c r="H1055" s="313">
        <f t="shared" si="36"/>
        <v>0</v>
      </c>
    </row>
    <row r="1056" spans="2:8">
      <c r="B1056" s="206">
        <v>6</v>
      </c>
      <c r="C1056" s="144" t="s">
        <v>996</v>
      </c>
      <c r="D1056" s="157" t="s">
        <v>1183</v>
      </c>
      <c r="E1056" s="157"/>
      <c r="F1056" s="158"/>
      <c r="G1056" s="313" t="str">
        <f t="shared" si="35"/>
        <v>6 - V</v>
      </c>
      <c r="H1056" s="313">
        <f t="shared" si="36"/>
        <v>6</v>
      </c>
    </row>
    <row r="1057" spans="2:8">
      <c r="B1057" s="204">
        <v>6.1</v>
      </c>
      <c r="C1057" s="147" t="s">
        <v>1184</v>
      </c>
      <c r="D1057" s="162" t="s">
        <v>1185</v>
      </c>
      <c r="E1057" s="152" t="s">
        <v>88</v>
      </c>
      <c r="F1057" s="109">
        <v>1216</v>
      </c>
      <c r="G1057" s="313" t="str">
        <f t="shared" si="35"/>
        <v>6,1 - V</v>
      </c>
      <c r="H1057" s="313">
        <f t="shared" si="36"/>
        <v>6.1</v>
      </c>
    </row>
    <row r="1058" spans="2:8" ht="20.399999999999999">
      <c r="B1058" s="204">
        <v>6.2</v>
      </c>
      <c r="C1058" s="147" t="s">
        <v>1186</v>
      </c>
      <c r="D1058" s="150" t="s">
        <v>1187</v>
      </c>
      <c r="E1058" s="152" t="s">
        <v>78</v>
      </c>
      <c r="F1058" s="109">
        <v>267833</v>
      </c>
      <c r="G1058" s="313" t="str">
        <f t="shared" si="35"/>
        <v>6,2 - V</v>
      </c>
      <c r="H1058" s="313">
        <f t="shared" si="36"/>
        <v>6.2</v>
      </c>
    </row>
    <row r="1059" spans="2:8" ht="20.399999999999999">
      <c r="B1059" s="204">
        <v>6.3</v>
      </c>
      <c r="C1059" s="147" t="s">
        <v>1188</v>
      </c>
      <c r="D1059" s="150" t="s">
        <v>1189</v>
      </c>
      <c r="E1059" s="152" t="s">
        <v>81</v>
      </c>
      <c r="F1059" s="109">
        <v>51443</v>
      </c>
      <c r="G1059" s="313" t="str">
        <f t="shared" si="35"/>
        <v>6,3 - V</v>
      </c>
      <c r="H1059" s="313">
        <f t="shared" si="36"/>
        <v>6.3</v>
      </c>
    </row>
    <row r="1060" spans="2:8">
      <c r="B1060" s="204">
        <v>6.4</v>
      </c>
      <c r="C1060" s="147" t="s">
        <v>1190</v>
      </c>
      <c r="D1060" s="162" t="s">
        <v>1191</v>
      </c>
      <c r="E1060" s="152" t="s">
        <v>109</v>
      </c>
      <c r="F1060" s="109">
        <v>12135</v>
      </c>
      <c r="G1060" s="313" t="str">
        <f t="shared" si="35"/>
        <v>6,4 - V</v>
      </c>
      <c r="H1060" s="313">
        <f t="shared" si="36"/>
        <v>6.4</v>
      </c>
    </row>
    <row r="1061" spans="2:8">
      <c r="B1061" s="204">
        <v>6.5</v>
      </c>
      <c r="C1061" s="147" t="s">
        <v>1192</v>
      </c>
      <c r="D1061" s="150" t="s">
        <v>1193</v>
      </c>
      <c r="E1061" s="152" t="s">
        <v>1003</v>
      </c>
      <c r="F1061" s="109">
        <v>870371</v>
      </c>
      <c r="G1061" s="313" t="str">
        <f t="shared" si="35"/>
        <v>6,5 - V</v>
      </c>
      <c r="H1061" s="313">
        <f t="shared" si="36"/>
        <v>6.5</v>
      </c>
    </row>
    <row r="1062" spans="2:8" ht="20.399999999999999">
      <c r="B1062" s="204">
        <v>6.6</v>
      </c>
      <c r="C1062" s="147" t="s">
        <v>1194</v>
      </c>
      <c r="D1062" s="150" t="s">
        <v>1195</v>
      </c>
      <c r="E1062" s="152" t="s">
        <v>88</v>
      </c>
      <c r="F1062" s="109">
        <v>2597</v>
      </c>
      <c r="G1062" s="313" t="str">
        <f t="shared" si="35"/>
        <v>6,6 - V</v>
      </c>
      <c r="H1062" s="313">
        <f t="shared" si="36"/>
        <v>6.6</v>
      </c>
    </row>
    <row r="1063" spans="2:8">
      <c r="B1063" s="204">
        <v>6.7</v>
      </c>
      <c r="C1063" s="147" t="s">
        <v>1196</v>
      </c>
      <c r="D1063" s="173" t="s">
        <v>1197</v>
      </c>
      <c r="E1063" s="152" t="s">
        <v>88</v>
      </c>
      <c r="F1063" s="109">
        <v>23664</v>
      </c>
      <c r="G1063" s="313" t="str">
        <f t="shared" si="35"/>
        <v>6,7 - V</v>
      </c>
      <c r="H1063" s="313">
        <f t="shared" si="36"/>
        <v>6.7</v>
      </c>
    </row>
    <row r="1064" spans="2:8">
      <c r="B1064" s="204">
        <v>6.8</v>
      </c>
      <c r="C1064" s="166" t="s">
        <v>1198</v>
      </c>
      <c r="D1064" s="173" t="s">
        <v>1199</v>
      </c>
      <c r="E1064" s="152" t="s">
        <v>88</v>
      </c>
      <c r="F1064" s="109">
        <v>36915</v>
      </c>
      <c r="G1064" s="313" t="str">
        <f t="shared" si="35"/>
        <v>6,8 - V</v>
      </c>
      <c r="H1064" s="313">
        <f t="shared" si="36"/>
        <v>6.8</v>
      </c>
    </row>
    <row r="1065" spans="2:8" ht="13.8" thickBot="1">
      <c r="B1065" s="209">
        <v>6.9</v>
      </c>
      <c r="C1065" s="178" t="s">
        <v>1008</v>
      </c>
      <c r="D1065" s="179" t="s">
        <v>1200</v>
      </c>
      <c r="E1065" s="180" t="s">
        <v>88</v>
      </c>
      <c r="F1065" s="126">
        <v>16755</v>
      </c>
      <c r="G1065" s="313" t="str">
        <f t="shared" ref="G1065" si="37">H1065&amp;" - V"</f>
        <v>6,9 - V</v>
      </c>
      <c r="H1065" s="313">
        <f t="shared" si="36"/>
        <v>6.9</v>
      </c>
    </row>
    <row r="1066" spans="2:8">
      <c r="B1066" s="181"/>
      <c r="C1066" s="181"/>
      <c r="D1066" s="182"/>
      <c r="E1066" s="183"/>
      <c r="F1066" s="184"/>
    </row>
    <row r="1067" spans="2:8">
      <c r="B1067" s="181"/>
      <c r="C1067" s="181"/>
      <c r="D1067" s="182"/>
      <c r="E1067" s="183"/>
      <c r="F1067" s="185"/>
    </row>
    <row r="1068" spans="2:8">
      <c r="B1068" s="181"/>
      <c r="C1068" s="181"/>
      <c r="D1068" s="182"/>
      <c r="E1068" s="183"/>
      <c r="F1068" s="185"/>
    </row>
    <row r="1069" spans="2:8">
      <c r="B1069" s="181"/>
      <c r="C1069" s="181"/>
      <c r="D1069" s="182"/>
      <c r="E1069" s="183"/>
      <c r="F1069" s="185"/>
    </row>
    <row r="1070" spans="2:8">
      <c r="B1070" s="181"/>
      <c r="C1070" s="181"/>
      <c r="D1070" s="182"/>
      <c r="E1070" s="183"/>
      <c r="F1070" s="185"/>
    </row>
    <row r="1071" spans="2:8">
      <c r="B1071" s="181"/>
      <c r="C1071" s="181"/>
      <c r="D1071" s="182"/>
      <c r="E1071" s="183"/>
      <c r="F1071" s="185"/>
    </row>
    <row r="1072" spans="2:8">
      <c r="B1072" s="181"/>
      <c r="C1072" s="181"/>
      <c r="D1072" s="182"/>
      <c r="E1072" s="183"/>
      <c r="F1072" s="185"/>
    </row>
    <row r="1073" spans="2:6">
      <c r="B1073" s="181"/>
      <c r="C1073" s="181"/>
      <c r="D1073" s="182"/>
      <c r="E1073" s="183"/>
      <c r="F1073" s="185"/>
    </row>
    <row r="1074" spans="2:6">
      <c r="B1074" s="181"/>
      <c r="C1074" s="181"/>
      <c r="D1074" s="182"/>
      <c r="E1074" s="183"/>
      <c r="F1074" s="185"/>
    </row>
    <row r="1075" spans="2:6">
      <c r="B1075" s="181"/>
      <c r="C1075" s="181"/>
      <c r="D1075" s="182"/>
      <c r="E1075" s="183"/>
      <c r="F1075" s="185"/>
    </row>
    <row r="1076" spans="2:6">
      <c r="B1076" s="181"/>
      <c r="C1076" s="181"/>
      <c r="D1076" s="182"/>
      <c r="E1076" s="183"/>
      <c r="F1076" s="185"/>
    </row>
    <row r="1077" spans="2:6">
      <c r="B1077" s="181"/>
      <c r="C1077" s="181"/>
      <c r="D1077" s="182"/>
      <c r="E1077" s="183"/>
      <c r="F1077" s="185"/>
    </row>
    <row r="1078" spans="2:6">
      <c r="B1078" s="181"/>
      <c r="C1078" s="181"/>
      <c r="D1078" s="182"/>
      <c r="E1078" s="183"/>
      <c r="F1078" s="185"/>
    </row>
    <row r="1079" spans="2:6">
      <c r="B1079" s="181"/>
      <c r="C1079" s="181"/>
      <c r="D1079" s="182"/>
      <c r="E1079" s="183"/>
      <c r="F1079" s="185"/>
    </row>
    <row r="1080" spans="2:6">
      <c r="B1080" s="181"/>
      <c r="C1080" s="181"/>
      <c r="D1080" s="182"/>
      <c r="E1080" s="183"/>
      <c r="F1080" s="185"/>
    </row>
    <row r="1081" spans="2:6">
      <c r="B1081" s="181"/>
      <c r="C1081" s="181"/>
      <c r="D1081" s="182"/>
      <c r="E1081" s="183"/>
      <c r="F1081" s="185"/>
    </row>
    <row r="1082" spans="2:6">
      <c r="B1082" s="181"/>
      <c r="C1082" s="181"/>
      <c r="D1082" s="182"/>
      <c r="E1082" s="183"/>
      <c r="F1082" s="185"/>
    </row>
    <row r="1083" spans="2:6">
      <c r="B1083" s="181"/>
      <c r="C1083" s="181"/>
      <c r="D1083" s="182"/>
      <c r="E1083" s="183"/>
      <c r="F1083" s="185"/>
    </row>
    <row r="1084" spans="2:6">
      <c r="B1084" s="181"/>
      <c r="C1084" s="181"/>
      <c r="D1084" s="182"/>
      <c r="E1084" s="183"/>
      <c r="F1084" s="185"/>
    </row>
    <row r="1085" spans="2:6">
      <c r="B1085" s="181"/>
      <c r="C1085" s="181"/>
      <c r="D1085" s="182"/>
      <c r="E1085" s="183"/>
      <c r="F1085" s="185"/>
    </row>
    <row r="1086" spans="2:6">
      <c r="B1086" s="181"/>
      <c r="C1086" s="181"/>
      <c r="D1086" s="182"/>
      <c r="E1086" s="183"/>
      <c r="F1086" s="185"/>
    </row>
    <row r="1087" spans="2:6">
      <c r="B1087" s="181"/>
      <c r="C1087" s="181"/>
      <c r="D1087" s="182"/>
      <c r="E1087" s="183"/>
      <c r="F1087" s="185"/>
    </row>
    <row r="1088" spans="2:6">
      <c r="B1088" s="181"/>
      <c r="C1088" s="181"/>
      <c r="D1088" s="182"/>
      <c r="E1088" s="183"/>
      <c r="F1088" s="185"/>
    </row>
    <row r="1089" spans="2:6">
      <c r="B1089" s="181"/>
      <c r="C1089" s="181"/>
      <c r="D1089" s="182"/>
      <c r="E1089" s="183"/>
      <c r="F1089" s="185"/>
    </row>
    <row r="1090" spans="2:6">
      <c r="B1090" s="181"/>
      <c r="C1090" s="181"/>
      <c r="D1090" s="182"/>
      <c r="E1090" s="183"/>
      <c r="F1090" s="185"/>
    </row>
    <row r="1091" spans="2:6">
      <c r="B1091" s="181"/>
      <c r="C1091" s="181"/>
      <c r="D1091" s="182"/>
      <c r="E1091" s="183"/>
      <c r="F1091" s="185"/>
    </row>
    <row r="1092" spans="2:6">
      <c r="B1092" s="181"/>
      <c r="C1092" s="181"/>
      <c r="D1092" s="182"/>
      <c r="E1092" s="183"/>
      <c r="F1092" s="185"/>
    </row>
    <row r="1093" spans="2:6">
      <c r="B1093" s="181"/>
      <c r="C1093" s="181"/>
      <c r="D1093" s="182"/>
      <c r="E1093" s="183"/>
      <c r="F1093" s="185"/>
    </row>
    <row r="1094" spans="2:6">
      <c r="B1094" s="181"/>
      <c r="C1094" s="181"/>
      <c r="D1094" s="182"/>
      <c r="E1094" s="183"/>
      <c r="F1094" s="185"/>
    </row>
    <row r="1095" spans="2:6">
      <c r="B1095" s="181"/>
      <c r="C1095" s="181"/>
      <c r="D1095" s="182"/>
      <c r="E1095" s="183"/>
      <c r="F1095" s="185"/>
    </row>
    <row r="1096" spans="2:6">
      <c r="B1096" s="181"/>
      <c r="C1096" s="181"/>
      <c r="D1096" s="182"/>
      <c r="E1096" s="183"/>
      <c r="F1096" s="185"/>
    </row>
    <row r="1097" spans="2:6">
      <c r="B1097" s="181"/>
      <c r="C1097" s="181"/>
      <c r="D1097" s="182"/>
      <c r="E1097" s="183"/>
      <c r="F1097" s="185"/>
    </row>
    <row r="1098" spans="2:6">
      <c r="B1098" s="181"/>
      <c r="C1098" s="181"/>
      <c r="D1098" s="182"/>
      <c r="E1098" s="183"/>
      <c r="F1098" s="185"/>
    </row>
    <row r="1099" spans="2:6">
      <c r="B1099" s="181"/>
      <c r="C1099" s="181"/>
      <c r="D1099" s="182"/>
      <c r="E1099" s="183"/>
      <c r="F1099" s="185"/>
    </row>
    <row r="1100" spans="2:6">
      <c r="B1100" s="181"/>
      <c r="C1100" s="181"/>
      <c r="D1100" s="182"/>
      <c r="E1100" s="183"/>
      <c r="F1100" s="185"/>
    </row>
    <row r="1101" spans="2:6">
      <c r="B1101" s="181"/>
      <c r="C1101" s="181"/>
      <c r="D1101" s="182"/>
      <c r="E1101" s="183"/>
      <c r="F1101" s="185"/>
    </row>
    <row r="1102" spans="2:6">
      <c r="B1102" s="181"/>
      <c r="C1102" s="181"/>
      <c r="D1102" s="182"/>
      <c r="E1102" s="183"/>
      <c r="F1102" s="185"/>
    </row>
    <row r="1103" spans="2:6">
      <c r="B1103" s="181"/>
      <c r="C1103" s="181"/>
      <c r="D1103" s="182"/>
      <c r="E1103" s="183"/>
      <c r="F1103" s="185"/>
    </row>
    <row r="1104" spans="2:6">
      <c r="B1104" s="181"/>
      <c r="C1104" s="181"/>
      <c r="D1104" s="182"/>
      <c r="E1104" s="183"/>
      <c r="F1104" s="185"/>
    </row>
    <row r="1105" spans="2:6">
      <c r="B1105" s="181"/>
      <c r="C1105" s="181"/>
      <c r="D1105" s="182"/>
      <c r="E1105" s="183"/>
      <c r="F1105" s="185"/>
    </row>
    <row r="1106" spans="2:6">
      <c r="B1106" s="181"/>
      <c r="C1106" s="181"/>
      <c r="D1106" s="182"/>
      <c r="E1106" s="183"/>
      <c r="F1106" s="185"/>
    </row>
    <row r="1107" spans="2:6">
      <c r="B1107" s="181"/>
      <c r="C1107" s="181"/>
      <c r="D1107" s="182"/>
      <c r="E1107" s="183"/>
      <c r="F1107" s="185"/>
    </row>
    <row r="1108" spans="2:6">
      <c r="B1108" s="181"/>
      <c r="C1108" s="181"/>
      <c r="D1108" s="182"/>
      <c r="E1108" s="183"/>
      <c r="F1108" s="185"/>
    </row>
    <row r="1109" spans="2:6">
      <c r="B1109" s="181"/>
      <c r="C1109" s="181"/>
      <c r="D1109" s="182"/>
      <c r="E1109" s="183"/>
      <c r="F1109" s="185"/>
    </row>
    <row r="1110" spans="2:6">
      <c r="B1110" s="181"/>
      <c r="C1110" s="181"/>
      <c r="D1110" s="182"/>
      <c r="E1110" s="183"/>
      <c r="F1110" s="185"/>
    </row>
    <row r="1111" spans="2:6">
      <c r="B1111" s="181"/>
      <c r="C1111" s="181"/>
      <c r="D1111" s="182"/>
      <c r="E1111" s="183"/>
      <c r="F1111" s="185"/>
    </row>
    <row r="1112" spans="2:6">
      <c r="B1112" s="181"/>
      <c r="C1112" s="181"/>
      <c r="D1112" s="182"/>
      <c r="E1112" s="183"/>
      <c r="F1112" s="185"/>
    </row>
    <row r="1113" spans="2:6">
      <c r="B1113" s="181"/>
      <c r="C1113" s="181"/>
      <c r="D1113" s="182"/>
      <c r="E1113" s="183"/>
      <c r="F1113" s="185"/>
    </row>
    <row r="1114" spans="2:6">
      <c r="B1114" s="181"/>
      <c r="C1114" s="181"/>
      <c r="D1114" s="182"/>
      <c r="E1114" s="183"/>
      <c r="F1114" s="185"/>
    </row>
    <row r="1115" spans="2:6">
      <c r="B1115" s="181"/>
      <c r="C1115" s="181"/>
      <c r="D1115" s="182"/>
      <c r="E1115" s="183"/>
      <c r="F1115" s="185"/>
    </row>
    <row r="1116" spans="2:6">
      <c r="B1116" s="181"/>
      <c r="C1116" s="181"/>
      <c r="D1116" s="182"/>
      <c r="E1116" s="183"/>
      <c r="F1116" s="185"/>
    </row>
    <row r="1117" spans="2:6">
      <c r="B1117" s="181"/>
      <c r="C1117" s="181"/>
      <c r="D1117" s="182"/>
      <c r="E1117" s="183"/>
      <c r="F1117" s="185"/>
    </row>
    <row r="1118" spans="2:6">
      <c r="B1118" s="181"/>
      <c r="C1118" s="181"/>
      <c r="D1118" s="182"/>
      <c r="E1118" s="183"/>
      <c r="F1118" s="185"/>
    </row>
    <row r="1119" spans="2:6">
      <c r="B1119" s="181"/>
      <c r="C1119" s="181"/>
      <c r="D1119" s="182"/>
      <c r="E1119" s="183"/>
      <c r="F1119" s="185"/>
    </row>
    <row r="1120" spans="2:6">
      <c r="B1120" s="181"/>
      <c r="C1120" s="181"/>
      <c r="D1120" s="182"/>
      <c r="E1120" s="183"/>
      <c r="F1120" s="185"/>
    </row>
    <row r="1121" spans="2:6">
      <c r="B1121" s="181"/>
      <c r="C1121" s="181"/>
      <c r="D1121" s="182"/>
      <c r="E1121" s="183"/>
      <c r="F1121" s="185"/>
    </row>
    <row r="1122" spans="2:6">
      <c r="B1122" s="181"/>
      <c r="C1122" s="181"/>
      <c r="D1122" s="182"/>
      <c r="E1122" s="183"/>
      <c r="F1122" s="185"/>
    </row>
    <row r="1123" spans="2:6">
      <c r="B1123" s="181"/>
      <c r="C1123" s="181"/>
      <c r="D1123" s="182"/>
      <c r="E1123" s="183"/>
      <c r="F1123" s="185"/>
    </row>
    <row r="1124" spans="2:6">
      <c r="B1124" s="181"/>
      <c r="C1124" s="181"/>
      <c r="D1124" s="182"/>
      <c r="E1124" s="183"/>
      <c r="F1124" s="185"/>
    </row>
    <row r="1125" spans="2:6">
      <c r="B1125" s="181"/>
      <c r="C1125" s="181"/>
      <c r="D1125" s="182"/>
      <c r="E1125" s="183"/>
      <c r="F1125" s="185"/>
    </row>
    <row r="1126" spans="2:6">
      <c r="B1126" s="181"/>
      <c r="C1126" s="181"/>
      <c r="D1126" s="182"/>
      <c r="E1126" s="183"/>
      <c r="F1126" s="185"/>
    </row>
    <row r="1127" spans="2:6">
      <c r="B1127" s="181"/>
      <c r="C1127" s="181"/>
      <c r="D1127" s="182"/>
      <c r="E1127" s="183"/>
      <c r="F1127" s="185"/>
    </row>
    <row r="1128" spans="2:6">
      <c r="B1128" s="181"/>
      <c r="C1128" s="181"/>
      <c r="D1128" s="182"/>
      <c r="E1128" s="183"/>
      <c r="F1128" s="185"/>
    </row>
    <row r="1129" spans="2:6">
      <c r="B1129" s="181"/>
      <c r="C1129" s="181"/>
      <c r="D1129" s="182"/>
      <c r="E1129" s="183"/>
      <c r="F1129" s="185"/>
    </row>
    <row r="1130" spans="2:6">
      <c r="B1130" s="181"/>
      <c r="C1130" s="181"/>
      <c r="D1130" s="182"/>
      <c r="E1130" s="183"/>
      <c r="F1130" s="185"/>
    </row>
    <row r="1131" spans="2:6">
      <c r="B1131" s="181"/>
      <c r="C1131" s="181"/>
      <c r="D1131" s="182"/>
      <c r="E1131" s="183"/>
      <c r="F1131" s="185"/>
    </row>
    <row r="1132" spans="2:6">
      <c r="B1132" s="181"/>
      <c r="C1132" s="181"/>
      <c r="D1132" s="182"/>
      <c r="E1132" s="183"/>
      <c r="F1132" s="185"/>
    </row>
    <row r="1133" spans="2:6">
      <c r="B1133" s="181"/>
      <c r="C1133" s="181"/>
      <c r="D1133" s="182"/>
      <c r="E1133" s="183"/>
      <c r="F1133" s="185"/>
    </row>
    <row r="1134" spans="2:6">
      <c r="B1134" s="181"/>
      <c r="C1134" s="181"/>
      <c r="D1134" s="182"/>
      <c r="E1134" s="183"/>
      <c r="F1134" s="185"/>
    </row>
    <row r="1135" spans="2:6">
      <c r="B1135" s="181"/>
      <c r="C1135" s="181"/>
      <c r="D1135" s="182"/>
      <c r="E1135" s="183"/>
      <c r="F1135" s="185"/>
    </row>
    <row r="1136" spans="2:6">
      <c r="B1136" s="181"/>
      <c r="C1136" s="181"/>
      <c r="D1136" s="182"/>
      <c r="E1136" s="183"/>
      <c r="F1136" s="185"/>
    </row>
    <row r="1137" spans="2:6">
      <c r="B1137" s="181"/>
      <c r="C1137" s="181"/>
      <c r="D1137" s="182"/>
      <c r="E1137" s="183"/>
      <c r="F1137" s="185"/>
    </row>
    <row r="1138" spans="2:6">
      <c r="B1138" s="181"/>
      <c r="C1138" s="181"/>
      <c r="D1138" s="182"/>
      <c r="E1138" s="183"/>
      <c r="F1138" s="185"/>
    </row>
    <row r="1139" spans="2:6">
      <c r="B1139" s="181"/>
      <c r="C1139" s="181"/>
      <c r="D1139" s="182"/>
      <c r="E1139" s="183"/>
      <c r="F1139" s="185"/>
    </row>
    <row r="1140" spans="2:6">
      <c r="B1140" s="181"/>
      <c r="C1140" s="181"/>
      <c r="D1140" s="182"/>
      <c r="E1140" s="183"/>
      <c r="F1140" s="185"/>
    </row>
    <row r="1141" spans="2:6">
      <c r="B1141" s="181"/>
      <c r="C1141" s="181"/>
      <c r="D1141" s="182"/>
      <c r="E1141" s="183"/>
      <c r="F1141" s="185"/>
    </row>
    <row r="1142" spans="2:6">
      <c r="B1142" s="181"/>
      <c r="C1142" s="181"/>
      <c r="D1142" s="182"/>
      <c r="E1142" s="183"/>
      <c r="F1142" s="185"/>
    </row>
    <row r="1143" spans="2:6">
      <c r="B1143" s="181"/>
      <c r="C1143" s="181"/>
      <c r="D1143" s="182"/>
      <c r="E1143" s="183"/>
      <c r="F1143" s="185"/>
    </row>
    <row r="1144" spans="2:6">
      <c r="B1144" s="181"/>
      <c r="C1144" s="181"/>
      <c r="D1144" s="182"/>
      <c r="E1144" s="183"/>
      <c r="F1144" s="185"/>
    </row>
    <row r="1145" spans="2:6">
      <c r="B1145" s="181"/>
      <c r="C1145" s="181"/>
      <c r="D1145" s="182"/>
      <c r="E1145" s="183"/>
      <c r="F1145" s="185"/>
    </row>
    <row r="1146" spans="2:6">
      <c r="B1146" s="181"/>
      <c r="C1146" s="181"/>
      <c r="D1146" s="182"/>
      <c r="E1146" s="183"/>
      <c r="F1146" s="185"/>
    </row>
    <row r="1147" spans="2:6">
      <c r="B1147" s="181"/>
      <c r="C1147" s="181"/>
      <c r="D1147" s="182"/>
      <c r="E1147" s="183"/>
      <c r="F1147" s="185"/>
    </row>
    <row r="1148" spans="2:6">
      <c r="B1148" s="181"/>
      <c r="C1148" s="181"/>
      <c r="D1148" s="182"/>
      <c r="E1148" s="183"/>
      <c r="F1148" s="185"/>
    </row>
    <row r="1149" spans="2:6">
      <c r="B1149" s="181"/>
      <c r="C1149" s="181"/>
      <c r="D1149" s="182"/>
      <c r="E1149" s="183"/>
      <c r="F1149" s="185"/>
    </row>
    <row r="1150" spans="2:6">
      <c r="B1150" s="181"/>
      <c r="C1150" s="181"/>
      <c r="D1150" s="182"/>
      <c r="E1150" s="183"/>
      <c r="F1150" s="185"/>
    </row>
    <row r="1151" spans="2:6">
      <c r="B1151" s="181"/>
      <c r="C1151" s="181"/>
      <c r="D1151" s="182"/>
      <c r="E1151" s="183"/>
      <c r="F1151" s="185"/>
    </row>
    <row r="1152" spans="2:6">
      <c r="B1152" s="181"/>
      <c r="C1152" s="181"/>
      <c r="D1152" s="182"/>
      <c r="E1152" s="183"/>
      <c r="F1152" s="185"/>
    </row>
    <row r="1153" spans="2:6">
      <c r="B1153" s="181"/>
      <c r="C1153" s="181"/>
      <c r="D1153" s="182"/>
      <c r="E1153" s="183"/>
      <c r="F1153" s="185"/>
    </row>
    <row r="1154" spans="2:6">
      <c r="B1154" s="181"/>
      <c r="C1154" s="181"/>
      <c r="D1154" s="182"/>
      <c r="E1154" s="183"/>
      <c r="F1154" s="185"/>
    </row>
    <row r="1155" spans="2:6">
      <c r="B1155" s="181"/>
      <c r="C1155" s="181"/>
      <c r="D1155" s="182"/>
      <c r="E1155" s="183"/>
      <c r="F1155" s="185"/>
    </row>
    <row r="1156" spans="2:6">
      <c r="B1156" s="181"/>
      <c r="C1156" s="181"/>
      <c r="D1156" s="182"/>
      <c r="E1156" s="183"/>
      <c r="F1156" s="185"/>
    </row>
    <row r="1157" spans="2:6">
      <c r="B1157" s="181"/>
      <c r="C1157" s="181"/>
      <c r="D1157" s="182"/>
      <c r="E1157" s="183"/>
      <c r="F1157" s="185"/>
    </row>
    <row r="1158" spans="2:6">
      <c r="B1158" s="181"/>
      <c r="C1158" s="181"/>
      <c r="D1158" s="182"/>
      <c r="E1158" s="183"/>
      <c r="F1158" s="185"/>
    </row>
    <row r="1159" spans="2:6">
      <c r="B1159" s="181"/>
      <c r="C1159" s="181"/>
      <c r="D1159" s="182"/>
      <c r="E1159" s="183"/>
      <c r="F1159" s="185"/>
    </row>
    <row r="1160" spans="2:6">
      <c r="B1160" s="181"/>
      <c r="C1160" s="181"/>
      <c r="D1160" s="182"/>
      <c r="E1160" s="183"/>
      <c r="F1160" s="185"/>
    </row>
    <row r="1161" spans="2:6">
      <c r="B1161" s="181"/>
      <c r="C1161" s="181"/>
      <c r="D1161" s="182"/>
      <c r="E1161" s="183"/>
      <c r="F1161" s="185"/>
    </row>
    <row r="1162" spans="2:6">
      <c r="B1162" s="181"/>
      <c r="C1162" s="181"/>
      <c r="D1162" s="182"/>
      <c r="E1162" s="183"/>
      <c r="F1162" s="185"/>
    </row>
    <row r="1163" spans="2:6">
      <c r="B1163" s="181"/>
      <c r="C1163" s="181"/>
      <c r="D1163" s="182"/>
      <c r="E1163" s="183"/>
      <c r="F1163" s="185"/>
    </row>
    <row r="1164" spans="2:6">
      <c r="B1164" s="181"/>
      <c r="C1164" s="181"/>
      <c r="D1164" s="182"/>
      <c r="E1164" s="183"/>
      <c r="F1164" s="185"/>
    </row>
    <row r="1165" spans="2:6">
      <c r="B1165" s="181"/>
      <c r="C1165" s="181"/>
      <c r="D1165" s="182"/>
      <c r="E1165" s="183"/>
      <c r="F1165" s="185"/>
    </row>
    <row r="1166" spans="2:6">
      <c r="B1166" s="181"/>
      <c r="C1166" s="181"/>
      <c r="D1166" s="182"/>
      <c r="E1166" s="183"/>
      <c r="F1166" s="185"/>
    </row>
    <row r="1167" spans="2:6">
      <c r="B1167" s="181"/>
      <c r="C1167" s="181"/>
      <c r="D1167" s="182"/>
      <c r="E1167" s="183"/>
      <c r="F1167" s="185"/>
    </row>
    <row r="1168" spans="2:6">
      <c r="B1168" s="181"/>
      <c r="C1168" s="181"/>
      <c r="D1168" s="182"/>
      <c r="E1168" s="183"/>
      <c r="F1168" s="185"/>
    </row>
    <row r="1169" spans="2:6">
      <c r="B1169" s="181"/>
      <c r="C1169" s="181"/>
      <c r="D1169" s="182"/>
      <c r="E1169" s="183"/>
      <c r="F1169" s="185"/>
    </row>
    <row r="1170" spans="2:6">
      <c r="B1170" s="181"/>
      <c r="C1170" s="181"/>
      <c r="D1170" s="182"/>
      <c r="E1170" s="183"/>
      <c r="F1170" s="185"/>
    </row>
    <row r="1171" spans="2:6">
      <c r="B1171" s="181"/>
      <c r="C1171" s="181"/>
      <c r="D1171" s="182"/>
      <c r="E1171" s="183"/>
      <c r="F1171" s="185"/>
    </row>
    <row r="1172" spans="2:6">
      <c r="B1172" s="181"/>
      <c r="C1172" s="181"/>
      <c r="D1172" s="182"/>
      <c r="E1172" s="183"/>
      <c r="F1172" s="185"/>
    </row>
    <row r="1173" spans="2:6">
      <c r="B1173" s="181"/>
      <c r="C1173" s="181"/>
      <c r="D1173" s="182"/>
      <c r="E1173" s="183"/>
      <c r="F1173" s="185"/>
    </row>
    <row r="1174" spans="2:6">
      <c r="B1174" s="181"/>
      <c r="C1174" s="181"/>
      <c r="D1174" s="182"/>
      <c r="E1174" s="183"/>
      <c r="F1174" s="185"/>
    </row>
    <row r="1175" spans="2:6">
      <c r="B1175" s="181"/>
      <c r="C1175" s="181"/>
      <c r="D1175" s="182"/>
      <c r="E1175" s="183"/>
      <c r="F1175" s="185"/>
    </row>
    <row r="1176" spans="2:6">
      <c r="B1176" s="181"/>
      <c r="C1176" s="181"/>
      <c r="D1176" s="182"/>
      <c r="E1176" s="183"/>
      <c r="F1176" s="185"/>
    </row>
    <row r="1177" spans="2:6">
      <c r="B1177" s="181"/>
      <c r="C1177" s="181"/>
      <c r="D1177" s="182"/>
      <c r="E1177" s="183"/>
      <c r="F1177" s="185"/>
    </row>
    <row r="1178" spans="2:6">
      <c r="B1178" s="181"/>
      <c r="C1178" s="181"/>
      <c r="D1178" s="182"/>
      <c r="E1178" s="183"/>
      <c r="F1178" s="185"/>
    </row>
    <row r="1179" spans="2:6">
      <c r="B1179" s="181"/>
      <c r="C1179" s="181"/>
      <c r="D1179" s="182"/>
      <c r="E1179" s="183"/>
      <c r="F1179" s="185"/>
    </row>
    <row r="1180" spans="2:6">
      <c r="B1180" s="181"/>
      <c r="C1180" s="181"/>
      <c r="D1180" s="182"/>
      <c r="E1180" s="183"/>
      <c r="F1180" s="185"/>
    </row>
    <row r="1181" spans="2:6">
      <c r="B1181" s="181"/>
      <c r="C1181" s="181"/>
      <c r="D1181" s="182"/>
      <c r="E1181" s="183"/>
      <c r="F1181" s="185"/>
    </row>
    <row r="1182" spans="2:6">
      <c r="B1182" s="181"/>
      <c r="C1182" s="181"/>
      <c r="D1182" s="182"/>
      <c r="E1182" s="183"/>
      <c r="F1182" s="185"/>
    </row>
    <row r="1183" spans="2:6">
      <c r="B1183" s="181"/>
      <c r="C1183" s="181"/>
      <c r="D1183" s="182"/>
      <c r="E1183" s="183"/>
      <c r="F1183" s="185"/>
    </row>
    <row r="1184" spans="2:6">
      <c r="B1184" s="181"/>
      <c r="C1184" s="181"/>
      <c r="D1184" s="182"/>
      <c r="E1184" s="183"/>
      <c r="F1184" s="185"/>
    </row>
    <row r="1185" spans="2:6">
      <c r="B1185" s="181"/>
      <c r="C1185" s="181"/>
      <c r="D1185" s="182"/>
      <c r="E1185" s="183"/>
      <c r="F1185" s="185"/>
    </row>
    <row r="1186" spans="2:6">
      <c r="B1186" s="181"/>
      <c r="C1186" s="181"/>
      <c r="D1186" s="182"/>
      <c r="E1186" s="183"/>
      <c r="F1186" s="185"/>
    </row>
    <row r="1187" spans="2:6">
      <c r="B1187" s="181"/>
      <c r="C1187" s="181"/>
      <c r="D1187" s="182"/>
      <c r="E1187" s="183"/>
      <c r="F1187" s="185"/>
    </row>
    <row r="1188" spans="2:6">
      <c r="B1188" s="181"/>
      <c r="C1188" s="181"/>
      <c r="D1188" s="182"/>
      <c r="E1188" s="183"/>
      <c r="F1188" s="185"/>
    </row>
    <row r="1189" spans="2:6">
      <c r="B1189" s="181"/>
      <c r="C1189" s="181"/>
      <c r="D1189" s="182"/>
      <c r="E1189" s="183"/>
      <c r="F1189" s="185"/>
    </row>
    <row r="1190" spans="2:6">
      <c r="B1190" s="181"/>
      <c r="C1190" s="181"/>
      <c r="D1190" s="182"/>
      <c r="E1190" s="183"/>
      <c r="F1190" s="185"/>
    </row>
    <row r="1191" spans="2:6">
      <c r="B1191" s="181"/>
      <c r="C1191" s="181"/>
      <c r="D1191" s="182"/>
      <c r="E1191" s="183"/>
      <c r="F1191" s="185"/>
    </row>
    <row r="1192" spans="2:6">
      <c r="B1192" s="181"/>
      <c r="C1192" s="181"/>
      <c r="D1192" s="182"/>
      <c r="E1192" s="183"/>
      <c r="F1192" s="185"/>
    </row>
    <row r="1193" spans="2:6">
      <c r="B1193" s="181"/>
      <c r="C1193" s="181"/>
      <c r="D1193" s="182"/>
      <c r="E1193" s="183"/>
      <c r="F1193" s="185"/>
    </row>
    <row r="1194" spans="2:6">
      <c r="B1194" s="181"/>
      <c r="C1194" s="181"/>
      <c r="D1194" s="182"/>
      <c r="E1194" s="183"/>
      <c r="F1194" s="185"/>
    </row>
    <row r="1195" spans="2:6">
      <c r="B1195" s="181"/>
      <c r="C1195" s="181"/>
      <c r="D1195" s="182"/>
      <c r="E1195" s="183"/>
      <c r="F1195" s="185"/>
    </row>
    <row r="1196" spans="2:6">
      <c r="B1196" s="181"/>
      <c r="C1196" s="181"/>
      <c r="D1196" s="182"/>
      <c r="E1196" s="183"/>
      <c r="F1196" s="185"/>
    </row>
    <row r="1197" spans="2:6">
      <c r="B1197" s="181"/>
      <c r="C1197" s="181"/>
      <c r="D1197" s="182"/>
      <c r="E1197" s="183"/>
      <c r="F1197" s="185"/>
    </row>
    <row r="1198" spans="2:6">
      <c r="B1198" s="181"/>
      <c r="C1198" s="181"/>
      <c r="D1198" s="182"/>
      <c r="E1198" s="183"/>
      <c r="F1198" s="185"/>
    </row>
    <row r="1199" spans="2:6">
      <c r="B1199" s="181"/>
      <c r="C1199" s="181"/>
      <c r="D1199" s="182"/>
      <c r="E1199" s="183"/>
      <c r="F1199" s="185"/>
    </row>
    <row r="1200" spans="2:6">
      <c r="B1200" s="181"/>
      <c r="C1200" s="181"/>
      <c r="D1200" s="182"/>
      <c r="E1200" s="183"/>
      <c r="F1200" s="185"/>
    </row>
    <row r="1201" spans="2:6">
      <c r="B1201" s="181"/>
      <c r="C1201" s="181"/>
      <c r="D1201" s="182"/>
      <c r="E1201" s="183"/>
      <c r="F1201" s="185"/>
    </row>
    <row r="1202" spans="2:6">
      <c r="B1202" s="181"/>
      <c r="C1202" s="181"/>
      <c r="D1202" s="182"/>
      <c r="E1202" s="183"/>
      <c r="F1202" s="185"/>
    </row>
    <row r="1203" spans="2:6">
      <c r="B1203" s="181"/>
      <c r="C1203" s="181"/>
      <c r="D1203" s="182"/>
      <c r="E1203" s="183"/>
      <c r="F1203" s="185"/>
    </row>
    <row r="1204" spans="2:6">
      <c r="B1204" s="181"/>
      <c r="C1204" s="181"/>
      <c r="D1204" s="182"/>
      <c r="E1204" s="183"/>
      <c r="F1204" s="185"/>
    </row>
    <row r="1205" spans="2:6">
      <c r="B1205" s="181"/>
      <c r="C1205" s="181"/>
      <c r="D1205" s="182"/>
      <c r="E1205" s="183"/>
      <c r="F1205" s="185"/>
    </row>
    <row r="1206" spans="2:6">
      <c r="B1206" s="181"/>
      <c r="C1206" s="181"/>
      <c r="D1206" s="182"/>
      <c r="E1206" s="183"/>
      <c r="F1206" s="185"/>
    </row>
    <row r="1207" spans="2:6">
      <c r="B1207" s="181"/>
      <c r="C1207" s="181"/>
      <c r="D1207" s="182"/>
      <c r="E1207" s="183"/>
      <c r="F1207" s="185"/>
    </row>
    <row r="1208" spans="2:6">
      <c r="B1208" s="181"/>
      <c r="C1208" s="181"/>
      <c r="D1208" s="182"/>
      <c r="E1208" s="183"/>
      <c r="F1208" s="185"/>
    </row>
    <row r="1209" spans="2:6">
      <c r="B1209" s="181"/>
      <c r="C1209" s="181"/>
      <c r="D1209" s="182"/>
      <c r="E1209" s="183"/>
      <c r="F1209" s="185"/>
    </row>
    <row r="1210" spans="2:6">
      <c r="B1210" s="181"/>
      <c r="C1210" s="181"/>
      <c r="D1210" s="182"/>
      <c r="E1210" s="183"/>
      <c r="F1210" s="185"/>
    </row>
    <row r="1211" spans="2:6">
      <c r="B1211" s="181"/>
      <c r="C1211" s="181"/>
      <c r="D1211" s="182"/>
      <c r="E1211" s="183"/>
      <c r="F1211" s="185"/>
    </row>
    <row r="1212" spans="2:6">
      <c r="B1212" s="181"/>
      <c r="C1212" s="181"/>
      <c r="D1212" s="182"/>
      <c r="E1212" s="183"/>
      <c r="F1212" s="185"/>
    </row>
    <row r="1213" spans="2:6">
      <c r="B1213" s="181"/>
      <c r="C1213" s="181"/>
      <c r="D1213" s="182"/>
      <c r="E1213" s="183"/>
      <c r="F1213" s="185"/>
    </row>
    <row r="1214" spans="2:6">
      <c r="B1214" s="181"/>
      <c r="C1214" s="181"/>
      <c r="D1214" s="182"/>
      <c r="E1214" s="183"/>
      <c r="F1214" s="185"/>
    </row>
    <row r="1215" spans="2:6">
      <c r="B1215" s="181"/>
      <c r="C1215" s="181"/>
      <c r="D1215" s="182"/>
      <c r="E1215" s="183"/>
      <c r="F1215" s="185"/>
    </row>
    <row r="1216" spans="2:6">
      <c r="B1216" s="181"/>
      <c r="C1216" s="181"/>
      <c r="D1216" s="182"/>
      <c r="E1216" s="183"/>
      <c r="F1216" s="185"/>
    </row>
    <row r="1217" spans="2:6">
      <c r="B1217" s="181"/>
      <c r="C1217" s="181"/>
      <c r="D1217" s="182"/>
      <c r="E1217" s="183"/>
      <c r="F1217" s="185"/>
    </row>
    <row r="1218" spans="2:6">
      <c r="B1218" s="181"/>
      <c r="C1218" s="181"/>
      <c r="D1218" s="182"/>
      <c r="E1218" s="183"/>
      <c r="F1218" s="185"/>
    </row>
    <row r="1219" spans="2:6">
      <c r="B1219" s="181"/>
      <c r="C1219" s="181"/>
      <c r="D1219" s="182"/>
      <c r="E1219" s="183"/>
      <c r="F1219" s="185"/>
    </row>
    <row r="1220" spans="2:6">
      <c r="B1220" s="181"/>
      <c r="C1220" s="181"/>
      <c r="D1220" s="182"/>
      <c r="E1220" s="183"/>
      <c r="F1220" s="185"/>
    </row>
    <row r="1221" spans="2:6">
      <c r="B1221" s="181"/>
      <c r="C1221" s="181"/>
      <c r="D1221" s="182"/>
      <c r="E1221" s="183"/>
      <c r="F1221" s="185"/>
    </row>
    <row r="1222" spans="2:6">
      <c r="B1222" s="181"/>
      <c r="C1222" s="181"/>
      <c r="D1222" s="182"/>
      <c r="E1222" s="183"/>
      <c r="F1222" s="185"/>
    </row>
    <row r="1223" spans="2:6">
      <c r="B1223" s="181"/>
      <c r="C1223" s="181"/>
      <c r="D1223" s="182"/>
      <c r="E1223" s="183"/>
      <c r="F1223" s="185"/>
    </row>
    <row r="1224" spans="2:6">
      <c r="B1224" s="181"/>
      <c r="C1224" s="181"/>
      <c r="D1224" s="182"/>
      <c r="E1224" s="183"/>
      <c r="F1224" s="185"/>
    </row>
    <row r="1225" spans="2:6">
      <c r="B1225" s="181"/>
      <c r="C1225" s="181"/>
      <c r="D1225" s="182"/>
      <c r="E1225" s="183"/>
      <c r="F1225" s="185"/>
    </row>
    <row r="1226" spans="2:6">
      <c r="B1226" s="181"/>
      <c r="C1226" s="181"/>
      <c r="D1226" s="182"/>
      <c r="E1226" s="183"/>
      <c r="F1226" s="185"/>
    </row>
    <row r="1227" spans="2:6">
      <c r="B1227" s="181"/>
      <c r="C1227" s="181"/>
      <c r="D1227" s="182"/>
      <c r="E1227" s="183"/>
      <c r="F1227" s="185"/>
    </row>
    <row r="1228" spans="2:6">
      <c r="B1228" s="181"/>
      <c r="C1228" s="181"/>
      <c r="D1228" s="182"/>
      <c r="E1228" s="183"/>
      <c r="F1228" s="185"/>
    </row>
    <row r="1229" spans="2:6">
      <c r="B1229" s="181"/>
      <c r="C1229" s="181"/>
      <c r="D1229" s="182"/>
      <c r="E1229" s="183"/>
      <c r="F1229" s="185"/>
    </row>
    <row r="1230" spans="2:6">
      <c r="B1230" s="181"/>
      <c r="C1230" s="181"/>
      <c r="D1230" s="182"/>
      <c r="E1230" s="183"/>
      <c r="F1230" s="185"/>
    </row>
    <row r="1231" spans="2:6">
      <c r="B1231" s="181"/>
      <c r="C1231" s="181"/>
      <c r="D1231" s="182"/>
      <c r="E1231" s="183"/>
      <c r="F1231" s="185"/>
    </row>
    <row r="1232" spans="2:6">
      <c r="B1232" s="181"/>
      <c r="C1232" s="181"/>
      <c r="D1232" s="182"/>
      <c r="E1232" s="183"/>
      <c r="F1232" s="185"/>
    </row>
    <row r="1233" spans="2:6">
      <c r="B1233" s="181"/>
      <c r="C1233" s="181"/>
      <c r="D1233" s="182"/>
      <c r="E1233" s="183"/>
      <c r="F1233" s="185"/>
    </row>
    <row r="1234" spans="2:6">
      <c r="B1234" s="181"/>
      <c r="C1234" s="181"/>
      <c r="D1234" s="182"/>
      <c r="E1234" s="183"/>
      <c r="F1234" s="185"/>
    </row>
    <row r="1235" spans="2:6">
      <c r="B1235" s="181"/>
      <c r="C1235" s="181"/>
      <c r="D1235" s="182"/>
      <c r="E1235" s="183"/>
      <c r="F1235" s="185"/>
    </row>
    <row r="1236" spans="2:6">
      <c r="B1236" s="181"/>
      <c r="C1236" s="181"/>
      <c r="D1236" s="182"/>
      <c r="E1236" s="183"/>
      <c r="F1236" s="185"/>
    </row>
    <row r="1237" spans="2:6">
      <c r="B1237" s="181"/>
      <c r="C1237" s="181"/>
      <c r="D1237" s="182"/>
      <c r="E1237" s="183"/>
      <c r="F1237" s="185"/>
    </row>
    <row r="1238" spans="2:6">
      <c r="B1238" s="181"/>
      <c r="C1238" s="181"/>
      <c r="D1238" s="182"/>
      <c r="E1238" s="183"/>
      <c r="F1238" s="185"/>
    </row>
    <row r="1239" spans="2:6">
      <c r="B1239" s="181"/>
      <c r="C1239" s="181"/>
      <c r="D1239" s="182"/>
      <c r="E1239" s="183"/>
      <c r="F1239" s="185"/>
    </row>
    <row r="1240" spans="2:6">
      <c r="B1240" s="181"/>
      <c r="C1240" s="181"/>
      <c r="D1240" s="182"/>
      <c r="E1240" s="183"/>
      <c r="F1240" s="185"/>
    </row>
    <row r="1241" spans="2:6">
      <c r="B1241" s="181"/>
      <c r="C1241" s="181"/>
      <c r="D1241" s="182"/>
      <c r="E1241" s="183"/>
      <c r="F1241" s="185"/>
    </row>
    <row r="1242" spans="2:6">
      <c r="B1242" s="181"/>
      <c r="C1242" s="181"/>
      <c r="D1242" s="182"/>
      <c r="E1242" s="183"/>
      <c r="F1242" s="185"/>
    </row>
    <row r="1243" spans="2:6">
      <c r="B1243" s="181"/>
      <c r="C1243" s="181"/>
      <c r="D1243" s="182"/>
      <c r="E1243" s="183"/>
      <c r="F1243" s="185"/>
    </row>
    <row r="1244" spans="2:6">
      <c r="B1244" s="181"/>
      <c r="C1244" s="181"/>
      <c r="D1244" s="182"/>
      <c r="E1244" s="183"/>
      <c r="F1244" s="185"/>
    </row>
    <row r="1245" spans="2:6">
      <c r="B1245" s="181"/>
      <c r="C1245" s="181"/>
      <c r="D1245" s="182"/>
      <c r="E1245" s="183"/>
      <c r="F1245" s="185"/>
    </row>
    <row r="1246" spans="2:6">
      <c r="B1246" s="181"/>
      <c r="C1246" s="181"/>
      <c r="D1246" s="182"/>
      <c r="E1246" s="183"/>
      <c r="F1246" s="185"/>
    </row>
    <row r="1247" spans="2:6">
      <c r="B1247" s="181"/>
      <c r="C1247" s="181"/>
      <c r="D1247" s="182"/>
      <c r="E1247" s="183"/>
      <c r="F1247" s="185"/>
    </row>
    <row r="1248" spans="2:6">
      <c r="B1248" s="181"/>
      <c r="C1248" s="181"/>
      <c r="D1248" s="182"/>
      <c r="E1248" s="183"/>
      <c r="F1248" s="185"/>
    </row>
    <row r="1249" spans="2:6">
      <c r="B1249" s="181"/>
      <c r="C1249" s="181"/>
      <c r="D1249" s="182"/>
      <c r="E1249" s="183"/>
      <c r="F1249" s="185"/>
    </row>
    <row r="1250" spans="2:6">
      <c r="B1250" s="181"/>
      <c r="C1250" s="181"/>
      <c r="D1250" s="182"/>
      <c r="E1250" s="183"/>
      <c r="F1250" s="185"/>
    </row>
    <row r="1251" spans="2:6">
      <c r="B1251" s="181"/>
      <c r="C1251" s="181"/>
      <c r="D1251" s="182"/>
      <c r="E1251" s="183"/>
      <c r="F1251" s="185"/>
    </row>
    <row r="1252" spans="2:6">
      <c r="B1252" s="181"/>
      <c r="C1252" s="181"/>
      <c r="D1252" s="182"/>
      <c r="E1252" s="183"/>
      <c r="F1252" s="185"/>
    </row>
    <row r="1253" spans="2:6">
      <c r="B1253" s="181"/>
      <c r="C1253" s="181"/>
      <c r="D1253" s="182"/>
      <c r="E1253" s="183"/>
      <c r="F1253" s="185"/>
    </row>
    <row r="1254" spans="2:6">
      <c r="B1254" s="181"/>
      <c r="C1254" s="181"/>
      <c r="D1254" s="182"/>
      <c r="E1254" s="183"/>
      <c r="F1254" s="185"/>
    </row>
    <row r="1255" spans="2:6">
      <c r="B1255" s="181"/>
      <c r="C1255" s="181"/>
      <c r="D1255" s="182"/>
      <c r="E1255" s="183"/>
      <c r="F1255" s="185"/>
    </row>
    <row r="1256" spans="2:6">
      <c r="B1256" s="181"/>
      <c r="C1256" s="181"/>
      <c r="D1256" s="182"/>
      <c r="E1256" s="183"/>
      <c r="F1256" s="185"/>
    </row>
    <row r="1257" spans="2:6">
      <c r="B1257" s="181"/>
      <c r="C1257" s="181"/>
      <c r="D1257" s="182"/>
      <c r="E1257" s="183"/>
      <c r="F1257" s="185"/>
    </row>
    <row r="1258" spans="2:6">
      <c r="B1258" s="181"/>
      <c r="C1258" s="181"/>
      <c r="D1258" s="182"/>
      <c r="E1258" s="183"/>
      <c r="F1258" s="185"/>
    </row>
    <row r="1259" spans="2:6">
      <c r="B1259" s="181"/>
      <c r="C1259" s="181"/>
      <c r="D1259" s="182"/>
      <c r="E1259" s="183"/>
      <c r="F1259" s="185"/>
    </row>
    <row r="1260" spans="2:6">
      <c r="B1260" s="181"/>
      <c r="C1260" s="181"/>
      <c r="D1260" s="182"/>
      <c r="E1260" s="183"/>
      <c r="F1260" s="185"/>
    </row>
    <row r="1261" spans="2:6">
      <c r="B1261" s="181"/>
      <c r="C1261" s="181"/>
      <c r="D1261" s="182"/>
      <c r="E1261" s="183"/>
      <c r="F1261" s="185"/>
    </row>
    <row r="1262" spans="2:6">
      <c r="B1262" s="181"/>
      <c r="C1262" s="181"/>
      <c r="D1262" s="182"/>
      <c r="E1262" s="183"/>
      <c r="F1262" s="185"/>
    </row>
    <row r="1263" spans="2:6">
      <c r="B1263" s="181"/>
      <c r="C1263" s="181"/>
      <c r="D1263" s="182"/>
      <c r="E1263" s="183"/>
      <c r="F1263" s="185"/>
    </row>
    <row r="1264" spans="2:6">
      <c r="B1264" s="181"/>
      <c r="C1264" s="181"/>
      <c r="D1264" s="182"/>
      <c r="E1264" s="183"/>
      <c r="F1264" s="185"/>
    </row>
    <row r="1265" spans="2:6">
      <c r="B1265" s="181"/>
      <c r="C1265" s="181"/>
      <c r="D1265" s="182"/>
      <c r="E1265" s="183"/>
      <c r="F1265" s="185"/>
    </row>
    <row r="1266" spans="2:6">
      <c r="B1266" s="181"/>
      <c r="C1266" s="181"/>
      <c r="D1266" s="182"/>
      <c r="E1266" s="183"/>
      <c r="F1266" s="185"/>
    </row>
    <row r="1267" spans="2:6">
      <c r="B1267" s="181"/>
      <c r="C1267" s="181"/>
      <c r="D1267" s="182"/>
      <c r="E1267" s="183"/>
      <c r="F1267" s="185"/>
    </row>
    <row r="1268" spans="2:6">
      <c r="B1268" s="181"/>
      <c r="C1268" s="181"/>
      <c r="D1268" s="182"/>
      <c r="E1268" s="183"/>
      <c r="F1268" s="185"/>
    </row>
    <row r="1269" spans="2:6">
      <c r="B1269" s="181"/>
      <c r="C1269" s="181"/>
      <c r="D1269" s="182"/>
      <c r="E1269" s="183"/>
      <c r="F1269" s="185"/>
    </row>
    <row r="1270" spans="2:6">
      <c r="B1270" s="181"/>
      <c r="C1270" s="181"/>
      <c r="D1270" s="182"/>
      <c r="E1270" s="183"/>
      <c r="F1270" s="185"/>
    </row>
    <row r="1271" spans="2:6">
      <c r="B1271" s="181"/>
      <c r="C1271" s="181"/>
      <c r="D1271" s="182"/>
      <c r="E1271" s="183"/>
      <c r="F1271" s="185"/>
    </row>
    <row r="1272" spans="2:6">
      <c r="B1272" s="181"/>
      <c r="C1272" s="181"/>
      <c r="D1272" s="182"/>
      <c r="E1272" s="183"/>
      <c r="F1272" s="185"/>
    </row>
    <row r="1273" spans="2:6">
      <c r="B1273" s="181"/>
      <c r="C1273" s="181"/>
      <c r="D1273" s="182"/>
      <c r="E1273" s="183"/>
      <c r="F1273" s="185"/>
    </row>
    <row r="1274" spans="2:6">
      <c r="B1274" s="181"/>
      <c r="C1274" s="181"/>
      <c r="D1274" s="182"/>
      <c r="E1274" s="183"/>
      <c r="F1274" s="185"/>
    </row>
    <row r="1275" spans="2:6">
      <c r="B1275" s="181"/>
      <c r="C1275" s="181"/>
      <c r="D1275" s="182"/>
      <c r="E1275" s="183"/>
      <c r="F1275" s="185"/>
    </row>
    <row r="1276" spans="2:6">
      <c r="B1276" s="181"/>
      <c r="C1276" s="181"/>
      <c r="D1276" s="182"/>
      <c r="E1276" s="183"/>
      <c r="F1276" s="185"/>
    </row>
    <row r="1277" spans="2:6">
      <c r="B1277" s="181"/>
      <c r="C1277" s="181"/>
      <c r="D1277" s="182"/>
      <c r="E1277" s="183"/>
      <c r="F1277" s="185"/>
    </row>
    <row r="1278" spans="2:6">
      <c r="B1278" s="181"/>
      <c r="C1278" s="181"/>
      <c r="D1278" s="182"/>
      <c r="E1278" s="183"/>
      <c r="F1278" s="185"/>
    </row>
    <row r="1279" spans="2:6">
      <c r="B1279" s="181"/>
      <c r="C1279" s="181"/>
      <c r="D1279" s="182"/>
      <c r="E1279" s="183"/>
      <c r="F1279" s="185"/>
    </row>
    <row r="1280" spans="2:6">
      <c r="B1280" s="181"/>
      <c r="C1280" s="181"/>
      <c r="D1280" s="182"/>
      <c r="E1280" s="183"/>
      <c r="F1280" s="185"/>
    </row>
    <row r="1281" spans="2:6">
      <c r="B1281" s="181"/>
      <c r="C1281" s="181"/>
      <c r="D1281" s="182"/>
      <c r="E1281" s="183"/>
      <c r="F1281" s="185"/>
    </row>
    <row r="1282" spans="2:6">
      <c r="B1282" s="181"/>
      <c r="C1282" s="181"/>
      <c r="D1282" s="182"/>
      <c r="E1282" s="183"/>
      <c r="F1282" s="185"/>
    </row>
    <row r="1283" spans="2:6">
      <c r="B1283" s="181"/>
      <c r="C1283" s="181"/>
      <c r="D1283" s="182"/>
      <c r="E1283" s="183"/>
      <c r="F1283" s="185"/>
    </row>
    <row r="1284" spans="2:6">
      <c r="B1284" s="181"/>
      <c r="C1284" s="181"/>
      <c r="D1284" s="182"/>
      <c r="E1284" s="183"/>
      <c r="F1284" s="185"/>
    </row>
    <row r="1285" spans="2:6">
      <c r="B1285" s="181"/>
      <c r="C1285" s="181"/>
      <c r="D1285" s="182"/>
      <c r="E1285" s="183"/>
      <c r="F1285" s="185"/>
    </row>
    <row r="1286" spans="2:6">
      <c r="B1286" s="181"/>
      <c r="C1286" s="181"/>
      <c r="D1286" s="182"/>
      <c r="E1286" s="183"/>
      <c r="F1286" s="185"/>
    </row>
    <row r="1287" spans="2:6">
      <c r="B1287" s="181"/>
      <c r="C1287" s="181"/>
      <c r="D1287" s="182"/>
      <c r="E1287" s="183"/>
      <c r="F1287" s="185"/>
    </row>
    <row r="1288" spans="2:6">
      <c r="B1288" s="181"/>
      <c r="C1288" s="181"/>
      <c r="D1288" s="182"/>
      <c r="E1288" s="183"/>
      <c r="F1288" s="185"/>
    </row>
    <row r="1289" spans="2:6">
      <c r="B1289" s="181"/>
      <c r="C1289" s="181"/>
      <c r="D1289" s="182"/>
      <c r="E1289" s="183"/>
      <c r="F1289" s="185"/>
    </row>
    <row r="1290" spans="2:6">
      <c r="B1290" s="181"/>
      <c r="C1290" s="181"/>
      <c r="D1290" s="182"/>
      <c r="E1290" s="183"/>
      <c r="F1290" s="185"/>
    </row>
    <row r="1291" spans="2:6">
      <c r="B1291" s="181"/>
      <c r="C1291" s="181"/>
      <c r="D1291" s="182"/>
      <c r="E1291" s="183"/>
      <c r="F1291" s="185"/>
    </row>
    <row r="1292" spans="2:6">
      <c r="B1292" s="181"/>
      <c r="C1292" s="181"/>
      <c r="D1292" s="182"/>
      <c r="E1292" s="183"/>
      <c r="F1292" s="185"/>
    </row>
    <row r="1293" spans="2:6">
      <c r="B1293" s="181"/>
      <c r="C1293" s="181"/>
      <c r="D1293" s="182"/>
      <c r="E1293" s="183"/>
      <c r="F1293" s="185"/>
    </row>
    <row r="1294" spans="2:6">
      <c r="B1294" s="181"/>
      <c r="C1294" s="181"/>
      <c r="D1294" s="182"/>
      <c r="E1294" s="183"/>
      <c r="F1294" s="185"/>
    </row>
    <row r="1295" spans="2:6">
      <c r="B1295" s="181"/>
      <c r="C1295" s="181"/>
      <c r="D1295" s="182"/>
      <c r="E1295" s="183"/>
      <c r="F1295" s="185"/>
    </row>
    <row r="1296" spans="2:6">
      <c r="B1296" s="181"/>
      <c r="C1296" s="181"/>
      <c r="D1296" s="182"/>
      <c r="E1296" s="183"/>
      <c r="F1296" s="185"/>
    </row>
    <row r="1297" spans="2:6">
      <c r="B1297" s="181"/>
      <c r="C1297" s="181"/>
      <c r="D1297" s="182"/>
      <c r="E1297" s="183"/>
      <c r="F1297" s="185"/>
    </row>
    <row r="1298" spans="2:6">
      <c r="B1298" s="181"/>
      <c r="C1298" s="181"/>
      <c r="D1298" s="182"/>
      <c r="E1298" s="183"/>
      <c r="F1298" s="185"/>
    </row>
    <row r="1299" spans="2:6">
      <c r="B1299" s="181"/>
      <c r="C1299" s="181"/>
      <c r="D1299" s="182"/>
      <c r="E1299" s="183"/>
      <c r="F1299" s="185"/>
    </row>
    <row r="1300" spans="2:6">
      <c r="B1300" s="181"/>
      <c r="C1300" s="181"/>
      <c r="D1300" s="182"/>
      <c r="E1300" s="183"/>
      <c r="F1300" s="185"/>
    </row>
    <row r="1301" spans="2:6">
      <c r="B1301" s="181"/>
      <c r="C1301" s="181"/>
      <c r="D1301" s="182"/>
      <c r="E1301" s="183"/>
      <c r="F1301" s="185"/>
    </row>
    <row r="1302" spans="2:6">
      <c r="B1302" s="181"/>
      <c r="C1302" s="181"/>
      <c r="D1302" s="182"/>
      <c r="E1302" s="183"/>
      <c r="F1302" s="185"/>
    </row>
    <row r="1303" spans="2:6">
      <c r="B1303" s="181"/>
      <c r="C1303" s="181"/>
      <c r="D1303" s="182"/>
      <c r="E1303" s="183"/>
      <c r="F1303" s="185"/>
    </row>
    <row r="1304" spans="2:6">
      <c r="B1304" s="181"/>
      <c r="C1304" s="181"/>
      <c r="D1304" s="182"/>
      <c r="E1304" s="183"/>
      <c r="F1304" s="185"/>
    </row>
    <row r="1305" spans="2:6">
      <c r="B1305" s="181"/>
      <c r="C1305" s="181"/>
      <c r="D1305" s="182"/>
      <c r="E1305" s="183"/>
      <c r="F1305" s="185"/>
    </row>
    <row r="1306" spans="2:6">
      <c r="B1306" s="181"/>
      <c r="C1306" s="181"/>
      <c r="D1306" s="182"/>
      <c r="E1306" s="183"/>
      <c r="F1306" s="185"/>
    </row>
    <row r="1307" spans="2:6">
      <c r="B1307" s="181"/>
      <c r="C1307" s="181"/>
      <c r="D1307" s="182"/>
      <c r="E1307" s="183"/>
      <c r="F1307" s="185"/>
    </row>
    <row r="1308" spans="2:6">
      <c r="B1308" s="181"/>
      <c r="C1308" s="181"/>
      <c r="D1308" s="182"/>
      <c r="E1308" s="183"/>
      <c r="F1308" s="185"/>
    </row>
    <row r="1309" spans="2:6">
      <c r="B1309" s="181"/>
      <c r="C1309" s="181"/>
      <c r="D1309" s="182"/>
      <c r="E1309" s="183"/>
      <c r="F1309" s="185"/>
    </row>
    <row r="1310" spans="2:6">
      <c r="B1310" s="181"/>
      <c r="C1310" s="181"/>
      <c r="D1310" s="182"/>
      <c r="E1310" s="183"/>
      <c r="F1310" s="185"/>
    </row>
    <row r="1311" spans="2:6">
      <c r="B1311" s="181"/>
      <c r="C1311" s="181"/>
      <c r="D1311" s="182"/>
      <c r="E1311" s="183"/>
      <c r="F1311" s="185"/>
    </row>
    <row r="1312" spans="2:6">
      <c r="B1312" s="181"/>
      <c r="C1312" s="181"/>
      <c r="D1312" s="182"/>
      <c r="E1312" s="183"/>
      <c r="F1312" s="185"/>
    </row>
    <row r="1313" spans="2:6">
      <c r="B1313" s="181"/>
      <c r="C1313" s="181"/>
      <c r="D1313" s="182"/>
      <c r="E1313" s="183"/>
      <c r="F1313" s="185"/>
    </row>
    <row r="1314" spans="2:6">
      <c r="B1314" s="181"/>
      <c r="C1314" s="181"/>
      <c r="D1314" s="182"/>
      <c r="E1314" s="183"/>
      <c r="F1314" s="185"/>
    </row>
    <row r="1315" spans="2:6">
      <c r="B1315" s="181"/>
      <c r="C1315" s="181"/>
      <c r="D1315" s="182"/>
      <c r="E1315" s="183"/>
      <c r="F1315" s="185"/>
    </row>
    <row r="1316" spans="2:6">
      <c r="B1316" s="181"/>
      <c r="C1316" s="181"/>
      <c r="D1316" s="182"/>
      <c r="E1316" s="183"/>
      <c r="F1316" s="185"/>
    </row>
    <row r="1317" spans="2:6">
      <c r="B1317" s="181"/>
      <c r="C1317" s="181"/>
      <c r="D1317" s="182"/>
      <c r="E1317" s="183"/>
      <c r="F1317" s="185"/>
    </row>
    <row r="1318" spans="2:6">
      <c r="B1318" s="181"/>
      <c r="C1318" s="181"/>
      <c r="D1318" s="182"/>
      <c r="E1318" s="183"/>
      <c r="F1318" s="185"/>
    </row>
    <row r="1319" spans="2:6">
      <c r="B1319" s="181"/>
      <c r="C1319" s="181"/>
      <c r="D1319" s="182"/>
      <c r="E1319" s="183"/>
      <c r="F1319" s="185"/>
    </row>
    <row r="1320" spans="2:6">
      <c r="B1320" s="181"/>
      <c r="C1320" s="181"/>
      <c r="D1320" s="182"/>
      <c r="E1320" s="183"/>
      <c r="F1320" s="185"/>
    </row>
    <row r="1321" spans="2:6">
      <c r="B1321" s="181"/>
      <c r="C1321" s="181"/>
      <c r="D1321" s="182"/>
      <c r="E1321" s="183"/>
      <c r="F1321" s="185"/>
    </row>
    <row r="1322" spans="2:6">
      <c r="B1322" s="181"/>
      <c r="C1322" s="181"/>
      <c r="D1322" s="182"/>
      <c r="E1322" s="183"/>
      <c r="F1322" s="185"/>
    </row>
    <row r="1323" spans="2:6">
      <c r="B1323" s="181"/>
      <c r="C1323" s="181"/>
      <c r="D1323" s="182"/>
      <c r="E1323" s="183"/>
      <c r="F1323" s="185"/>
    </row>
    <row r="1324" spans="2:6">
      <c r="B1324" s="181"/>
      <c r="C1324" s="181"/>
      <c r="D1324" s="182"/>
      <c r="E1324" s="183"/>
      <c r="F1324" s="185"/>
    </row>
    <row r="1325" spans="2:6">
      <c r="B1325" s="181"/>
      <c r="C1325" s="181"/>
      <c r="D1325" s="182"/>
      <c r="E1325" s="183"/>
      <c r="F1325" s="185"/>
    </row>
    <row r="1326" spans="2:6">
      <c r="B1326" s="181"/>
      <c r="C1326" s="181"/>
      <c r="D1326" s="182"/>
      <c r="E1326" s="183"/>
      <c r="F1326" s="185"/>
    </row>
    <row r="1327" spans="2:6">
      <c r="B1327" s="181"/>
      <c r="C1327" s="181"/>
      <c r="D1327" s="182"/>
      <c r="E1327" s="183"/>
      <c r="F1327" s="185"/>
    </row>
    <row r="1328" spans="2:6">
      <c r="B1328" s="181"/>
      <c r="C1328" s="181"/>
      <c r="D1328" s="182"/>
      <c r="E1328" s="183"/>
      <c r="F1328" s="185"/>
    </row>
    <row r="1329" spans="2:6">
      <c r="B1329" s="181"/>
      <c r="C1329" s="181"/>
      <c r="D1329" s="182"/>
      <c r="E1329" s="183"/>
      <c r="F1329" s="185"/>
    </row>
    <row r="1330" spans="2:6">
      <c r="B1330" s="181"/>
      <c r="C1330" s="181"/>
      <c r="D1330" s="182"/>
      <c r="E1330" s="183"/>
      <c r="F1330" s="185"/>
    </row>
    <row r="1331" spans="2:6">
      <c r="B1331" s="181"/>
      <c r="C1331" s="181"/>
      <c r="D1331" s="182"/>
      <c r="E1331" s="183"/>
      <c r="F1331" s="185"/>
    </row>
    <row r="1332" spans="2:6">
      <c r="B1332" s="181"/>
      <c r="C1332" s="181"/>
      <c r="D1332" s="182"/>
      <c r="E1332" s="183"/>
      <c r="F1332" s="185"/>
    </row>
    <row r="1333" spans="2:6">
      <c r="B1333" s="181"/>
      <c r="C1333" s="181"/>
      <c r="D1333" s="182"/>
      <c r="E1333" s="183"/>
      <c r="F1333" s="185"/>
    </row>
    <row r="1334" spans="2:6">
      <c r="B1334" s="181"/>
      <c r="C1334" s="181"/>
      <c r="D1334" s="182"/>
      <c r="E1334" s="183"/>
      <c r="F1334" s="185"/>
    </row>
    <row r="1335" spans="2:6">
      <c r="B1335" s="181"/>
      <c r="C1335" s="181"/>
      <c r="D1335" s="182"/>
      <c r="E1335" s="183"/>
      <c r="F1335" s="185"/>
    </row>
    <row r="1336" spans="2:6">
      <c r="B1336" s="181"/>
      <c r="C1336" s="181"/>
      <c r="D1336" s="182"/>
      <c r="E1336" s="183"/>
      <c r="F1336" s="185"/>
    </row>
    <row r="1337" spans="2:6">
      <c r="B1337" s="181"/>
      <c r="C1337" s="181"/>
      <c r="D1337" s="182"/>
      <c r="E1337" s="183"/>
      <c r="F1337" s="185"/>
    </row>
    <row r="1338" spans="2:6">
      <c r="B1338" s="181"/>
      <c r="C1338" s="181"/>
      <c r="D1338" s="182"/>
      <c r="E1338" s="183"/>
      <c r="F1338" s="185"/>
    </row>
    <row r="1339" spans="2:6">
      <c r="B1339" s="181"/>
      <c r="C1339" s="181"/>
      <c r="D1339" s="182"/>
      <c r="E1339" s="183"/>
      <c r="F1339" s="185"/>
    </row>
    <row r="1340" spans="2:6">
      <c r="B1340" s="181"/>
      <c r="C1340" s="181"/>
      <c r="D1340" s="182"/>
      <c r="E1340" s="183"/>
      <c r="F1340" s="185"/>
    </row>
    <row r="1341" spans="2:6">
      <c r="B1341" s="181"/>
      <c r="C1341" s="181"/>
      <c r="D1341" s="182"/>
      <c r="E1341" s="183"/>
      <c r="F1341" s="185"/>
    </row>
    <row r="1342" spans="2:6">
      <c r="B1342" s="181"/>
      <c r="C1342" s="181"/>
      <c r="D1342" s="182"/>
      <c r="E1342" s="183"/>
      <c r="F1342" s="185"/>
    </row>
    <row r="1343" spans="2:6">
      <c r="B1343" s="181"/>
      <c r="C1343" s="181"/>
      <c r="D1343" s="182"/>
      <c r="E1343" s="183"/>
      <c r="F1343" s="185"/>
    </row>
    <row r="1344" spans="2:6">
      <c r="B1344" s="181"/>
      <c r="C1344" s="181"/>
      <c r="D1344" s="182"/>
      <c r="E1344" s="183"/>
      <c r="F1344" s="185"/>
    </row>
    <row r="1345" spans="2:6">
      <c r="B1345" s="181"/>
      <c r="C1345" s="181"/>
      <c r="D1345" s="182"/>
      <c r="E1345" s="183"/>
      <c r="F1345" s="185"/>
    </row>
    <row r="1346" spans="2:6">
      <c r="B1346" s="181"/>
      <c r="C1346" s="181"/>
      <c r="D1346" s="182"/>
      <c r="E1346" s="183"/>
      <c r="F1346" s="185"/>
    </row>
    <row r="1347" spans="2:6">
      <c r="B1347" s="181"/>
      <c r="C1347" s="181"/>
      <c r="D1347" s="182"/>
      <c r="E1347" s="183"/>
      <c r="F1347" s="185"/>
    </row>
    <row r="1348" spans="2:6">
      <c r="B1348" s="181"/>
      <c r="C1348" s="181"/>
      <c r="D1348" s="182"/>
      <c r="E1348" s="183"/>
      <c r="F1348" s="185"/>
    </row>
    <row r="1349" spans="2:6">
      <c r="B1349" s="181"/>
      <c r="C1349" s="181"/>
      <c r="D1349" s="182"/>
      <c r="E1349" s="183"/>
      <c r="F1349" s="185"/>
    </row>
    <row r="1350" spans="2:6">
      <c r="B1350" s="181"/>
      <c r="C1350" s="181"/>
      <c r="D1350" s="182"/>
      <c r="E1350" s="183"/>
      <c r="F1350" s="185"/>
    </row>
    <row r="1351" spans="2:6">
      <c r="B1351" s="181"/>
      <c r="C1351" s="181"/>
      <c r="D1351" s="182"/>
      <c r="E1351" s="183"/>
      <c r="F1351" s="185"/>
    </row>
    <row r="1352" spans="2:6">
      <c r="B1352" s="181"/>
      <c r="C1352" s="181"/>
      <c r="D1352" s="182"/>
      <c r="E1352" s="183"/>
      <c r="F1352" s="185"/>
    </row>
    <row r="1353" spans="2:6">
      <c r="B1353" s="181"/>
      <c r="C1353" s="181"/>
      <c r="D1353" s="182"/>
      <c r="E1353" s="183"/>
      <c r="F1353" s="185"/>
    </row>
    <row r="1354" spans="2:6">
      <c r="B1354" s="181"/>
      <c r="C1354" s="181"/>
      <c r="D1354" s="182"/>
      <c r="E1354" s="183"/>
      <c r="F1354" s="185"/>
    </row>
    <row r="1355" spans="2:6">
      <c r="B1355" s="181"/>
      <c r="C1355" s="181"/>
      <c r="D1355" s="182"/>
      <c r="E1355" s="183"/>
      <c r="F1355" s="185"/>
    </row>
    <row r="1356" spans="2:6">
      <c r="B1356" s="181"/>
      <c r="C1356" s="181"/>
      <c r="D1356" s="182"/>
      <c r="E1356" s="183"/>
      <c r="F1356" s="185"/>
    </row>
    <row r="1357" spans="2:6">
      <c r="B1357" s="181"/>
      <c r="C1357" s="181"/>
      <c r="D1357" s="182"/>
      <c r="E1357" s="183"/>
      <c r="F1357" s="185"/>
    </row>
    <row r="1358" spans="2:6">
      <c r="B1358" s="181"/>
      <c r="C1358" s="181"/>
      <c r="D1358" s="182"/>
      <c r="E1358" s="183"/>
      <c r="F1358" s="185"/>
    </row>
    <row r="1359" spans="2:6">
      <c r="B1359" s="181"/>
      <c r="C1359" s="181"/>
      <c r="D1359" s="182"/>
      <c r="E1359" s="183"/>
      <c r="F1359" s="185"/>
    </row>
    <row r="1360" spans="2:6">
      <c r="B1360" s="181"/>
      <c r="C1360" s="181"/>
      <c r="D1360" s="182"/>
      <c r="E1360" s="183"/>
      <c r="F1360" s="185"/>
    </row>
    <row r="1361" spans="2:6">
      <c r="B1361" s="181"/>
      <c r="C1361" s="181"/>
      <c r="D1361" s="182"/>
      <c r="E1361" s="183"/>
      <c r="F1361" s="185"/>
    </row>
    <row r="1362" spans="2:6">
      <c r="B1362" s="181"/>
      <c r="C1362" s="181"/>
      <c r="D1362" s="182"/>
      <c r="E1362" s="183"/>
      <c r="F1362" s="185"/>
    </row>
    <row r="1363" spans="2:6">
      <c r="B1363" s="181"/>
      <c r="C1363" s="181"/>
      <c r="D1363" s="182"/>
      <c r="E1363" s="183"/>
      <c r="F1363" s="185"/>
    </row>
    <row r="1364" spans="2:6">
      <c r="B1364" s="181"/>
      <c r="C1364" s="181"/>
      <c r="D1364" s="182"/>
      <c r="E1364" s="183"/>
      <c r="F1364" s="185"/>
    </row>
    <row r="1365" spans="2:6">
      <c r="B1365" s="181"/>
      <c r="C1365" s="181"/>
      <c r="D1365" s="182"/>
      <c r="E1365" s="183"/>
      <c r="F1365" s="185"/>
    </row>
    <row r="1366" spans="2:6">
      <c r="B1366" s="181"/>
      <c r="C1366" s="181"/>
      <c r="D1366" s="182"/>
      <c r="E1366" s="183"/>
      <c r="F1366" s="185"/>
    </row>
    <row r="1367" spans="2:6">
      <c r="B1367" s="181"/>
      <c r="C1367" s="181"/>
      <c r="D1367" s="182"/>
      <c r="E1367" s="183"/>
      <c r="F1367" s="185"/>
    </row>
    <row r="1368" spans="2:6">
      <c r="B1368" s="181"/>
      <c r="C1368" s="181"/>
      <c r="D1368" s="182"/>
      <c r="E1368" s="183"/>
      <c r="F1368" s="185"/>
    </row>
    <row r="1369" spans="2:6">
      <c r="B1369" s="181"/>
      <c r="C1369" s="181"/>
      <c r="D1369" s="182"/>
      <c r="E1369" s="183"/>
      <c r="F1369" s="185"/>
    </row>
    <row r="1370" spans="2:6">
      <c r="B1370" s="181"/>
      <c r="C1370" s="181"/>
      <c r="D1370" s="182"/>
      <c r="E1370" s="183"/>
      <c r="F1370" s="185"/>
    </row>
    <row r="1371" spans="2:6">
      <c r="B1371" s="181"/>
      <c r="C1371" s="181"/>
      <c r="D1371" s="182"/>
      <c r="E1371" s="183"/>
      <c r="F1371" s="185"/>
    </row>
    <row r="1372" spans="2:6">
      <c r="B1372" s="181"/>
      <c r="C1372" s="181"/>
      <c r="D1372" s="182"/>
      <c r="E1372" s="183"/>
      <c r="F1372" s="185"/>
    </row>
    <row r="1373" spans="2:6">
      <c r="B1373" s="181"/>
      <c r="C1373" s="181"/>
      <c r="D1373" s="182"/>
      <c r="E1373" s="183"/>
      <c r="F1373" s="185"/>
    </row>
    <row r="1374" spans="2:6">
      <c r="B1374" s="181"/>
      <c r="C1374" s="181"/>
      <c r="D1374" s="182"/>
      <c r="E1374" s="183"/>
      <c r="F1374" s="185"/>
    </row>
    <row r="1375" spans="2:6">
      <c r="B1375" s="181"/>
      <c r="C1375" s="181"/>
      <c r="D1375" s="182"/>
      <c r="E1375" s="183"/>
      <c r="F1375" s="185"/>
    </row>
    <row r="1376" spans="2:6">
      <c r="B1376" s="181"/>
      <c r="C1376" s="181"/>
      <c r="D1376" s="182"/>
      <c r="E1376" s="183"/>
      <c r="F1376" s="185"/>
    </row>
    <row r="1377" spans="2:6">
      <c r="B1377" s="181"/>
      <c r="C1377" s="181"/>
      <c r="D1377" s="182"/>
      <c r="E1377" s="183"/>
      <c r="F1377" s="185"/>
    </row>
    <row r="1378" spans="2:6">
      <c r="B1378" s="181"/>
      <c r="C1378" s="181"/>
      <c r="D1378" s="182"/>
      <c r="E1378" s="183"/>
      <c r="F1378" s="185"/>
    </row>
    <row r="1379" spans="2:6">
      <c r="B1379" s="181"/>
      <c r="C1379" s="181"/>
      <c r="D1379" s="182"/>
      <c r="E1379" s="183"/>
      <c r="F1379" s="185"/>
    </row>
    <row r="1380" spans="2:6">
      <c r="B1380" s="181"/>
      <c r="C1380" s="181"/>
      <c r="D1380" s="182"/>
      <c r="E1380" s="183"/>
      <c r="F1380" s="185"/>
    </row>
    <row r="1381" spans="2:6">
      <c r="B1381" s="181"/>
      <c r="C1381" s="181"/>
      <c r="D1381" s="182"/>
      <c r="E1381" s="183"/>
      <c r="F1381" s="185"/>
    </row>
    <row r="1382" spans="2:6">
      <c r="B1382" s="181"/>
      <c r="C1382" s="181"/>
      <c r="D1382" s="182"/>
      <c r="E1382" s="183"/>
      <c r="F1382" s="185"/>
    </row>
    <row r="1383" spans="2:6">
      <c r="B1383" s="181"/>
      <c r="C1383" s="181"/>
      <c r="D1383" s="182"/>
      <c r="E1383" s="183"/>
      <c r="F1383" s="185"/>
    </row>
    <row r="1384" spans="2:6">
      <c r="B1384" s="181"/>
      <c r="C1384" s="181"/>
      <c r="D1384" s="182"/>
      <c r="E1384" s="183"/>
      <c r="F1384" s="185"/>
    </row>
    <row r="1385" spans="2:6">
      <c r="B1385" s="181"/>
      <c r="C1385" s="181"/>
      <c r="D1385" s="182"/>
      <c r="E1385" s="183"/>
      <c r="F1385" s="185"/>
    </row>
    <row r="1386" spans="2:6">
      <c r="B1386" s="181"/>
      <c r="C1386" s="181"/>
      <c r="D1386" s="182"/>
      <c r="E1386" s="183"/>
      <c r="F1386" s="185"/>
    </row>
    <row r="1387" spans="2:6">
      <c r="B1387" s="181"/>
      <c r="C1387" s="181"/>
      <c r="D1387" s="182"/>
      <c r="E1387" s="183"/>
      <c r="F1387" s="185"/>
    </row>
    <row r="1388" spans="2:6">
      <c r="B1388" s="181"/>
      <c r="C1388" s="181"/>
      <c r="D1388" s="182"/>
      <c r="E1388" s="183"/>
      <c r="F1388" s="185"/>
    </row>
    <row r="1389" spans="2:6">
      <c r="B1389" s="181"/>
      <c r="C1389" s="181"/>
      <c r="D1389" s="182"/>
      <c r="E1389" s="183"/>
      <c r="F1389" s="185"/>
    </row>
    <row r="1390" spans="2:6">
      <c r="B1390" s="181"/>
      <c r="C1390" s="181"/>
      <c r="D1390" s="182"/>
      <c r="E1390" s="183"/>
      <c r="F1390" s="185"/>
    </row>
    <row r="1391" spans="2:6">
      <c r="B1391" s="181"/>
      <c r="C1391" s="181"/>
      <c r="D1391" s="182"/>
      <c r="E1391" s="183"/>
      <c r="F1391" s="185"/>
    </row>
    <row r="1392" spans="2:6">
      <c r="B1392" s="181"/>
      <c r="C1392" s="181"/>
      <c r="D1392" s="182"/>
      <c r="E1392" s="183"/>
      <c r="F1392" s="185"/>
    </row>
    <row r="1393" spans="2:6">
      <c r="B1393" s="181"/>
      <c r="C1393" s="181"/>
      <c r="D1393" s="182"/>
      <c r="E1393" s="183"/>
      <c r="F1393" s="185"/>
    </row>
    <row r="1394" spans="2:6">
      <c r="B1394" s="181"/>
      <c r="C1394" s="181"/>
      <c r="D1394" s="182"/>
      <c r="E1394" s="183"/>
      <c r="F1394" s="185"/>
    </row>
    <row r="1395" spans="2:6">
      <c r="B1395" s="181"/>
      <c r="C1395" s="181"/>
      <c r="D1395" s="182"/>
      <c r="E1395" s="183"/>
      <c r="F1395" s="185"/>
    </row>
    <row r="1396" spans="2:6">
      <c r="B1396" s="181"/>
      <c r="C1396" s="181"/>
      <c r="D1396" s="182"/>
      <c r="E1396" s="183"/>
      <c r="F1396" s="185"/>
    </row>
    <row r="1397" spans="2:6">
      <c r="B1397" s="181"/>
      <c r="C1397" s="181"/>
      <c r="D1397" s="182"/>
      <c r="E1397" s="183"/>
      <c r="F1397" s="185"/>
    </row>
    <row r="1398" spans="2:6">
      <c r="B1398" s="181"/>
      <c r="C1398" s="181"/>
      <c r="D1398" s="182"/>
      <c r="E1398" s="183"/>
      <c r="F1398" s="185"/>
    </row>
    <row r="1399" spans="2:6">
      <c r="B1399" s="181"/>
      <c r="C1399" s="181"/>
      <c r="D1399" s="182"/>
      <c r="E1399" s="183"/>
      <c r="F1399" s="185"/>
    </row>
    <row r="1400" spans="2:6">
      <c r="B1400" s="181"/>
      <c r="C1400" s="181"/>
      <c r="D1400" s="182"/>
      <c r="E1400" s="183"/>
      <c r="F1400" s="185"/>
    </row>
    <row r="1401" spans="2:6">
      <c r="B1401" s="181"/>
      <c r="C1401" s="181"/>
      <c r="D1401" s="182"/>
      <c r="E1401" s="183"/>
      <c r="F1401" s="185"/>
    </row>
    <row r="1402" spans="2:6">
      <c r="B1402" s="181"/>
      <c r="C1402" s="181"/>
      <c r="D1402" s="182"/>
      <c r="E1402" s="183"/>
      <c r="F1402" s="185"/>
    </row>
    <row r="1403" spans="2:6">
      <c r="B1403" s="181"/>
      <c r="C1403" s="181"/>
      <c r="D1403" s="182"/>
      <c r="E1403" s="183"/>
      <c r="F1403" s="185"/>
    </row>
    <row r="1404" spans="2:6">
      <c r="B1404" s="181"/>
      <c r="C1404" s="181"/>
      <c r="D1404" s="182"/>
      <c r="E1404" s="183"/>
      <c r="F1404" s="185"/>
    </row>
    <row r="1405" spans="2:6">
      <c r="B1405" s="181"/>
      <c r="C1405" s="181"/>
      <c r="D1405" s="182"/>
      <c r="E1405" s="183"/>
      <c r="F1405" s="185"/>
    </row>
    <row r="1406" spans="2:6">
      <c r="B1406" s="181"/>
      <c r="C1406" s="181"/>
      <c r="D1406" s="182"/>
      <c r="E1406" s="183"/>
      <c r="F1406" s="185"/>
    </row>
    <row r="1407" spans="2:6">
      <c r="B1407" s="181"/>
      <c r="C1407" s="181"/>
      <c r="D1407" s="182"/>
      <c r="E1407" s="183"/>
      <c r="F1407" s="185"/>
    </row>
    <row r="1408" spans="2:6">
      <c r="B1408" s="181"/>
      <c r="C1408" s="181"/>
      <c r="D1408" s="182"/>
      <c r="E1408" s="183"/>
      <c r="F1408" s="185"/>
    </row>
    <row r="1409" spans="2:6">
      <c r="B1409" s="181"/>
      <c r="C1409" s="181"/>
      <c r="D1409" s="182"/>
      <c r="E1409" s="183"/>
      <c r="F1409" s="185"/>
    </row>
    <row r="1410" spans="2:6">
      <c r="B1410" s="181"/>
      <c r="C1410" s="181"/>
      <c r="D1410" s="182"/>
      <c r="E1410" s="183"/>
      <c r="F1410" s="185"/>
    </row>
    <row r="1411" spans="2:6">
      <c r="B1411" s="181"/>
      <c r="C1411" s="181"/>
      <c r="D1411" s="182"/>
      <c r="E1411" s="183"/>
      <c r="F1411" s="185"/>
    </row>
    <row r="1412" spans="2:6">
      <c r="B1412" s="181"/>
      <c r="C1412" s="181"/>
      <c r="D1412" s="182"/>
      <c r="E1412" s="183"/>
      <c r="F1412" s="185"/>
    </row>
    <row r="1413" spans="2:6">
      <c r="B1413" s="181"/>
      <c r="C1413" s="181"/>
      <c r="D1413" s="182"/>
      <c r="E1413" s="183"/>
      <c r="F1413" s="185"/>
    </row>
    <row r="1414" spans="2:6">
      <c r="B1414" s="181"/>
      <c r="C1414" s="181"/>
      <c r="D1414" s="182"/>
      <c r="E1414" s="183"/>
      <c r="F1414" s="185"/>
    </row>
    <row r="1415" spans="2:6">
      <c r="B1415" s="181"/>
      <c r="C1415" s="181"/>
      <c r="D1415" s="182"/>
      <c r="E1415" s="183"/>
      <c r="F1415" s="185"/>
    </row>
    <row r="1416" spans="2:6">
      <c r="B1416" s="181"/>
      <c r="C1416" s="181"/>
      <c r="D1416" s="182"/>
      <c r="E1416" s="183"/>
      <c r="F1416" s="185"/>
    </row>
    <row r="1417" spans="2:6">
      <c r="B1417" s="181"/>
      <c r="C1417" s="181"/>
      <c r="D1417" s="182"/>
      <c r="E1417" s="183"/>
      <c r="F1417" s="185"/>
    </row>
    <row r="1418" spans="2:6">
      <c r="B1418" s="181"/>
      <c r="C1418" s="181"/>
      <c r="D1418" s="182"/>
      <c r="E1418" s="183"/>
      <c r="F1418" s="185"/>
    </row>
    <row r="1419" spans="2:6">
      <c r="B1419" s="181"/>
      <c r="C1419" s="181"/>
      <c r="D1419" s="182"/>
      <c r="E1419" s="183"/>
      <c r="F1419" s="185"/>
    </row>
    <row r="1420" spans="2:6">
      <c r="B1420" s="181"/>
      <c r="C1420" s="181"/>
      <c r="D1420" s="182"/>
      <c r="E1420" s="183"/>
      <c r="F1420" s="185"/>
    </row>
    <row r="1421" spans="2:6">
      <c r="B1421" s="181"/>
      <c r="C1421" s="181"/>
      <c r="D1421" s="182"/>
      <c r="E1421" s="183"/>
      <c r="F1421" s="185"/>
    </row>
    <row r="1422" spans="2:6">
      <c r="B1422" s="181"/>
      <c r="C1422" s="181"/>
      <c r="D1422" s="182"/>
      <c r="E1422" s="183"/>
      <c r="F1422" s="185"/>
    </row>
    <row r="1423" spans="2:6">
      <c r="B1423" s="181"/>
      <c r="C1423" s="181"/>
      <c r="D1423" s="182"/>
      <c r="E1423" s="183"/>
      <c r="F1423" s="185"/>
    </row>
    <row r="1424" spans="2:6">
      <c r="B1424" s="181"/>
      <c r="C1424" s="181"/>
      <c r="D1424" s="182"/>
      <c r="E1424" s="183"/>
      <c r="F1424" s="185"/>
    </row>
    <row r="1425" spans="2:6">
      <c r="B1425" s="181"/>
      <c r="C1425" s="181"/>
      <c r="D1425" s="182"/>
      <c r="E1425" s="183"/>
      <c r="F1425" s="185"/>
    </row>
    <row r="1426" spans="2:6">
      <c r="B1426" s="181"/>
      <c r="C1426" s="181"/>
      <c r="D1426" s="182"/>
      <c r="E1426" s="183"/>
      <c r="F1426" s="185"/>
    </row>
    <row r="1427" spans="2:6">
      <c r="B1427" s="181"/>
      <c r="C1427" s="181"/>
      <c r="D1427" s="182"/>
      <c r="E1427" s="183"/>
      <c r="F1427" s="185"/>
    </row>
    <row r="1428" spans="2:6">
      <c r="B1428" s="181"/>
      <c r="C1428" s="181"/>
      <c r="D1428" s="182"/>
      <c r="E1428" s="183"/>
      <c r="F1428" s="185"/>
    </row>
    <row r="1429" spans="2:6">
      <c r="B1429" s="181"/>
      <c r="C1429" s="181"/>
      <c r="D1429" s="182"/>
      <c r="E1429" s="183"/>
      <c r="F1429" s="185"/>
    </row>
    <row r="1430" spans="2:6">
      <c r="B1430" s="181"/>
      <c r="C1430" s="181"/>
      <c r="D1430" s="182"/>
      <c r="E1430" s="183"/>
      <c r="F1430" s="185"/>
    </row>
    <row r="1431" spans="2:6">
      <c r="B1431" s="181"/>
      <c r="C1431" s="181"/>
      <c r="D1431" s="182"/>
      <c r="E1431" s="183"/>
      <c r="F1431" s="185"/>
    </row>
    <row r="1432" spans="2:6">
      <c r="B1432" s="181"/>
      <c r="C1432" s="181"/>
      <c r="D1432" s="182"/>
      <c r="E1432" s="183"/>
      <c r="F1432" s="185"/>
    </row>
    <row r="1433" spans="2:6">
      <c r="B1433" s="181"/>
      <c r="C1433" s="181"/>
      <c r="D1433" s="182"/>
      <c r="E1433" s="183"/>
      <c r="F1433" s="185"/>
    </row>
    <row r="1434" spans="2:6">
      <c r="B1434" s="181"/>
      <c r="C1434" s="181"/>
      <c r="D1434" s="182"/>
      <c r="E1434" s="183"/>
      <c r="F1434" s="185"/>
    </row>
    <row r="1435" spans="2:6">
      <c r="B1435" s="181"/>
      <c r="C1435" s="181"/>
      <c r="D1435" s="182"/>
      <c r="E1435" s="183"/>
      <c r="F1435" s="185"/>
    </row>
    <row r="1436" spans="2:6">
      <c r="B1436" s="181"/>
      <c r="C1436" s="181"/>
      <c r="D1436" s="182"/>
      <c r="E1436" s="183"/>
      <c r="F1436" s="185"/>
    </row>
    <row r="1437" spans="2:6">
      <c r="B1437" s="181"/>
      <c r="C1437" s="181"/>
      <c r="D1437" s="182"/>
      <c r="E1437" s="183"/>
      <c r="F1437" s="185"/>
    </row>
    <row r="1438" spans="2:6">
      <c r="B1438" s="181"/>
      <c r="C1438" s="181"/>
      <c r="D1438" s="182"/>
      <c r="E1438" s="183"/>
      <c r="F1438" s="185"/>
    </row>
    <row r="1439" spans="2:6">
      <c r="B1439" s="181"/>
      <c r="C1439" s="181"/>
      <c r="D1439" s="182"/>
      <c r="E1439" s="183"/>
      <c r="F1439" s="185"/>
    </row>
    <row r="1440" spans="2:6">
      <c r="B1440" s="181"/>
      <c r="C1440" s="181"/>
      <c r="D1440" s="182"/>
      <c r="E1440" s="183"/>
      <c r="F1440" s="185"/>
    </row>
    <row r="1441" spans="2:6">
      <c r="B1441" s="181"/>
      <c r="C1441" s="181"/>
      <c r="D1441" s="182"/>
      <c r="E1441" s="183"/>
      <c r="F1441" s="185"/>
    </row>
    <row r="1442" spans="2:6">
      <c r="B1442" s="181"/>
      <c r="C1442" s="181"/>
      <c r="D1442" s="182"/>
      <c r="E1442" s="183"/>
      <c r="F1442" s="185"/>
    </row>
    <row r="1443" spans="2:6">
      <c r="B1443" s="181"/>
      <c r="C1443" s="181"/>
      <c r="D1443" s="182"/>
      <c r="E1443" s="183"/>
      <c r="F1443" s="185"/>
    </row>
    <row r="1444" spans="2:6">
      <c r="B1444" s="181"/>
      <c r="C1444" s="181"/>
      <c r="D1444" s="182"/>
      <c r="E1444" s="183"/>
      <c r="F1444" s="185"/>
    </row>
    <row r="1445" spans="2:6">
      <c r="B1445" s="181"/>
      <c r="C1445" s="181"/>
      <c r="D1445" s="182"/>
      <c r="E1445" s="183"/>
      <c r="F1445" s="185"/>
    </row>
    <row r="1446" spans="2:6">
      <c r="B1446" s="181"/>
      <c r="C1446" s="181"/>
      <c r="D1446" s="182"/>
      <c r="E1446" s="183"/>
      <c r="F1446" s="185"/>
    </row>
    <row r="1447" spans="2:6">
      <c r="B1447" s="181"/>
      <c r="C1447" s="181"/>
      <c r="D1447" s="182"/>
      <c r="E1447" s="183"/>
      <c r="F1447" s="185"/>
    </row>
    <row r="1448" spans="2:6">
      <c r="B1448" s="181"/>
      <c r="C1448" s="181"/>
      <c r="D1448" s="182"/>
      <c r="E1448" s="183"/>
      <c r="F1448" s="185"/>
    </row>
    <row r="1449" spans="2:6">
      <c r="B1449" s="181"/>
      <c r="C1449" s="181"/>
      <c r="D1449" s="182"/>
      <c r="E1449" s="183"/>
      <c r="F1449" s="185"/>
    </row>
    <row r="1450" spans="2:6">
      <c r="B1450" s="181"/>
      <c r="C1450" s="181"/>
      <c r="D1450" s="182"/>
      <c r="E1450" s="183"/>
      <c r="F1450" s="185"/>
    </row>
    <row r="1451" spans="2:6">
      <c r="B1451" s="181"/>
      <c r="C1451" s="181"/>
      <c r="D1451" s="182"/>
      <c r="E1451" s="183"/>
      <c r="F1451" s="185"/>
    </row>
    <row r="1452" spans="2:6">
      <c r="B1452" s="181"/>
      <c r="C1452" s="181"/>
      <c r="D1452" s="182"/>
      <c r="E1452" s="183"/>
      <c r="F1452" s="185"/>
    </row>
    <row r="1453" spans="2:6">
      <c r="B1453" s="181"/>
      <c r="C1453" s="181"/>
      <c r="D1453" s="182"/>
      <c r="E1453" s="183"/>
      <c r="F1453" s="185"/>
    </row>
    <row r="1454" spans="2:6">
      <c r="B1454" s="181"/>
      <c r="C1454" s="181"/>
      <c r="D1454" s="182"/>
      <c r="E1454" s="183"/>
      <c r="F1454" s="185"/>
    </row>
    <row r="1455" spans="2:6">
      <c r="B1455" s="181"/>
      <c r="C1455" s="181"/>
      <c r="D1455" s="182"/>
      <c r="E1455" s="183"/>
      <c r="F1455" s="185"/>
    </row>
    <row r="1456" spans="2:6">
      <c r="B1456" s="181"/>
      <c r="C1456" s="181"/>
      <c r="D1456" s="182"/>
      <c r="E1456" s="183"/>
      <c r="F1456" s="185"/>
    </row>
    <row r="1457" spans="2:6">
      <c r="B1457" s="181"/>
      <c r="C1457" s="181"/>
      <c r="D1457" s="182"/>
      <c r="E1457" s="183"/>
      <c r="F1457" s="185"/>
    </row>
    <row r="1458" spans="2:6">
      <c r="B1458" s="181"/>
      <c r="C1458" s="181"/>
      <c r="D1458" s="182"/>
      <c r="E1458" s="183"/>
      <c r="F1458" s="185"/>
    </row>
    <row r="1459" spans="2:6">
      <c r="B1459" s="181"/>
      <c r="C1459" s="181"/>
      <c r="D1459" s="182"/>
      <c r="E1459" s="183"/>
      <c r="F1459" s="185"/>
    </row>
    <row r="1460" spans="2:6">
      <c r="B1460" s="181"/>
      <c r="C1460" s="181"/>
      <c r="D1460" s="182"/>
      <c r="E1460" s="183"/>
      <c r="F1460" s="185"/>
    </row>
    <row r="1461" spans="2:6">
      <c r="B1461" s="181"/>
      <c r="C1461" s="181"/>
      <c r="D1461" s="182"/>
      <c r="E1461" s="183"/>
      <c r="F1461" s="185"/>
    </row>
    <row r="1462" spans="2:6">
      <c r="B1462" s="181"/>
      <c r="C1462" s="181"/>
      <c r="D1462" s="182"/>
      <c r="E1462" s="183"/>
      <c r="F1462" s="185"/>
    </row>
    <row r="1463" spans="2:6">
      <c r="B1463" s="181"/>
      <c r="C1463" s="181"/>
      <c r="D1463" s="182"/>
      <c r="E1463" s="183"/>
      <c r="F1463" s="185"/>
    </row>
    <row r="1464" spans="2:6">
      <c r="B1464" s="181"/>
      <c r="C1464" s="181"/>
      <c r="D1464" s="182"/>
      <c r="E1464" s="183"/>
      <c r="F1464" s="185"/>
    </row>
    <row r="1465" spans="2:6">
      <c r="B1465" s="181"/>
      <c r="C1465" s="181"/>
      <c r="D1465" s="182"/>
      <c r="E1465" s="183"/>
      <c r="F1465" s="185"/>
    </row>
    <row r="1466" spans="2:6">
      <c r="B1466" s="181"/>
      <c r="C1466" s="181"/>
      <c r="D1466" s="182"/>
      <c r="E1466" s="183"/>
      <c r="F1466" s="185"/>
    </row>
    <row r="1467" spans="2:6">
      <c r="B1467" s="181"/>
      <c r="C1467" s="181"/>
      <c r="D1467" s="182"/>
      <c r="E1467" s="183"/>
      <c r="F1467" s="185"/>
    </row>
    <row r="1468" spans="2:6">
      <c r="B1468" s="181"/>
      <c r="C1468" s="181"/>
      <c r="D1468" s="182"/>
      <c r="E1468" s="183"/>
      <c r="F1468" s="185"/>
    </row>
    <row r="1469" spans="2:6">
      <c r="B1469" s="181"/>
      <c r="C1469" s="181"/>
      <c r="D1469" s="182"/>
      <c r="E1469" s="183"/>
      <c r="F1469" s="185"/>
    </row>
    <row r="1470" spans="2:6">
      <c r="B1470" s="181"/>
      <c r="C1470" s="181"/>
      <c r="D1470" s="182"/>
      <c r="E1470" s="183"/>
      <c r="F1470" s="185"/>
    </row>
    <row r="1471" spans="2:6">
      <c r="B1471" s="181"/>
      <c r="C1471" s="181"/>
      <c r="D1471" s="182"/>
      <c r="E1471" s="183"/>
      <c r="F1471" s="185"/>
    </row>
    <row r="1472" spans="2:6">
      <c r="B1472" s="181"/>
      <c r="C1472" s="181"/>
      <c r="D1472" s="182"/>
      <c r="E1472" s="183"/>
      <c r="F1472" s="185"/>
    </row>
    <row r="1473" spans="2:6">
      <c r="B1473" s="181"/>
      <c r="C1473" s="181"/>
      <c r="D1473" s="182"/>
      <c r="E1473" s="183"/>
      <c r="F1473" s="185"/>
    </row>
    <row r="1474" spans="2:6">
      <c r="B1474" s="181"/>
      <c r="C1474" s="181"/>
      <c r="D1474" s="182"/>
      <c r="E1474" s="183"/>
      <c r="F1474" s="185"/>
    </row>
    <row r="1475" spans="2:6">
      <c r="B1475" s="181"/>
      <c r="C1475" s="181"/>
      <c r="D1475" s="182"/>
      <c r="E1475" s="183"/>
      <c r="F1475" s="185"/>
    </row>
    <row r="1476" spans="2:6">
      <c r="B1476" s="181"/>
      <c r="C1476" s="181"/>
      <c r="D1476" s="182"/>
      <c r="E1476" s="183"/>
      <c r="F1476" s="185"/>
    </row>
    <row r="1477" spans="2:6">
      <c r="B1477" s="181"/>
      <c r="C1477" s="181"/>
      <c r="D1477" s="182"/>
      <c r="E1477" s="183"/>
      <c r="F1477" s="185"/>
    </row>
    <row r="1478" spans="2:6">
      <c r="B1478" s="181"/>
      <c r="C1478" s="181"/>
      <c r="D1478" s="182"/>
      <c r="E1478" s="183"/>
      <c r="F1478" s="185"/>
    </row>
    <row r="1479" spans="2:6">
      <c r="B1479" s="181"/>
      <c r="C1479" s="181"/>
      <c r="D1479" s="182"/>
      <c r="E1479" s="183"/>
      <c r="F1479" s="185"/>
    </row>
    <row r="1480" spans="2:6">
      <c r="B1480" s="181"/>
      <c r="C1480" s="181"/>
      <c r="D1480" s="182"/>
      <c r="E1480" s="183"/>
      <c r="F1480" s="185"/>
    </row>
    <row r="1481" spans="2:6">
      <c r="B1481" s="181"/>
      <c r="C1481" s="181"/>
      <c r="D1481" s="182"/>
      <c r="E1481" s="183"/>
      <c r="F1481" s="185"/>
    </row>
    <row r="1482" spans="2:6">
      <c r="B1482" s="181"/>
      <c r="C1482" s="181"/>
      <c r="D1482" s="182"/>
      <c r="E1482" s="183"/>
      <c r="F1482" s="185"/>
    </row>
    <row r="1483" spans="2:6">
      <c r="B1483" s="181"/>
      <c r="C1483" s="181"/>
      <c r="D1483" s="182"/>
      <c r="E1483" s="183"/>
      <c r="F1483" s="185"/>
    </row>
    <row r="1484" spans="2:6">
      <c r="B1484" s="181"/>
      <c r="C1484" s="181"/>
      <c r="D1484" s="182"/>
      <c r="E1484" s="183"/>
      <c r="F1484" s="185"/>
    </row>
    <row r="1485" spans="2:6">
      <c r="B1485" s="181"/>
      <c r="C1485" s="181"/>
      <c r="D1485" s="182"/>
      <c r="E1485" s="183"/>
      <c r="F1485" s="185"/>
    </row>
    <row r="1486" spans="2:6">
      <c r="B1486" s="181"/>
      <c r="C1486" s="181"/>
      <c r="D1486" s="182"/>
      <c r="E1486" s="183"/>
      <c r="F1486" s="185"/>
    </row>
    <row r="1487" spans="2:6">
      <c r="B1487" s="181"/>
      <c r="C1487" s="181"/>
      <c r="D1487" s="182"/>
      <c r="E1487" s="183"/>
      <c r="F1487" s="185"/>
    </row>
    <row r="1488" spans="2:6">
      <c r="B1488" s="181"/>
      <c r="C1488" s="181"/>
      <c r="D1488" s="182"/>
      <c r="E1488" s="183"/>
      <c r="F1488" s="185"/>
    </row>
    <row r="1489" spans="2:6">
      <c r="B1489" s="181"/>
      <c r="C1489" s="181"/>
      <c r="D1489" s="182"/>
      <c r="E1489" s="183"/>
      <c r="F1489" s="185"/>
    </row>
    <row r="1490" spans="2:6">
      <c r="B1490" s="181"/>
      <c r="C1490" s="181"/>
      <c r="D1490" s="182"/>
      <c r="E1490" s="183"/>
      <c r="F1490" s="185"/>
    </row>
    <row r="1491" spans="2:6">
      <c r="B1491" s="181"/>
      <c r="C1491" s="181"/>
      <c r="D1491" s="182"/>
      <c r="E1491" s="183"/>
      <c r="F1491" s="185"/>
    </row>
    <row r="1492" spans="2:6">
      <c r="B1492" s="181"/>
      <c r="C1492" s="181"/>
      <c r="D1492" s="182"/>
      <c r="E1492" s="183"/>
      <c r="F1492" s="185"/>
    </row>
    <row r="1493" spans="2:6">
      <c r="B1493" s="181"/>
      <c r="C1493" s="181"/>
      <c r="D1493" s="182"/>
      <c r="E1493" s="183"/>
      <c r="F1493" s="185"/>
    </row>
    <row r="1494" spans="2:6">
      <c r="B1494" s="181"/>
      <c r="C1494" s="181"/>
      <c r="D1494" s="182"/>
      <c r="E1494" s="183"/>
      <c r="F1494" s="185"/>
    </row>
    <row r="1495" spans="2:6">
      <c r="B1495" s="181"/>
      <c r="C1495" s="181"/>
      <c r="D1495" s="182"/>
      <c r="E1495" s="183"/>
      <c r="F1495" s="185"/>
    </row>
    <row r="1496" spans="2:6">
      <c r="B1496" s="181"/>
      <c r="C1496" s="181"/>
      <c r="D1496" s="182"/>
      <c r="E1496" s="183"/>
      <c r="F1496" s="185"/>
    </row>
    <row r="1497" spans="2:6">
      <c r="B1497" s="181"/>
      <c r="C1497" s="181"/>
      <c r="D1497" s="182"/>
      <c r="E1497" s="183"/>
      <c r="F1497" s="185"/>
    </row>
    <row r="1498" spans="2:6">
      <c r="B1498" s="181"/>
      <c r="C1498" s="181"/>
      <c r="D1498" s="182"/>
      <c r="E1498" s="183"/>
      <c r="F1498" s="185"/>
    </row>
    <row r="1499" spans="2:6">
      <c r="B1499" s="181"/>
      <c r="C1499" s="181"/>
      <c r="D1499" s="182"/>
      <c r="E1499" s="183"/>
      <c r="F1499" s="185"/>
    </row>
    <row r="1500" spans="2:6">
      <c r="B1500" s="181"/>
      <c r="C1500" s="181"/>
      <c r="D1500" s="182"/>
      <c r="E1500" s="183"/>
      <c r="F1500" s="185"/>
    </row>
    <row r="1501" spans="2:6">
      <c r="B1501" s="181"/>
      <c r="C1501" s="181"/>
      <c r="D1501" s="182"/>
      <c r="E1501" s="183"/>
      <c r="F1501" s="185"/>
    </row>
    <row r="1502" spans="2:6">
      <c r="B1502" s="181"/>
      <c r="C1502" s="181"/>
      <c r="D1502" s="182"/>
      <c r="E1502" s="183"/>
      <c r="F1502" s="185"/>
    </row>
    <row r="1503" spans="2:6">
      <c r="B1503" s="181"/>
      <c r="C1503" s="181"/>
      <c r="D1503" s="182"/>
      <c r="E1503" s="183"/>
      <c r="F1503" s="185"/>
    </row>
    <row r="1504" spans="2:6">
      <c r="B1504" s="181"/>
      <c r="C1504" s="181"/>
      <c r="D1504" s="182"/>
      <c r="E1504" s="183"/>
      <c r="F1504" s="185"/>
    </row>
    <row r="1505" spans="2:6">
      <c r="B1505" s="181"/>
      <c r="C1505" s="181"/>
      <c r="D1505" s="182"/>
      <c r="E1505" s="183"/>
      <c r="F1505" s="185"/>
    </row>
    <row r="1506" spans="2:6">
      <c r="B1506" s="181"/>
      <c r="C1506" s="181"/>
      <c r="D1506" s="182"/>
      <c r="E1506" s="183"/>
      <c r="F1506" s="185"/>
    </row>
    <row r="1507" spans="2:6">
      <c r="B1507" s="181"/>
      <c r="C1507" s="181"/>
      <c r="D1507" s="182"/>
      <c r="E1507" s="183"/>
      <c r="F1507" s="185"/>
    </row>
    <row r="1508" spans="2:6">
      <c r="B1508" s="181"/>
      <c r="C1508" s="181"/>
      <c r="D1508" s="182"/>
      <c r="E1508" s="183"/>
      <c r="F1508" s="185"/>
    </row>
    <row r="1509" spans="2:6">
      <c r="B1509" s="181"/>
      <c r="C1509" s="181"/>
      <c r="D1509" s="182"/>
      <c r="E1509" s="183"/>
      <c r="F1509" s="185"/>
    </row>
    <row r="1510" spans="2:6">
      <c r="B1510" s="181"/>
      <c r="C1510" s="181"/>
      <c r="D1510" s="182"/>
      <c r="E1510" s="183"/>
      <c r="F1510" s="185"/>
    </row>
    <row r="1511" spans="2:6">
      <c r="B1511" s="181"/>
      <c r="C1511" s="181"/>
      <c r="D1511" s="182"/>
      <c r="E1511" s="183"/>
      <c r="F1511" s="185"/>
    </row>
    <row r="1512" spans="2:6">
      <c r="B1512" s="181"/>
      <c r="C1512" s="181"/>
      <c r="D1512" s="182"/>
      <c r="E1512" s="183"/>
      <c r="F1512" s="185"/>
    </row>
    <row r="1513" spans="2:6">
      <c r="B1513" s="181"/>
      <c r="C1513" s="181"/>
      <c r="D1513" s="182"/>
      <c r="E1513" s="183"/>
      <c r="F1513" s="185"/>
    </row>
    <row r="1514" spans="2:6">
      <c r="B1514" s="181"/>
      <c r="C1514" s="181"/>
      <c r="D1514" s="182"/>
      <c r="E1514" s="183"/>
      <c r="F1514" s="185"/>
    </row>
    <row r="1515" spans="2:6">
      <c r="B1515" s="181"/>
      <c r="C1515" s="181"/>
      <c r="D1515" s="182"/>
      <c r="E1515" s="183"/>
      <c r="F1515" s="185"/>
    </row>
    <row r="1516" spans="2:6">
      <c r="B1516" s="181"/>
      <c r="C1516" s="181"/>
      <c r="D1516" s="182"/>
      <c r="E1516" s="183"/>
      <c r="F1516" s="185"/>
    </row>
    <row r="1517" spans="2:6">
      <c r="B1517" s="181"/>
      <c r="C1517" s="181"/>
      <c r="D1517" s="182"/>
      <c r="E1517" s="183"/>
      <c r="F1517" s="185"/>
    </row>
    <row r="1518" spans="2:6">
      <c r="B1518" s="181"/>
      <c r="C1518" s="181"/>
      <c r="D1518" s="182"/>
      <c r="E1518" s="183"/>
      <c r="F1518" s="185"/>
    </row>
    <row r="1519" spans="2:6">
      <c r="B1519" s="181"/>
      <c r="C1519" s="181"/>
      <c r="D1519" s="182"/>
      <c r="E1519" s="183"/>
      <c r="F1519" s="185"/>
    </row>
    <row r="1520" spans="2:6">
      <c r="B1520" s="181"/>
      <c r="C1520" s="181"/>
      <c r="D1520" s="182"/>
      <c r="E1520" s="183"/>
      <c r="F1520" s="185"/>
    </row>
    <row r="1521" spans="2:6">
      <c r="B1521" s="181"/>
      <c r="C1521" s="181"/>
      <c r="D1521" s="182"/>
      <c r="E1521" s="183"/>
      <c r="F1521" s="185"/>
    </row>
    <row r="1522" spans="2:6">
      <c r="B1522" s="181"/>
      <c r="C1522" s="181"/>
      <c r="D1522" s="182"/>
      <c r="E1522" s="183"/>
      <c r="F1522" s="185"/>
    </row>
    <row r="1523" spans="2:6">
      <c r="B1523" s="181"/>
      <c r="C1523" s="181"/>
      <c r="D1523" s="182"/>
      <c r="E1523" s="183"/>
      <c r="F1523" s="185"/>
    </row>
    <row r="1524" spans="2:6">
      <c r="B1524" s="181"/>
      <c r="C1524" s="181"/>
      <c r="D1524" s="182"/>
      <c r="E1524" s="183"/>
      <c r="F1524" s="185"/>
    </row>
    <row r="1525" spans="2:6">
      <c r="B1525" s="181"/>
      <c r="C1525" s="181"/>
      <c r="D1525" s="182"/>
      <c r="E1525" s="183"/>
      <c r="F1525" s="185"/>
    </row>
    <row r="1526" spans="2:6">
      <c r="B1526" s="181"/>
      <c r="C1526" s="181"/>
      <c r="D1526" s="182"/>
      <c r="E1526" s="183"/>
      <c r="F1526" s="185"/>
    </row>
    <row r="1527" spans="2:6">
      <c r="B1527" s="181"/>
      <c r="C1527" s="181"/>
      <c r="D1527" s="182"/>
      <c r="E1527" s="183"/>
      <c r="F1527" s="185"/>
    </row>
    <row r="1528" spans="2:6">
      <c r="B1528" s="181"/>
      <c r="C1528" s="181"/>
      <c r="D1528" s="182"/>
      <c r="E1528" s="183"/>
      <c r="F1528" s="185"/>
    </row>
    <row r="1529" spans="2:6">
      <c r="B1529" s="181"/>
      <c r="C1529" s="181"/>
      <c r="D1529" s="182"/>
      <c r="E1529" s="183"/>
      <c r="F1529" s="185"/>
    </row>
    <row r="1530" spans="2:6">
      <c r="B1530" s="181"/>
      <c r="C1530" s="181"/>
      <c r="D1530" s="182"/>
      <c r="E1530" s="183"/>
      <c r="F1530" s="185"/>
    </row>
    <row r="1531" spans="2:6">
      <c r="B1531" s="181"/>
      <c r="C1531" s="181"/>
      <c r="D1531" s="182"/>
      <c r="E1531" s="183"/>
      <c r="F1531" s="185"/>
    </row>
    <row r="1532" spans="2:6">
      <c r="B1532" s="181"/>
      <c r="C1532" s="181"/>
      <c r="D1532" s="182"/>
      <c r="E1532" s="183"/>
      <c r="F1532" s="185"/>
    </row>
    <row r="1533" spans="2:6">
      <c r="B1533" s="181"/>
      <c r="C1533" s="181"/>
      <c r="D1533" s="182"/>
      <c r="E1533" s="183"/>
      <c r="F1533" s="185"/>
    </row>
    <row r="1534" spans="2:6">
      <c r="B1534" s="181"/>
      <c r="C1534" s="181"/>
      <c r="D1534" s="182"/>
      <c r="E1534" s="183"/>
      <c r="F1534" s="185"/>
    </row>
    <row r="1535" spans="2:6">
      <c r="B1535" s="181"/>
      <c r="C1535" s="181"/>
      <c r="D1535" s="182"/>
      <c r="E1535" s="183"/>
      <c r="F1535" s="185"/>
    </row>
    <row r="1536" spans="2:6">
      <c r="B1536" s="181"/>
      <c r="C1536" s="181"/>
      <c r="D1536" s="182"/>
      <c r="E1536" s="183"/>
      <c r="F1536" s="185"/>
    </row>
    <row r="1537" spans="2:6">
      <c r="B1537" s="181"/>
      <c r="C1537" s="181"/>
      <c r="D1537" s="182"/>
      <c r="E1537" s="183"/>
      <c r="F1537" s="185"/>
    </row>
    <row r="1538" spans="2:6">
      <c r="B1538" s="181"/>
      <c r="C1538" s="181"/>
      <c r="D1538" s="182"/>
      <c r="E1538" s="183"/>
      <c r="F1538" s="185"/>
    </row>
    <row r="1539" spans="2:6">
      <c r="B1539" s="181"/>
      <c r="C1539" s="181"/>
      <c r="D1539" s="182"/>
      <c r="E1539" s="183"/>
      <c r="F1539" s="185"/>
    </row>
    <row r="1540" spans="2:6">
      <c r="B1540" s="181"/>
      <c r="C1540" s="181"/>
      <c r="D1540" s="182"/>
      <c r="E1540" s="183"/>
      <c r="F1540" s="185"/>
    </row>
    <row r="1541" spans="2:6">
      <c r="B1541" s="181"/>
      <c r="C1541" s="181"/>
      <c r="D1541" s="182"/>
      <c r="E1541" s="183"/>
      <c r="F1541" s="185"/>
    </row>
    <row r="1542" spans="2:6">
      <c r="B1542" s="181"/>
      <c r="C1542" s="181"/>
      <c r="D1542" s="182"/>
      <c r="E1542" s="183"/>
      <c r="F1542" s="185"/>
    </row>
    <row r="1543" spans="2:6">
      <c r="B1543" s="181"/>
      <c r="C1543" s="181"/>
      <c r="D1543" s="182"/>
      <c r="E1543" s="183"/>
      <c r="F1543" s="185"/>
    </row>
    <row r="1544" spans="2:6">
      <c r="B1544" s="181"/>
      <c r="C1544" s="181"/>
      <c r="D1544" s="182"/>
      <c r="E1544" s="183"/>
      <c r="F1544" s="185"/>
    </row>
    <row r="1545" spans="2:6">
      <c r="B1545" s="181"/>
      <c r="C1545" s="181"/>
      <c r="D1545" s="182"/>
      <c r="E1545" s="183"/>
      <c r="F1545" s="185"/>
    </row>
    <row r="1546" spans="2:6">
      <c r="B1546" s="181"/>
      <c r="C1546" s="181"/>
      <c r="D1546" s="182"/>
      <c r="E1546" s="183"/>
      <c r="F1546" s="185"/>
    </row>
    <row r="1547" spans="2:6">
      <c r="B1547" s="181"/>
      <c r="C1547" s="181"/>
      <c r="D1547" s="182"/>
      <c r="E1547" s="183"/>
      <c r="F1547" s="185"/>
    </row>
    <row r="1548" spans="2:6">
      <c r="B1548" s="181"/>
      <c r="C1548" s="181"/>
      <c r="D1548" s="182"/>
      <c r="E1548" s="183"/>
      <c r="F1548" s="185"/>
    </row>
    <row r="1549" spans="2:6">
      <c r="B1549" s="181"/>
      <c r="C1549" s="181"/>
      <c r="D1549" s="182"/>
      <c r="E1549" s="183"/>
      <c r="F1549" s="185"/>
    </row>
    <row r="1550" spans="2:6">
      <c r="B1550" s="181"/>
      <c r="C1550" s="181"/>
      <c r="D1550" s="182"/>
      <c r="E1550" s="183"/>
      <c r="F1550" s="185"/>
    </row>
    <row r="1551" spans="2:6">
      <c r="B1551" s="181"/>
      <c r="C1551" s="181"/>
      <c r="D1551" s="182"/>
      <c r="E1551" s="183"/>
      <c r="F1551" s="185"/>
    </row>
    <row r="1552" spans="2:6">
      <c r="B1552" s="181"/>
      <c r="C1552" s="181"/>
      <c r="D1552" s="182"/>
      <c r="E1552" s="183"/>
      <c r="F1552" s="185"/>
    </row>
    <row r="1553" spans="2:6">
      <c r="B1553" s="181"/>
      <c r="C1553" s="181"/>
      <c r="D1553" s="182"/>
      <c r="E1553" s="183"/>
      <c r="F1553" s="185"/>
    </row>
    <row r="1554" spans="2:6">
      <c r="B1554" s="181"/>
      <c r="C1554" s="181"/>
      <c r="D1554" s="182"/>
      <c r="E1554" s="183"/>
      <c r="F1554" s="185"/>
    </row>
    <row r="1555" spans="2:6">
      <c r="B1555" s="181"/>
      <c r="C1555" s="181"/>
      <c r="D1555" s="182"/>
      <c r="E1555" s="183"/>
      <c r="F1555" s="185"/>
    </row>
    <row r="1556" spans="2:6">
      <c r="B1556" s="181"/>
      <c r="C1556" s="181"/>
      <c r="D1556" s="182"/>
      <c r="E1556" s="183"/>
      <c r="F1556" s="185"/>
    </row>
    <row r="1557" spans="2:6">
      <c r="B1557" s="181"/>
      <c r="C1557" s="181"/>
      <c r="D1557" s="182"/>
      <c r="E1557" s="183"/>
      <c r="F1557" s="185"/>
    </row>
    <row r="1558" spans="2:6">
      <c r="B1558" s="181"/>
      <c r="C1558" s="181"/>
      <c r="D1558" s="182"/>
      <c r="E1558" s="183"/>
      <c r="F1558" s="185"/>
    </row>
    <row r="1559" spans="2:6">
      <c r="B1559" s="181"/>
      <c r="C1559" s="181"/>
      <c r="D1559" s="182"/>
      <c r="E1559" s="183"/>
      <c r="F1559" s="185"/>
    </row>
    <row r="1560" spans="2:6">
      <c r="B1560" s="181"/>
      <c r="C1560" s="181"/>
      <c r="D1560" s="182"/>
      <c r="E1560" s="183"/>
      <c r="F1560" s="185"/>
    </row>
    <row r="1561" spans="2:6">
      <c r="B1561" s="181"/>
      <c r="C1561" s="181"/>
      <c r="D1561" s="182"/>
      <c r="E1561" s="183"/>
      <c r="F1561" s="185"/>
    </row>
    <row r="1562" spans="2:6">
      <c r="B1562" s="181"/>
      <c r="C1562" s="181"/>
      <c r="D1562" s="182"/>
      <c r="E1562" s="183"/>
      <c r="F1562" s="185"/>
    </row>
    <row r="1563" spans="2:6">
      <c r="B1563" s="181"/>
      <c r="C1563" s="181"/>
      <c r="D1563" s="182"/>
      <c r="E1563" s="183"/>
      <c r="F1563" s="185"/>
    </row>
    <row r="1564" spans="2:6">
      <c r="B1564" s="181"/>
      <c r="C1564" s="181"/>
      <c r="D1564" s="182"/>
      <c r="E1564" s="183"/>
      <c r="F1564" s="185"/>
    </row>
    <row r="1565" spans="2:6">
      <c r="B1565" s="181"/>
      <c r="C1565" s="181"/>
      <c r="D1565" s="182"/>
      <c r="E1565" s="183"/>
      <c r="F1565" s="185"/>
    </row>
    <row r="1566" spans="2:6">
      <c r="B1566" s="181"/>
      <c r="C1566" s="181"/>
      <c r="D1566" s="182"/>
      <c r="E1566" s="183"/>
      <c r="F1566" s="185"/>
    </row>
    <row r="1567" spans="2:6">
      <c r="B1567" s="181"/>
      <c r="C1567" s="181"/>
      <c r="D1567" s="182"/>
      <c r="E1567" s="183"/>
      <c r="F1567" s="185"/>
    </row>
    <row r="1568" spans="2:6">
      <c r="B1568" s="181"/>
      <c r="C1568" s="181"/>
      <c r="D1568" s="182"/>
      <c r="E1568" s="183"/>
      <c r="F1568" s="185"/>
    </row>
    <row r="1569" spans="2:6">
      <c r="B1569" s="181"/>
      <c r="C1569" s="181"/>
      <c r="D1569" s="182"/>
      <c r="E1569" s="183"/>
      <c r="F1569" s="185"/>
    </row>
    <row r="1570" spans="2:6">
      <c r="B1570" s="181"/>
      <c r="C1570" s="181"/>
      <c r="D1570" s="182"/>
      <c r="E1570" s="183"/>
      <c r="F1570" s="185"/>
    </row>
    <row r="1571" spans="2:6">
      <c r="B1571" s="181"/>
      <c r="C1571" s="181"/>
      <c r="D1571" s="182"/>
      <c r="E1571" s="183"/>
      <c r="F1571" s="185"/>
    </row>
    <row r="1572" spans="2:6">
      <c r="B1572" s="181"/>
      <c r="C1572" s="181"/>
      <c r="D1572" s="182"/>
      <c r="E1572" s="183"/>
      <c r="F1572" s="185"/>
    </row>
    <row r="1573" spans="2:6">
      <c r="B1573" s="181"/>
      <c r="C1573" s="181"/>
      <c r="D1573" s="182"/>
      <c r="E1573" s="183"/>
      <c r="F1573" s="185"/>
    </row>
    <row r="1574" spans="2:6">
      <c r="B1574" s="181"/>
      <c r="C1574" s="181"/>
      <c r="D1574" s="182"/>
      <c r="E1574" s="183"/>
      <c r="F1574" s="185"/>
    </row>
    <row r="1575" spans="2:6">
      <c r="B1575" s="181"/>
      <c r="C1575" s="181"/>
      <c r="D1575" s="182"/>
      <c r="E1575" s="183"/>
      <c r="F1575" s="185"/>
    </row>
    <row r="1576" spans="2:6">
      <c r="B1576" s="181"/>
      <c r="C1576" s="181"/>
      <c r="D1576" s="182"/>
      <c r="E1576" s="183"/>
      <c r="F1576" s="185"/>
    </row>
    <row r="1577" spans="2:6">
      <c r="B1577" s="181"/>
      <c r="C1577" s="181"/>
      <c r="D1577" s="182"/>
      <c r="E1577" s="183"/>
      <c r="F1577" s="185"/>
    </row>
    <row r="1578" spans="2:6">
      <c r="B1578" s="181"/>
      <c r="C1578" s="181"/>
      <c r="D1578" s="182"/>
      <c r="E1578" s="183"/>
      <c r="F1578" s="185"/>
    </row>
    <row r="1579" spans="2:6">
      <c r="B1579" s="181"/>
      <c r="C1579" s="181"/>
      <c r="D1579" s="182"/>
      <c r="E1579" s="183"/>
      <c r="F1579" s="185"/>
    </row>
    <row r="1580" spans="2:6">
      <c r="B1580" s="181"/>
      <c r="C1580" s="181"/>
      <c r="D1580" s="182"/>
      <c r="E1580" s="183"/>
      <c r="F1580" s="185"/>
    </row>
    <row r="1581" spans="2:6">
      <c r="B1581" s="181"/>
      <c r="C1581" s="181"/>
      <c r="D1581" s="182"/>
      <c r="E1581" s="183"/>
      <c r="F1581" s="185"/>
    </row>
    <row r="1582" spans="2:6">
      <c r="B1582" s="181"/>
      <c r="C1582" s="181"/>
      <c r="D1582" s="182"/>
      <c r="E1582" s="183"/>
      <c r="F1582" s="185"/>
    </row>
    <row r="1583" spans="2:6">
      <c r="B1583" s="181"/>
      <c r="C1583" s="181"/>
      <c r="D1583" s="182"/>
      <c r="E1583" s="183"/>
      <c r="F1583" s="185"/>
    </row>
    <row r="1584" spans="2:6">
      <c r="B1584" s="181"/>
      <c r="C1584" s="181"/>
      <c r="D1584" s="182"/>
      <c r="E1584" s="183"/>
      <c r="F1584" s="185"/>
    </row>
    <row r="1585" spans="2:6">
      <c r="B1585" s="181"/>
      <c r="C1585" s="181"/>
      <c r="D1585" s="182"/>
      <c r="E1585" s="183"/>
      <c r="F1585" s="185"/>
    </row>
    <row r="1586" spans="2:6">
      <c r="B1586" s="181"/>
      <c r="C1586" s="181"/>
      <c r="D1586" s="182"/>
      <c r="E1586" s="183"/>
      <c r="F1586" s="185"/>
    </row>
    <row r="1587" spans="2:6">
      <c r="B1587" s="181"/>
      <c r="C1587" s="181"/>
      <c r="D1587" s="182"/>
      <c r="E1587" s="183"/>
      <c r="F1587" s="185"/>
    </row>
    <row r="1588" spans="2:6">
      <c r="B1588" s="181"/>
      <c r="C1588" s="181"/>
      <c r="D1588" s="182"/>
      <c r="E1588" s="183"/>
      <c r="F1588" s="185"/>
    </row>
    <row r="1589" spans="2:6">
      <c r="B1589" s="181"/>
      <c r="C1589" s="181"/>
      <c r="D1589" s="182"/>
      <c r="E1589" s="183"/>
      <c r="F1589" s="185"/>
    </row>
    <row r="1590" spans="2:6">
      <c r="B1590" s="181"/>
      <c r="C1590" s="181"/>
      <c r="D1590" s="182"/>
      <c r="E1590" s="183"/>
      <c r="F1590" s="185"/>
    </row>
    <row r="1591" spans="2:6">
      <c r="B1591" s="181"/>
      <c r="C1591" s="181"/>
      <c r="D1591" s="182"/>
      <c r="E1591" s="183"/>
      <c r="F1591" s="185"/>
    </row>
    <row r="1592" spans="2:6">
      <c r="B1592" s="181"/>
      <c r="C1592" s="181"/>
      <c r="D1592" s="182"/>
      <c r="E1592" s="183"/>
      <c r="F1592" s="185"/>
    </row>
    <row r="1593" spans="2:6">
      <c r="B1593" s="181"/>
      <c r="C1593" s="181"/>
      <c r="D1593" s="182"/>
      <c r="E1593" s="183"/>
      <c r="F1593" s="185"/>
    </row>
    <row r="1594" spans="2:6">
      <c r="B1594" s="181"/>
      <c r="C1594" s="181"/>
      <c r="D1594" s="182"/>
      <c r="E1594" s="183"/>
      <c r="F1594" s="185"/>
    </row>
    <row r="1595" spans="2:6">
      <c r="B1595" s="181"/>
      <c r="C1595" s="181"/>
      <c r="D1595" s="182"/>
      <c r="E1595" s="183"/>
      <c r="F1595" s="185"/>
    </row>
    <row r="1596" spans="2:6">
      <c r="B1596" s="181"/>
      <c r="C1596" s="181"/>
      <c r="D1596" s="182"/>
      <c r="E1596" s="183"/>
      <c r="F1596" s="185"/>
    </row>
    <row r="1597" spans="2:6">
      <c r="B1597" s="181"/>
      <c r="C1597" s="181"/>
      <c r="D1597" s="182"/>
      <c r="E1597" s="183"/>
      <c r="F1597" s="185"/>
    </row>
    <row r="1598" spans="2:6">
      <c r="B1598" s="181"/>
      <c r="C1598" s="181"/>
      <c r="D1598" s="182"/>
      <c r="E1598" s="183"/>
      <c r="F1598" s="185"/>
    </row>
    <row r="1599" spans="2:6">
      <c r="B1599" s="181"/>
      <c r="C1599" s="181"/>
      <c r="D1599" s="182"/>
      <c r="E1599" s="183"/>
      <c r="F1599" s="185"/>
    </row>
    <row r="1600" spans="2:6">
      <c r="B1600" s="181"/>
      <c r="C1600" s="181"/>
      <c r="D1600" s="182"/>
      <c r="E1600" s="183"/>
      <c r="F1600" s="185"/>
    </row>
    <row r="1601" spans="2:6">
      <c r="B1601" s="181"/>
      <c r="C1601" s="181"/>
      <c r="D1601" s="182"/>
      <c r="E1601" s="183"/>
      <c r="F1601" s="185"/>
    </row>
    <row r="1602" spans="2:6">
      <c r="B1602" s="181"/>
      <c r="C1602" s="181"/>
      <c r="D1602" s="182"/>
      <c r="E1602" s="183"/>
      <c r="F1602" s="185"/>
    </row>
    <row r="1603" spans="2:6">
      <c r="B1603" s="181"/>
      <c r="C1603" s="181"/>
      <c r="D1603" s="182"/>
      <c r="E1603" s="183"/>
      <c r="F1603" s="185"/>
    </row>
    <row r="1604" spans="2:6">
      <c r="B1604" s="181"/>
      <c r="C1604" s="181"/>
      <c r="D1604" s="182"/>
      <c r="E1604" s="183"/>
      <c r="F1604" s="185"/>
    </row>
    <row r="1605" spans="2:6">
      <c r="B1605" s="181"/>
      <c r="C1605" s="181"/>
      <c r="D1605" s="182"/>
      <c r="E1605" s="183"/>
      <c r="F1605" s="185"/>
    </row>
    <row r="1606" spans="2:6">
      <c r="B1606" s="181"/>
      <c r="C1606" s="181"/>
      <c r="D1606" s="182"/>
      <c r="E1606" s="183"/>
      <c r="F1606" s="185"/>
    </row>
    <row r="1607" spans="2:6">
      <c r="B1607" s="181"/>
      <c r="C1607" s="181"/>
      <c r="D1607" s="182"/>
      <c r="E1607" s="183"/>
      <c r="F1607" s="185"/>
    </row>
    <row r="1608" spans="2:6">
      <c r="B1608" s="181"/>
      <c r="C1608" s="181"/>
      <c r="D1608" s="182"/>
      <c r="E1608" s="183"/>
      <c r="F1608" s="185"/>
    </row>
    <row r="1609" spans="2:6">
      <c r="B1609" s="181"/>
      <c r="C1609" s="181"/>
      <c r="D1609" s="182"/>
      <c r="E1609" s="183"/>
      <c r="F1609" s="185"/>
    </row>
    <row r="1610" spans="2:6">
      <c r="B1610" s="181"/>
      <c r="C1610" s="181"/>
      <c r="D1610" s="182"/>
      <c r="E1610" s="183"/>
      <c r="F1610" s="185"/>
    </row>
    <row r="1611" spans="2:6">
      <c r="B1611" s="181"/>
      <c r="C1611" s="181"/>
      <c r="D1611" s="182"/>
      <c r="E1611" s="183"/>
      <c r="F1611" s="185"/>
    </row>
    <row r="1612" spans="2:6">
      <c r="B1612" s="181"/>
      <c r="C1612" s="181"/>
      <c r="D1612" s="182"/>
      <c r="E1612" s="183"/>
      <c r="F1612" s="185"/>
    </row>
    <row r="1613" spans="2:6">
      <c r="B1613" s="181"/>
      <c r="C1613" s="181"/>
      <c r="D1613" s="182"/>
      <c r="E1613" s="183"/>
      <c r="F1613" s="185"/>
    </row>
    <row r="1614" spans="2:6">
      <c r="B1614" s="181"/>
      <c r="C1614" s="181"/>
      <c r="D1614" s="182"/>
      <c r="E1614" s="183"/>
      <c r="F1614" s="185"/>
    </row>
    <row r="1615" spans="2:6">
      <c r="B1615" s="181"/>
      <c r="C1615" s="181"/>
      <c r="D1615" s="182"/>
      <c r="E1615" s="183"/>
      <c r="F1615" s="185"/>
    </row>
    <row r="1616" spans="2:6">
      <c r="B1616" s="181"/>
      <c r="C1616" s="181"/>
      <c r="D1616" s="182"/>
      <c r="E1616" s="183"/>
      <c r="F1616" s="185"/>
    </row>
    <row r="1617" spans="2:6">
      <c r="B1617" s="181"/>
      <c r="C1617" s="181"/>
      <c r="D1617" s="182"/>
      <c r="E1617" s="183"/>
      <c r="F1617" s="185"/>
    </row>
    <row r="1618" spans="2:6">
      <c r="B1618" s="181"/>
      <c r="C1618" s="181"/>
      <c r="D1618" s="182"/>
      <c r="E1618" s="183"/>
      <c r="F1618" s="185"/>
    </row>
    <row r="1619" spans="2:6">
      <c r="B1619" s="181"/>
      <c r="C1619" s="181"/>
      <c r="D1619" s="182"/>
      <c r="E1619" s="183"/>
      <c r="F1619" s="185"/>
    </row>
    <row r="1620" spans="2:6">
      <c r="B1620" s="181"/>
      <c r="C1620" s="181"/>
      <c r="D1620" s="182"/>
      <c r="E1620" s="183"/>
      <c r="F1620" s="185"/>
    </row>
    <row r="1621" spans="2:6">
      <c r="B1621" s="181"/>
      <c r="C1621" s="181"/>
      <c r="D1621" s="182"/>
      <c r="E1621" s="183"/>
      <c r="F1621" s="185"/>
    </row>
    <row r="1622" spans="2:6">
      <c r="B1622" s="181"/>
      <c r="C1622" s="181"/>
      <c r="D1622" s="182"/>
      <c r="E1622" s="183"/>
      <c r="F1622" s="185"/>
    </row>
    <row r="1623" spans="2:6">
      <c r="B1623" s="181"/>
      <c r="C1623" s="181"/>
      <c r="D1623" s="182"/>
      <c r="E1623" s="183"/>
      <c r="F1623" s="185"/>
    </row>
    <row r="1624" spans="2:6">
      <c r="B1624" s="181"/>
      <c r="C1624" s="181"/>
      <c r="D1624" s="182"/>
      <c r="E1624" s="183"/>
      <c r="F1624" s="185"/>
    </row>
    <row r="1625" spans="2:6">
      <c r="B1625" s="181"/>
      <c r="C1625" s="181"/>
      <c r="D1625" s="182"/>
      <c r="E1625" s="183"/>
      <c r="F1625" s="185"/>
    </row>
    <row r="1626" spans="2:6">
      <c r="B1626" s="181"/>
      <c r="C1626" s="181"/>
      <c r="D1626" s="182"/>
      <c r="E1626" s="183"/>
      <c r="F1626" s="185"/>
    </row>
    <row r="1627" spans="2:6">
      <c r="B1627" s="181"/>
      <c r="C1627" s="181"/>
      <c r="D1627" s="182"/>
      <c r="E1627" s="183"/>
      <c r="F1627" s="185"/>
    </row>
    <row r="1628" spans="2:6">
      <c r="B1628" s="181"/>
      <c r="C1628" s="181"/>
      <c r="D1628" s="182"/>
      <c r="E1628" s="183"/>
      <c r="F1628" s="185"/>
    </row>
    <row r="1629" spans="2:6">
      <c r="B1629" s="181"/>
      <c r="C1629" s="181"/>
      <c r="D1629" s="182"/>
      <c r="E1629" s="183"/>
      <c r="F1629" s="185"/>
    </row>
    <row r="1630" spans="2:6">
      <c r="B1630" s="181"/>
      <c r="C1630" s="181"/>
      <c r="D1630" s="182"/>
      <c r="E1630" s="183"/>
      <c r="F1630" s="185"/>
    </row>
    <row r="1631" spans="2:6">
      <c r="B1631" s="181"/>
      <c r="C1631" s="181"/>
      <c r="D1631" s="182"/>
      <c r="E1631" s="183"/>
      <c r="F1631" s="185"/>
    </row>
    <row r="1632" spans="2:6">
      <c r="B1632" s="181"/>
      <c r="C1632" s="181"/>
      <c r="D1632" s="182"/>
      <c r="E1632" s="183"/>
      <c r="F1632" s="185"/>
    </row>
    <row r="1633" spans="2:6">
      <c r="B1633" s="181"/>
      <c r="C1633" s="181"/>
      <c r="D1633" s="182"/>
      <c r="E1633" s="183"/>
      <c r="F1633" s="185"/>
    </row>
    <row r="1634" spans="2:6">
      <c r="B1634" s="181"/>
      <c r="C1634" s="181"/>
      <c r="D1634" s="182"/>
      <c r="E1634" s="183"/>
      <c r="F1634" s="185"/>
    </row>
    <row r="1635" spans="2:6">
      <c r="B1635" s="181"/>
      <c r="C1635" s="181"/>
      <c r="D1635" s="182"/>
      <c r="E1635" s="183"/>
      <c r="F1635" s="185"/>
    </row>
    <row r="1636" spans="2:6">
      <c r="B1636" s="181"/>
      <c r="C1636" s="181"/>
      <c r="D1636" s="182"/>
      <c r="E1636" s="183"/>
      <c r="F1636" s="185"/>
    </row>
    <row r="1637" spans="2:6">
      <c r="B1637" s="181"/>
      <c r="C1637" s="181"/>
      <c r="D1637" s="182"/>
      <c r="E1637" s="183"/>
      <c r="F1637" s="185"/>
    </row>
    <row r="1638" spans="2:6">
      <c r="B1638" s="181"/>
      <c r="C1638" s="181"/>
      <c r="D1638" s="182"/>
      <c r="E1638" s="183"/>
      <c r="F1638" s="185"/>
    </row>
    <row r="1639" spans="2:6">
      <c r="B1639" s="181"/>
      <c r="C1639" s="181"/>
      <c r="D1639" s="182"/>
      <c r="E1639" s="183"/>
      <c r="F1639" s="185"/>
    </row>
    <row r="1640" spans="2:6">
      <c r="B1640" s="181"/>
      <c r="C1640" s="181"/>
      <c r="D1640" s="182"/>
      <c r="E1640" s="183"/>
      <c r="F1640" s="185"/>
    </row>
    <row r="1641" spans="2:6">
      <c r="B1641" s="181"/>
      <c r="C1641" s="181"/>
      <c r="D1641" s="182"/>
      <c r="E1641" s="183"/>
      <c r="F1641" s="185"/>
    </row>
    <row r="1642" spans="2:6">
      <c r="B1642" s="181"/>
      <c r="C1642" s="181"/>
      <c r="D1642" s="182"/>
      <c r="E1642" s="183"/>
      <c r="F1642" s="185"/>
    </row>
    <row r="1643" spans="2:6">
      <c r="B1643" s="181"/>
      <c r="C1643" s="181"/>
      <c r="D1643" s="182"/>
      <c r="E1643" s="183"/>
      <c r="F1643" s="185"/>
    </row>
    <row r="1644" spans="2:6">
      <c r="B1644" s="181"/>
      <c r="C1644" s="181"/>
      <c r="D1644" s="182"/>
      <c r="E1644" s="183"/>
      <c r="F1644" s="185"/>
    </row>
    <row r="1645" spans="2:6">
      <c r="B1645" s="181"/>
      <c r="C1645" s="181"/>
      <c r="D1645" s="182"/>
      <c r="E1645" s="183"/>
      <c r="F1645" s="185"/>
    </row>
    <row r="1646" spans="2:6">
      <c r="B1646" s="181"/>
      <c r="C1646" s="181"/>
      <c r="D1646" s="182"/>
      <c r="E1646" s="183"/>
      <c r="F1646" s="185"/>
    </row>
    <row r="1647" spans="2:6">
      <c r="B1647" s="181"/>
      <c r="C1647" s="181"/>
      <c r="D1647" s="182"/>
      <c r="E1647" s="183"/>
      <c r="F1647" s="185"/>
    </row>
    <row r="1648" spans="2:6">
      <c r="B1648" s="181"/>
      <c r="C1648" s="181"/>
      <c r="D1648" s="182"/>
      <c r="E1648" s="183"/>
      <c r="F1648" s="185"/>
    </row>
    <row r="1649" spans="2:6">
      <c r="B1649" s="181"/>
      <c r="C1649" s="181"/>
      <c r="D1649" s="182"/>
      <c r="E1649" s="183"/>
      <c r="F1649" s="185"/>
    </row>
    <row r="1650" spans="2:6">
      <c r="B1650" s="181"/>
      <c r="C1650" s="181"/>
      <c r="D1650" s="182"/>
      <c r="E1650" s="183"/>
      <c r="F1650" s="185"/>
    </row>
    <row r="1651" spans="2:6">
      <c r="B1651" s="181"/>
      <c r="C1651" s="181"/>
      <c r="D1651" s="182"/>
      <c r="E1651" s="183"/>
      <c r="F1651" s="185"/>
    </row>
    <row r="1652" spans="2:6">
      <c r="B1652" s="181"/>
      <c r="C1652" s="181"/>
      <c r="D1652" s="182"/>
      <c r="E1652" s="183"/>
      <c r="F1652" s="185"/>
    </row>
    <row r="1653" spans="2:6">
      <c r="B1653" s="181"/>
      <c r="C1653" s="181"/>
      <c r="D1653" s="182"/>
      <c r="E1653" s="183"/>
      <c r="F1653" s="185"/>
    </row>
    <row r="1654" spans="2:6">
      <c r="B1654" s="181"/>
      <c r="C1654" s="181"/>
      <c r="D1654" s="182"/>
      <c r="E1654" s="183"/>
      <c r="F1654" s="185"/>
    </row>
    <row r="1655" spans="2:6">
      <c r="B1655" s="181"/>
      <c r="C1655" s="181"/>
      <c r="D1655" s="182"/>
      <c r="E1655" s="183"/>
      <c r="F1655" s="185"/>
    </row>
    <row r="1656" spans="2:6">
      <c r="B1656" s="181"/>
      <c r="C1656" s="181"/>
      <c r="D1656" s="182"/>
      <c r="E1656" s="183"/>
      <c r="F1656" s="185"/>
    </row>
    <row r="1657" spans="2:6">
      <c r="B1657" s="181"/>
      <c r="C1657" s="181"/>
      <c r="D1657" s="182"/>
      <c r="E1657" s="183"/>
      <c r="F1657" s="185"/>
    </row>
    <row r="1658" spans="2:6">
      <c r="B1658" s="181"/>
      <c r="C1658" s="181"/>
      <c r="D1658" s="182"/>
      <c r="E1658" s="183"/>
      <c r="F1658" s="185"/>
    </row>
    <row r="1659" spans="2:6">
      <c r="B1659" s="181"/>
      <c r="C1659" s="181"/>
      <c r="D1659" s="182"/>
      <c r="E1659" s="183"/>
      <c r="F1659" s="185"/>
    </row>
    <row r="1660" spans="2:6">
      <c r="B1660" s="181"/>
      <c r="C1660" s="181"/>
      <c r="D1660" s="182"/>
      <c r="E1660" s="183"/>
      <c r="F1660" s="185"/>
    </row>
    <row r="1661" spans="2:6">
      <c r="B1661" s="181"/>
      <c r="C1661" s="181"/>
      <c r="D1661" s="182"/>
      <c r="E1661" s="183"/>
      <c r="F1661" s="185"/>
    </row>
    <row r="1662" spans="2:6">
      <c r="B1662" s="181"/>
      <c r="C1662" s="181"/>
      <c r="D1662" s="182"/>
      <c r="E1662" s="183"/>
      <c r="F1662" s="185"/>
    </row>
    <row r="1663" spans="2:6">
      <c r="B1663" s="181"/>
      <c r="C1663" s="181"/>
      <c r="D1663" s="182"/>
      <c r="E1663" s="183"/>
      <c r="F1663" s="185"/>
    </row>
    <row r="1664" spans="2:6">
      <c r="B1664" s="181"/>
      <c r="C1664" s="181"/>
      <c r="D1664" s="182"/>
      <c r="E1664" s="183"/>
      <c r="F1664" s="185"/>
    </row>
    <row r="1665" spans="2:6">
      <c r="B1665" s="181"/>
      <c r="C1665" s="181"/>
      <c r="D1665" s="182"/>
      <c r="E1665" s="183"/>
      <c r="F1665" s="185"/>
    </row>
    <row r="1666" spans="2:6">
      <c r="B1666" s="181"/>
      <c r="C1666" s="181"/>
      <c r="D1666" s="182"/>
      <c r="E1666" s="183"/>
      <c r="F1666" s="185"/>
    </row>
    <row r="1667" spans="2:6">
      <c r="B1667" s="181"/>
      <c r="C1667" s="181"/>
      <c r="D1667" s="182"/>
      <c r="E1667" s="183"/>
      <c r="F1667" s="185"/>
    </row>
    <row r="1668" spans="2:6">
      <c r="B1668" s="181"/>
      <c r="C1668" s="181"/>
      <c r="D1668" s="182"/>
      <c r="E1668" s="183"/>
      <c r="F1668" s="185"/>
    </row>
    <row r="1669" spans="2:6">
      <c r="B1669" s="181"/>
      <c r="C1669" s="181"/>
      <c r="D1669" s="182"/>
      <c r="E1669" s="183"/>
      <c r="F1669" s="185"/>
    </row>
    <row r="1670" spans="2:6">
      <c r="B1670" s="181"/>
      <c r="C1670" s="181"/>
      <c r="D1670" s="182"/>
      <c r="E1670" s="183"/>
      <c r="F1670" s="185"/>
    </row>
    <row r="1671" spans="2:6">
      <c r="B1671" s="181"/>
      <c r="C1671" s="181"/>
      <c r="D1671" s="182"/>
      <c r="E1671" s="183"/>
      <c r="F1671" s="185"/>
    </row>
    <row r="1672" spans="2:6">
      <c r="B1672" s="181"/>
      <c r="C1672" s="181"/>
      <c r="D1672" s="182"/>
      <c r="E1672" s="183"/>
      <c r="F1672" s="185"/>
    </row>
    <row r="1673" spans="2:6">
      <c r="B1673" s="181"/>
      <c r="C1673" s="181"/>
      <c r="D1673" s="182"/>
      <c r="E1673" s="183"/>
      <c r="F1673" s="185"/>
    </row>
    <row r="1674" spans="2:6">
      <c r="B1674" s="181"/>
      <c r="C1674" s="181"/>
      <c r="D1674" s="182"/>
      <c r="E1674" s="183"/>
      <c r="F1674" s="185"/>
    </row>
    <row r="1675" spans="2:6">
      <c r="B1675" s="181"/>
      <c r="C1675" s="181"/>
      <c r="D1675" s="182"/>
      <c r="E1675" s="183"/>
      <c r="F1675" s="185"/>
    </row>
    <row r="1676" spans="2:6">
      <c r="B1676" s="181"/>
      <c r="C1676" s="181"/>
      <c r="D1676" s="182"/>
      <c r="E1676" s="183"/>
      <c r="F1676" s="185"/>
    </row>
    <row r="1677" spans="2:6">
      <c r="B1677" s="181"/>
      <c r="C1677" s="181"/>
      <c r="D1677" s="182"/>
      <c r="E1677" s="183"/>
      <c r="F1677" s="185"/>
    </row>
    <row r="1678" spans="2:6">
      <c r="B1678" s="181"/>
      <c r="C1678" s="181"/>
      <c r="D1678" s="182"/>
      <c r="E1678" s="183"/>
      <c r="F1678" s="185"/>
    </row>
    <row r="1679" spans="2:6">
      <c r="B1679" s="181"/>
      <c r="C1679" s="181"/>
      <c r="D1679" s="182"/>
      <c r="E1679" s="183"/>
      <c r="F1679" s="185"/>
    </row>
    <row r="1680" spans="2:6">
      <c r="B1680" s="181"/>
      <c r="C1680" s="181"/>
      <c r="D1680" s="182"/>
      <c r="E1680" s="183"/>
      <c r="F1680" s="185"/>
    </row>
    <row r="1681" spans="2:6">
      <c r="B1681" s="181"/>
      <c r="C1681" s="181"/>
      <c r="D1681" s="182"/>
      <c r="E1681" s="183"/>
      <c r="F1681" s="185"/>
    </row>
    <row r="1682" spans="2:6">
      <c r="B1682" s="181"/>
      <c r="C1682" s="181"/>
      <c r="D1682" s="182"/>
      <c r="E1682" s="183"/>
      <c r="F1682" s="185"/>
    </row>
    <row r="1683" spans="2:6">
      <c r="B1683" s="181"/>
      <c r="C1683" s="181"/>
      <c r="D1683" s="182"/>
      <c r="E1683" s="183"/>
      <c r="F1683" s="185"/>
    </row>
    <row r="1684" spans="2:6">
      <c r="B1684" s="181"/>
      <c r="C1684" s="181"/>
      <c r="D1684" s="182"/>
      <c r="E1684" s="183"/>
      <c r="F1684" s="185"/>
    </row>
    <row r="1685" spans="2:6">
      <c r="B1685" s="181"/>
      <c r="C1685" s="181"/>
      <c r="D1685" s="182"/>
      <c r="E1685" s="183"/>
      <c r="F1685" s="185"/>
    </row>
    <row r="1686" spans="2:6">
      <c r="B1686" s="181"/>
      <c r="C1686" s="181"/>
      <c r="D1686" s="182"/>
      <c r="E1686" s="183"/>
      <c r="F1686" s="185"/>
    </row>
    <row r="1687" spans="2:6">
      <c r="B1687" s="181"/>
      <c r="C1687" s="181"/>
      <c r="D1687" s="182"/>
      <c r="E1687" s="183"/>
      <c r="F1687" s="185"/>
    </row>
    <row r="1688" spans="2:6">
      <c r="B1688" s="181"/>
      <c r="C1688" s="181"/>
      <c r="D1688" s="182"/>
      <c r="E1688" s="183"/>
      <c r="F1688" s="185"/>
    </row>
    <row r="1689" spans="2:6">
      <c r="B1689" s="181"/>
      <c r="C1689" s="181"/>
      <c r="D1689" s="182"/>
      <c r="E1689" s="183"/>
      <c r="F1689" s="185"/>
    </row>
    <row r="1690" spans="2:6">
      <c r="B1690" s="181"/>
      <c r="C1690" s="181"/>
      <c r="D1690" s="182"/>
      <c r="E1690" s="183"/>
      <c r="F1690" s="185"/>
    </row>
    <row r="1691" spans="2:6">
      <c r="B1691" s="181"/>
      <c r="C1691" s="181"/>
      <c r="D1691" s="182"/>
      <c r="E1691" s="183"/>
      <c r="F1691" s="185"/>
    </row>
    <row r="1692" spans="2:6">
      <c r="B1692" s="181"/>
      <c r="C1692" s="181"/>
      <c r="D1692" s="182"/>
      <c r="E1692" s="183"/>
      <c r="F1692" s="185"/>
    </row>
    <row r="1693" spans="2:6">
      <c r="B1693" s="181"/>
      <c r="C1693" s="181"/>
      <c r="D1693" s="182"/>
      <c r="E1693" s="183"/>
      <c r="F1693" s="185"/>
    </row>
    <row r="1694" spans="2:6">
      <c r="B1694" s="181"/>
      <c r="C1694" s="181"/>
      <c r="D1694" s="182"/>
      <c r="E1694" s="183"/>
      <c r="F1694" s="185"/>
    </row>
    <row r="1695" spans="2:6">
      <c r="B1695" s="181"/>
      <c r="C1695" s="181"/>
      <c r="D1695" s="182"/>
      <c r="E1695" s="183"/>
      <c r="F1695" s="185"/>
    </row>
    <row r="1696" spans="2:6">
      <c r="B1696" s="181"/>
      <c r="C1696" s="181"/>
      <c r="D1696" s="182"/>
      <c r="E1696" s="183"/>
      <c r="F1696" s="185"/>
    </row>
    <row r="1697" spans="2:6">
      <c r="B1697" s="181"/>
      <c r="C1697" s="181"/>
      <c r="D1697" s="182"/>
      <c r="E1697" s="183"/>
      <c r="F1697" s="185"/>
    </row>
    <row r="1698" spans="2:6">
      <c r="B1698" s="181"/>
      <c r="C1698" s="181"/>
      <c r="D1698" s="182"/>
      <c r="E1698" s="183"/>
      <c r="F1698" s="185"/>
    </row>
    <row r="1699" spans="2:6">
      <c r="B1699" s="181"/>
      <c r="C1699" s="181"/>
      <c r="D1699" s="182"/>
      <c r="E1699" s="183"/>
      <c r="F1699" s="185"/>
    </row>
    <row r="1700" spans="2:6">
      <c r="B1700" s="181"/>
      <c r="C1700" s="181"/>
      <c r="D1700" s="182"/>
      <c r="E1700" s="183"/>
      <c r="F1700" s="185"/>
    </row>
    <row r="1701" spans="2:6">
      <c r="B1701" s="181"/>
      <c r="C1701" s="181"/>
      <c r="D1701" s="182"/>
      <c r="E1701" s="183"/>
      <c r="F1701" s="185"/>
    </row>
    <row r="1702" spans="2:6">
      <c r="B1702" s="181"/>
      <c r="C1702" s="181"/>
      <c r="D1702" s="182"/>
      <c r="E1702" s="183"/>
      <c r="F1702" s="185"/>
    </row>
    <row r="1703" spans="2:6">
      <c r="B1703" s="181"/>
      <c r="C1703" s="181"/>
      <c r="D1703" s="182"/>
      <c r="E1703" s="183"/>
      <c r="F1703" s="185"/>
    </row>
    <row r="1704" spans="2:6">
      <c r="B1704" s="181"/>
      <c r="C1704" s="181"/>
      <c r="D1704" s="182"/>
      <c r="E1704" s="183"/>
      <c r="F1704" s="185"/>
    </row>
    <row r="1705" spans="2:6">
      <c r="B1705" s="181"/>
      <c r="C1705" s="181"/>
      <c r="D1705" s="182"/>
      <c r="E1705" s="183"/>
      <c r="F1705" s="185"/>
    </row>
    <row r="1706" spans="2:6">
      <c r="B1706" s="181"/>
      <c r="C1706" s="181"/>
      <c r="D1706" s="182"/>
      <c r="E1706" s="183"/>
      <c r="F1706" s="185"/>
    </row>
    <row r="1707" spans="2:6">
      <c r="B1707" s="181"/>
      <c r="C1707" s="181"/>
      <c r="D1707" s="182"/>
      <c r="E1707" s="183"/>
      <c r="F1707" s="185"/>
    </row>
    <row r="1708" spans="2:6">
      <c r="B1708" s="181"/>
      <c r="C1708" s="181"/>
      <c r="D1708" s="182"/>
      <c r="E1708" s="183"/>
      <c r="F1708" s="185"/>
    </row>
    <row r="1709" spans="2:6">
      <c r="B1709" s="181"/>
      <c r="C1709" s="181"/>
      <c r="D1709" s="182"/>
      <c r="E1709" s="183"/>
      <c r="F1709" s="185"/>
    </row>
    <row r="1710" spans="2:6">
      <c r="B1710" s="181"/>
      <c r="C1710" s="181"/>
      <c r="D1710" s="182"/>
      <c r="E1710" s="183"/>
      <c r="F1710" s="185"/>
    </row>
    <row r="1711" spans="2:6">
      <c r="B1711" s="181"/>
      <c r="C1711" s="181"/>
      <c r="D1711" s="182"/>
      <c r="E1711" s="183"/>
      <c r="F1711" s="185"/>
    </row>
    <row r="1712" spans="2:6">
      <c r="B1712" s="181"/>
      <c r="C1712" s="181"/>
      <c r="D1712" s="182"/>
      <c r="E1712" s="183"/>
      <c r="F1712" s="185"/>
    </row>
    <row r="1713" spans="2:6">
      <c r="B1713" s="181"/>
      <c r="C1713" s="181"/>
      <c r="D1713" s="182"/>
      <c r="E1713" s="183"/>
      <c r="F1713" s="185"/>
    </row>
    <row r="1714" spans="2:6">
      <c r="B1714" s="181"/>
      <c r="C1714" s="181"/>
      <c r="D1714" s="182"/>
      <c r="E1714" s="183"/>
      <c r="F1714" s="185"/>
    </row>
    <row r="1715" spans="2:6">
      <c r="B1715" s="181"/>
      <c r="C1715" s="181"/>
      <c r="D1715" s="182"/>
      <c r="E1715" s="183"/>
      <c r="F1715" s="185"/>
    </row>
    <row r="1716" spans="2:6">
      <c r="B1716" s="181"/>
      <c r="C1716" s="181"/>
      <c r="D1716" s="182"/>
      <c r="E1716" s="183"/>
      <c r="F1716" s="185"/>
    </row>
    <row r="1717" spans="2:6">
      <c r="B1717" s="181"/>
      <c r="C1717" s="181"/>
      <c r="D1717" s="182"/>
      <c r="E1717" s="183"/>
      <c r="F1717" s="185"/>
    </row>
    <row r="1718" spans="2:6">
      <c r="B1718" s="181"/>
      <c r="C1718" s="181"/>
      <c r="D1718" s="182"/>
      <c r="E1718" s="183"/>
      <c r="F1718" s="185"/>
    </row>
    <row r="1719" spans="2:6">
      <c r="B1719" s="181"/>
      <c r="C1719" s="181"/>
      <c r="D1719" s="182"/>
      <c r="E1719" s="183"/>
      <c r="F1719" s="185"/>
    </row>
    <row r="1720" spans="2:6">
      <c r="B1720" s="181"/>
      <c r="C1720" s="181"/>
      <c r="D1720" s="182"/>
      <c r="E1720" s="183"/>
      <c r="F1720" s="185"/>
    </row>
    <row r="1721" spans="2:6">
      <c r="B1721" s="181"/>
      <c r="C1721" s="181"/>
      <c r="D1721" s="182"/>
      <c r="E1721" s="183"/>
      <c r="F1721" s="185"/>
    </row>
    <row r="1722" spans="2:6">
      <c r="B1722" s="181"/>
      <c r="C1722" s="181"/>
      <c r="D1722" s="182"/>
      <c r="E1722" s="183"/>
      <c r="F1722" s="185"/>
    </row>
    <row r="1723" spans="2:6">
      <c r="B1723" s="181"/>
      <c r="C1723" s="181"/>
      <c r="D1723" s="182"/>
      <c r="E1723" s="183"/>
      <c r="F1723" s="185"/>
    </row>
    <row r="1724" spans="2:6">
      <c r="B1724" s="181"/>
      <c r="C1724" s="181"/>
      <c r="D1724" s="182"/>
      <c r="E1724" s="183"/>
      <c r="F1724" s="185"/>
    </row>
    <row r="1725" spans="2:6">
      <c r="B1725" s="181"/>
      <c r="C1725" s="181"/>
      <c r="D1725" s="182"/>
      <c r="E1725" s="183"/>
      <c r="F1725" s="185"/>
    </row>
    <row r="1726" spans="2:6">
      <c r="B1726" s="181"/>
      <c r="C1726" s="181"/>
      <c r="D1726" s="182"/>
      <c r="E1726" s="183"/>
      <c r="F1726" s="185"/>
    </row>
    <row r="1727" spans="2:6">
      <c r="B1727" s="181"/>
      <c r="C1727" s="181"/>
      <c r="D1727" s="182"/>
      <c r="E1727" s="183"/>
      <c r="F1727" s="185"/>
    </row>
    <row r="1728" spans="2:6">
      <c r="B1728" s="181"/>
      <c r="C1728" s="181"/>
      <c r="D1728" s="182"/>
      <c r="E1728" s="183"/>
      <c r="F1728" s="185"/>
    </row>
    <row r="1729" spans="2:6">
      <c r="B1729" s="181"/>
      <c r="C1729" s="181"/>
      <c r="D1729" s="182"/>
      <c r="E1729" s="183"/>
      <c r="F1729" s="185"/>
    </row>
    <row r="1730" spans="2:6">
      <c r="B1730" s="181"/>
      <c r="C1730" s="181"/>
      <c r="D1730" s="182"/>
      <c r="E1730" s="183"/>
      <c r="F1730" s="185"/>
    </row>
    <row r="1731" spans="2:6">
      <c r="B1731" s="181"/>
      <c r="C1731" s="181"/>
      <c r="D1731" s="182"/>
      <c r="E1731" s="183"/>
      <c r="F1731" s="185"/>
    </row>
    <row r="1732" spans="2:6">
      <c r="B1732" s="181"/>
      <c r="C1732" s="181"/>
      <c r="D1732" s="182"/>
      <c r="E1732" s="183"/>
      <c r="F1732" s="185"/>
    </row>
    <row r="1733" spans="2:6">
      <c r="B1733" s="181"/>
      <c r="C1733" s="181"/>
      <c r="D1733" s="182"/>
      <c r="E1733" s="183"/>
      <c r="F1733" s="185"/>
    </row>
    <row r="1734" spans="2:6">
      <c r="B1734" s="181"/>
      <c r="C1734" s="181"/>
      <c r="D1734" s="182"/>
      <c r="E1734" s="183"/>
      <c r="F1734" s="185"/>
    </row>
    <row r="1735" spans="2:6">
      <c r="B1735" s="181"/>
      <c r="C1735" s="181"/>
      <c r="D1735" s="182"/>
      <c r="E1735" s="183"/>
      <c r="F1735" s="185"/>
    </row>
    <row r="1736" spans="2:6">
      <c r="B1736" s="181"/>
      <c r="C1736" s="181"/>
      <c r="D1736" s="182"/>
      <c r="E1736" s="183"/>
      <c r="F1736" s="185"/>
    </row>
    <row r="1737" spans="2:6">
      <c r="B1737" s="181"/>
      <c r="C1737" s="181"/>
      <c r="D1737" s="182"/>
      <c r="E1737" s="183"/>
      <c r="F1737" s="185"/>
    </row>
    <row r="1738" spans="2:6">
      <c r="B1738" s="181"/>
      <c r="C1738" s="181"/>
      <c r="D1738" s="182"/>
      <c r="E1738" s="183"/>
      <c r="F1738" s="185"/>
    </row>
    <row r="1739" spans="2:6">
      <c r="B1739" s="181"/>
      <c r="C1739" s="181"/>
      <c r="D1739" s="182"/>
      <c r="E1739" s="183"/>
      <c r="F1739" s="185"/>
    </row>
    <row r="1740" spans="2:6">
      <c r="B1740" s="181"/>
      <c r="C1740" s="181"/>
      <c r="D1740" s="182"/>
      <c r="E1740" s="183"/>
      <c r="F1740" s="185"/>
    </row>
    <row r="1741" spans="2:6">
      <c r="B1741" s="181"/>
      <c r="C1741" s="181"/>
      <c r="D1741" s="182"/>
      <c r="E1741" s="183"/>
      <c r="F1741" s="185"/>
    </row>
    <row r="1742" spans="2:6">
      <c r="B1742" s="181"/>
      <c r="C1742" s="181"/>
      <c r="D1742" s="182"/>
      <c r="E1742" s="183"/>
      <c r="F1742" s="185"/>
    </row>
    <row r="1743" spans="2:6">
      <c r="B1743" s="181"/>
      <c r="C1743" s="181"/>
      <c r="D1743" s="182"/>
      <c r="E1743" s="183"/>
      <c r="F1743" s="185"/>
    </row>
    <row r="1744" spans="2:6">
      <c r="B1744" s="181"/>
      <c r="C1744" s="181"/>
      <c r="D1744" s="182"/>
      <c r="E1744" s="183"/>
      <c r="F1744" s="185"/>
    </row>
    <row r="1745" spans="2:6">
      <c r="B1745" s="181"/>
      <c r="C1745" s="181"/>
      <c r="D1745" s="182"/>
      <c r="E1745" s="183"/>
      <c r="F1745" s="185"/>
    </row>
    <row r="1746" spans="2:6">
      <c r="B1746" s="181"/>
      <c r="C1746" s="181"/>
      <c r="D1746" s="182"/>
      <c r="E1746" s="183"/>
      <c r="F1746" s="185"/>
    </row>
    <row r="1747" spans="2:6">
      <c r="B1747" s="181"/>
      <c r="C1747" s="181"/>
      <c r="D1747" s="182"/>
      <c r="E1747" s="183"/>
      <c r="F1747" s="185"/>
    </row>
    <row r="1748" spans="2:6">
      <c r="B1748" s="181"/>
      <c r="C1748" s="181"/>
      <c r="D1748" s="182"/>
      <c r="E1748" s="183"/>
      <c r="F1748" s="185"/>
    </row>
    <row r="1749" spans="2:6">
      <c r="B1749" s="181"/>
      <c r="C1749" s="181"/>
      <c r="D1749" s="182"/>
      <c r="E1749" s="183"/>
      <c r="F1749" s="185"/>
    </row>
    <row r="1750" spans="2:6">
      <c r="B1750" s="181"/>
      <c r="C1750" s="181"/>
      <c r="D1750" s="182"/>
      <c r="E1750" s="183"/>
      <c r="F1750" s="185"/>
    </row>
    <row r="1751" spans="2:6">
      <c r="B1751" s="181"/>
      <c r="C1751" s="181"/>
      <c r="D1751" s="182"/>
      <c r="E1751" s="183"/>
      <c r="F1751" s="185"/>
    </row>
    <row r="1752" spans="2:6">
      <c r="B1752" s="181"/>
      <c r="C1752" s="181"/>
      <c r="D1752" s="182"/>
      <c r="E1752" s="183"/>
      <c r="F1752" s="185"/>
    </row>
    <row r="1753" spans="2:6">
      <c r="B1753" s="181"/>
      <c r="C1753" s="181"/>
      <c r="D1753" s="182"/>
      <c r="E1753" s="183"/>
      <c r="F1753" s="185"/>
    </row>
    <row r="1754" spans="2:6">
      <c r="B1754" s="181"/>
      <c r="C1754" s="181"/>
      <c r="D1754" s="182"/>
      <c r="E1754" s="183"/>
      <c r="F1754" s="185"/>
    </row>
    <row r="1755" spans="2:6">
      <c r="B1755" s="181"/>
      <c r="C1755" s="181"/>
      <c r="D1755" s="182"/>
      <c r="E1755" s="183"/>
      <c r="F1755" s="185"/>
    </row>
    <row r="1756" spans="2:6">
      <c r="B1756" s="181"/>
      <c r="C1756" s="181"/>
      <c r="D1756" s="182"/>
      <c r="E1756" s="183"/>
      <c r="F1756" s="185"/>
    </row>
    <row r="1757" spans="2:6">
      <c r="B1757" s="181"/>
      <c r="C1757" s="181"/>
      <c r="D1757" s="182"/>
      <c r="E1757" s="183"/>
      <c r="F1757" s="185"/>
    </row>
    <row r="1758" spans="2:6">
      <c r="B1758" s="181"/>
      <c r="C1758" s="181"/>
      <c r="D1758" s="182"/>
      <c r="E1758" s="183"/>
      <c r="F1758" s="185"/>
    </row>
    <row r="1759" spans="2:6">
      <c r="B1759" s="181"/>
      <c r="C1759" s="181"/>
      <c r="D1759" s="182"/>
      <c r="E1759" s="183"/>
      <c r="F1759" s="185"/>
    </row>
    <row r="1760" spans="2:6">
      <c r="B1760" s="181"/>
      <c r="C1760" s="181"/>
      <c r="D1760" s="182"/>
      <c r="E1760" s="183"/>
      <c r="F1760" s="185"/>
    </row>
    <row r="1761" spans="2:6">
      <c r="B1761" s="181"/>
      <c r="C1761" s="181"/>
      <c r="D1761" s="182"/>
      <c r="E1761" s="183"/>
      <c r="F1761" s="185"/>
    </row>
    <row r="1762" spans="2:6">
      <c r="B1762" s="181"/>
      <c r="C1762" s="181"/>
      <c r="D1762" s="182"/>
      <c r="E1762" s="183"/>
      <c r="F1762" s="185"/>
    </row>
    <row r="1763" spans="2:6">
      <c r="B1763" s="181"/>
      <c r="C1763" s="181"/>
      <c r="D1763" s="182"/>
      <c r="E1763" s="183"/>
      <c r="F1763" s="185"/>
    </row>
    <row r="1764" spans="2:6">
      <c r="B1764" s="181"/>
      <c r="C1764" s="181"/>
      <c r="D1764" s="182"/>
      <c r="E1764" s="183"/>
      <c r="F1764" s="185"/>
    </row>
    <row r="1765" spans="2:6">
      <c r="B1765" s="181"/>
      <c r="C1765" s="181"/>
      <c r="D1765" s="182"/>
      <c r="E1765" s="183"/>
      <c r="F1765" s="185"/>
    </row>
    <row r="1766" spans="2:6">
      <c r="B1766" s="181"/>
      <c r="C1766" s="181"/>
      <c r="D1766" s="182"/>
      <c r="E1766" s="183"/>
      <c r="F1766" s="185"/>
    </row>
    <row r="1767" spans="2:6">
      <c r="B1767" s="181"/>
      <c r="C1767" s="181"/>
      <c r="D1767" s="182"/>
      <c r="E1767" s="183"/>
      <c r="F1767" s="185"/>
    </row>
    <row r="1768" spans="2:6">
      <c r="B1768" s="181"/>
      <c r="C1768" s="181"/>
      <c r="D1768" s="182"/>
      <c r="E1768" s="183"/>
      <c r="F1768" s="185"/>
    </row>
    <row r="1769" spans="2:6">
      <c r="B1769" s="181"/>
      <c r="C1769" s="181"/>
      <c r="D1769" s="182"/>
      <c r="E1769" s="183"/>
      <c r="F1769" s="185"/>
    </row>
    <row r="1770" spans="2:6">
      <c r="B1770" s="181"/>
      <c r="C1770" s="181"/>
      <c r="D1770" s="182"/>
      <c r="E1770" s="183"/>
      <c r="F1770" s="185"/>
    </row>
    <row r="1771" spans="2:6">
      <c r="B1771" s="181"/>
      <c r="C1771" s="181"/>
      <c r="D1771" s="182"/>
      <c r="E1771" s="183"/>
      <c r="F1771" s="185"/>
    </row>
    <row r="1772" spans="2:6">
      <c r="B1772" s="181"/>
      <c r="C1772" s="181"/>
      <c r="D1772" s="182"/>
      <c r="E1772" s="183"/>
      <c r="F1772" s="185"/>
    </row>
    <row r="1773" spans="2:6">
      <c r="B1773" s="181"/>
      <c r="C1773" s="181"/>
      <c r="D1773" s="182"/>
      <c r="E1773" s="183"/>
      <c r="F1773" s="185"/>
    </row>
    <row r="1774" spans="2:6">
      <c r="B1774" s="181"/>
      <c r="C1774" s="181"/>
      <c r="D1774" s="182"/>
      <c r="E1774" s="183"/>
      <c r="F1774" s="185"/>
    </row>
    <row r="1775" spans="2:6">
      <c r="B1775" s="181"/>
      <c r="C1775" s="181"/>
      <c r="D1775" s="182"/>
      <c r="E1775" s="183"/>
      <c r="F1775" s="185"/>
    </row>
    <row r="1776" spans="2:6">
      <c r="B1776" s="181"/>
      <c r="C1776" s="181"/>
      <c r="D1776" s="182"/>
      <c r="E1776" s="183"/>
      <c r="F1776" s="185"/>
    </row>
    <row r="1777" spans="2:6">
      <c r="B1777" s="181"/>
      <c r="C1777" s="181"/>
      <c r="D1777" s="182"/>
      <c r="E1777" s="183"/>
      <c r="F1777" s="185"/>
    </row>
    <row r="1778" spans="2:6">
      <c r="B1778" s="181"/>
      <c r="C1778" s="181"/>
      <c r="D1778" s="182"/>
      <c r="E1778" s="183"/>
      <c r="F1778" s="185"/>
    </row>
    <row r="1779" spans="2:6">
      <c r="B1779" s="181"/>
      <c r="C1779" s="181"/>
      <c r="D1779" s="182"/>
      <c r="E1779" s="183"/>
      <c r="F1779" s="185"/>
    </row>
    <row r="1780" spans="2:6">
      <c r="B1780" s="181"/>
      <c r="C1780" s="181"/>
      <c r="D1780" s="182"/>
      <c r="E1780" s="183"/>
      <c r="F1780" s="185"/>
    </row>
    <row r="1781" spans="2:6">
      <c r="B1781" s="181"/>
      <c r="C1781" s="181"/>
      <c r="D1781" s="182"/>
      <c r="E1781" s="183"/>
      <c r="F1781" s="185"/>
    </row>
    <row r="1782" spans="2:6">
      <c r="B1782" s="181"/>
      <c r="C1782" s="181"/>
      <c r="D1782" s="182"/>
      <c r="E1782" s="183"/>
      <c r="F1782" s="185"/>
    </row>
    <row r="1783" spans="2:6">
      <c r="B1783" s="181"/>
      <c r="C1783" s="181"/>
      <c r="D1783" s="182"/>
      <c r="E1783" s="183"/>
      <c r="F1783" s="185"/>
    </row>
    <row r="1784" spans="2:6">
      <c r="B1784" s="181"/>
      <c r="C1784" s="181"/>
      <c r="D1784" s="182"/>
      <c r="E1784" s="183"/>
      <c r="F1784" s="185"/>
    </row>
    <row r="1785" spans="2:6">
      <c r="B1785" s="181"/>
      <c r="C1785" s="181"/>
      <c r="D1785" s="182"/>
      <c r="E1785" s="183"/>
      <c r="F1785" s="185"/>
    </row>
    <row r="1786" spans="2:6">
      <c r="B1786" s="181"/>
      <c r="C1786" s="181"/>
      <c r="D1786" s="182"/>
      <c r="E1786" s="183"/>
      <c r="F1786" s="185"/>
    </row>
    <row r="1787" spans="2:6">
      <c r="B1787" s="181"/>
      <c r="C1787" s="181"/>
      <c r="D1787" s="182"/>
      <c r="E1787" s="183"/>
      <c r="F1787" s="185"/>
    </row>
    <row r="1788" spans="2:6">
      <c r="B1788" s="181"/>
      <c r="C1788" s="181"/>
      <c r="D1788" s="182"/>
      <c r="E1788" s="183"/>
      <c r="F1788" s="185"/>
    </row>
    <row r="1789" spans="2:6">
      <c r="B1789" s="181"/>
      <c r="C1789" s="181"/>
      <c r="D1789" s="182"/>
      <c r="E1789" s="183"/>
      <c r="F1789" s="185"/>
    </row>
    <row r="1790" spans="2:6">
      <c r="B1790" s="181"/>
      <c r="C1790" s="181"/>
      <c r="D1790" s="182"/>
      <c r="E1790" s="183"/>
      <c r="F1790" s="185"/>
    </row>
    <row r="1791" spans="2:6">
      <c r="B1791" s="181"/>
      <c r="C1791" s="181"/>
      <c r="D1791" s="182"/>
      <c r="E1791" s="183"/>
      <c r="F1791" s="185"/>
    </row>
    <row r="1792" spans="2:6">
      <c r="B1792" s="181"/>
      <c r="C1792" s="181"/>
      <c r="D1792" s="182"/>
      <c r="E1792" s="183"/>
      <c r="F1792" s="185"/>
    </row>
    <row r="1793" spans="2:6">
      <c r="B1793" s="181"/>
      <c r="C1793" s="181"/>
      <c r="D1793" s="182"/>
      <c r="E1793" s="183"/>
      <c r="F1793" s="185"/>
    </row>
    <row r="1794" spans="2:6">
      <c r="B1794" s="181"/>
      <c r="C1794" s="181"/>
      <c r="D1794" s="182"/>
      <c r="E1794" s="183"/>
      <c r="F1794" s="185"/>
    </row>
    <row r="1795" spans="2:6">
      <c r="B1795" s="181"/>
      <c r="C1795" s="181"/>
      <c r="D1795" s="182"/>
      <c r="E1795" s="183"/>
      <c r="F1795" s="185"/>
    </row>
    <row r="1796" spans="2:6">
      <c r="B1796" s="181"/>
      <c r="C1796" s="181"/>
      <c r="D1796" s="182"/>
      <c r="E1796" s="183"/>
      <c r="F1796" s="185"/>
    </row>
    <row r="1797" spans="2:6">
      <c r="B1797" s="181"/>
      <c r="C1797" s="181"/>
      <c r="D1797" s="182"/>
      <c r="E1797" s="183"/>
      <c r="F1797" s="185"/>
    </row>
    <row r="1798" spans="2:6">
      <c r="B1798" s="181"/>
      <c r="C1798" s="181"/>
      <c r="D1798" s="182"/>
      <c r="E1798" s="183"/>
      <c r="F1798" s="185"/>
    </row>
    <row r="1799" spans="2:6">
      <c r="B1799" s="181"/>
      <c r="C1799" s="181"/>
      <c r="D1799" s="182"/>
      <c r="E1799" s="183"/>
      <c r="F1799" s="185"/>
    </row>
    <row r="1800" spans="2:6">
      <c r="B1800" s="181"/>
      <c r="C1800" s="181"/>
      <c r="D1800" s="182"/>
      <c r="E1800" s="183"/>
      <c r="F1800" s="185"/>
    </row>
    <row r="1801" spans="2:6">
      <c r="B1801" s="181"/>
      <c r="C1801" s="181"/>
      <c r="D1801" s="182"/>
      <c r="E1801" s="183"/>
      <c r="F1801" s="185"/>
    </row>
    <row r="1802" spans="2:6">
      <c r="B1802" s="181"/>
      <c r="C1802" s="181"/>
      <c r="D1802" s="182"/>
      <c r="E1802" s="183"/>
      <c r="F1802" s="185"/>
    </row>
    <row r="1803" spans="2:6">
      <c r="B1803" s="181"/>
      <c r="C1803" s="181"/>
      <c r="D1803" s="182"/>
      <c r="E1803" s="183"/>
      <c r="F1803" s="185"/>
    </row>
    <row r="1804" spans="2:6">
      <c r="B1804" s="181"/>
      <c r="C1804" s="181"/>
      <c r="D1804" s="182"/>
      <c r="E1804" s="183"/>
      <c r="F1804" s="185"/>
    </row>
    <row r="1805" spans="2:6">
      <c r="B1805" s="181"/>
      <c r="C1805" s="181"/>
      <c r="D1805" s="182"/>
      <c r="E1805" s="183"/>
      <c r="F1805" s="185"/>
    </row>
    <row r="1806" spans="2:6">
      <c r="B1806" s="181"/>
      <c r="C1806" s="181"/>
      <c r="D1806" s="182"/>
      <c r="E1806" s="183"/>
      <c r="F1806" s="185"/>
    </row>
    <row r="1807" spans="2:6">
      <c r="B1807" s="181"/>
      <c r="C1807" s="181"/>
      <c r="D1807" s="182"/>
      <c r="E1807" s="183"/>
      <c r="F1807" s="185"/>
    </row>
    <row r="1808" spans="2:6">
      <c r="B1808" s="181"/>
      <c r="C1808" s="181"/>
      <c r="D1808" s="182"/>
      <c r="E1808" s="183"/>
      <c r="F1808" s="185"/>
    </row>
    <row r="1809" spans="2:6">
      <c r="B1809" s="181"/>
      <c r="C1809" s="181"/>
      <c r="D1809" s="182"/>
      <c r="E1809" s="183"/>
      <c r="F1809" s="185"/>
    </row>
    <row r="1810" spans="2:6">
      <c r="B1810" s="181"/>
      <c r="C1810" s="181"/>
      <c r="D1810" s="182"/>
      <c r="E1810" s="183"/>
      <c r="F1810" s="185"/>
    </row>
    <row r="1811" spans="2:6">
      <c r="B1811" s="181"/>
      <c r="C1811" s="181"/>
      <c r="D1811" s="182"/>
      <c r="E1811" s="183"/>
      <c r="F1811" s="185"/>
    </row>
    <row r="1812" spans="2:6">
      <c r="B1812" s="181"/>
      <c r="C1812" s="181"/>
      <c r="D1812" s="182"/>
      <c r="E1812" s="183"/>
      <c r="F1812" s="185"/>
    </row>
    <row r="1813" spans="2:6">
      <c r="B1813" s="181"/>
      <c r="C1813" s="181"/>
      <c r="D1813" s="182"/>
      <c r="E1813" s="183"/>
      <c r="F1813" s="185"/>
    </row>
    <row r="1814" spans="2:6">
      <c r="B1814" s="181"/>
      <c r="C1814" s="181"/>
      <c r="D1814" s="182"/>
      <c r="E1814" s="183"/>
      <c r="F1814" s="185"/>
    </row>
    <row r="1815" spans="2:6">
      <c r="B1815" s="181"/>
      <c r="C1815" s="181"/>
      <c r="D1815" s="182"/>
      <c r="E1815" s="183"/>
      <c r="F1815" s="185"/>
    </row>
    <row r="1816" spans="2:6">
      <c r="B1816" s="181"/>
      <c r="C1816" s="181"/>
      <c r="D1816" s="182"/>
      <c r="E1816" s="183"/>
      <c r="F1816" s="185"/>
    </row>
    <row r="1817" spans="2:6">
      <c r="B1817" s="181"/>
      <c r="C1817" s="181"/>
      <c r="D1817" s="182"/>
      <c r="E1817" s="183"/>
      <c r="F1817" s="185"/>
    </row>
    <row r="1818" spans="2:6">
      <c r="B1818" s="181"/>
      <c r="C1818" s="181"/>
      <c r="D1818" s="182"/>
      <c r="E1818" s="183"/>
      <c r="F1818" s="185"/>
    </row>
    <row r="1819" spans="2:6">
      <c r="B1819" s="181"/>
      <c r="C1819" s="181"/>
      <c r="D1819" s="182"/>
      <c r="E1819" s="183"/>
      <c r="F1819" s="185"/>
    </row>
    <row r="1820" spans="2:6">
      <c r="B1820" s="181"/>
      <c r="C1820" s="181"/>
      <c r="D1820" s="182"/>
      <c r="E1820" s="183"/>
      <c r="F1820" s="185"/>
    </row>
    <row r="1821" spans="2:6">
      <c r="B1821" s="181"/>
      <c r="C1821" s="181"/>
      <c r="D1821" s="182"/>
      <c r="E1821" s="183"/>
      <c r="F1821" s="185"/>
    </row>
    <row r="1822" spans="2:6">
      <c r="B1822" s="181"/>
      <c r="C1822" s="181"/>
      <c r="D1822" s="182"/>
      <c r="E1822" s="183"/>
      <c r="F1822" s="185"/>
    </row>
    <row r="1823" spans="2:6">
      <c r="B1823" s="181"/>
      <c r="C1823" s="181"/>
      <c r="D1823" s="182"/>
      <c r="E1823" s="183"/>
      <c r="F1823" s="185"/>
    </row>
    <row r="1824" spans="2:6">
      <c r="B1824" s="181"/>
      <c r="C1824" s="181"/>
      <c r="D1824" s="182"/>
      <c r="E1824" s="183"/>
      <c r="F1824" s="185"/>
    </row>
    <row r="1825" spans="2:6">
      <c r="B1825" s="181"/>
      <c r="C1825" s="181"/>
      <c r="D1825" s="182"/>
      <c r="E1825" s="183"/>
      <c r="F1825" s="185"/>
    </row>
    <row r="1826" spans="2:6">
      <c r="B1826" s="181"/>
      <c r="C1826" s="181"/>
      <c r="D1826" s="182"/>
      <c r="E1826" s="183"/>
      <c r="F1826" s="185"/>
    </row>
    <row r="1827" spans="2:6">
      <c r="B1827" s="181"/>
      <c r="C1827" s="181"/>
      <c r="D1827" s="182"/>
      <c r="E1827" s="183"/>
      <c r="F1827" s="185"/>
    </row>
    <row r="1828" spans="2:6">
      <c r="B1828" s="181"/>
      <c r="C1828" s="181"/>
      <c r="D1828" s="182"/>
      <c r="E1828" s="183"/>
      <c r="F1828" s="185"/>
    </row>
    <row r="1829" spans="2:6">
      <c r="B1829" s="181"/>
      <c r="C1829" s="181"/>
      <c r="D1829" s="182"/>
      <c r="E1829" s="183"/>
      <c r="F1829" s="185"/>
    </row>
    <row r="1830" spans="2:6">
      <c r="B1830" s="181"/>
      <c r="C1830" s="181"/>
      <c r="D1830" s="182"/>
      <c r="E1830" s="183"/>
      <c r="F1830" s="185"/>
    </row>
    <row r="1831" spans="2:6">
      <c r="B1831" s="181"/>
      <c r="C1831" s="181"/>
      <c r="D1831" s="182"/>
      <c r="E1831" s="183"/>
      <c r="F1831" s="185"/>
    </row>
    <row r="1832" spans="2:6">
      <c r="B1832" s="181"/>
      <c r="C1832" s="181"/>
      <c r="D1832" s="182"/>
      <c r="E1832" s="183"/>
      <c r="F1832" s="185"/>
    </row>
    <row r="1833" spans="2:6">
      <c r="B1833" s="181"/>
      <c r="C1833" s="181"/>
      <c r="D1833" s="182"/>
      <c r="E1833" s="183"/>
      <c r="F1833" s="185"/>
    </row>
    <row r="1834" spans="2:6">
      <c r="B1834" s="181"/>
      <c r="C1834" s="181"/>
      <c r="D1834" s="182"/>
      <c r="E1834" s="183"/>
      <c r="F1834" s="185"/>
    </row>
    <row r="1835" spans="2:6">
      <c r="B1835" s="181"/>
      <c r="C1835" s="181"/>
      <c r="D1835" s="182"/>
      <c r="E1835" s="183"/>
      <c r="F1835" s="185"/>
    </row>
    <row r="1836" spans="2:6">
      <c r="B1836" s="181"/>
      <c r="C1836" s="181"/>
      <c r="D1836" s="182"/>
      <c r="E1836" s="183"/>
      <c r="F1836" s="185"/>
    </row>
    <row r="1837" spans="2:6">
      <c r="B1837" s="181"/>
      <c r="C1837" s="181"/>
      <c r="D1837" s="182"/>
      <c r="E1837" s="183"/>
      <c r="F1837" s="185"/>
    </row>
    <row r="1838" spans="2:6">
      <c r="B1838" s="181"/>
      <c r="C1838" s="181"/>
      <c r="D1838" s="182"/>
      <c r="E1838" s="183"/>
      <c r="F1838" s="185"/>
    </row>
    <row r="1839" spans="2:6">
      <c r="B1839" s="181"/>
      <c r="C1839" s="181"/>
      <c r="D1839" s="182"/>
      <c r="E1839" s="183"/>
      <c r="F1839" s="185"/>
    </row>
    <row r="1840" spans="2:6">
      <c r="B1840" s="181"/>
      <c r="C1840" s="181"/>
      <c r="D1840" s="182"/>
      <c r="E1840" s="183"/>
      <c r="F1840" s="185"/>
    </row>
    <row r="1841" spans="2:6">
      <c r="B1841" s="181"/>
      <c r="C1841" s="181"/>
      <c r="D1841" s="182"/>
      <c r="E1841" s="183"/>
      <c r="F1841" s="185"/>
    </row>
    <row r="1842" spans="2:6">
      <c r="B1842" s="181"/>
      <c r="C1842" s="181"/>
      <c r="D1842" s="182"/>
      <c r="E1842" s="183"/>
      <c r="F1842" s="185"/>
    </row>
    <row r="1843" spans="2:6">
      <c r="B1843" s="181"/>
      <c r="C1843" s="181"/>
      <c r="D1843" s="182"/>
      <c r="E1843" s="183"/>
      <c r="F1843" s="185"/>
    </row>
    <row r="1844" spans="2:6">
      <c r="B1844" s="181"/>
      <c r="C1844" s="181"/>
      <c r="D1844" s="182"/>
      <c r="E1844" s="183"/>
      <c r="F1844" s="185"/>
    </row>
    <row r="1845" spans="2:6">
      <c r="B1845" s="181"/>
      <c r="C1845" s="181"/>
      <c r="D1845" s="182"/>
      <c r="E1845" s="183"/>
      <c r="F1845" s="185"/>
    </row>
    <row r="1846" spans="2:6">
      <c r="B1846" s="181"/>
      <c r="C1846" s="181"/>
      <c r="D1846" s="182"/>
      <c r="E1846" s="183"/>
      <c r="F1846" s="185"/>
    </row>
    <row r="1847" spans="2:6">
      <c r="B1847" s="181"/>
      <c r="C1847" s="181"/>
      <c r="D1847" s="182"/>
      <c r="E1847" s="183"/>
      <c r="F1847" s="185"/>
    </row>
    <row r="1848" spans="2:6">
      <c r="B1848" s="181"/>
      <c r="C1848" s="181"/>
      <c r="D1848" s="182"/>
      <c r="E1848" s="183"/>
      <c r="F1848" s="185"/>
    </row>
    <row r="1849" spans="2:6">
      <c r="B1849" s="181"/>
      <c r="C1849" s="181"/>
      <c r="D1849" s="182"/>
      <c r="E1849" s="183"/>
      <c r="F1849" s="185"/>
    </row>
    <row r="1850" spans="2:6">
      <c r="B1850" s="181"/>
      <c r="C1850" s="181"/>
      <c r="D1850" s="182"/>
      <c r="E1850" s="183"/>
      <c r="F1850" s="185"/>
    </row>
    <row r="1851" spans="2:6">
      <c r="B1851" s="181"/>
      <c r="C1851" s="181"/>
      <c r="D1851" s="182"/>
      <c r="E1851" s="183"/>
      <c r="F1851" s="185"/>
    </row>
    <row r="1852" spans="2:6">
      <c r="B1852" s="181"/>
      <c r="C1852" s="181"/>
      <c r="D1852" s="182"/>
      <c r="E1852" s="183"/>
      <c r="F1852" s="185"/>
    </row>
    <row r="1853" spans="2:6">
      <c r="B1853" s="181"/>
      <c r="C1853" s="181"/>
      <c r="D1853" s="182"/>
      <c r="E1853" s="183"/>
      <c r="F1853" s="185"/>
    </row>
    <row r="1854" spans="2:6">
      <c r="B1854" s="181"/>
      <c r="C1854" s="181"/>
      <c r="D1854" s="182"/>
      <c r="E1854" s="183"/>
      <c r="F1854" s="185"/>
    </row>
    <row r="1855" spans="2:6">
      <c r="B1855" s="181"/>
      <c r="C1855" s="181"/>
      <c r="D1855" s="182"/>
      <c r="E1855" s="183"/>
      <c r="F1855" s="185"/>
    </row>
    <row r="1856" spans="2:6">
      <c r="B1856" s="181"/>
      <c r="C1856" s="181"/>
      <c r="D1856" s="182"/>
      <c r="E1856" s="183"/>
      <c r="F1856" s="185"/>
    </row>
    <row r="1857" spans="2:6">
      <c r="B1857" s="181"/>
      <c r="C1857" s="181"/>
      <c r="D1857" s="182"/>
      <c r="E1857" s="183"/>
      <c r="F1857" s="185"/>
    </row>
    <row r="1858" spans="2:6">
      <c r="B1858" s="181"/>
      <c r="C1858" s="181"/>
      <c r="D1858" s="182"/>
      <c r="E1858" s="183"/>
      <c r="F1858" s="185"/>
    </row>
    <row r="1859" spans="2:6">
      <c r="B1859" s="181"/>
      <c r="C1859" s="181"/>
      <c r="D1859" s="182"/>
      <c r="E1859" s="183"/>
      <c r="F1859" s="185"/>
    </row>
    <row r="1860" spans="2:6">
      <c r="B1860" s="181"/>
      <c r="C1860" s="181"/>
      <c r="D1860" s="182"/>
      <c r="E1860" s="183"/>
      <c r="F1860" s="185"/>
    </row>
    <row r="1861" spans="2:6">
      <c r="B1861" s="181"/>
      <c r="C1861" s="181"/>
      <c r="D1861" s="182"/>
      <c r="E1861" s="183"/>
      <c r="F1861" s="185"/>
    </row>
    <row r="1862" spans="2:6">
      <c r="B1862" s="181"/>
      <c r="C1862" s="181"/>
      <c r="D1862" s="182"/>
      <c r="E1862" s="183"/>
      <c r="F1862" s="185"/>
    </row>
    <row r="1863" spans="2:6">
      <c r="B1863" s="181"/>
      <c r="C1863" s="181"/>
      <c r="D1863" s="182"/>
      <c r="E1863" s="183"/>
      <c r="F1863" s="185"/>
    </row>
    <row r="1864" spans="2:6">
      <c r="B1864" s="181"/>
      <c r="C1864" s="181"/>
      <c r="D1864" s="182"/>
      <c r="E1864" s="183"/>
      <c r="F1864" s="185"/>
    </row>
    <row r="1865" spans="2:6">
      <c r="B1865" s="181"/>
      <c r="C1865" s="181"/>
      <c r="D1865" s="182"/>
      <c r="E1865" s="183"/>
      <c r="F1865" s="185"/>
    </row>
    <row r="1866" spans="2:6">
      <c r="B1866" s="181"/>
      <c r="C1866" s="181"/>
      <c r="D1866" s="182"/>
      <c r="E1866" s="183"/>
      <c r="F1866" s="185"/>
    </row>
    <row r="1867" spans="2:6">
      <c r="B1867" s="181"/>
      <c r="C1867" s="181"/>
      <c r="D1867" s="182"/>
      <c r="E1867" s="183"/>
      <c r="F1867" s="185"/>
    </row>
    <row r="1868" spans="2:6">
      <c r="B1868" s="181"/>
      <c r="C1868" s="181"/>
      <c r="D1868" s="182"/>
      <c r="E1868" s="183"/>
      <c r="F1868" s="185"/>
    </row>
    <row r="1869" spans="2:6">
      <c r="B1869" s="181"/>
      <c r="C1869" s="181"/>
      <c r="D1869" s="182"/>
      <c r="E1869" s="183"/>
      <c r="F1869" s="185"/>
    </row>
    <row r="1870" spans="2:6">
      <c r="B1870" s="181"/>
      <c r="C1870" s="181"/>
      <c r="D1870" s="182"/>
      <c r="E1870" s="183"/>
      <c r="F1870" s="185"/>
    </row>
    <row r="1871" spans="2:6">
      <c r="B1871" s="181"/>
      <c r="C1871" s="181"/>
      <c r="D1871" s="182"/>
      <c r="E1871" s="183"/>
      <c r="F1871" s="185"/>
    </row>
    <row r="1872" spans="2:6">
      <c r="B1872" s="181"/>
      <c r="C1872" s="181"/>
      <c r="D1872" s="182"/>
      <c r="E1872" s="183"/>
      <c r="F1872" s="185"/>
    </row>
    <row r="1873" spans="2:6">
      <c r="B1873" s="181"/>
      <c r="C1873" s="181"/>
      <c r="D1873" s="182"/>
      <c r="E1873" s="183"/>
      <c r="F1873" s="185"/>
    </row>
    <row r="1874" spans="2:6">
      <c r="B1874" s="181"/>
      <c r="C1874" s="181"/>
      <c r="D1874" s="182"/>
      <c r="E1874" s="183"/>
      <c r="F1874" s="185"/>
    </row>
    <row r="1875" spans="2:6">
      <c r="B1875" s="181"/>
      <c r="C1875" s="181"/>
      <c r="D1875" s="182"/>
      <c r="E1875" s="183"/>
      <c r="F1875" s="185"/>
    </row>
    <row r="1876" spans="2:6">
      <c r="B1876" s="181"/>
      <c r="C1876" s="181"/>
      <c r="D1876" s="182"/>
      <c r="E1876" s="183"/>
      <c r="F1876" s="185"/>
    </row>
    <row r="1877" spans="2:6">
      <c r="B1877" s="181"/>
      <c r="C1877" s="181"/>
      <c r="D1877" s="182"/>
      <c r="E1877" s="183"/>
      <c r="F1877" s="185"/>
    </row>
    <row r="1878" spans="2:6">
      <c r="B1878" s="181"/>
      <c r="C1878" s="181"/>
      <c r="D1878" s="182"/>
      <c r="E1878" s="183"/>
      <c r="F1878" s="185"/>
    </row>
    <row r="1879" spans="2:6">
      <c r="B1879" s="181"/>
      <c r="C1879" s="181"/>
      <c r="D1879" s="182"/>
      <c r="E1879" s="183"/>
      <c r="F1879" s="185"/>
    </row>
    <row r="1880" spans="2:6">
      <c r="B1880" s="181"/>
      <c r="C1880" s="181"/>
      <c r="D1880" s="182"/>
      <c r="E1880" s="183"/>
      <c r="F1880" s="185"/>
    </row>
    <row r="1881" spans="2:6">
      <c r="B1881" s="181"/>
      <c r="C1881" s="181"/>
      <c r="D1881" s="182"/>
      <c r="E1881" s="183"/>
      <c r="F1881" s="185"/>
    </row>
    <row r="1882" spans="2:6">
      <c r="B1882" s="181"/>
      <c r="C1882" s="181"/>
      <c r="D1882" s="182"/>
      <c r="E1882" s="183"/>
      <c r="F1882" s="185"/>
    </row>
    <row r="1883" spans="2:6">
      <c r="B1883" s="181"/>
      <c r="C1883" s="181"/>
      <c r="D1883" s="182"/>
      <c r="E1883" s="183"/>
      <c r="F1883" s="185"/>
    </row>
    <row r="1884" spans="2:6">
      <c r="B1884" s="181"/>
      <c r="C1884" s="181"/>
      <c r="D1884" s="182"/>
      <c r="E1884" s="183"/>
      <c r="F1884" s="185"/>
    </row>
    <row r="1885" spans="2:6">
      <c r="B1885" s="181"/>
      <c r="C1885" s="181"/>
      <c r="D1885" s="182"/>
      <c r="E1885" s="183"/>
      <c r="F1885" s="185"/>
    </row>
    <row r="1886" spans="2:6">
      <c r="B1886" s="181"/>
      <c r="C1886" s="181"/>
      <c r="D1886" s="182"/>
      <c r="E1886" s="183"/>
      <c r="F1886" s="185"/>
    </row>
    <row r="1887" spans="2:6">
      <c r="B1887" s="181"/>
      <c r="C1887" s="181"/>
      <c r="D1887" s="182"/>
      <c r="E1887" s="183"/>
      <c r="F1887" s="185"/>
    </row>
    <row r="1888" spans="2:6">
      <c r="B1888" s="181"/>
      <c r="C1888" s="181"/>
      <c r="D1888" s="182"/>
      <c r="E1888" s="183"/>
      <c r="F1888" s="185"/>
    </row>
    <row r="1889" spans="2:6">
      <c r="B1889" s="181"/>
      <c r="C1889" s="181"/>
      <c r="D1889" s="182"/>
      <c r="E1889" s="183"/>
      <c r="F1889" s="185"/>
    </row>
    <row r="1890" spans="2:6">
      <c r="B1890" s="181"/>
      <c r="C1890" s="181"/>
      <c r="D1890" s="182"/>
      <c r="E1890" s="183"/>
      <c r="F1890" s="185"/>
    </row>
    <row r="1891" spans="2:6">
      <c r="B1891" s="181"/>
      <c r="C1891" s="181"/>
      <c r="D1891" s="182"/>
      <c r="E1891" s="183"/>
      <c r="F1891" s="185"/>
    </row>
    <row r="1892" spans="2:6">
      <c r="B1892" s="181"/>
      <c r="C1892" s="181"/>
      <c r="D1892" s="182"/>
      <c r="E1892" s="183"/>
      <c r="F1892" s="185"/>
    </row>
    <row r="1893" spans="2:6">
      <c r="B1893" s="181"/>
      <c r="C1893" s="181"/>
      <c r="D1893" s="182"/>
      <c r="E1893" s="183"/>
      <c r="F1893" s="185"/>
    </row>
    <row r="1894" spans="2:6">
      <c r="B1894" s="181"/>
      <c r="C1894" s="181"/>
      <c r="D1894" s="182"/>
      <c r="E1894" s="183"/>
      <c r="F1894" s="185"/>
    </row>
    <row r="1895" spans="2:6">
      <c r="B1895" s="181"/>
      <c r="C1895" s="181"/>
      <c r="D1895" s="182"/>
      <c r="E1895" s="183"/>
      <c r="F1895" s="185"/>
    </row>
    <row r="1896" spans="2:6">
      <c r="B1896" s="181"/>
      <c r="C1896" s="181"/>
      <c r="D1896" s="182"/>
      <c r="E1896" s="183"/>
      <c r="F1896" s="185"/>
    </row>
    <row r="1897" spans="2:6">
      <c r="B1897" s="181"/>
      <c r="C1897" s="181"/>
      <c r="D1897" s="182"/>
      <c r="E1897" s="183"/>
      <c r="F1897" s="185"/>
    </row>
    <row r="1898" spans="2:6">
      <c r="B1898" s="181"/>
      <c r="C1898" s="181"/>
      <c r="D1898" s="182"/>
      <c r="E1898" s="183"/>
      <c r="F1898" s="185"/>
    </row>
    <row r="1899" spans="2:6">
      <c r="B1899" s="181"/>
      <c r="C1899" s="181"/>
      <c r="D1899" s="182"/>
      <c r="E1899" s="183"/>
      <c r="F1899" s="185"/>
    </row>
    <row r="1900" spans="2:6">
      <c r="B1900" s="181"/>
      <c r="C1900" s="181"/>
      <c r="D1900" s="182"/>
      <c r="E1900" s="183"/>
      <c r="F1900" s="185"/>
    </row>
    <row r="1901" spans="2:6">
      <c r="B1901" s="181"/>
      <c r="C1901" s="181"/>
      <c r="D1901" s="182"/>
      <c r="E1901" s="183"/>
      <c r="F1901" s="185"/>
    </row>
    <row r="1902" spans="2:6">
      <c r="B1902" s="181"/>
      <c r="C1902" s="181"/>
      <c r="D1902" s="182"/>
      <c r="E1902" s="183"/>
      <c r="F1902" s="185"/>
    </row>
    <row r="1903" spans="2:6">
      <c r="B1903" s="181"/>
      <c r="C1903" s="181"/>
      <c r="D1903" s="182"/>
      <c r="E1903" s="183"/>
      <c r="F1903" s="185"/>
    </row>
    <row r="1904" spans="2:6">
      <c r="B1904" s="181"/>
      <c r="C1904" s="181"/>
      <c r="D1904" s="182"/>
      <c r="E1904" s="183"/>
      <c r="F1904" s="185"/>
    </row>
    <row r="1905" spans="2:6">
      <c r="B1905" s="181"/>
      <c r="C1905" s="181"/>
      <c r="D1905" s="182"/>
      <c r="E1905" s="183"/>
      <c r="F1905" s="185"/>
    </row>
    <row r="1906" spans="2:6">
      <c r="B1906" s="181"/>
      <c r="C1906" s="181"/>
      <c r="D1906" s="182"/>
      <c r="E1906" s="183"/>
      <c r="F1906" s="185"/>
    </row>
    <row r="1907" spans="2:6">
      <c r="B1907" s="181"/>
      <c r="C1907" s="181"/>
      <c r="D1907" s="182"/>
      <c r="E1907" s="183"/>
      <c r="F1907" s="185"/>
    </row>
    <row r="1908" spans="2:6">
      <c r="B1908" s="181"/>
      <c r="C1908" s="181"/>
      <c r="D1908" s="182"/>
      <c r="E1908" s="183"/>
      <c r="F1908" s="185"/>
    </row>
    <row r="1909" spans="2:6">
      <c r="B1909" s="181"/>
      <c r="C1909" s="181"/>
      <c r="D1909" s="182"/>
      <c r="E1909" s="183"/>
      <c r="F1909" s="185"/>
    </row>
    <row r="1910" spans="2:6">
      <c r="B1910" s="181"/>
      <c r="C1910" s="181"/>
      <c r="D1910" s="182"/>
      <c r="E1910" s="183"/>
      <c r="F1910" s="185"/>
    </row>
    <row r="1911" spans="2:6">
      <c r="B1911" s="181"/>
      <c r="C1911" s="181"/>
      <c r="D1911" s="182"/>
      <c r="E1911" s="183"/>
      <c r="F1911" s="185"/>
    </row>
    <row r="1912" spans="2:6">
      <c r="B1912" s="181"/>
      <c r="C1912" s="181"/>
      <c r="D1912" s="182"/>
      <c r="E1912" s="183"/>
      <c r="F1912" s="185"/>
    </row>
    <row r="1913" spans="2:6">
      <c r="B1913" s="181"/>
      <c r="C1913" s="181"/>
      <c r="D1913" s="182"/>
      <c r="E1913" s="183"/>
      <c r="F1913" s="185"/>
    </row>
    <row r="1914" spans="2:6">
      <c r="B1914" s="181"/>
      <c r="C1914" s="181"/>
      <c r="D1914" s="182"/>
      <c r="E1914" s="183"/>
      <c r="F1914" s="185"/>
    </row>
    <row r="1915" spans="2:6">
      <c r="B1915" s="181"/>
      <c r="C1915" s="181"/>
      <c r="D1915" s="182"/>
      <c r="E1915" s="183"/>
      <c r="F1915" s="185"/>
    </row>
    <row r="1916" spans="2:6">
      <c r="B1916" s="181"/>
      <c r="C1916" s="181"/>
      <c r="D1916" s="182"/>
      <c r="E1916" s="183"/>
      <c r="F1916" s="185"/>
    </row>
    <row r="1917" spans="2:6">
      <c r="B1917" s="181"/>
      <c r="C1917" s="181"/>
      <c r="D1917" s="182"/>
      <c r="E1917" s="183"/>
      <c r="F1917" s="185"/>
    </row>
    <row r="1918" spans="2:6">
      <c r="B1918" s="181"/>
      <c r="C1918" s="181"/>
      <c r="D1918" s="182"/>
      <c r="E1918" s="183"/>
      <c r="F1918" s="185"/>
    </row>
    <row r="1919" spans="2:6">
      <c r="B1919" s="181"/>
      <c r="C1919" s="181"/>
      <c r="D1919" s="182"/>
      <c r="E1919" s="183"/>
      <c r="F1919" s="185"/>
    </row>
    <row r="1920" spans="2:6">
      <c r="B1920" s="181"/>
      <c r="C1920" s="181"/>
      <c r="D1920" s="182"/>
      <c r="E1920" s="183"/>
      <c r="F1920" s="185"/>
    </row>
    <row r="1921" spans="2:6">
      <c r="B1921" s="181"/>
      <c r="C1921" s="181"/>
      <c r="D1921" s="182"/>
      <c r="E1921" s="183"/>
      <c r="F1921" s="185"/>
    </row>
    <row r="1922" spans="2:6">
      <c r="B1922" s="181"/>
      <c r="C1922" s="181"/>
      <c r="D1922" s="182"/>
      <c r="E1922" s="183"/>
      <c r="F1922" s="185"/>
    </row>
    <row r="1923" spans="2:6">
      <c r="B1923" s="181"/>
      <c r="C1923" s="181"/>
      <c r="D1923" s="182"/>
      <c r="E1923" s="183"/>
      <c r="F1923" s="185"/>
    </row>
    <row r="1924" spans="2:6">
      <c r="B1924" s="181"/>
      <c r="C1924" s="181"/>
      <c r="D1924" s="182"/>
      <c r="E1924" s="183"/>
      <c r="F1924" s="185"/>
    </row>
    <row r="1925" spans="2:6">
      <c r="B1925" s="181"/>
      <c r="C1925" s="181"/>
      <c r="D1925" s="182"/>
      <c r="E1925" s="183"/>
      <c r="F1925" s="185"/>
    </row>
    <row r="1926" spans="2:6">
      <c r="B1926" s="181"/>
      <c r="C1926" s="181"/>
      <c r="D1926" s="182"/>
      <c r="E1926" s="183"/>
      <c r="F1926" s="185"/>
    </row>
    <row r="1927" spans="2:6">
      <c r="B1927" s="181"/>
      <c r="C1927" s="181"/>
      <c r="D1927" s="182"/>
      <c r="E1927" s="183"/>
      <c r="F1927" s="185"/>
    </row>
    <row r="1928" spans="2:6">
      <c r="B1928" s="181"/>
      <c r="C1928" s="181"/>
      <c r="D1928" s="182"/>
      <c r="E1928" s="183"/>
      <c r="F1928" s="185"/>
    </row>
    <row r="1929" spans="2:6">
      <c r="B1929" s="181"/>
      <c r="C1929" s="181"/>
      <c r="D1929" s="182"/>
      <c r="E1929" s="183"/>
      <c r="F1929" s="185"/>
    </row>
    <row r="1930" spans="2:6">
      <c r="B1930" s="181"/>
      <c r="C1930" s="181"/>
      <c r="D1930" s="182"/>
      <c r="E1930" s="183"/>
      <c r="F1930" s="185"/>
    </row>
    <row r="1931" spans="2:6">
      <c r="B1931" s="181"/>
      <c r="C1931" s="181"/>
      <c r="D1931" s="182"/>
      <c r="E1931" s="183"/>
      <c r="F1931" s="185"/>
    </row>
    <row r="1932" spans="2:6">
      <c r="B1932" s="181"/>
      <c r="C1932" s="181"/>
      <c r="D1932" s="182"/>
      <c r="E1932" s="183"/>
      <c r="F1932" s="185"/>
    </row>
    <row r="1933" spans="2:6">
      <c r="B1933" s="181"/>
      <c r="C1933" s="181"/>
      <c r="D1933" s="182"/>
      <c r="E1933" s="183"/>
      <c r="F1933" s="185"/>
    </row>
    <row r="1934" spans="2:6">
      <c r="B1934" s="181"/>
      <c r="C1934" s="181"/>
      <c r="D1934" s="182"/>
      <c r="E1934" s="183"/>
      <c r="F1934" s="185"/>
    </row>
    <row r="1935" spans="2:6">
      <c r="B1935" s="181"/>
      <c r="C1935" s="181"/>
      <c r="D1935" s="182"/>
      <c r="E1935" s="183"/>
      <c r="F1935" s="185"/>
    </row>
    <row r="1936" spans="2:6">
      <c r="B1936" s="181"/>
      <c r="C1936" s="181"/>
      <c r="D1936" s="182"/>
      <c r="E1936" s="183"/>
      <c r="F1936" s="185"/>
    </row>
    <row r="1937" spans="2:6">
      <c r="B1937" s="181"/>
      <c r="C1937" s="181"/>
      <c r="D1937" s="182"/>
      <c r="E1937" s="183"/>
      <c r="F1937" s="185"/>
    </row>
    <row r="1938" spans="2:6">
      <c r="B1938" s="181"/>
      <c r="C1938" s="181"/>
      <c r="D1938" s="182"/>
      <c r="E1938" s="183"/>
      <c r="F1938" s="185"/>
    </row>
    <row r="1939" spans="2:6">
      <c r="B1939" s="181"/>
      <c r="C1939" s="181"/>
      <c r="D1939" s="182"/>
      <c r="E1939" s="183"/>
      <c r="F1939" s="185"/>
    </row>
    <row r="1940" spans="2:6">
      <c r="B1940" s="181"/>
      <c r="C1940" s="181"/>
      <c r="D1940" s="182"/>
      <c r="E1940" s="183"/>
      <c r="F1940" s="185"/>
    </row>
    <row r="1941" spans="2:6">
      <c r="B1941" s="181"/>
      <c r="C1941" s="181"/>
      <c r="D1941" s="182"/>
      <c r="E1941" s="183"/>
      <c r="F1941" s="185"/>
    </row>
    <row r="1942" spans="2:6">
      <c r="B1942" s="181"/>
      <c r="C1942" s="181"/>
      <c r="D1942" s="182"/>
      <c r="E1942" s="183"/>
      <c r="F1942" s="185"/>
    </row>
    <row r="1943" spans="2:6">
      <c r="B1943" s="181"/>
      <c r="C1943" s="181"/>
      <c r="D1943" s="182"/>
      <c r="E1943" s="183"/>
      <c r="F1943" s="185"/>
    </row>
    <row r="1944" spans="2:6">
      <c r="B1944" s="181"/>
      <c r="C1944" s="181"/>
      <c r="D1944" s="182"/>
      <c r="E1944" s="183"/>
      <c r="F1944" s="185"/>
    </row>
    <row r="1945" spans="2:6">
      <c r="B1945" s="181"/>
      <c r="C1945" s="181"/>
      <c r="D1945" s="182"/>
      <c r="E1945" s="183"/>
      <c r="F1945" s="185"/>
    </row>
    <row r="1946" spans="2:6">
      <c r="B1946" s="181"/>
      <c r="C1946" s="181"/>
      <c r="D1946" s="182"/>
      <c r="E1946" s="183"/>
      <c r="F1946" s="185"/>
    </row>
    <row r="1947" spans="2:6">
      <c r="B1947" s="181"/>
      <c r="C1947" s="181"/>
      <c r="D1947" s="182"/>
      <c r="E1947" s="183"/>
      <c r="F1947" s="185"/>
    </row>
    <row r="1948" spans="2:6">
      <c r="B1948" s="181"/>
      <c r="C1948" s="181"/>
      <c r="D1948" s="182"/>
      <c r="E1948" s="183"/>
      <c r="F1948" s="185"/>
    </row>
    <row r="1949" spans="2:6">
      <c r="B1949" s="181"/>
      <c r="C1949" s="181"/>
      <c r="D1949" s="182"/>
      <c r="E1949" s="183"/>
      <c r="F1949" s="185"/>
    </row>
    <row r="1950" spans="2:6">
      <c r="B1950" s="181"/>
      <c r="C1950" s="181"/>
      <c r="D1950" s="182"/>
      <c r="E1950" s="183"/>
      <c r="F1950" s="185"/>
    </row>
    <row r="1951" spans="2:6">
      <c r="B1951" s="181"/>
      <c r="C1951" s="181"/>
      <c r="D1951" s="182"/>
      <c r="E1951" s="183"/>
      <c r="F1951" s="185"/>
    </row>
    <row r="1952" spans="2:6">
      <c r="B1952" s="181"/>
      <c r="C1952" s="181"/>
      <c r="D1952" s="182"/>
      <c r="E1952" s="183"/>
      <c r="F1952" s="185"/>
    </row>
    <row r="1953" spans="2:6">
      <c r="B1953" s="181"/>
      <c r="C1953" s="181"/>
      <c r="D1953" s="182"/>
      <c r="E1953" s="183"/>
      <c r="F1953" s="185"/>
    </row>
    <row r="1954" spans="2:6">
      <c r="B1954" s="181"/>
      <c r="C1954" s="181"/>
      <c r="D1954" s="182"/>
      <c r="E1954" s="183"/>
      <c r="F1954" s="185"/>
    </row>
    <row r="1955" spans="2:6">
      <c r="B1955" s="181"/>
      <c r="C1955" s="181"/>
      <c r="D1955" s="182"/>
      <c r="E1955" s="183"/>
      <c r="F1955" s="185"/>
    </row>
    <row r="1956" spans="2:6">
      <c r="B1956" s="181"/>
      <c r="C1956" s="181"/>
      <c r="D1956" s="182"/>
      <c r="E1956" s="183"/>
      <c r="F1956" s="185"/>
    </row>
    <row r="1957" spans="2:6">
      <c r="B1957" s="181"/>
      <c r="C1957" s="181"/>
      <c r="D1957" s="182"/>
      <c r="E1957" s="183"/>
      <c r="F1957" s="185"/>
    </row>
    <row r="1958" spans="2:6">
      <c r="B1958" s="181"/>
      <c r="C1958" s="181"/>
      <c r="D1958" s="182"/>
      <c r="E1958" s="183"/>
      <c r="F1958" s="185"/>
    </row>
    <row r="1959" spans="2:6">
      <c r="B1959" s="181"/>
      <c r="C1959" s="181"/>
      <c r="D1959" s="182"/>
      <c r="E1959" s="183"/>
      <c r="F1959" s="185"/>
    </row>
    <row r="1960" spans="2:6">
      <c r="B1960" s="181"/>
      <c r="C1960" s="181"/>
      <c r="D1960" s="182"/>
      <c r="E1960" s="183"/>
      <c r="F1960" s="185"/>
    </row>
    <row r="1961" spans="2:6">
      <c r="B1961" s="181"/>
      <c r="C1961" s="181"/>
      <c r="D1961" s="182"/>
      <c r="E1961" s="183"/>
      <c r="F1961" s="185"/>
    </row>
    <row r="1962" spans="2:6">
      <c r="B1962" s="181"/>
      <c r="C1962" s="181"/>
      <c r="D1962" s="182"/>
      <c r="E1962" s="183"/>
      <c r="F1962" s="185"/>
    </row>
    <row r="1963" spans="2:6">
      <c r="B1963" s="181"/>
      <c r="C1963" s="181"/>
      <c r="D1963" s="182"/>
      <c r="E1963" s="183"/>
      <c r="F1963" s="185"/>
    </row>
    <row r="1964" spans="2:6">
      <c r="B1964" s="181"/>
      <c r="C1964" s="181"/>
      <c r="D1964" s="182"/>
      <c r="E1964" s="183"/>
      <c r="F1964" s="185"/>
    </row>
    <row r="1965" spans="2:6">
      <c r="B1965" s="181"/>
      <c r="C1965" s="181"/>
      <c r="D1965" s="182"/>
      <c r="E1965" s="183"/>
      <c r="F1965" s="185"/>
    </row>
    <row r="1966" spans="2:6">
      <c r="B1966" s="181"/>
      <c r="C1966" s="181"/>
      <c r="D1966" s="182"/>
      <c r="E1966" s="183"/>
      <c r="F1966" s="185"/>
    </row>
    <row r="1967" spans="2:6">
      <c r="B1967" s="181"/>
      <c r="C1967" s="181"/>
      <c r="D1967" s="182"/>
      <c r="E1967" s="183"/>
      <c r="F1967" s="185"/>
    </row>
    <row r="1968" spans="2:6">
      <c r="B1968" s="181"/>
      <c r="C1968" s="181"/>
      <c r="D1968" s="182"/>
      <c r="E1968" s="183"/>
      <c r="F1968" s="185"/>
    </row>
    <row r="1969" spans="2:6">
      <c r="B1969" s="181"/>
      <c r="C1969" s="181"/>
      <c r="D1969" s="182"/>
      <c r="E1969" s="183"/>
      <c r="F1969" s="185"/>
    </row>
    <row r="1970" spans="2:6">
      <c r="B1970" s="181"/>
      <c r="C1970" s="181"/>
      <c r="D1970" s="182"/>
      <c r="E1970" s="183"/>
      <c r="F1970" s="185"/>
    </row>
    <row r="1971" spans="2:6">
      <c r="B1971" s="181"/>
      <c r="C1971" s="181"/>
      <c r="D1971" s="182"/>
      <c r="E1971" s="183"/>
      <c r="F1971" s="185"/>
    </row>
    <row r="1972" spans="2:6">
      <c r="B1972" s="181"/>
      <c r="C1972" s="181"/>
      <c r="D1972" s="182"/>
      <c r="E1972" s="183"/>
      <c r="F1972" s="185"/>
    </row>
    <row r="1973" spans="2:6">
      <c r="B1973" s="181"/>
      <c r="C1973" s="181"/>
      <c r="D1973" s="182"/>
      <c r="E1973" s="183"/>
      <c r="F1973" s="185"/>
    </row>
    <row r="1974" spans="2:6">
      <c r="B1974" s="181"/>
      <c r="C1974" s="181"/>
      <c r="D1974" s="182"/>
      <c r="E1974" s="183"/>
      <c r="F1974" s="185"/>
    </row>
    <row r="1975" spans="2:6">
      <c r="B1975" s="181"/>
      <c r="C1975" s="181"/>
      <c r="D1975" s="182"/>
      <c r="E1975" s="183"/>
      <c r="F1975" s="185"/>
    </row>
    <row r="1976" spans="2:6">
      <c r="B1976" s="181"/>
      <c r="C1976" s="181"/>
      <c r="D1976" s="182"/>
      <c r="E1976" s="183"/>
      <c r="F1976" s="185"/>
    </row>
    <row r="1977" spans="2:6">
      <c r="B1977" s="181"/>
      <c r="C1977" s="181"/>
      <c r="D1977" s="182"/>
      <c r="E1977" s="183"/>
      <c r="F1977" s="185"/>
    </row>
    <row r="1978" spans="2:6">
      <c r="B1978" s="181"/>
      <c r="C1978" s="181"/>
      <c r="D1978" s="182"/>
      <c r="E1978" s="183"/>
      <c r="F1978" s="185"/>
    </row>
    <row r="1979" spans="2:6">
      <c r="B1979" s="181"/>
      <c r="C1979" s="181"/>
      <c r="D1979" s="182"/>
      <c r="E1979" s="183"/>
      <c r="F1979" s="185"/>
    </row>
    <row r="1980" spans="2:6">
      <c r="B1980" s="181"/>
      <c r="C1980" s="181"/>
      <c r="D1980" s="182"/>
      <c r="E1980" s="183"/>
      <c r="F1980" s="185"/>
    </row>
    <row r="1981" spans="2:6">
      <c r="B1981" s="181"/>
      <c r="C1981" s="181"/>
      <c r="D1981" s="182"/>
      <c r="E1981" s="183"/>
      <c r="F1981" s="185"/>
    </row>
    <row r="1982" spans="2:6">
      <c r="B1982" s="181"/>
      <c r="C1982" s="181"/>
      <c r="D1982" s="182"/>
      <c r="E1982" s="183"/>
      <c r="F1982" s="185"/>
    </row>
    <row r="1983" spans="2:6">
      <c r="B1983" s="181"/>
      <c r="C1983" s="181"/>
      <c r="D1983" s="182"/>
      <c r="E1983" s="183"/>
      <c r="F1983" s="185"/>
    </row>
    <row r="1984" spans="2:6">
      <c r="B1984" s="181"/>
      <c r="C1984" s="181"/>
      <c r="D1984" s="182"/>
      <c r="E1984" s="183"/>
      <c r="F1984" s="185"/>
    </row>
    <row r="1985" spans="2:6">
      <c r="B1985" s="181"/>
      <c r="C1985" s="181"/>
      <c r="D1985" s="182"/>
      <c r="E1985" s="183"/>
      <c r="F1985" s="185"/>
    </row>
    <row r="1986" spans="2:6">
      <c r="B1986" s="181"/>
      <c r="C1986" s="181"/>
      <c r="D1986" s="182"/>
      <c r="E1986" s="183"/>
      <c r="F1986" s="185"/>
    </row>
    <row r="1987" spans="2:6">
      <c r="B1987" s="181"/>
      <c r="C1987" s="181"/>
      <c r="D1987" s="182"/>
      <c r="E1987" s="183"/>
      <c r="F1987" s="185"/>
    </row>
    <row r="1988" spans="2:6">
      <c r="B1988" s="181"/>
      <c r="C1988" s="181"/>
      <c r="D1988" s="182"/>
      <c r="E1988" s="183"/>
      <c r="F1988" s="185"/>
    </row>
    <row r="1989" spans="2:6">
      <c r="B1989" s="181"/>
      <c r="C1989" s="181"/>
      <c r="D1989" s="182"/>
      <c r="E1989" s="183"/>
      <c r="F1989" s="185"/>
    </row>
    <row r="1990" spans="2:6">
      <c r="B1990" s="181"/>
      <c r="C1990" s="181"/>
      <c r="D1990" s="182"/>
      <c r="E1990" s="183"/>
      <c r="F1990" s="185"/>
    </row>
    <row r="1991" spans="2:6">
      <c r="B1991" s="181"/>
      <c r="C1991" s="181"/>
      <c r="D1991" s="182"/>
      <c r="E1991" s="183"/>
      <c r="F1991" s="185"/>
    </row>
    <row r="1992" spans="2:6">
      <c r="B1992" s="181"/>
      <c r="C1992" s="181"/>
      <c r="D1992" s="182"/>
      <c r="E1992" s="183"/>
      <c r="F1992" s="185"/>
    </row>
    <row r="1993" spans="2:6">
      <c r="B1993" s="181"/>
      <c r="C1993" s="181"/>
      <c r="D1993" s="182"/>
      <c r="E1993" s="183"/>
      <c r="F1993" s="185"/>
    </row>
    <row r="1994" spans="2:6">
      <c r="B1994" s="181"/>
      <c r="C1994" s="181"/>
      <c r="D1994" s="182"/>
      <c r="E1994" s="183"/>
      <c r="F1994" s="185"/>
    </row>
    <row r="1995" spans="2:6">
      <c r="B1995" s="181"/>
      <c r="C1995" s="181"/>
      <c r="D1995" s="182"/>
      <c r="E1995" s="183"/>
      <c r="F1995" s="185"/>
    </row>
    <row r="1996" spans="2:6">
      <c r="B1996" s="181"/>
      <c r="C1996" s="181"/>
      <c r="D1996" s="182"/>
      <c r="E1996" s="183"/>
      <c r="F1996" s="185"/>
    </row>
    <row r="1997" spans="2:6">
      <c r="B1997" s="181"/>
      <c r="C1997" s="181"/>
      <c r="D1997" s="182"/>
      <c r="E1997" s="183"/>
      <c r="F1997" s="185"/>
    </row>
    <row r="1998" spans="2:6">
      <c r="B1998" s="181"/>
      <c r="C1998" s="181"/>
      <c r="D1998" s="182"/>
      <c r="E1998" s="183"/>
      <c r="F1998" s="185"/>
    </row>
    <row r="1999" spans="2:6">
      <c r="B1999" s="181"/>
      <c r="C1999" s="181"/>
      <c r="D1999" s="182"/>
      <c r="E1999" s="183"/>
      <c r="F1999" s="185"/>
    </row>
    <row r="2000" spans="2:6">
      <c r="B2000" s="181"/>
      <c r="C2000" s="181"/>
      <c r="D2000" s="182"/>
      <c r="E2000" s="183"/>
      <c r="F2000" s="185"/>
    </row>
    <row r="2001" spans="2:6">
      <c r="B2001" s="181"/>
      <c r="C2001" s="181"/>
      <c r="D2001" s="182"/>
      <c r="E2001" s="183"/>
      <c r="F2001" s="185"/>
    </row>
    <row r="2002" spans="2:6">
      <c r="B2002" s="181"/>
      <c r="C2002" s="181"/>
      <c r="D2002" s="182"/>
      <c r="E2002" s="183"/>
      <c r="F2002" s="185"/>
    </row>
    <row r="2003" spans="2:6">
      <c r="B2003" s="181"/>
      <c r="C2003" s="181"/>
      <c r="D2003" s="182"/>
      <c r="E2003" s="183"/>
      <c r="F2003" s="185"/>
    </row>
    <row r="2004" spans="2:6">
      <c r="B2004" s="181"/>
      <c r="C2004" s="181"/>
      <c r="D2004" s="182"/>
      <c r="E2004" s="183"/>
      <c r="F2004" s="185"/>
    </row>
    <row r="2005" spans="2:6">
      <c r="B2005" s="181"/>
      <c r="C2005" s="181"/>
      <c r="D2005" s="182"/>
      <c r="E2005" s="183"/>
      <c r="F2005" s="185"/>
    </row>
    <row r="2006" spans="2:6">
      <c r="B2006" s="181"/>
      <c r="C2006" s="181"/>
      <c r="D2006" s="182"/>
      <c r="E2006" s="183"/>
      <c r="F2006" s="185"/>
    </row>
    <row r="2007" spans="2:6">
      <c r="B2007" s="181"/>
      <c r="C2007" s="181"/>
      <c r="D2007" s="182"/>
      <c r="E2007" s="183"/>
      <c r="F2007" s="185"/>
    </row>
    <row r="2008" spans="2:6">
      <c r="B2008" s="181"/>
      <c r="C2008" s="181"/>
      <c r="D2008" s="182"/>
      <c r="E2008" s="183"/>
      <c r="F2008" s="185"/>
    </row>
    <row r="2009" spans="2:6">
      <c r="B2009" s="181"/>
      <c r="C2009" s="181"/>
      <c r="D2009" s="182"/>
      <c r="E2009" s="183"/>
      <c r="F2009" s="185"/>
    </row>
    <row r="2010" spans="2:6">
      <c r="B2010" s="181"/>
      <c r="C2010" s="181"/>
      <c r="D2010" s="182"/>
      <c r="E2010" s="183"/>
      <c r="F2010" s="185"/>
    </row>
    <row r="2011" spans="2:6">
      <c r="B2011" s="181"/>
      <c r="C2011" s="181"/>
      <c r="D2011" s="182"/>
      <c r="E2011" s="183"/>
      <c r="F2011" s="185"/>
    </row>
    <row r="2012" spans="2:6">
      <c r="B2012" s="181"/>
      <c r="C2012" s="181"/>
      <c r="D2012" s="182"/>
      <c r="E2012" s="183"/>
      <c r="F2012" s="185"/>
    </row>
    <row r="2013" spans="2:6">
      <c r="B2013" s="181"/>
      <c r="C2013" s="181"/>
      <c r="D2013" s="182"/>
      <c r="E2013" s="183"/>
      <c r="F2013" s="185"/>
    </row>
    <row r="2014" spans="2:6">
      <c r="B2014" s="181"/>
      <c r="C2014" s="181"/>
      <c r="D2014" s="182"/>
      <c r="E2014" s="183"/>
      <c r="F2014" s="185"/>
    </row>
    <row r="2015" spans="2:6">
      <c r="B2015" s="181"/>
      <c r="C2015" s="181"/>
      <c r="D2015" s="182"/>
      <c r="E2015" s="183"/>
      <c r="F2015" s="185"/>
    </row>
    <row r="2016" spans="2:6">
      <c r="B2016" s="181"/>
      <c r="C2016" s="181"/>
      <c r="D2016" s="182"/>
      <c r="E2016" s="183"/>
      <c r="F2016" s="185"/>
    </row>
    <row r="2017" spans="2:6">
      <c r="B2017" s="181"/>
      <c r="C2017" s="181"/>
      <c r="D2017" s="182"/>
      <c r="E2017" s="183"/>
      <c r="F2017" s="185"/>
    </row>
    <row r="2018" spans="2:6">
      <c r="B2018" s="181"/>
      <c r="C2018" s="181"/>
      <c r="D2018" s="182"/>
      <c r="E2018" s="183"/>
      <c r="F2018" s="185"/>
    </row>
    <row r="2019" spans="2:6">
      <c r="B2019" s="181"/>
      <c r="C2019" s="181"/>
      <c r="D2019" s="182"/>
      <c r="E2019" s="183"/>
      <c r="F2019" s="185"/>
    </row>
    <row r="2020" spans="2:6">
      <c r="B2020" s="181"/>
      <c r="C2020" s="181"/>
      <c r="D2020" s="182"/>
      <c r="E2020" s="183"/>
      <c r="F2020" s="185"/>
    </row>
    <row r="2021" spans="2:6">
      <c r="B2021" s="181"/>
      <c r="C2021" s="181"/>
      <c r="D2021" s="182"/>
      <c r="E2021" s="183"/>
      <c r="F2021" s="185"/>
    </row>
    <row r="2022" spans="2:6">
      <c r="B2022" s="181"/>
      <c r="C2022" s="181"/>
      <c r="D2022" s="182"/>
      <c r="E2022" s="183"/>
      <c r="F2022" s="185"/>
    </row>
    <row r="2023" spans="2:6">
      <c r="B2023" s="181"/>
      <c r="C2023" s="181"/>
      <c r="D2023" s="182"/>
      <c r="E2023" s="183"/>
      <c r="F2023" s="185"/>
    </row>
    <row r="2024" spans="2:6">
      <c r="B2024" s="181"/>
      <c r="C2024" s="181"/>
      <c r="D2024" s="182"/>
      <c r="E2024" s="183"/>
      <c r="F2024" s="185"/>
    </row>
    <row r="2025" spans="2:6">
      <c r="B2025" s="181"/>
      <c r="C2025" s="181"/>
      <c r="D2025" s="182"/>
      <c r="E2025" s="183"/>
      <c r="F2025" s="185"/>
    </row>
    <row r="2026" spans="2:6">
      <c r="B2026" s="181"/>
      <c r="C2026" s="181"/>
      <c r="D2026" s="182"/>
      <c r="E2026" s="183"/>
      <c r="F2026" s="185"/>
    </row>
    <row r="2027" spans="2:6">
      <c r="B2027" s="181"/>
      <c r="C2027" s="181"/>
      <c r="D2027" s="182"/>
      <c r="E2027" s="183"/>
      <c r="F2027" s="185"/>
    </row>
    <row r="2028" spans="2:6">
      <c r="B2028" s="181"/>
      <c r="C2028" s="181"/>
      <c r="D2028" s="182"/>
      <c r="E2028" s="183"/>
      <c r="F2028" s="185"/>
    </row>
    <row r="2029" spans="2:6">
      <c r="B2029" s="181"/>
      <c r="C2029" s="181"/>
      <c r="D2029" s="182"/>
      <c r="E2029" s="183"/>
      <c r="F2029" s="185"/>
    </row>
    <row r="2030" spans="2:6">
      <c r="B2030" s="181"/>
      <c r="C2030" s="181"/>
      <c r="D2030" s="182"/>
      <c r="E2030" s="183"/>
      <c r="F2030" s="185"/>
    </row>
    <row r="2031" spans="2:6">
      <c r="B2031" s="181"/>
      <c r="C2031" s="181"/>
      <c r="D2031" s="182"/>
      <c r="E2031" s="183"/>
      <c r="F2031" s="185"/>
    </row>
    <row r="2032" spans="2:6">
      <c r="B2032" s="181"/>
      <c r="C2032" s="181"/>
      <c r="D2032" s="182"/>
      <c r="E2032" s="183"/>
      <c r="F2032" s="185"/>
    </row>
    <row r="2033" spans="2:6">
      <c r="B2033" s="181"/>
      <c r="C2033" s="181"/>
      <c r="D2033" s="182"/>
      <c r="E2033" s="183"/>
      <c r="F2033" s="185"/>
    </row>
    <row r="2034" spans="2:6">
      <c r="B2034" s="181"/>
      <c r="C2034" s="181"/>
      <c r="D2034" s="182"/>
      <c r="E2034" s="183"/>
      <c r="F2034" s="185"/>
    </row>
    <row r="2035" spans="2:6">
      <c r="B2035" s="181"/>
      <c r="C2035" s="181"/>
      <c r="D2035" s="182"/>
      <c r="E2035" s="183"/>
      <c r="F2035" s="185"/>
    </row>
    <row r="2036" spans="2:6">
      <c r="B2036" s="181"/>
      <c r="C2036" s="181"/>
      <c r="D2036" s="182"/>
      <c r="E2036" s="183"/>
      <c r="F2036" s="185"/>
    </row>
    <row r="2037" spans="2:6">
      <c r="B2037" s="181"/>
      <c r="C2037" s="181"/>
      <c r="D2037" s="182"/>
      <c r="E2037" s="183"/>
      <c r="F2037" s="185"/>
    </row>
    <row r="2038" spans="2:6">
      <c r="B2038" s="181"/>
      <c r="C2038" s="181"/>
      <c r="D2038" s="182"/>
      <c r="E2038" s="183"/>
      <c r="F2038" s="185"/>
    </row>
    <row r="2039" spans="2:6">
      <c r="B2039" s="181"/>
      <c r="C2039" s="181"/>
      <c r="D2039" s="182"/>
      <c r="E2039" s="183"/>
      <c r="F2039" s="185"/>
    </row>
    <row r="2040" spans="2:6">
      <c r="B2040" s="181"/>
      <c r="C2040" s="181"/>
      <c r="D2040" s="182"/>
      <c r="E2040" s="183"/>
      <c r="F2040" s="185"/>
    </row>
    <row r="2041" spans="2:6">
      <c r="B2041" s="181"/>
      <c r="C2041" s="181"/>
      <c r="D2041" s="182"/>
      <c r="E2041" s="183"/>
      <c r="F2041" s="185"/>
    </row>
    <row r="2042" spans="2:6">
      <c r="B2042" s="181"/>
      <c r="C2042" s="181"/>
      <c r="D2042" s="182"/>
      <c r="E2042" s="183"/>
      <c r="F2042" s="185"/>
    </row>
    <row r="2043" spans="2:6">
      <c r="B2043" s="181"/>
      <c r="C2043" s="181"/>
      <c r="D2043" s="182"/>
      <c r="E2043" s="183"/>
      <c r="F2043" s="185"/>
    </row>
    <row r="2044" spans="2:6">
      <c r="B2044" s="181"/>
      <c r="C2044" s="181"/>
      <c r="D2044" s="182"/>
      <c r="E2044" s="183"/>
      <c r="F2044" s="185"/>
    </row>
    <row r="2045" spans="2:6">
      <c r="B2045" s="181"/>
      <c r="C2045" s="181"/>
      <c r="D2045" s="182"/>
      <c r="E2045" s="183"/>
      <c r="F2045" s="185"/>
    </row>
    <row r="2046" spans="2:6">
      <c r="B2046" s="181"/>
      <c r="C2046" s="181"/>
      <c r="D2046" s="182"/>
      <c r="E2046" s="183"/>
      <c r="F2046" s="185"/>
    </row>
    <row r="2047" spans="2:6">
      <c r="B2047" s="181"/>
      <c r="C2047" s="181"/>
      <c r="D2047" s="182"/>
      <c r="E2047" s="183"/>
      <c r="F2047" s="185"/>
    </row>
    <row r="2048" spans="2:6">
      <c r="B2048" s="181"/>
      <c r="C2048" s="181"/>
      <c r="D2048" s="182"/>
      <c r="E2048" s="183"/>
      <c r="F2048" s="185"/>
    </row>
    <row r="2049" spans="2:6">
      <c r="B2049" s="181"/>
      <c r="C2049" s="181"/>
      <c r="D2049" s="182"/>
      <c r="E2049" s="183"/>
      <c r="F2049" s="185"/>
    </row>
    <row r="2050" spans="2:6">
      <c r="B2050" s="181"/>
      <c r="C2050" s="181"/>
      <c r="D2050" s="182"/>
      <c r="E2050" s="183"/>
      <c r="F2050" s="185"/>
    </row>
    <row r="2051" spans="2:6">
      <c r="B2051" s="181"/>
      <c r="C2051" s="181"/>
      <c r="D2051" s="182"/>
      <c r="E2051" s="183"/>
      <c r="F2051" s="185"/>
    </row>
    <row r="2052" spans="2:6">
      <c r="B2052" s="181"/>
      <c r="C2052" s="181"/>
      <c r="D2052" s="182"/>
      <c r="E2052" s="183"/>
      <c r="F2052" s="185"/>
    </row>
    <row r="2053" spans="2:6">
      <c r="B2053" s="181"/>
      <c r="C2053" s="181"/>
      <c r="D2053" s="182"/>
      <c r="E2053" s="183"/>
      <c r="F2053" s="185"/>
    </row>
    <row r="2054" spans="2:6">
      <c r="B2054" s="181"/>
      <c r="C2054" s="181"/>
      <c r="D2054" s="182"/>
      <c r="E2054" s="183"/>
      <c r="F2054" s="185"/>
    </row>
    <row r="2055" spans="2:6">
      <c r="B2055" s="181"/>
      <c r="C2055" s="181"/>
      <c r="D2055" s="182"/>
      <c r="E2055" s="183"/>
      <c r="F2055" s="185"/>
    </row>
    <row r="2056" spans="2:6">
      <c r="B2056" s="181"/>
      <c r="C2056" s="181"/>
      <c r="D2056" s="182"/>
      <c r="E2056" s="183"/>
      <c r="F2056" s="185"/>
    </row>
    <row r="2057" spans="2:6">
      <c r="B2057" s="181"/>
      <c r="C2057" s="181"/>
      <c r="D2057" s="182"/>
      <c r="E2057" s="183"/>
      <c r="F2057" s="185"/>
    </row>
    <row r="2058" spans="2:6">
      <c r="B2058" s="181"/>
      <c r="C2058" s="181"/>
      <c r="D2058" s="182"/>
      <c r="E2058" s="183"/>
      <c r="F2058" s="185"/>
    </row>
    <row r="2059" spans="2:6">
      <c r="B2059" s="181"/>
      <c r="C2059" s="181"/>
      <c r="D2059" s="182"/>
      <c r="E2059" s="183"/>
      <c r="F2059" s="185"/>
    </row>
    <row r="2060" spans="2:6">
      <c r="B2060" s="181"/>
      <c r="C2060" s="181"/>
      <c r="D2060" s="182"/>
      <c r="E2060" s="183"/>
      <c r="F2060" s="185"/>
    </row>
    <row r="2061" spans="2:6">
      <c r="B2061" s="181"/>
      <c r="C2061" s="181"/>
      <c r="D2061" s="182"/>
      <c r="E2061" s="183"/>
      <c r="F2061" s="185"/>
    </row>
    <row r="2062" spans="2:6">
      <c r="B2062" s="181"/>
      <c r="C2062" s="181"/>
      <c r="D2062" s="182"/>
      <c r="E2062" s="183"/>
      <c r="F2062" s="185"/>
    </row>
    <row r="2063" spans="2:6">
      <c r="B2063" s="181"/>
      <c r="C2063" s="181"/>
      <c r="D2063" s="182"/>
      <c r="E2063" s="183"/>
      <c r="F2063" s="185"/>
    </row>
    <row r="2064" spans="2:6">
      <c r="B2064" s="181"/>
      <c r="C2064" s="181"/>
      <c r="D2064" s="182"/>
      <c r="E2064" s="183"/>
      <c r="F2064" s="185"/>
    </row>
    <row r="2065" spans="2:6">
      <c r="B2065" s="181"/>
      <c r="C2065" s="181"/>
      <c r="D2065" s="182"/>
      <c r="E2065" s="183"/>
      <c r="F2065" s="185"/>
    </row>
    <row r="2066" spans="2:6">
      <c r="B2066" s="181"/>
      <c r="C2066" s="181"/>
      <c r="D2066" s="182"/>
      <c r="E2066" s="183"/>
      <c r="F2066" s="185"/>
    </row>
    <row r="2067" spans="2:6">
      <c r="B2067" s="181"/>
      <c r="C2067" s="181"/>
      <c r="D2067" s="182"/>
      <c r="E2067" s="183"/>
      <c r="F2067" s="185"/>
    </row>
    <row r="2068" spans="2:6">
      <c r="B2068" s="181"/>
      <c r="C2068" s="181"/>
      <c r="D2068" s="182"/>
      <c r="E2068" s="183"/>
      <c r="F2068" s="185"/>
    </row>
    <row r="2069" spans="2:6">
      <c r="B2069" s="181"/>
      <c r="C2069" s="181"/>
      <c r="D2069" s="182"/>
      <c r="E2069" s="183"/>
      <c r="F2069" s="185"/>
    </row>
    <row r="2070" spans="2:6">
      <c r="B2070" s="181"/>
      <c r="C2070" s="181"/>
      <c r="D2070" s="182"/>
      <c r="E2070" s="183"/>
      <c r="F2070" s="185"/>
    </row>
    <row r="2071" spans="2:6">
      <c r="B2071" s="181"/>
      <c r="C2071" s="181"/>
      <c r="D2071" s="182"/>
      <c r="E2071" s="183"/>
      <c r="F2071" s="185"/>
    </row>
    <row r="2072" spans="2:6">
      <c r="B2072" s="181"/>
      <c r="C2072" s="181"/>
      <c r="D2072" s="182"/>
      <c r="E2072" s="183"/>
      <c r="F2072" s="185"/>
    </row>
    <row r="2073" spans="2:6" ht="40.799999999999997">
      <c r="B2073" s="181"/>
      <c r="C2073" s="181"/>
      <c r="D2073" s="186" t="s">
        <v>1201</v>
      </c>
      <c r="E2073" s="186"/>
      <c r="F2073" s="186"/>
    </row>
    <row r="2074" spans="2:6">
      <c r="B2074" s="181"/>
      <c r="C2074" s="181"/>
      <c r="D2074" s="186"/>
      <c r="E2074" s="186"/>
      <c r="F2074" s="186"/>
    </row>
  </sheetData>
  <mergeCells count="2">
    <mergeCell ref="B2:F2"/>
    <mergeCell ref="B4:F4"/>
  </mergeCells>
  <dataValidations count="1">
    <dataValidation allowBlank="1" showInputMessage="1" showErrorMessage="1" promptTitle="Objeto del Contrato" prompt="Escriba claramente el objeto del contrato de ejecución suscrito" sqref="D966:E971" xr:uid="{A5376830-8591-4121-B2DD-2C1928316E01}">
      <formula1>0</formula1>
      <formula2>0</formula2>
    </dataValidation>
  </dataValidations>
  <hyperlinks>
    <hyperlink ref="B836" r:id="rId1" location="'2.27.'!Área_de_impresión" display="APUS URBANISMO\APUS_ACUEDUCTO.xlsx - '2.27.'!Área_de_impresión" xr:uid="{7A1CE991-4FA1-437D-84E4-D1F2218A6FB6}"/>
  </hyperlinks>
  <pageMargins left="0.7" right="0.7" top="0.75" bottom="0.75" header="0.3" footer="0.3"/>
  <pageSetup scale="84" fitToHeight="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14</vt:i4>
      </vt:variant>
    </vt:vector>
  </HeadingPairs>
  <TitlesOfParts>
    <vt:vector size="21" baseType="lpstr">
      <vt:lpstr>PRESUPUESTO CAM y CAD</vt:lpstr>
      <vt:lpstr>APU CAP #</vt:lpstr>
      <vt:lpstr>EQUIPOS</vt:lpstr>
      <vt:lpstr>MATERIALES</vt:lpstr>
      <vt:lpstr>MANO DE OBRA</vt:lpstr>
      <vt:lpstr>TRANSPORTE</vt:lpstr>
      <vt:lpstr>LISTA ICCU 2026</vt:lpstr>
      <vt:lpstr>_GoBack</vt:lpstr>
      <vt:lpstr>'PRESUPUESTO CAM y CAD'!AREA</vt:lpstr>
      <vt:lpstr>'APU CAP #'!Área_de_impresión</vt:lpstr>
      <vt:lpstr>EQUIPOS!Área_de_impresión</vt:lpstr>
      <vt:lpstr>'LISTA ICCU 2026'!Área_de_impresión</vt:lpstr>
      <vt:lpstr>'MANO DE OBRA'!Área_de_impresión</vt:lpstr>
      <vt:lpstr>MATERIALES!Área_de_impresión</vt:lpstr>
      <vt:lpstr>'PRESUPUESTO CAM y CAD'!Área_de_impresión</vt:lpstr>
      <vt:lpstr>TRANSPORTE!Área_de_impresión</vt:lpstr>
      <vt:lpstr>'APU CAP #'!Títulos_a_imprimir</vt:lpstr>
      <vt:lpstr>EQUIPOS!Títulos_a_imprimir</vt:lpstr>
      <vt:lpstr>MATERIALES!Títulos_a_imprimir</vt:lpstr>
      <vt:lpstr>'PRESUPUESTO CAM y CAD'!Títulos_a_imprimir</vt:lpstr>
      <vt:lpstr>TRANSPORTE!Títulos_a_imprimir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Escobar</dc:creator>
  <cp:lastModifiedBy>J</cp:lastModifiedBy>
  <cp:lastPrinted>2026-10-09T23:17:57Z</cp:lastPrinted>
  <dcterms:created xsi:type="dcterms:W3CDTF">2026-07-25T00:06:13Z</dcterms:created>
  <dcterms:modified xsi:type="dcterms:W3CDTF">2026-10-10T01:10:17Z</dcterms:modified>
</cp:coreProperties>
</file>