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cami\Downloads\PROCESO INNOVACION AJUSTADO\"/>
    </mc:Choice>
  </mc:AlternateContent>
  <xr:revisionPtr revIDLastSave="0" documentId="13_ncr:1_{CE017C3F-1349-4E6F-9F38-895731FFCE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5" i="1" l="1"/>
  <c r="AJ5" i="1" s="1"/>
  <c r="AE5" i="1"/>
  <c r="AC5" i="1"/>
  <c r="AD5" i="1" s="1"/>
  <c r="AF5" i="1" s="1"/>
  <c r="AG12" i="1"/>
  <c r="K12" i="1"/>
  <c r="AJ12" i="1" s="1"/>
  <c r="I12" i="1"/>
  <c r="AH12" i="1" s="1"/>
  <c r="J12" i="1" l="1"/>
  <c r="AI12" i="1" s="1"/>
  <c r="AE10" i="1"/>
  <c r="L12" i="1" l="1"/>
  <c r="AK12" i="1" s="1"/>
  <c r="AJ10" i="1"/>
  <c r="AH10" i="1"/>
  <c r="AI10" i="1" s="1"/>
  <c r="AK10" i="1" s="1"/>
  <c r="AC10" i="1"/>
  <c r="AD10" i="1" l="1"/>
  <c r="AF10" i="1" s="1"/>
  <c r="Z11" i="1"/>
  <c r="AG11" i="1"/>
  <c r="AH11" i="1" s="1"/>
  <c r="X11" i="1"/>
  <c r="Y11" i="1" s="1"/>
  <c r="AA11" i="1" s="1"/>
  <c r="S11" i="1"/>
  <c r="T11" i="1" s="1"/>
  <c r="U11" i="1" s="1"/>
  <c r="N11" i="1"/>
  <c r="P11" i="1"/>
  <c r="V11" i="1" l="1"/>
  <c r="AJ11" i="1"/>
  <c r="AH5" i="1" l="1"/>
  <c r="AI5" i="1" s="1"/>
  <c r="AK5" i="1" s="1"/>
  <c r="AK6" i="1" s="1"/>
  <c r="AI11" i="1"/>
  <c r="AK11" i="1" s="1"/>
  <c r="AK13" i="1" s="1"/>
  <c r="AK14" i="1" l="1"/>
  <c r="O11" i="1"/>
  <c r="Q11" i="1" s="1"/>
</calcChain>
</file>

<file path=xl/sharedStrings.xml><?xml version="1.0" encoding="utf-8"?>
<sst xmlns="http://schemas.openxmlformats.org/spreadsheetml/2006/main" count="67" uniqueCount="35">
  <si>
    <t>ESTUDIO DE MERCADO</t>
  </si>
  <si>
    <t>2317 - PUENTE ARANDA FORTALECE LA IDENTIDAD LOCAL</t>
  </si>
  <si>
    <t>TOTAL</t>
  </si>
  <si>
    <t>Ítem</t>
  </si>
  <si>
    <t>Materiales e Insumos</t>
  </si>
  <si>
    <t>Descripción</t>
  </si>
  <si>
    <t>Cantidad</t>
  </si>
  <si>
    <t>Unidad de medida</t>
  </si>
  <si>
    <t>Tiempo</t>
  </si>
  <si>
    <t>Valor unitario sin IVA</t>
  </si>
  <si>
    <t>Valor IVA</t>
  </si>
  <si>
    <t>Valor unitario con IVA</t>
  </si>
  <si>
    <t>Valor total Sin IVA</t>
  </si>
  <si>
    <t>Valor total con IVA</t>
  </si>
  <si>
    <t xml:space="preserve">Coordinador General </t>
  </si>
  <si>
    <t>persona</t>
  </si>
  <si>
    <t>meses</t>
  </si>
  <si>
    <t>n/A</t>
  </si>
  <si>
    <t>Unidad</t>
  </si>
  <si>
    <t>2588 – “Fortalecimiento seguro para Puente Aranda</t>
  </si>
  <si>
    <t xml:space="preserve">INNOVAPA: Fortalecimiento de la innovación social, tecnológica y científica en la localidad de Puente Aranda. </t>
  </si>
  <si>
    <t>Computadores</t>
  </si>
  <si>
    <t>Computador portátil con procesador Intel Core i3 (11ª generación) o AMD Ryzen 3 (serie 5000), 8 GB de memoria RAM, almacenamiento de 512 GB en unidad de estado sólido (SSD), pantalla de 14 o 15.6 pulgadas con resolución HD (1366x768 o superior), sistema operativo Windows 11 Home, conectividad Wi-Fi, Bluetooth, puertos USB 3.0 y HDMI, cámara y micrófono integrados, y una autonomía de batería mínima de 4 a 5 horas.</t>
  </si>
  <si>
    <t>Meses</t>
  </si>
  <si>
    <t>TABLA DE HONORARIOS GOBIERNOS</t>
  </si>
  <si>
    <t>Formador</t>
  </si>
  <si>
    <t xml:space="preserve">Bolsa de suministro </t>
  </si>
  <si>
    <t>Bolsa de suministro de materiales curso en IA *ITEM NO OFERTABLE*</t>
  </si>
  <si>
    <t>VALOR FDLPA</t>
  </si>
  <si>
    <t>CONSULTORES Y ASESORES TIC</t>
  </si>
  <si>
    <t>THINK COLOMBIA</t>
  </si>
  <si>
    <t>ALTERNATIVA</t>
  </si>
  <si>
    <t>2588 – Fortalecimiento seguro para Puente Aranda</t>
  </si>
  <si>
    <t xml:space="preserve">Licenciado en informática y/o tecnología. Experiencia profesional en formación de 12 meses.  </t>
  </si>
  <si>
    <t xml:space="preserve">Profesional en área del conocimiento en las Ciencias sociales y Humanas y/o ciencias de la educación, y /o Bellas artes y/o Economía,
administración, contaduría y afines. Con 1 año de
experiencia como coordinador de proyectos sociales.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</si>
</sst>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-&quot;$&quot;\ * #,##0_-;\-&quot;$&quot;\ * #,##0_-;_-&quot;$&quot;\ * &quot;-&quot;??_-;_-@"/>
    <numFmt numFmtId="168" formatCode="&quot;$&quot;#,##0.00"/>
  </numFmts>
  <fonts count="19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1"/>
      <color rgb="FF000000"/>
      <name val="Garamond"/>
      <family val="1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Garamond"/>
      <family val="1"/>
    </font>
    <font>
      <b/>
      <sz val="72"/>
      <color theme="1"/>
      <name val="Aptos Narrow"/>
      <family val="2"/>
      <scheme val="minor"/>
    </font>
    <font>
      <b/>
      <sz val="16"/>
      <color theme="1"/>
      <name val="Garamond"/>
      <family val="1"/>
    </font>
    <font>
      <sz val="9"/>
      <color theme="1"/>
      <name val="Times New Roman"/>
      <family val="1"/>
    </font>
    <font>
      <sz val="11"/>
      <name val="Garamond"/>
      <family val="1"/>
    </font>
    <font>
      <sz val="12"/>
      <name val="Garamond"/>
      <family val="1"/>
    </font>
    <font>
      <u val="singleAccounting"/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b/>
      <sz val="11"/>
      <name val="Garamond"/>
      <family val="1"/>
    </font>
    <font>
      <sz val="11"/>
      <name val="Aptos Narrow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rgb="FFFAE2D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rgb="FFFAE2D5"/>
      </patternFill>
    </fill>
    <fill>
      <patternFill patternType="solid">
        <fgColor theme="8" tint="0.39997558519241921"/>
        <bgColor rgb="FFFAE2D5"/>
      </patternFill>
    </fill>
    <fill>
      <patternFill patternType="solid">
        <fgColor rgb="FFFFC000"/>
        <bgColor rgb="FFFAE2D5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5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4">
    <xf numFmtId="0" fontId="0" fillId="0" borderId="0" xfId="0"/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166" fontId="0" fillId="0" borderId="1" xfId="0" applyNumberFormat="1" applyBorder="1"/>
    <xf numFmtId="166" fontId="7" fillId="0" borderId="3" xfId="0" applyNumberFormat="1" applyFont="1" applyBorder="1" applyAlignment="1">
      <alignment horizontal="center" vertical="center"/>
    </xf>
    <xf numFmtId="0" fontId="2" fillId="4" borderId="2" xfId="0" applyFont="1" applyFill="1" applyBorder="1"/>
    <xf numFmtId="0" fontId="0" fillId="4" borderId="1" xfId="0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0" fillId="4" borderId="0" xfId="0" applyFill="1"/>
    <xf numFmtId="166" fontId="6" fillId="6" borderId="0" xfId="0" applyNumberFormat="1" applyFont="1" applyFill="1"/>
    <xf numFmtId="0" fontId="3" fillId="4" borderId="1" xfId="0" applyFont="1" applyFill="1" applyBorder="1" applyAlignment="1">
      <alignment horizontal="center" vertical="center" wrapText="1"/>
    </xf>
    <xf numFmtId="166" fontId="11" fillId="4" borderId="1" xfId="1" applyNumberFormat="1" applyFont="1" applyFill="1" applyBorder="1" applyAlignment="1">
      <alignment horizontal="right" vertical="center" wrapText="1"/>
    </xf>
    <xf numFmtId="166" fontId="0" fillId="0" borderId="0" xfId="0" applyNumberFormat="1"/>
    <xf numFmtId="166" fontId="13" fillId="0" borderId="1" xfId="0" applyNumberFormat="1" applyFont="1" applyBorder="1"/>
    <xf numFmtId="0" fontId="0" fillId="4" borderId="1" xfId="0" applyFill="1" applyBorder="1" applyAlignment="1">
      <alignment horizontal="center"/>
    </xf>
    <xf numFmtId="0" fontId="14" fillId="6" borderId="0" xfId="0" applyFont="1" applyFill="1"/>
    <xf numFmtId="166" fontId="15" fillId="6" borderId="0" xfId="0" applyNumberFormat="1" applyFont="1" applyFill="1"/>
    <xf numFmtId="0" fontId="2" fillId="5" borderId="8" xfId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168" fontId="16" fillId="0" borderId="0" xfId="0" applyNumberFormat="1" applyFont="1"/>
    <xf numFmtId="168" fontId="0" fillId="0" borderId="0" xfId="0" applyNumberFormat="1"/>
    <xf numFmtId="167" fontId="3" fillId="12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6" fontId="12" fillId="4" borderId="1" xfId="2" applyNumberFormat="1" applyFont="1" applyFill="1" applyBorder="1" applyAlignment="1">
      <alignment horizontal="center" vertical="center"/>
    </xf>
    <xf numFmtId="44" fontId="0" fillId="0" borderId="0" xfId="0" applyNumberFormat="1"/>
    <xf numFmtId="167" fontId="3" fillId="12" borderId="11" xfId="0" applyNumberFormat="1" applyFont="1" applyFill="1" applyBorder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0" fontId="0" fillId="4" borderId="0" xfId="4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166" fontId="6" fillId="4" borderId="0" xfId="0" applyNumberFormat="1" applyFont="1" applyFill="1"/>
    <xf numFmtId="0" fontId="2" fillId="4" borderId="0" xfId="0" applyFont="1" applyFill="1"/>
    <xf numFmtId="0" fontId="3" fillId="0" borderId="4" xfId="1" applyFont="1" applyBorder="1" applyAlignment="1">
      <alignment horizontal="center"/>
    </xf>
    <xf numFmtId="166" fontId="17" fillId="9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66" fontId="6" fillId="3" borderId="1" xfId="0" applyNumberFormat="1" applyFont="1" applyFill="1" applyBorder="1"/>
    <xf numFmtId="165" fontId="0" fillId="3" borderId="1" xfId="2" applyFont="1" applyFill="1" applyBorder="1" applyAlignment="1">
      <alignment horizontal="center" vertical="center"/>
    </xf>
    <xf numFmtId="165" fontId="0" fillId="3" borderId="1" xfId="0" applyNumberFormat="1" applyFill="1" applyBorder="1"/>
    <xf numFmtId="165" fontId="0" fillId="3" borderId="0" xfId="0" applyNumberFormat="1" applyFill="1"/>
    <xf numFmtId="166" fontId="0" fillId="0" borderId="0" xfId="0" applyNumberFormat="1" applyAlignment="1">
      <alignment horizontal="center" vertical="center"/>
    </xf>
    <xf numFmtId="10" fontId="0" fillId="0" borderId="0" xfId="4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11" fillId="17" borderId="11" xfId="1" applyNumberFormat="1" applyFont="1" applyFill="1" applyBorder="1" applyAlignment="1">
      <alignment horizontal="right" vertical="center" wrapText="1"/>
    </xf>
    <xf numFmtId="166" fontId="11" fillId="17" borderId="12" xfId="1" applyNumberFormat="1" applyFont="1" applyFill="1" applyBorder="1" applyAlignment="1">
      <alignment horizontal="right" vertical="center" wrapText="1"/>
    </xf>
    <xf numFmtId="166" fontId="12" fillId="4" borderId="11" xfId="2" applyNumberFormat="1" applyFont="1" applyFill="1" applyBorder="1" applyAlignment="1">
      <alignment horizontal="center" vertical="center"/>
    </xf>
    <xf numFmtId="167" fontId="3" fillId="14" borderId="1" xfId="0" applyNumberFormat="1" applyFont="1" applyFill="1" applyBorder="1" applyAlignment="1">
      <alignment horizontal="center" vertical="center"/>
    </xf>
    <xf numFmtId="167" fontId="3" fillId="15" borderId="1" xfId="0" applyNumberFormat="1" applyFont="1" applyFill="1" applyBorder="1" applyAlignment="1">
      <alignment horizontal="center" vertical="center"/>
    </xf>
    <xf numFmtId="167" fontId="3" fillId="16" borderId="1" xfId="0" applyNumberFormat="1" applyFont="1" applyFill="1" applyBorder="1" applyAlignment="1">
      <alignment horizontal="center" vertical="center"/>
    </xf>
    <xf numFmtId="166" fontId="11" fillId="17" borderId="1" xfId="1" applyNumberFormat="1" applyFont="1" applyFill="1" applyBorder="1" applyAlignment="1">
      <alignment horizontal="right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2" fillId="5" borderId="8" xfId="1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1" applyFont="1" applyFill="1" applyBorder="1" applyAlignment="1">
      <alignment horizontal="center"/>
    </xf>
    <xf numFmtId="0" fontId="2" fillId="6" borderId="0" xfId="1" applyFont="1" applyFill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9" fillId="13" borderId="5" xfId="0" applyFont="1" applyFill="1" applyBorder="1" applyAlignment="1">
      <alignment horizontal="center" vertical="center"/>
    </xf>
    <xf numFmtId="0" fontId="9" fillId="13" borderId="9" xfId="0" applyFont="1" applyFill="1" applyBorder="1" applyAlignment="1">
      <alignment horizontal="center" vertical="center"/>
    </xf>
    <xf numFmtId="0" fontId="9" fillId="13" borderId="4" xfId="0" applyFont="1" applyFill="1" applyBorder="1" applyAlignment="1">
      <alignment horizontal="center" vertical="center"/>
    </xf>
    <xf numFmtId="166" fontId="12" fillId="4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17" borderId="5" xfId="0" applyFont="1" applyFill="1" applyBorder="1" applyAlignment="1">
      <alignment horizontal="center" vertical="center" wrapText="1"/>
    </xf>
    <xf numFmtId="0" fontId="9" fillId="17" borderId="9" xfId="0" applyFont="1" applyFill="1" applyBorder="1" applyAlignment="1">
      <alignment horizontal="center" vertical="center" wrapText="1"/>
    </xf>
    <xf numFmtId="0" fontId="9" fillId="17" borderId="4" xfId="0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/>
    </xf>
    <xf numFmtId="0" fontId="2" fillId="3" borderId="9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166" fontId="18" fillId="3" borderId="1" xfId="2" applyNumberFormat="1" applyFont="1" applyFill="1" applyBorder="1" applyAlignment="1">
      <alignment horizontal="center" vertical="center"/>
    </xf>
  </cellXfs>
  <cellStyles count="5">
    <cellStyle name="Moneda" xfId="2" builtinId="4"/>
    <cellStyle name="Moneda [0] 2" xfId="3" xr:uid="{00000000-0005-0000-0000-000001000000}"/>
    <cellStyle name="Normal" xfId="0" builtinId="0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0"/>
  <sheetViews>
    <sheetView tabSelected="1" topLeftCell="B2" zoomScale="52" zoomScaleNormal="100" workbookViewId="0">
      <selection activeCell="H12" sqref="H12"/>
    </sheetView>
  </sheetViews>
  <sheetFormatPr baseColWidth="10" defaultColWidth="11.453125" defaultRowHeight="14.5" x14ac:dyDescent="0.35"/>
  <cols>
    <col min="2" max="2" width="34" customWidth="1"/>
    <col min="3" max="3" width="79.453125" customWidth="1"/>
    <col min="5" max="5" width="14.1796875" customWidth="1"/>
    <col min="7" max="7" width="11.1796875" customWidth="1"/>
    <col min="8" max="8" width="20" customWidth="1"/>
    <col min="9" max="9" width="16.81640625" customWidth="1"/>
    <col min="10" max="10" width="17.81640625" customWidth="1"/>
    <col min="11" max="11" width="21.453125" customWidth="1"/>
    <col min="12" max="12" width="19.7265625" customWidth="1"/>
    <col min="13" max="13" width="18.81640625" customWidth="1"/>
    <col min="14" max="14" width="13.54296875" customWidth="1"/>
    <col min="15" max="15" width="22" customWidth="1"/>
    <col min="16" max="16" width="28.7265625" customWidth="1"/>
    <col min="17" max="17" width="34.26953125" customWidth="1"/>
    <col min="18" max="18" width="19.1796875" customWidth="1"/>
    <col min="19" max="19" width="13.54296875" customWidth="1"/>
    <col min="20" max="20" width="17.453125" customWidth="1"/>
    <col min="21" max="21" width="28.7265625" customWidth="1"/>
    <col min="22" max="22" width="34.26953125" customWidth="1"/>
    <col min="23" max="23" width="18.453125" customWidth="1"/>
    <col min="24" max="24" width="13.54296875" customWidth="1"/>
    <col min="25" max="25" width="19.453125" customWidth="1"/>
    <col min="26" max="26" width="28.7265625" customWidth="1"/>
    <col min="27" max="32" width="34.26953125" customWidth="1"/>
    <col min="33" max="33" width="18.54296875" customWidth="1"/>
    <col min="34" max="34" width="20.7265625" customWidth="1"/>
    <col min="35" max="35" width="37.453125" customWidth="1"/>
    <col min="36" max="36" width="33.54296875" customWidth="1"/>
    <col min="37" max="37" width="47.26953125" customWidth="1"/>
    <col min="38" max="38" width="43.453125" customWidth="1"/>
    <col min="39" max="39" width="34.453125" customWidth="1"/>
    <col min="40" max="40" width="41" customWidth="1"/>
    <col min="41" max="41" width="29" customWidth="1"/>
    <col min="42" max="42" width="17.453125" customWidth="1"/>
  </cols>
  <sheetData>
    <row r="1" spans="1:44" ht="62.15" customHeight="1" x14ac:dyDescent="0.35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</row>
    <row r="2" spans="1:44" ht="26.15" customHeight="1" x14ac:dyDescent="0.35">
      <c r="A2" s="13"/>
      <c r="B2" s="13"/>
      <c r="C2" s="13"/>
      <c r="D2" s="13"/>
      <c r="E2" s="13"/>
      <c r="F2" s="13"/>
      <c r="G2" s="13"/>
      <c r="H2" s="40"/>
      <c r="I2" s="40"/>
      <c r="J2" s="40"/>
      <c r="K2" s="40"/>
      <c r="L2" s="40"/>
    </row>
    <row r="3" spans="1:44" ht="64.5" customHeight="1" x14ac:dyDescent="0.35">
      <c r="A3" s="70" t="s">
        <v>32</v>
      </c>
      <c r="B3" s="70"/>
      <c r="C3" s="70"/>
      <c r="D3" s="70"/>
      <c r="E3" s="70"/>
      <c r="F3" s="70"/>
      <c r="G3" s="70"/>
      <c r="H3" s="90" t="s">
        <v>28</v>
      </c>
      <c r="I3" s="91"/>
      <c r="J3" s="91"/>
      <c r="K3" s="91"/>
      <c r="L3" s="92"/>
      <c r="M3" s="76" t="s">
        <v>29</v>
      </c>
      <c r="N3" s="77"/>
      <c r="O3" s="77"/>
      <c r="P3" s="77"/>
      <c r="Q3" s="78"/>
      <c r="R3" s="79" t="s">
        <v>30</v>
      </c>
      <c r="S3" s="80"/>
      <c r="T3" s="80"/>
      <c r="U3" s="80"/>
      <c r="V3" s="81"/>
      <c r="W3" s="82" t="s">
        <v>31</v>
      </c>
      <c r="X3" s="83"/>
      <c r="Y3" s="83"/>
      <c r="Z3" s="83"/>
      <c r="AA3" s="84"/>
      <c r="AB3" s="87" t="s">
        <v>24</v>
      </c>
      <c r="AC3" s="88"/>
      <c r="AD3" s="88"/>
      <c r="AE3" s="88"/>
      <c r="AF3" s="89"/>
      <c r="AG3" s="73" t="s">
        <v>2</v>
      </c>
      <c r="AH3" s="74"/>
      <c r="AI3" s="74"/>
      <c r="AJ3" s="74"/>
      <c r="AK3" s="75"/>
    </row>
    <row r="4" spans="1:44" ht="29" x14ac:dyDescent="0.35">
      <c r="A4" s="2" t="s">
        <v>3</v>
      </c>
      <c r="B4" s="1" t="s">
        <v>4</v>
      </c>
      <c r="C4" s="1" t="s">
        <v>5</v>
      </c>
      <c r="D4" s="2" t="s">
        <v>6</v>
      </c>
      <c r="E4" s="2" t="s">
        <v>7</v>
      </c>
      <c r="F4" s="3" t="s">
        <v>8</v>
      </c>
      <c r="G4" s="2" t="s">
        <v>7</v>
      </c>
      <c r="H4" s="42" t="s">
        <v>9</v>
      </c>
      <c r="I4" s="42" t="s">
        <v>10</v>
      </c>
      <c r="J4" s="42" t="s">
        <v>11</v>
      </c>
      <c r="K4" s="42" t="s">
        <v>12</v>
      </c>
      <c r="L4" s="42" t="s">
        <v>13</v>
      </c>
      <c r="M4" s="42" t="s">
        <v>9</v>
      </c>
      <c r="N4" s="42" t="s">
        <v>10</v>
      </c>
      <c r="O4" s="42" t="s">
        <v>11</v>
      </c>
      <c r="P4" s="42" t="s">
        <v>12</v>
      </c>
      <c r="Q4" s="42" t="s">
        <v>13</v>
      </c>
      <c r="R4" s="42" t="s">
        <v>9</v>
      </c>
      <c r="S4" s="42" t="s">
        <v>10</v>
      </c>
      <c r="T4" s="42" t="s">
        <v>11</v>
      </c>
      <c r="U4" s="42" t="s">
        <v>12</v>
      </c>
      <c r="V4" s="42" t="s">
        <v>13</v>
      </c>
      <c r="W4" s="42" t="s">
        <v>9</v>
      </c>
      <c r="X4" s="42" t="s">
        <v>10</v>
      </c>
      <c r="Y4" s="42" t="s">
        <v>11</v>
      </c>
      <c r="Z4" s="42" t="s">
        <v>12</v>
      </c>
      <c r="AA4" s="42" t="s">
        <v>13</v>
      </c>
      <c r="AB4" s="42" t="s">
        <v>9</v>
      </c>
      <c r="AC4" s="42" t="s">
        <v>10</v>
      </c>
      <c r="AD4" s="42" t="s">
        <v>11</v>
      </c>
      <c r="AE4" s="42" t="s">
        <v>12</v>
      </c>
      <c r="AF4" s="42" t="s">
        <v>13</v>
      </c>
      <c r="AG4" s="5" t="s">
        <v>9</v>
      </c>
      <c r="AH4" s="5" t="s">
        <v>10</v>
      </c>
      <c r="AI4" s="5" t="s">
        <v>11</v>
      </c>
      <c r="AJ4" s="5" t="s">
        <v>12</v>
      </c>
      <c r="AK4" s="5" t="s">
        <v>13</v>
      </c>
    </row>
    <row r="5" spans="1:44" ht="87.65" customHeight="1" x14ac:dyDescent="0.5">
      <c r="A5" s="4">
        <v>1</v>
      </c>
      <c r="B5" s="4" t="s">
        <v>14</v>
      </c>
      <c r="C5" s="63" t="s">
        <v>34</v>
      </c>
      <c r="D5" s="4">
        <v>1</v>
      </c>
      <c r="E5" s="4" t="s">
        <v>15</v>
      </c>
      <c r="F5" s="4">
        <v>4</v>
      </c>
      <c r="G5" s="4" t="s">
        <v>16</v>
      </c>
      <c r="H5" s="41"/>
      <c r="I5" s="41"/>
      <c r="J5" s="41"/>
      <c r="K5" s="41"/>
      <c r="L5" s="41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62">
        <v>5114001</v>
      </c>
      <c r="AC5" s="62">
        <f>AB5*19%</f>
        <v>971660.19000000006</v>
      </c>
      <c r="AD5" s="62">
        <f>AB5+AC5</f>
        <v>6085661.1900000004</v>
      </c>
      <c r="AE5" s="62">
        <f>AB5*F5</f>
        <v>20456004</v>
      </c>
      <c r="AF5" s="62">
        <f>AD5*F5</f>
        <v>24342644.760000002</v>
      </c>
      <c r="AG5" s="21">
        <f>AB5</f>
        <v>5114001</v>
      </c>
      <c r="AH5" s="11">
        <f t="shared" ref="AH5" si="0">+AG5*19%</f>
        <v>971660.19000000006</v>
      </c>
      <c r="AI5" s="11">
        <f t="shared" ref="AI5" si="1">+AG5+AH5</f>
        <v>6085661.1900000004</v>
      </c>
      <c r="AJ5" s="11">
        <f>AG5*D5*F5</f>
        <v>20456004</v>
      </c>
      <c r="AK5" s="11">
        <f>AI5*D5*F5</f>
        <v>24342644.760000002</v>
      </c>
      <c r="AL5" s="20"/>
    </row>
    <row r="6" spans="1:44" ht="24.65" customHeight="1" x14ac:dyDescent="0.35">
      <c r="A6" s="6"/>
      <c r="B6" s="7"/>
      <c r="C6" s="8"/>
      <c r="D6" s="9"/>
      <c r="E6" s="10"/>
      <c r="F6" s="9"/>
      <c r="G6" s="9"/>
      <c r="H6" s="9"/>
      <c r="I6" s="9"/>
      <c r="J6" s="9"/>
      <c r="K6" s="9"/>
      <c r="L6" s="9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K6" s="12">
        <f>SUM(AK5:AK5)</f>
        <v>24342644.760000002</v>
      </c>
    </row>
    <row r="7" spans="1:44" ht="24.65" customHeight="1" x14ac:dyDescent="0.35">
      <c r="A7" s="71" t="s">
        <v>1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2"/>
    </row>
    <row r="8" spans="1:44" ht="15.65" customHeight="1" x14ac:dyDescent="0.35">
      <c r="A8" s="65" t="s">
        <v>19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86"/>
      <c r="AH8" s="86"/>
      <c r="AI8" s="86"/>
      <c r="AJ8" s="86"/>
      <c r="AK8" s="86"/>
      <c r="AL8" s="51"/>
    </row>
    <row r="9" spans="1:44" ht="15.5" x14ac:dyDescent="0.35">
      <c r="A9" s="66" t="s">
        <v>20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85"/>
      <c r="AH9" s="85"/>
      <c r="AI9" s="85"/>
      <c r="AJ9" s="85"/>
      <c r="AK9" s="85"/>
      <c r="AL9" s="51"/>
      <c r="AN9" s="20"/>
    </row>
    <row r="10" spans="1:44" ht="21.65" customHeight="1" x14ac:dyDescent="0.35">
      <c r="A10" s="53">
        <v>2</v>
      </c>
      <c r="B10" s="54" t="s">
        <v>25</v>
      </c>
      <c r="C10" s="54" t="s">
        <v>33</v>
      </c>
      <c r="D10" s="55">
        <v>1</v>
      </c>
      <c r="E10" s="55" t="s">
        <v>18</v>
      </c>
      <c r="F10" s="54">
        <v>2</v>
      </c>
      <c r="G10" s="54" t="s">
        <v>23</v>
      </c>
      <c r="H10" s="54"/>
      <c r="I10" s="54"/>
      <c r="J10" s="54"/>
      <c r="K10" s="54"/>
      <c r="L10" s="54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56">
        <v>5114001</v>
      </c>
      <c r="AC10" s="56">
        <f>AB10*19%</f>
        <v>971660.19000000006</v>
      </c>
      <c r="AD10" s="56">
        <f>AB10+AC10</f>
        <v>6085661.1900000004</v>
      </c>
      <c r="AE10" s="56">
        <f>AB10*F10</f>
        <v>10228002</v>
      </c>
      <c r="AF10" s="57">
        <f>AD10*F10</f>
        <v>12171322.380000001</v>
      </c>
      <c r="AG10" s="58">
        <v>5114001</v>
      </c>
      <c r="AH10" s="58">
        <f>AG10*19%</f>
        <v>971660.19000000006</v>
      </c>
      <c r="AI10" s="58">
        <f>AG10+AH10</f>
        <v>6085661.1900000004</v>
      </c>
      <c r="AJ10" s="58">
        <f>AG10*F10</f>
        <v>10228002</v>
      </c>
      <c r="AK10" s="58">
        <f>AI10*F10</f>
        <v>12171322.380000001</v>
      </c>
      <c r="AL10" s="51"/>
      <c r="AM10" s="52"/>
      <c r="AN10" s="16"/>
      <c r="AO10" s="16"/>
      <c r="AP10" s="16"/>
      <c r="AQ10" s="16"/>
      <c r="AR10" s="16"/>
    </row>
    <row r="11" spans="1:44" s="16" customFormat="1" ht="72.5" x14ac:dyDescent="0.35">
      <c r="A11" s="22">
        <v>3</v>
      </c>
      <c r="B11" s="30" t="s">
        <v>21</v>
      </c>
      <c r="C11" s="18" t="s">
        <v>22</v>
      </c>
      <c r="D11" s="64">
        <v>22</v>
      </c>
      <c r="E11" s="18" t="s">
        <v>18</v>
      </c>
      <c r="F11" s="14" t="s">
        <v>17</v>
      </c>
      <c r="G11" s="14" t="s">
        <v>17</v>
      </c>
      <c r="H11" s="14"/>
      <c r="I11" s="14"/>
      <c r="J11" s="14"/>
      <c r="K11" s="14"/>
      <c r="L11" s="14"/>
      <c r="M11" s="59">
        <v>2135294</v>
      </c>
      <c r="N11" s="59">
        <f>M11*19%</f>
        <v>405705.86</v>
      </c>
      <c r="O11" s="59">
        <f>SUM(M11:N11)</f>
        <v>2540999.86</v>
      </c>
      <c r="P11" s="59">
        <f>M11*D11</f>
        <v>46976468</v>
      </c>
      <c r="Q11" s="59">
        <f>O11*D11</f>
        <v>55901996.919999994</v>
      </c>
      <c r="R11" s="60">
        <v>2300076</v>
      </c>
      <c r="S11" s="60">
        <f>R11*19%</f>
        <v>437014.44</v>
      </c>
      <c r="T11" s="60">
        <f>SUM(R11:S11)</f>
        <v>2737090.44</v>
      </c>
      <c r="U11" s="60">
        <f>T11*D11</f>
        <v>60215989.68</v>
      </c>
      <c r="V11" s="60">
        <f>T11*D11</f>
        <v>60215989.68</v>
      </c>
      <c r="W11" s="61">
        <v>2200000</v>
      </c>
      <c r="X11" s="61">
        <f>W11*19%</f>
        <v>418000</v>
      </c>
      <c r="Y11" s="61">
        <f>SUM(W11:X11)</f>
        <v>2618000</v>
      </c>
      <c r="Z11" s="61">
        <f>W11*D11</f>
        <v>48400000</v>
      </c>
      <c r="AA11" s="61">
        <f>Y11*D11</f>
        <v>57596000</v>
      </c>
      <c r="AB11" s="29"/>
      <c r="AC11" s="29"/>
      <c r="AD11" s="29"/>
      <c r="AE11" s="29"/>
      <c r="AF11" s="29"/>
      <c r="AG11" s="31">
        <f>+(M11+R11+W11)/3</f>
        <v>2211790</v>
      </c>
      <c r="AH11" s="19">
        <f>+AG11*19%</f>
        <v>420240.1</v>
      </c>
      <c r="AI11" s="19">
        <f t="shared" ref="AI11" si="2">+AG11+AH11</f>
        <v>2632030.1</v>
      </c>
      <c r="AJ11" s="19">
        <f>AG11*D11</f>
        <v>48659380</v>
      </c>
      <c r="AK11" s="19">
        <f>AI11*D11</f>
        <v>57904662.200000003</v>
      </c>
      <c r="AL11" s="34"/>
      <c r="AM11" s="35"/>
    </row>
    <row r="12" spans="1:44" s="16" customFormat="1" x14ac:dyDescent="0.35">
      <c r="A12" s="43">
        <v>4</v>
      </c>
      <c r="B12" s="43" t="s">
        <v>26</v>
      </c>
      <c r="C12" s="43" t="s">
        <v>27</v>
      </c>
      <c r="D12" s="43">
        <v>1</v>
      </c>
      <c r="E12" s="44" t="s">
        <v>18</v>
      </c>
      <c r="F12" s="45" t="s">
        <v>17</v>
      </c>
      <c r="G12" s="45" t="s">
        <v>17</v>
      </c>
      <c r="H12" s="93">
        <v>766864</v>
      </c>
      <c r="I12" s="48">
        <f>H12*19%</f>
        <v>145704.16</v>
      </c>
      <c r="J12" s="48">
        <f>H12+I12</f>
        <v>912568.16</v>
      </c>
      <c r="K12" s="48">
        <f>H12*D12</f>
        <v>766864</v>
      </c>
      <c r="L12" s="48">
        <f>J12*D12</f>
        <v>912568.16</v>
      </c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9">
        <f>H12</f>
        <v>766864</v>
      </c>
      <c r="AH12" s="49">
        <f>I12</f>
        <v>145704.16</v>
      </c>
      <c r="AI12" s="47">
        <f>J12</f>
        <v>912568.16</v>
      </c>
      <c r="AJ12" s="49">
        <f>K12</f>
        <v>766864</v>
      </c>
      <c r="AK12" s="50">
        <f>L12</f>
        <v>912568.16</v>
      </c>
      <c r="AL12" s="34"/>
      <c r="AM12" s="35"/>
    </row>
    <row r="13" spans="1:44" x14ac:dyDescent="0.35">
      <c r="A13" s="36"/>
      <c r="B13" s="36"/>
      <c r="C13" s="36"/>
      <c r="D13" s="36"/>
      <c r="E13" s="37"/>
      <c r="F13" s="38"/>
      <c r="G13" s="38"/>
      <c r="H13" s="38"/>
      <c r="I13" s="38"/>
      <c r="J13" s="38"/>
      <c r="K13" s="38"/>
      <c r="L13" s="38"/>
      <c r="AI13" s="39"/>
      <c r="AK13" s="17">
        <f>SUM(AK10,AK11,AK12)</f>
        <v>70988552.739999995</v>
      </c>
    </row>
    <row r="14" spans="1:44" ht="31" x14ac:dyDescent="0.7">
      <c r="H14" s="32"/>
      <c r="AJ14" s="23" t="s">
        <v>2</v>
      </c>
      <c r="AK14" s="24">
        <f>SUM(AK6,AK13)</f>
        <v>95331197.5</v>
      </c>
      <c r="AL14" s="27"/>
      <c r="AM14" s="28"/>
    </row>
    <row r="15" spans="1:44" x14ac:dyDescent="0.35">
      <c r="AL15" s="20"/>
      <c r="AM15" s="20"/>
      <c r="AN15" s="20"/>
    </row>
    <row r="16" spans="1:44" x14ac:dyDescent="0.35">
      <c r="AL16" s="32"/>
      <c r="AN16" s="20"/>
    </row>
    <row r="20" spans="37:37" x14ac:dyDescent="0.35">
      <c r="AK20" s="32"/>
    </row>
  </sheetData>
  <mergeCells count="13">
    <mergeCell ref="A8:L8"/>
    <mergeCell ref="A9:L9"/>
    <mergeCell ref="A1:AM1"/>
    <mergeCell ref="A3:G3"/>
    <mergeCell ref="A7:AK7"/>
    <mergeCell ref="AG3:AK3"/>
    <mergeCell ref="M3:Q3"/>
    <mergeCell ref="R3:V3"/>
    <mergeCell ref="W3:AA3"/>
    <mergeCell ref="AG9:AK9"/>
    <mergeCell ref="AG8:AK8"/>
    <mergeCell ref="AB3:AF3"/>
    <mergeCell ref="H3:L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8A5E13EEAF3F4FAEDB253F47FF83E2" ma:contentTypeVersion="4" ma:contentTypeDescription="Create a new document." ma:contentTypeScope="" ma:versionID="df45104cbea5c2f64377f786515f9cc3">
  <xsd:schema xmlns:xsd="http://www.w3.org/2001/XMLSchema" xmlns:xs="http://www.w3.org/2001/XMLSchema" xmlns:p="http://schemas.microsoft.com/office/2006/metadata/properties" xmlns:ns3="50f24dc1-0b9b-4146-b4f6-e98e66656253" targetNamespace="http://schemas.microsoft.com/office/2006/metadata/properties" ma:root="true" ma:fieldsID="53331b9c52e1f54c490976d1726a2206" ns3:_="">
    <xsd:import namespace="50f24dc1-0b9b-4146-b4f6-e98e6665625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f24dc1-0b9b-4146-b4f6-e98e6665625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6D0B8D-2498-4526-9C23-6F6E69C22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f24dc1-0b9b-4146-b4f6-e98e666562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069A8A-3335-40EF-8342-1AA0465DA5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1D04A1D-C930-4D2B-9872-BEE1DAE0D2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Mallory Valentina Herrera Cantor</dc:creator>
  <cp:keywords/>
  <dc:description/>
  <cp:lastModifiedBy>camila bermejo</cp:lastModifiedBy>
  <cp:revision/>
  <dcterms:created xsi:type="dcterms:W3CDTF">2025-05-19T16:57:18Z</dcterms:created>
  <dcterms:modified xsi:type="dcterms:W3CDTF">2026-10-01T21:11:05Z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0x010100BD8A5E13EEAF3F4FAEDB253F47FF83E2</vt:lpwstr>
  </property>
</Properties>
</file>