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Liseth Andrade\Desktop\fomulación 2026 ALCB\LP CUIDADORAS 2026\2253 -LP CUIDADORAS\PROCESO CUIDADORA V3\PROCESO CUIDADORAS 22.09.2026\PROCESO CUIDADORAS 29.09.2026\"/>
    </mc:Choice>
  </mc:AlternateContent>
  <xr:revisionPtr revIDLastSave="0" documentId="8_{FF4060A1-D7CA-4988-BCBF-3EDA17470FC6}" xr6:coauthVersionLast="47" xr6:coauthVersionMax="47" xr10:uidLastSave="{00000000-0000-0000-0000-000000000000}"/>
  <bookViews>
    <workbookView xWindow="-110" yWindow="-110" windowWidth="19420" windowHeight="10300" firstSheet="4" xr2:uid="{00000000-000D-0000-FFFF-FFFF00000000}"/>
  </bookViews>
  <sheets>
    <sheet name="ESTUDIO DE MERCADO" sheetId="1" r:id="rId1"/>
    <sheet name="BOLSA DE ESPACIOS" sheetId="12" r:id="rId2"/>
    <sheet name="BOLSA DIFUSION Y COMUNICACIÓN " sheetId="9" r:id="rId3"/>
    <sheet name="BOLSA DIFERENCIAL" sheetId="2" r:id="rId4"/>
    <sheet name="BOLSA DE INSUMOS TALLERES" sheetId="7" r:id="rId5"/>
    <sheet name="BOLSA DE DECORACIÓN" sheetId="5" r:id="rId6"/>
    <sheet name="BOLSA DE INSUMOS BELLEZA" sheetId="8" r:id="rId7"/>
    <sheet name="OLLA COMUNITARIA" sheetId="11" r:id="rId8"/>
  </sheets>
  <definedNames>
    <definedName name="_xlnm._FilterDatabase" localSheetId="5" hidden="1">'BOLSA DE DECORACIÓN'!$A$4:$P$4</definedName>
    <definedName name="_xlnm._FilterDatabase" localSheetId="1" hidden="1">'BOLSA DE ESPACIOS'!$A$4:$Y$4</definedName>
    <definedName name="_xlnm._FilterDatabase" localSheetId="6" hidden="1">'BOLSA DE INSUMOS BELLEZA'!$A$4:$P$28</definedName>
    <definedName name="_xlnm._FilterDatabase" localSheetId="4" hidden="1">'BOLSA DE INSUMOS TALLERES'!$A$4:$P$11</definedName>
    <definedName name="_xlnm._FilterDatabase" localSheetId="3" hidden="1">'BOLSA DIFERENCIAL'!$A$4:$P$4</definedName>
    <definedName name="_xlnm._FilterDatabase" localSheetId="0" hidden="1">'ESTUDIO DE MERCADO'!$A$4:$FH$277</definedName>
    <definedName name="_xlnm._FilterDatabase" localSheetId="7" hidden="1">'OLLA COMUNITARIA'!$A$5:$P$5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zUdE/vhQFk7NmE5BnfQycffTIMl6/FlxQUfKroTSOgM="/>
    </ext>
  </extLst>
</workbook>
</file>

<file path=xl/calcChain.xml><?xml version="1.0" encoding="utf-8"?>
<calcChain xmlns="http://schemas.openxmlformats.org/spreadsheetml/2006/main">
  <c r="A274" i="1" l="1"/>
  <c r="FF274" i="1"/>
  <c r="FC274" i="1"/>
  <c r="FD274" i="1" s="1"/>
  <c r="G274" i="1"/>
  <c r="I8" i="12"/>
  <c r="G8" i="12"/>
  <c r="R8" i="12" s="1"/>
  <c r="K7" i="12"/>
  <c r="I7" i="12"/>
  <c r="G7" i="12"/>
  <c r="T7" i="12" s="1"/>
  <c r="K6" i="12"/>
  <c r="I6" i="12"/>
  <c r="G6" i="12"/>
  <c r="T6" i="12" s="1"/>
  <c r="R5" i="12"/>
  <c r="K5" i="12"/>
  <c r="I5" i="12"/>
  <c r="G5" i="12"/>
  <c r="T5" i="12" s="1"/>
  <c r="FF268" i="1"/>
  <c r="A271" i="1"/>
  <c r="FF267" i="1"/>
  <c r="EY7" i="1"/>
  <c r="EZ7" i="1"/>
  <c r="FA7" i="1"/>
  <c r="EY8" i="1"/>
  <c r="EZ8" i="1"/>
  <c r="FA8" i="1"/>
  <c r="EY9" i="1"/>
  <c r="EZ9" i="1"/>
  <c r="FA9" i="1"/>
  <c r="EY10" i="1"/>
  <c r="EZ10" i="1"/>
  <c r="FA10" i="1"/>
  <c r="EY21" i="1"/>
  <c r="EZ21" i="1"/>
  <c r="FA21" i="1"/>
  <c r="EY22" i="1"/>
  <c r="EZ22" i="1"/>
  <c r="FA22" i="1"/>
  <c r="EY24" i="1"/>
  <c r="EZ24" i="1"/>
  <c r="FA24" i="1"/>
  <c r="EY27" i="1"/>
  <c r="EZ27" i="1"/>
  <c r="FA27" i="1"/>
  <c r="EY28" i="1"/>
  <c r="EZ28" i="1"/>
  <c r="FA28" i="1"/>
  <c r="EY32" i="1"/>
  <c r="EZ32" i="1"/>
  <c r="FA32" i="1"/>
  <c r="EY41" i="1"/>
  <c r="EZ41" i="1"/>
  <c r="FA41" i="1"/>
  <c r="EY45" i="1"/>
  <c r="EZ45" i="1"/>
  <c r="FA45" i="1"/>
  <c r="EY53" i="1"/>
  <c r="EZ53" i="1"/>
  <c r="FA53" i="1"/>
  <c r="EY54" i="1"/>
  <c r="EZ54" i="1"/>
  <c r="FA54" i="1"/>
  <c r="EY55" i="1"/>
  <c r="EZ55" i="1"/>
  <c r="FA55" i="1"/>
  <c r="EY57" i="1"/>
  <c r="EZ57" i="1"/>
  <c r="FA57" i="1"/>
  <c r="EY61" i="1"/>
  <c r="EZ61" i="1"/>
  <c r="FA61" i="1"/>
  <c r="EY69" i="1"/>
  <c r="EZ69" i="1"/>
  <c r="FA69" i="1"/>
  <c r="EY70" i="1"/>
  <c r="EZ70" i="1"/>
  <c r="FA70" i="1"/>
  <c r="EY71" i="1"/>
  <c r="EZ71" i="1"/>
  <c r="FA71" i="1"/>
  <c r="EY73" i="1"/>
  <c r="EZ73" i="1"/>
  <c r="FA73" i="1"/>
  <c r="EY77" i="1"/>
  <c r="EZ77" i="1"/>
  <c r="FA77" i="1"/>
  <c r="EY85" i="1"/>
  <c r="EZ85" i="1"/>
  <c r="FA85" i="1"/>
  <c r="EY86" i="1"/>
  <c r="EZ86" i="1"/>
  <c r="FA86" i="1"/>
  <c r="EY87" i="1"/>
  <c r="EZ87" i="1"/>
  <c r="FA87" i="1"/>
  <c r="EY89" i="1"/>
  <c r="EZ89" i="1"/>
  <c r="FA89" i="1"/>
  <c r="EY93" i="1"/>
  <c r="EZ93" i="1"/>
  <c r="FA93" i="1"/>
  <c r="EY112" i="1"/>
  <c r="EZ112" i="1"/>
  <c r="FA112" i="1"/>
  <c r="EY124" i="1"/>
  <c r="EZ124" i="1"/>
  <c r="FA124" i="1"/>
  <c r="EY126" i="1"/>
  <c r="EZ126" i="1"/>
  <c r="FA126" i="1"/>
  <c r="EY136" i="1"/>
  <c r="EZ136" i="1"/>
  <c r="FA136" i="1"/>
  <c r="EY137" i="1"/>
  <c r="EZ137" i="1"/>
  <c r="FA137" i="1"/>
  <c r="EY138" i="1"/>
  <c r="EZ138" i="1"/>
  <c r="FA138" i="1"/>
  <c r="EY140" i="1"/>
  <c r="EZ140" i="1"/>
  <c r="FA140" i="1"/>
  <c r="EY143" i="1"/>
  <c r="EZ143" i="1"/>
  <c r="FA143" i="1"/>
  <c r="EY158" i="1"/>
  <c r="EZ158" i="1"/>
  <c r="FA158" i="1"/>
  <c r="EY162" i="1"/>
  <c r="EZ162" i="1"/>
  <c r="FA162" i="1"/>
  <c r="EY167" i="1"/>
  <c r="EZ167" i="1"/>
  <c r="FA167" i="1"/>
  <c r="EY168" i="1"/>
  <c r="EZ168" i="1"/>
  <c r="FA168" i="1"/>
  <c r="EY169" i="1"/>
  <c r="EZ169" i="1"/>
  <c r="FA169" i="1"/>
  <c r="EY171" i="1"/>
  <c r="EZ171" i="1"/>
  <c r="FA171" i="1"/>
  <c r="EY174" i="1"/>
  <c r="EZ174" i="1"/>
  <c r="FA174" i="1"/>
  <c r="EY180" i="1"/>
  <c r="EZ180" i="1"/>
  <c r="FA180" i="1"/>
  <c r="EY181" i="1"/>
  <c r="EZ181" i="1"/>
  <c r="FA181" i="1"/>
  <c r="EY183" i="1"/>
  <c r="EZ183" i="1"/>
  <c r="FA183" i="1"/>
  <c r="EY185" i="1"/>
  <c r="EZ185" i="1"/>
  <c r="FA185" i="1"/>
  <c r="EY186" i="1"/>
  <c r="EZ186" i="1"/>
  <c r="FA186" i="1"/>
  <c r="EY187" i="1"/>
  <c r="EZ187" i="1"/>
  <c r="FA187" i="1"/>
  <c r="EY210" i="1"/>
  <c r="EZ210" i="1"/>
  <c r="FA210" i="1"/>
  <c r="EY217" i="1"/>
  <c r="EZ217" i="1"/>
  <c r="FA217" i="1"/>
  <c r="EY240" i="1"/>
  <c r="EZ240" i="1"/>
  <c r="FA240" i="1"/>
  <c r="EY247" i="1"/>
  <c r="EZ247" i="1"/>
  <c r="FA247" i="1"/>
  <c r="EY258" i="1"/>
  <c r="EZ258" i="1"/>
  <c r="FA258" i="1"/>
  <c r="EY264" i="1"/>
  <c r="EZ264" i="1"/>
  <c r="FA264" i="1"/>
  <c r="CQ170" i="1"/>
  <c r="CR170" i="1" s="1"/>
  <c r="G220" i="1"/>
  <c r="G224" i="1"/>
  <c r="G234" i="1"/>
  <c r="G260" i="1"/>
  <c r="G261" i="1"/>
  <c r="G251" i="1"/>
  <c r="G250" i="1"/>
  <c r="G236" i="1"/>
  <c r="G235" i="1"/>
  <c r="EE172" i="1"/>
  <c r="EU172" i="1"/>
  <c r="ER173" i="1"/>
  <c r="EU173" i="1"/>
  <c r="EW170" i="1"/>
  <c r="EX170" i="1" s="1"/>
  <c r="S8" i="12" l="1"/>
  <c r="R7" i="12"/>
  <c r="S7" i="12"/>
  <c r="U7" i="12" s="1"/>
  <c r="X7" i="12" s="1"/>
  <c r="V7" i="12" s="1"/>
  <c r="W7" i="12" s="1"/>
  <c r="T8" i="12"/>
  <c r="U8" i="12" s="1"/>
  <c r="X8" i="12" s="1"/>
  <c r="V8" i="12" s="1"/>
  <c r="W8" i="12" s="1"/>
  <c r="R6" i="12"/>
  <c r="S6" i="12"/>
  <c r="U6" i="12" s="1"/>
  <c r="X6" i="12" s="1"/>
  <c r="V6" i="12" s="1"/>
  <c r="W6" i="12" s="1"/>
  <c r="S5" i="12"/>
  <c r="U5" i="12" s="1"/>
  <c r="X5" i="12" s="1"/>
  <c r="EY170" i="1"/>
  <c r="EZ172" i="1"/>
  <c r="EZ173" i="1"/>
  <c r="EY173" i="1"/>
  <c r="FA173" i="1"/>
  <c r="FA172" i="1"/>
  <c r="EY172" i="1"/>
  <c r="FA170" i="1"/>
  <c r="EZ170" i="1"/>
  <c r="FB21" i="1"/>
  <c r="FB7" i="1"/>
  <c r="X9" i="12" l="1"/>
  <c r="V9" i="12" s="1"/>
  <c r="W9" i="12" s="1"/>
  <c r="V5" i="12"/>
  <c r="W5" i="12" s="1"/>
  <c r="FB173" i="1"/>
  <c r="FE173" i="1" s="1"/>
  <c r="FF173" i="1" l="1"/>
  <c r="FC173" i="1"/>
  <c r="S15" i="1"/>
  <c r="P15" i="1"/>
  <c r="M15" i="1"/>
  <c r="A173" i="1"/>
  <c r="BB153" i="1"/>
  <c r="EY15" i="1" l="1"/>
  <c r="EZ15" i="1"/>
  <c r="FA15" i="1"/>
  <c r="FB217" i="1"/>
  <c r="FB143" i="1"/>
  <c r="FB162" i="1"/>
  <c r="FB93" i="1"/>
  <c r="FB77" i="1"/>
  <c r="FB45" i="1"/>
  <c r="FB61" i="1"/>
  <c r="Z56" i="1" l="1"/>
  <c r="X56" i="1"/>
  <c r="Z72" i="1"/>
  <c r="X72" i="1"/>
  <c r="Z88" i="1"/>
  <c r="X88" i="1"/>
  <c r="Z139" i="1"/>
  <c r="X139" i="1"/>
  <c r="A28" i="1"/>
  <c r="EZ72" i="1" l="1"/>
  <c r="FA72" i="1"/>
  <c r="EY72" i="1"/>
  <c r="EZ139" i="1"/>
  <c r="EY139" i="1"/>
  <c r="FA139" i="1"/>
  <c r="EZ88" i="1"/>
  <c r="EY88" i="1"/>
  <c r="FA88" i="1"/>
  <c r="EY56" i="1"/>
  <c r="EZ56" i="1"/>
  <c r="FA56" i="1"/>
  <c r="A267" i="1"/>
  <c r="S189" i="1"/>
  <c r="P189" i="1"/>
  <c r="M189" i="1"/>
  <c r="A189" i="1"/>
  <c r="BD190" i="1"/>
  <c r="BB190" i="1"/>
  <c r="A190" i="1"/>
  <c r="P188" i="1"/>
  <c r="M188" i="1"/>
  <c r="A188" i="1"/>
  <c r="EG182" i="1"/>
  <c r="EH182" i="1" s="1"/>
  <c r="EJ182" i="1"/>
  <c r="EK182" i="1" s="1"/>
  <c r="A185" i="1"/>
  <c r="A186" i="1"/>
  <c r="A187" i="1"/>
  <c r="AO248" i="1"/>
  <c r="AF248" i="1"/>
  <c r="A248" i="1"/>
  <c r="A182" i="1"/>
  <c r="A183" i="1"/>
  <c r="A181" i="1"/>
  <c r="A180" i="1"/>
  <c r="A139" i="1"/>
  <c r="A72" i="1"/>
  <c r="A56" i="1"/>
  <c r="A88" i="1"/>
  <c r="FE273" i="1"/>
  <c r="I6" i="8"/>
  <c r="J6" i="8"/>
  <c r="K6" i="8"/>
  <c r="I7" i="8"/>
  <c r="J7" i="8"/>
  <c r="K7" i="8"/>
  <c r="I8" i="8"/>
  <c r="J8" i="8"/>
  <c r="K8" i="8"/>
  <c r="I9" i="8"/>
  <c r="J9" i="8"/>
  <c r="K9" i="8"/>
  <c r="I10" i="8"/>
  <c r="J10" i="8"/>
  <c r="K10" i="8"/>
  <c r="I11" i="8"/>
  <c r="J11" i="8"/>
  <c r="K11" i="8"/>
  <c r="I12" i="8"/>
  <c r="J12" i="8"/>
  <c r="K12" i="8"/>
  <c r="I13" i="8"/>
  <c r="J13" i="8"/>
  <c r="K13" i="8"/>
  <c r="I14" i="8"/>
  <c r="J14" i="8"/>
  <c r="K14" i="8"/>
  <c r="I15" i="8"/>
  <c r="J15" i="8"/>
  <c r="K15" i="8"/>
  <c r="I16" i="8"/>
  <c r="J16" i="8"/>
  <c r="K16" i="8"/>
  <c r="I17" i="8"/>
  <c r="J17" i="8"/>
  <c r="K17" i="8"/>
  <c r="I18" i="8"/>
  <c r="J18" i="8"/>
  <c r="K18" i="8"/>
  <c r="I19" i="8"/>
  <c r="J19" i="8"/>
  <c r="K19" i="8"/>
  <c r="I20" i="8"/>
  <c r="J20" i="8"/>
  <c r="K20" i="8"/>
  <c r="I21" i="8"/>
  <c r="J21" i="8"/>
  <c r="K21" i="8"/>
  <c r="I22" i="8"/>
  <c r="J22" i="8"/>
  <c r="K22" i="8"/>
  <c r="I23" i="8"/>
  <c r="J23" i="8"/>
  <c r="K23" i="8"/>
  <c r="I24" i="8"/>
  <c r="J24" i="8"/>
  <c r="K24" i="8"/>
  <c r="I25" i="8"/>
  <c r="J25" i="8"/>
  <c r="K25" i="8"/>
  <c r="I26" i="8"/>
  <c r="J26" i="8"/>
  <c r="K26" i="8"/>
  <c r="I27" i="8"/>
  <c r="J27" i="8"/>
  <c r="K27" i="8"/>
  <c r="K5" i="8"/>
  <c r="J5" i="8"/>
  <c r="I5" i="8"/>
  <c r="I6" i="5"/>
  <c r="J6" i="5"/>
  <c r="K6" i="5"/>
  <c r="I7" i="5"/>
  <c r="J7" i="5"/>
  <c r="K7" i="5"/>
  <c r="I8" i="5"/>
  <c r="J8" i="5"/>
  <c r="K8" i="5"/>
  <c r="I9" i="5"/>
  <c r="J9" i="5"/>
  <c r="K9" i="5"/>
  <c r="I10" i="5"/>
  <c r="J10" i="5"/>
  <c r="K10" i="5"/>
  <c r="I11" i="5"/>
  <c r="J11" i="5"/>
  <c r="K11" i="5"/>
  <c r="I12" i="5"/>
  <c r="J12" i="5"/>
  <c r="K12" i="5"/>
  <c r="I13" i="5"/>
  <c r="J13" i="5"/>
  <c r="K13" i="5"/>
  <c r="I14" i="5"/>
  <c r="J14" i="5"/>
  <c r="K14" i="5"/>
  <c r="I15" i="5"/>
  <c r="J15" i="5"/>
  <c r="K15" i="5"/>
  <c r="I16" i="5"/>
  <c r="J16" i="5"/>
  <c r="K16" i="5"/>
  <c r="I17" i="5"/>
  <c r="J17" i="5"/>
  <c r="K17" i="5"/>
  <c r="K5" i="5"/>
  <c r="J5" i="5"/>
  <c r="I5" i="5"/>
  <c r="I6" i="7"/>
  <c r="J6" i="7"/>
  <c r="K6" i="7"/>
  <c r="I7" i="7"/>
  <c r="J7" i="7"/>
  <c r="K7" i="7"/>
  <c r="I8" i="7"/>
  <c r="J8" i="7"/>
  <c r="K8" i="7"/>
  <c r="I9" i="7"/>
  <c r="J9" i="7"/>
  <c r="K9" i="7"/>
  <c r="I10" i="7"/>
  <c r="J10" i="7"/>
  <c r="K10" i="7"/>
  <c r="K5" i="7"/>
  <c r="J5" i="7"/>
  <c r="I5" i="7"/>
  <c r="I6" i="2"/>
  <c r="J6" i="2"/>
  <c r="K6" i="2"/>
  <c r="I7" i="2"/>
  <c r="J7" i="2"/>
  <c r="K7" i="2"/>
  <c r="I8" i="2"/>
  <c r="J8" i="2"/>
  <c r="K8" i="2"/>
  <c r="I9" i="2"/>
  <c r="J9" i="2"/>
  <c r="K9" i="2"/>
  <c r="I10" i="2"/>
  <c r="J10" i="2"/>
  <c r="K10" i="2"/>
  <c r="I11" i="2"/>
  <c r="J11" i="2"/>
  <c r="K11" i="2"/>
  <c r="I12" i="2"/>
  <c r="J12" i="2"/>
  <c r="K12" i="2"/>
  <c r="I13" i="2"/>
  <c r="J13" i="2"/>
  <c r="K13" i="2"/>
  <c r="I14" i="2"/>
  <c r="J14" i="2"/>
  <c r="K14" i="2"/>
  <c r="I15" i="2"/>
  <c r="J15" i="2"/>
  <c r="K15" i="2"/>
  <c r="I16" i="2"/>
  <c r="J16" i="2"/>
  <c r="K16" i="2"/>
  <c r="I17" i="2"/>
  <c r="J17" i="2"/>
  <c r="K17" i="2"/>
  <c r="I18" i="2"/>
  <c r="J18" i="2"/>
  <c r="K18" i="2"/>
  <c r="I19" i="2"/>
  <c r="J19" i="2"/>
  <c r="K19" i="2"/>
  <c r="I20" i="2"/>
  <c r="J20" i="2"/>
  <c r="K20" i="2"/>
  <c r="I21" i="2"/>
  <c r="J21" i="2"/>
  <c r="K21" i="2"/>
  <c r="I22" i="2"/>
  <c r="J22" i="2"/>
  <c r="K22" i="2"/>
  <c r="I23" i="2"/>
  <c r="J23" i="2"/>
  <c r="K23" i="2"/>
  <c r="I24" i="2"/>
  <c r="J24" i="2"/>
  <c r="K24" i="2"/>
  <c r="I25" i="2"/>
  <c r="J25" i="2"/>
  <c r="K25" i="2"/>
  <c r="I26" i="2"/>
  <c r="J26" i="2"/>
  <c r="K26" i="2"/>
  <c r="I27" i="2"/>
  <c r="J27" i="2"/>
  <c r="K27" i="2"/>
  <c r="I28" i="2"/>
  <c r="J28" i="2"/>
  <c r="K28" i="2"/>
  <c r="I29" i="2"/>
  <c r="J29" i="2"/>
  <c r="K29" i="2"/>
  <c r="I30" i="2"/>
  <c r="J30" i="2"/>
  <c r="K30" i="2"/>
  <c r="I31" i="2"/>
  <c r="J31" i="2"/>
  <c r="K31" i="2"/>
  <c r="I32" i="2"/>
  <c r="J32" i="2"/>
  <c r="K32" i="2"/>
  <c r="I33" i="2"/>
  <c r="J33" i="2"/>
  <c r="K33" i="2"/>
  <c r="I34" i="2"/>
  <c r="J34" i="2"/>
  <c r="K34" i="2"/>
  <c r="K5" i="2"/>
  <c r="J5" i="2"/>
  <c r="I5" i="2"/>
  <c r="FF272" i="1"/>
  <c r="FF270" i="1"/>
  <c r="FF269" i="1"/>
  <c r="K32" i="11"/>
  <c r="J32" i="11"/>
  <c r="I32" i="11"/>
  <c r="K31" i="11"/>
  <c r="J31" i="11"/>
  <c r="I31" i="11"/>
  <c r="K30" i="11"/>
  <c r="J30" i="11"/>
  <c r="I30" i="11"/>
  <c r="K29" i="11"/>
  <c r="J29" i="11"/>
  <c r="I29" i="11"/>
  <c r="K28" i="11"/>
  <c r="J28" i="11"/>
  <c r="I28" i="11"/>
  <c r="K27" i="11"/>
  <c r="J27" i="11"/>
  <c r="I27" i="11"/>
  <c r="K26" i="11"/>
  <c r="J26" i="11"/>
  <c r="I26" i="11"/>
  <c r="K25" i="11"/>
  <c r="J25" i="11"/>
  <c r="I25" i="11"/>
  <c r="K24" i="11"/>
  <c r="J24" i="11"/>
  <c r="I24" i="11"/>
  <c r="K23" i="11"/>
  <c r="J23" i="11"/>
  <c r="I23" i="11"/>
  <c r="K22" i="11"/>
  <c r="J22" i="11"/>
  <c r="I22" i="11"/>
  <c r="K21" i="11"/>
  <c r="J21" i="11"/>
  <c r="I21" i="11"/>
  <c r="K20" i="11"/>
  <c r="J20" i="11"/>
  <c r="I20" i="11"/>
  <c r="K19" i="11"/>
  <c r="J19" i="11"/>
  <c r="I19" i="11"/>
  <c r="K18" i="11"/>
  <c r="J18" i="11"/>
  <c r="I18" i="11"/>
  <c r="K17" i="11"/>
  <c r="J17" i="11"/>
  <c r="I17" i="11"/>
  <c r="K16" i="11"/>
  <c r="J16" i="11"/>
  <c r="I16" i="11"/>
  <c r="K15" i="11"/>
  <c r="J15" i="11"/>
  <c r="I15" i="11"/>
  <c r="K14" i="11"/>
  <c r="J14" i="11"/>
  <c r="I14" i="11"/>
  <c r="K13" i="11"/>
  <c r="J13" i="11"/>
  <c r="I13" i="11"/>
  <c r="K12" i="11"/>
  <c r="J12" i="11"/>
  <c r="I12" i="11"/>
  <c r="K11" i="11"/>
  <c r="J11" i="11"/>
  <c r="I11" i="11"/>
  <c r="K10" i="11"/>
  <c r="J10" i="11"/>
  <c r="I10" i="11"/>
  <c r="K9" i="11"/>
  <c r="J9" i="11"/>
  <c r="I9" i="11"/>
  <c r="K8" i="11"/>
  <c r="J8" i="11"/>
  <c r="I8" i="11"/>
  <c r="K7" i="11"/>
  <c r="J7" i="11"/>
  <c r="I7" i="11"/>
  <c r="K6" i="11"/>
  <c r="J6" i="11"/>
  <c r="I6" i="11"/>
  <c r="BD128" i="1"/>
  <c r="BB128" i="1"/>
  <c r="CK110" i="1"/>
  <c r="CL110" i="1" s="1"/>
  <c r="CH110" i="1"/>
  <c r="CI110" i="1" s="1"/>
  <c r="DZ178" i="1"/>
  <c r="EA178" i="1" s="1"/>
  <c r="DZ96" i="1"/>
  <c r="EA96" i="1" s="1"/>
  <c r="DZ80" i="1"/>
  <c r="EA80" i="1" s="1"/>
  <c r="DZ64" i="1"/>
  <c r="EA64" i="1" s="1"/>
  <c r="DW178" i="1"/>
  <c r="DX178" i="1" s="1"/>
  <c r="DW96" i="1"/>
  <c r="DX96" i="1" s="1"/>
  <c r="DW80" i="1"/>
  <c r="DX80" i="1" s="1"/>
  <c r="DW64" i="1"/>
  <c r="DX64" i="1" s="1"/>
  <c r="DZ48" i="1"/>
  <c r="EA48" i="1" s="1"/>
  <c r="DW48" i="1"/>
  <c r="DX48" i="1" s="1"/>
  <c r="DT159" i="1"/>
  <c r="DU159" i="1" s="1"/>
  <c r="DT90" i="1"/>
  <c r="DU90" i="1" s="1"/>
  <c r="DT74" i="1"/>
  <c r="DU74" i="1" s="1"/>
  <c r="DT58" i="1"/>
  <c r="DU58" i="1" s="1"/>
  <c r="DT42" i="1"/>
  <c r="DU42" i="1" s="1"/>
  <c r="DT23" i="1"/>
  <c r="DU23" i="1" s="1"/>
  <c r="DQ159" i="1"/>
  <c r="DR159" i="1" s="1"/>
  <c r="DQ90" i="1"/>
  <c r="DR90" i="1" s="1"/>
  <c r="DQ74" i="1"/>
  <c r="DR74" i="1" s="1"/>
  <c r="DQ58" i="1"/>
  <c r="DR58" i="1" s="1"/>
  <c r="DQ42" i="1"/>
  <c r="DR42" i="1" s="1"/>
  <c r="DQ23" i="1"/>
  <c r="DR23" i="1" s="1"/>
  <c r="DN16" i="1"/>
  <c r="DO16" i="1" s="1"/>
  <c r="DK14" i="1"/>
  <c r="DL14" i="1" s="1"/>
  <c r="DH14" i="1"/>
  <c r="DI14" i="1" s="1"/>
  <c r="DE161" i="1"/>
  <c r="DF161" i="1" s="1"/>
  <c r="DE142" i="1"/>
  <c r="DF142" i="1" s="1"/>
  <c r="DE92" i="1"/>
  <c r="DF92" i="1" s="1"/>
  <c r="DE76" i="1"/>
  <c r="DF76" i="1" s="1"/>
  <c r="DE60" i="1"/>
  <c r="DF60" i="1" s="1"/>
  <c r="DE44" i="1"/>
  <c r="DF44" i="1" s="1"/>
  <c r="DE16" i="1"/>
  <c r="DF16" i="1" s="1"/>
  <c r="DE12" i="1"/>
  <c r="DF12" i="1" s="1"/>
  <c r="AR161" i="1"/>
  <c r="AS161" i="1" s="1"/>
  <c r="AR142" i="1"/>
  <c r="AS142" i="1" s="1"/>
  <c r="AR92" i="1"/>
  <c r="AS92" i="1" s="1"/>
  <c r="AR76" i="1"/>
  <c r="AS76" i="1" s="1"/>
  <c r="AR60" i="1"/>
  <c r="AS60" i="1" s="1"/>
  <c r="AR44" i="1"/>
  <c r="AS44" i="1" s="1"/>
  <c r="AR12" i="1"/>
  <c r="AS12" i="1" s="1"/>
  <c r="CV123" i="1"/>
  <c r="CT123" i="1"/>
  <c r="FE260" i="1"/>
  <c r="FF260" i="1" s="1"/>
  <c r="FE234" i="1"/>
  <c r="FF234" i="1" s="1"/>
  <c r="FE224" i="1"/>
  <c r="FF224" i="1" s="1"/>
  <c r="FE220" i="1"/>
  <c r="FF220" i="1" s="1"/>
  <c r="FC260" i="1"/>
  <c r="FC234" i="1"/>
  <c r="FC224" i="1"/>
  <c r="FC220" i="1"/>
  <c r="BD213" i="1"/>
  <c r="BB213" i="1"/>
  <c r="A272" i="1"/>
  <c r="A270" i="1"/>
  <c r="A269" i="1"/>
  <c r="A268" i="1"/>
  <c r="A265" i="1"/>
  <c r="A264" i="1"/>
  <c r="A263" i="1"/>
  <c r="A262" i="1"/>
  <c r="A261" i="1"/>
  <c r="A260" i="1"/>
  <c r="A258" i="1"/>
  <c r="A257" i="1"/>
  <c r="A256" i="1"/>
  <c r="A255" i="1"/>
  <c r="A254" i="1"/>
  <c r="A253" i="1"/>
  <c r="A252" i="1"/>
  <c r="A251" i="1"/>
  <c r="A250" i="1"/>
  <c r="A247" i="1"/>
  <c r="A246" i="1"/>
  <c r="A245" i="1"/>
  <c r="A243" i="1"/>
  <c r="A242" i="1"/>
  <c r="A241" i="1"/>
  <c r="A240" i="1"/>
  <c r="A239" i="1"/>
  <c r="A238" i="1"/>
  <c r="A237" i="1"/>
  <c r="A236" i="1"/>
  <c r="A235" i="1"/>
  <c r="A234" i="1"/>
  <c r="A233" i="1"/>
  <c r="A232" i="1"/>
  <c r="A231" i="1"/>
  <c r="A230" i="1"/>
  <c r="A229" i="1"/>
  <c r="A228" i="1"/>
  <c r="A227" i="1"/>
  <c r="A225" i="1"/>
  <c r="A224" i="1"/>
  <c r="A222" i="1"/>
  <c r="A221" i="1"/>
  <c r="A220" i="1"/>
  <c r="A219" i="1"/>
  <c r="A218" i="1"/>
  <c r="A217" i="1"/>
  <c r="A215" i="1"/>
  <c r="A214" i="1"/>
  <c r="A213" i="1"/>
  <c r="A212" i="1"/>
  <c r="A211" i="1"/>
  <c r="A210" i="1"/>
  <c r="A209" i="1"/>
  <c r="A208" i="1"/>
  <c r="A207" i="1"/>
  <c r="A206" i="1"/>
  <c r="A205" i="1"/>
  <c r="A204" i="1"/>
  <c r="A203" i="1"/>
  <c r="A202" i="1"/>
  <c r="A201" i="1"/>
  <c r="A200" i="1"/>
  <c r="A198" i="1"/>
  <c r="A197" i="1"/>
  <c r="A194" i="1"/>
  <c r="A193" i="1"/>
  <c r="A192" i="1"/>
  <c r="A179" i="1"/>
  <c r="A178" i="1"/>
  <c r="A177" i="1"/>
  <c r="A175" i="1"/>
  <c r="A174" i="1"/>
  <c r="A172" i="1"/>
  <c r="A171" i="1"/>
  <c r="A170" i="1"/>
  <c r="A169" i="1"/>
  <c r="A168" i="1"/>
  <c r="A167" i="1"/>
  <c r="A165" i="1"/>
  <c r="A164" i="1"/>
  <c r="A163" i="1"/>
  <c r="A162" i="1"/>
  <c r="A161" i="1"/>
  <c r="A160" i="1"/>
  <c r="A159" i="1"/>
  <c r="A158" i="1"/>
  <c r="A157" i="1"/>
  <c r="A156" i="1"/>
  <c r="A155" i="1"/>
  <c r="A154" i="1"/>
  <c r="A153" i="1"/>
  <c r="A152" i="1"/>
  <c r="A151" i="1"/>
  <c r="A150" i="1"/>
  <c r="A149" i="1"/>
  <c r="A148" i="1"/>
  <c r="A146" i="1"/>
  <c r="A145" i="1"/>
  <c r="A144" i="1"/>
  <c r="A143" i="1"/>
  <c r="A142" i="1"/>
  <c r="A141" i="1"/>
  <c r="A140" i="1"/>
  <c r="A138" i="1"/>
  <c r="A137" i="1"/>
  <c r="A136" i="1"/>
  <c r="A135"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273" i="1"/>
  <c r="A99" i="1"/>
  <c r="A97" i="1"/>
  <c r="A96" i="1"/>
  <c r="A95" i="1"/>
  <c r="A94" i="1"/>
  <c r="A93" i="1"/>
  <c r="A92" i="1"/>
  <c r="A91" i="1"/>
  <c r="A90" i="1"/>
  <c r="A89" i="1"/>
  <c r="A87" i="1"/>
  <c r="A86" i="1"/>
  <c r="A85" i="1"/>
  <c r="A84" i="1"/>
  <c r="A83" i="1"/>
  <c r="A81" i="1"/>
  <c r="A80" i="1"/>
  <c r="A79" i="1"/>
  <c r="A78" i="1"/>
  <c r="A77" i="1"/>
  <c r="A76" i="1"/>
  <c r="A75" i="1"/>
  <c r="A74" i="1"/>
  <c r="A73" i="1"/>
  <c r="A71" i="1"/>
  <c r="A70" i="1"/>
  <c r="A69" i="1"/>
  <c r="A68" i="1"/>
  <c r="A67" i="1"/>
  <c r="A65" i="1"/>
  <c r="A64" i="1"/>
  <c r="A63" i="1"/>
  <c r="A62" i="1"/>
  <c r="A61" i="1"/>
  <c r="A60" i="1"/>
  <c r="A59" i="1"/>
  <c r="A58" i="1"/>
  <c r="A57" i="1"/>
  <c r="A55" i="1"/>
  <c r="A54" i="1"/>
  <c r="A53" i="1"/>
  <c r="A52" i="1"/>
  <c r="A51" i="1"/>
  <c r="A49" i="1"/>
  <c r="A48" i="1"/>
  <c r="A47" i="1"/>
  <c r="A46" i="1"/>
  <c r="A45" i="1"/>
  <c r="A44" i="1"/>
  <c r="A43" i="1"/>
  <c r="A42" i="1"/>
  <c r="A41" i="1"/>
  <c r="A40" i="1"/>
  <c r="A39" i="1"/>
  <c r="A38" i="1"/>
  <c r="A37" i="1"/>
  <c r="A36" i="1"/>
  <c r="A35" i="1"/>
  <c r="A34" i="1"/>
  <c r="A33" i="1"/>
  <c r="A32" i="1"/>
  <c r="A31" i="1"/>
  <c r="A30" i="1"/>
  <c r="A27" i="1"/>
  <c r="A26" i="1"/>
  <c r="A25" i="1"/>
  <c r="A24" i="1"/>
  <c r="A23" i="1"/>
  <c r="A22" i="1"/>
  <c r="A21" i="1"/>
  <c r="A20" i="1"/>
  <c r="A18" i="1"/>
  <c r="A17" i="1"/>
  <c r="A16" i="1"/>
  <c r="A15" i="1"/>
  <c r="A14" i="1"/>
  <c r="A13" i="1"/>
  <c r="A12" i="1"/>
  <c r="A11" i="1"/>
  <c r="A10" i="1"/>
  <c r="A9" i="1"/>
  <c r="A8" i="1"/>
  <c r="A7" i="1"/>
  <c r="A6" i="1"/>
  <c r="AO179" i="1"/>
  <c r="AF179" i="1"/>
  <c r="I148" i="1"/>
  <c r="I135" i="1"/>
  <c r="I83" i="1"/>
  <c r="I67" i="1"/>
  <c r="I51" i="1"/>
  <c r="I30" i="1"/>
  <c r="I20" i="1"/>
  <c r="K6" i="1"/>
  <c r="I6" i="1"/>
  <c r="AV215" i="1"/>
  <c r="M28" i="9"/>
  <c r="K28" i="9"/>
  <c r="J28" i="9"/>
  <c r="I28" i="9"/>
  <c r="H28" i="9"/>
  <c r="G28" i="9"/>
  <c r="F28" i="9"/>
  <c r="T27" i="9"/>
  <c r="R27" i="9" s="1"/>
  <c r="S27" i="9" s="1"/>
  <c r="T26" i="9"/>
  <c r="R26" i="9" s="1"/>
  <c r="S26" i="9" s="1"/>
  <c r="T25" i="9"/>
  <c r="R25" i="9" s="1"/>
  <c r="S25" i="9" s="1"/>
  <c r="T24" i="9"/>
  <c r="R24" i="9" s="1"/>
  <c r="S24" i="9" s="1"/>
  <c r="T23" i="9"/>
  <c r="R23" i="9" s="1"/>
  <c r="S23" i="9" s="1"/>
  <c r="T22" i="9"/>
  <c r="R22" i="9" s="1"/>
  <c r="S22" i="9" s="1"/>
  <c r="T21" i="9"/>
  <c r="R21" i="9" s="1"/>
  <c r="S21" i="9" s="1"/>
  <c r="T20" i="9"/>
  <c r="R20" i="9" s="1"/>
  <c r="S20" i="9" s="1"/>
  <c r="T19" i="9"/>
  <c r="R19" i="9" s="1"/>
  <c r="S19" i="9" s="1"/>
  <c r="T18" i="9"/>
  <c r="R18" i="9" s="1"/>
  <c r="S18" i="9" s="1"/>
  <c r="T17" i="9"/>
  <c r="R17" i="9" s="1"/>
  <c r="S17" i="9" s="1"/>
  <c r="P16" i="9"/>
  <c r="O16" i="9"/>
  <c r="N16" i="9"/>
  <c r="P15" i="9"/>
  <c r="O15" i="9"/>
  <c r="N15" i="9"/>
  <c r="P14" i="9"/>
  <c r="O14" i="9"/>
  <c r="N14" i="9"/>
  <c r="P13" i="9"/>
  <c r="O13" i="9"/>
  <c r="N13" i="9"/>
  <c r="P12" i="9"/>
  <c r="O12" i="9"/>
  <c r="N12" i="9"/>
  <c r="P11" i="9"/>
  <c r="O11" i="9"/>
  <c r="N11" i="9"/>
  <c r="P10" i="9"/>
  <c r="O10" i="9"/>
  <c r="N10" i="9"/>
  <c r="P9" i="9"/>
  <c r="O9" i="9"/>
  <c r="N9" i="9"/>
  <c r="P8" i="9"/>
  <c r="O8" i="9"/>
  <c r="N8" i="9"/>
  <c r="P7" i="9"/>
  <c r="O7" i="9"/>
  <c r="N7" i="9"/>
  <c r="P6" i="9"/>
  <c r="O6" i="9"/>
  <c r="N6" i="9"/>
  <c r="S233" i="1"/>
  <c r="S205" i="1"/>
  <c r="S204" i="1"/>
  <c r="S130" i="1"/>
  <c r="S129" i="1"/>
  <c r="P233" i="1"/>
  <c r="P205" i="1"/>
  <c r="P204" i="1"/>
  <c r="P130" i="1"/>
  <c r="P129" i="1"/>
  <c r="M233" i="1"/>
  <c r="M205" i="1"/>
  <c r="M204" i="1"/>
  <c r="M130" i="1"/>
  <c r="M129" i="1"/>
  <c r="G254" i="1"/>
  <c r="AB177" i="1"/>
  <c r="Z177" i="1"/>
  <c r="X177" i="1"/>
  <c r="U177" i="1"/>
  <c r="BF120" i="1"/>
  <c r="BD120" i="1"/>
  <c r="BB120" i="1"/>
  <c r="BF119" i="1"/>
  <c r="BD119" i="1"/>
  <c r="BB119" i="1"/>
  <c r="BF230" i="1"/>
  <c r="BD230" i="1"/>
  <c r="BB230" i="1"/>
  <c r="BF211" i="1"/>
  <c r="BD211" i="1"/>
  <c r="BB211" i="1"/>
  <c r="BD156" i="1"/>
  <c r="BF118" i="1"/>
  <c r="BD118" i="1"/>
  <c r="BB118" i="1"/>
  <c r="BF241" i="1"/>
  <c r="BD241" i="1"/>
  <c r="BB241" i="1"/>
  <c r="BF198" i="1"/>
  <c r="BD198" i="1"/>
  <c r="BB198" i="1"/>
  <c r="BF212" i="1"/>
  <c r="BD212" i="1"/>
  <c r="BB212" i="1"/>
  <c r="BF207" i="1"/>
  <c r="BD207" i="1"/>
  <c r="BB207" i="1"/>
  <c r="BF209" i="1"/>
  <c r="BD209" i="1"/>
  <c r="BB209" i="1"/>
  <c r="BF133" i="1"/>
  <c r="BD133" i="1"/>
  <c r="BB133" i="1"/>
  <c r="BF229" i="1"/>
  <c r="BD229" i="1"/>
  <c r="BB229" i="1"/>
  <c r="P265" i="1"/>
  <c r="M265" i="1"/>
  <c r="P257" i="1"/>
  <c r="M257" i="1"/>
  <c r="P246" i="1"/>
  <c r="M246" i="1"/>
  <c r="P237" i="1"/>
  <c r="M237" i="1"/>
  <c r="P214" i="1"/>
  <c r="M214" i="1"/>
  <c r="P132" i="1"/>
  <c r="M132" i="1"/>
  <c r="BP202" i="1"/>
  <c r="BP121" i="1"/>
  <c r="BL202" i="1"/>
  <c r="BL121" i="1"/>
  <c r="BJ202" i="1"/>
  <c r="BJ121" i="1"/>
  <c r="BR231" i="1"/>
  <c r="BP231" i="1"/>
  <c r="BL231" i="1"/>
  <c r="Z203" i="1"/>
  <c r="X203" i="1"/>
  <c r="S116" i="1"/>
  <c r="P116" i="1"/>
  <c r="M116" i="1"/>
  <c r="AO263" i="1"/>
  <c r="AO256" i="1"/>
  <c r="AO245" i="1"/>
  <c r="AH263" i="1"/>
  <c r="AF263" i="1"/>
  <c r="AH256" i="1"/>
  <c r="AF256" i="1"/>
  <c r="AH245" i="1"/>
  <c r="AF245" i="1"/>
  <c r="AZ149" i="1"/>
  <c r="AZ84" i="1"/>
  <c r="AZ68" i="1"/>
  <c r="AZ52" i="1"/>
  <c r="AZ31" i="1"/>
  <c r="AV149" i="1"/>
  <c r="AV84" i="1"/>
  <c r="AV68" i="1"/>
  <c r="AV52" i="1"/>
  <c r="AV31" i="1"/>
  <c r="AX149" i="1"/>
  <c r="AX84" i="1"/>
  <c r="AX68" i="1"/>
  <c r="AX52" i="1"/>
  <c r="AX31" i="1"/>
  <c r="AV65" i="1"/>
  <c r="AV49" i="1"/>
  <c r="AV18" i="1"/>
  <c r="AV165" i="1"/>
  <c r="AV97" i="1"/>
  <c r="AV81" i="1"/>
  <c r="BF238" i="1"/>
  <c r="BD238" i="1"/>
  <c r="BB238" i="1"/>
  <c r="BF206" i="1"/>
  <c r="BD206" i="1"/>
  <c r="BB206" i="1"/>
  <c r="AV197" i="1"/>
  <c r="AV192" i="1"/>
  <c r="BH125" i="1"/>
  <c r="BD125" i="1"/>
  <c r="BB125" i="1"/>
  <c r="BD239" i="1"/>
  <c r="BB239" i="1"/>
  <c r="BD208" i="1"/>
  <c r="BB208" i="1"/>
  <c r="BB352" i="1"/>
  <c r="S243" i="1"/>
  <c r="P243" i="1"/>
  <c r="M243" i="1"/>
  <c r="AO222" i="1"/>
  <c r="AH222" i="1"/>
  <c r="AF222" i="1"/>
  <c r="BD194" i="1"/>
  <c r="BB194" i="1"/>
  <c r="BZ122" i="1"/>
  <c r="BN122" i="1"/>
  <c r="BJ122" i="1"/>
  <c r="BD242" i="1"/>
  <c r="BB242" i="1"/>
  <c r="AO262" i="1"/>
  <c r="AO255" i="1"/>
  <c r="AO221" i="1"/>
  <c r="AF262" i="1"/>
  <c r="AF255" i="1"/>
  <c r="AF221" i="1"/>
  <c r="AO175" i="1"/>
  <c r="AF175" i="1"/>
  <c r="BF114" i="1"/>
  <c r="BD114" i="1"/>
  <c r="BB114" i="1"/>
  <c r="BF113" i="1"/>
  <c r="BD113" i="1"/>
  <c r="BB113" i="1"/>
  <c r="BF111" i="1"/>
  <c r="BD111" i="1"/>
  <c r="BB111" i="1"/>
  <c r="BF108" i="1"/>
  <c r="BB108" i="1"/>
  <c r="BD115" i="1"/>
  <c r="BD117" i="1"/>
  <c r="BD150" i="1"/>
  <c r="BD151" i="1"/>
  <c r="BD152" i="1"/>
  <c r="BD153" i="1"/>
  <c r="BD154" i="1"/>
  <c r="BD155" i="1"/>
  <c r="BD200" i="1"/>
  <c r="BD201" i="1"/>
  <c r="BD227" i="1"/>
  <c r="BD228" i="1"/>
  <c r="BD108" i="1"/>
  <c r="BD107" i="1"/>
  <c r="BB107" i="1"/>
  <c r="BD106" i="1"/>
  <c r="BD35" i="1"/>
  <c r="BD104" i="1"/>
  <c r="BD34" i="1"/>
  <c r="BD105" i="1"/>
  <c r="BB151" i="1"/>
  <c r="BB152" i="1"/>
  <c r="BB104" i="1"/>
  <c r="BB105" i="1"/>
  <c r="BB106" i="1"/>
  <c r="BB34" i="1"/>
  <c r="BB35" i="1"/>
  <c r="BD103" i="1"/>
  <c r="BB103" i="1"/>
  <c r="AV193" i="1"/>
  <c r="AV101" i="1"/>
  <c r="BZ100" i="1"/>
  <c r="BJ100" i="1"/>
  <c r="AV99" i="1"/>
  <c r="BP232" i="1"/>
  <c r="BP157" i="1"/>
  <c r="BP40" i="1"/>
  <c r="BL232" i="1"/>
  <c r="BL157" i="1"/>
  <c r="BL40" i="1"/>
  <c r="BJ232" i="1"/>
  <c r="BJ157" i="1"/>
  <c r="BJ40" i="1"/>
  <c r="BF156" i="1"/>
  <c r="BF39" i="1"/>
  <c r="BD39" i="1"/>
  <c r="BB156" i="1"/>
  <c r="BB39" i="1"/>
  <c r="BF155" i="1"/>
  <c r="BF117" i="1"/>
  <c r="BF38" i="1"/>
  <c r="BD38" i="1"/>
  <c r="BB155" i="1"/>
  <c r="BB117" i="1"/>
  <c r="BB38" i="1"/>
  <c r="BF228" i="1"/>
  <c r="BF201" i="1"/>
  <c r="BF154" i="1"/>
  <c r="BF115" i="1"/>
  <c r="BF37" i="1"/>
  <c r="BD37" i="1"/>
  <c r="BB228" i="1"/>
  <c r="BB201" i="1"/>
  <c r="BB154" i="1"/>
  <c r="BB115" i="1"/>
  <c r="BB37" i="1"/>
  <c r="BF153" i="1"/>
  <c r="BF109" i="1"/>
  <c r="BF36" i="1"/>
  <c r="BD109" i="1"/>
  <c r="BD36" i="1"/>
  <c r="BB109" i="1"/>
  <c r="BB36" i="1"/>
  <c r="BD102" i="1"/>
  <c r="BD33" i="1"/>
  <c r="BB227" i="1"/>
  <c r="BB200" i="1"/>
  <c r="BB150" i="1"/>
  <c r="BB102" i="1"/>
  <c r="BB33" i="1"/>
  <c r="I149" i="1"/>
  <c r="I84" i="1"/>
  <c r="I68" i="1"/>
  <c r="I52" i="1"/>
  <c r="I31" i="1"/>
  <c r="K149" i="1"/>
  <c r="K84" i="1"/>
  <c r="K68" i="1"/>
  <c r="K52" i="1"/>
  <c r="K31" i="1"/>
  <c r="AH219" i="1"/>
  <c r="AH164" i="1"/>
  <c r="AH145" i="1"/>
  <c r="AH95" i="1"/>
  <c r="AH79" i="1"/>
  <c r="AH63" i="1"/>
  <c r="AH47" i="1"/>
  <c r="AD219" i="1"/>
  <c r="AD164" i="1"/>
  <c r="AD145" i="1"/>
  <c r="AD95" i="1"/>
  <c r="AD79" i="1"/>
  <c r="AD63" i="1"/>
  <c r="AD47" i="1"/>
  <c r="AD26" i="1"/>
  <c r="AH26" i="1"/>
  <c r="AO146" i="1"/>
  <c r="AO131" i="1"/>
  <c r="AO17" i="1"/>
  <c r="AH218" i="1"/>
  <c r="AH163" i="1"/>
  <c r="AH144" i="1"/>
  <c r="AH127" i="1"/>
  <c r="AH94" i="1"/>
  <c r="AH78" i="1"/>
  <c r="AH62" i="1"/>
  <c r="AH46" i="1"/>
  <c r="AH25" i="1"/>
  <c r="AH13" i="1"/>
  <c r="AF218" i="1"/>
  <c r="AF163" i="1"/>
  <c r="AF144" i="1"/>
  <c r="AF127" i="1"/>
  <c r="AF94" i="1"/>
  <c r="AF78" i="1"/>
  <c r="AF62" i="1"/>
  <c r="AF46" i="1"/>
  <c r="AF25" i="1"/>
  <c r="AF13" i="1"/>
  <c r="AO160" i="1"/>
  <c r="AO141" i="1"/>
  <c r="AO91" i="1"/>
  <c r="AO75" i="1"/>
  <c r="AO59" i="1"/>
  <c r="AO43" i="1"/>
  <c r="AO11" i="1"/>
  <c r="AD160" i="1"/>
  <c r="AD141" i="1"/>
  <c r="AD91" i="1"/>
  <c r="AD75" i="1"/>
  <c r="AD59" i="1"/>
  <c r="AD43" i="1"/>
  <c r="AD11" i="1"/>
  <c r="AH160" i="1"/>
  <c r="AH141" i="1"/>
  <c r="AH91" i="1"/>
  <c r="AH75" i="1"/>
  <c r="AH59" i="1"/>
  <c r="AH43" i="1"/>
  <c r="AH11" i="1"/>
  <c r="K148" i="1"/>
  <c r="K135" i="1"/>
  <c r="K83" i="1"/>
  <c r="K67" i="1"/>
  <c r="K51" i="1"/>
  <c r="K30" i="1"/>
  <c r="K20" i="1"/>
  <c r="EY104" i="1" l="1"/>
  <c r="EZ104" i="1"/>
  <c r="FA104" i="1"/>
  <c r="EY125" i="1"/>
  <c r="EZ125" i="1"/>
  <c r="FA125" i="1"/>
  <c r="EY43" i="1"/>
  <c r="EZ43" i="1"/>
  <c r="FA43" i="1"/>
  <c r="EY152" i="1"/>
  <c r="EZ152" i="1"/>
  <c r="FA152" i="1"/>
  <c r="FA111" i="1"/>
  <c r="EZ111" i="1"/>
  <c r="EY111" i="1"/>
  <c r="EZ255" i="1"/>
  <c r="EY255" i="1"/>
  <c r="FA255" i="1"/>
  <c r="EZ231" i="1"/>
  <c r="EY231" i="1"/>
  <c r="FA231" i="1"/>
  <c r="EZ198" i="1"/>
  <c r="FA198" i="1"/>
  <c r="EY198" i="1"/>
  <c r="EY74" i="1"/>
  <c r="EZ74" i="1"/>
  <c r="FA74" i="1"/>
  <c r="EZ80" i="1"/>
  <c r="FA80" i="1"/>
  <c r="EY80" i="1"/>
  <c r="EZ188" i="1"/>
  <c r="FA188" i="1"/>
  <c r="EY188" i="1"/>
  <c r="EZ13" i="1"/>
  <c r="EY13" i="1"/>
  <c r="FA13" i="1"/>
  <c r="EY26" i="1"/>
  <c r="EZ26" i="1"/>
  <c r="FA26" i="1"/>
  <c r="EY149" i="1"/>
  <c r="EZ149" i="1"/>
  <c r="FA149" i="1"/>
  <c r="EY151" i="1"/>
  <c r="EZ151" i="1"/>
  <c r="FA151" i="1"/>
  <c r="EZ262" i="1"/>
  <c r="EY262" i="1"/>
  <c r="FA262" i="1"/>
  <c r="EY81" i="1"/>
  <c r="EZ81" i="1"/>
  <c r="FA81" i="1"/>
  <c r="EY75" i="1"/>
  <c r="EZ75" i="1"/>
  <c r="FA75" i="1"/>
  <c r="FA47" i="1"/>
  <c r="EZ47" i="1"/>
  <c r="EY47" i="1"/>
  <c r="EY33" i="1"/>
  <c r="EZ33" i="1"/>
  <c r="FA33" i="1"/>
  <c r="EY97" i="1"/>
  <c r="EZ97" i="1"/>
  <c r="FA97" i="1"/>
  <c r="EY263" i="1"/>
  <c r="EZ263" i="1"/>
  <c r="FA263" i="1"/>
  <c r="EY159" i="1"/>
  <c r="EZ159" i="1"/>
  <c r="FA159" i="1"/>
  <c r="EZ91" i="1"/>
  <c r="FA91" i="1"/>
  <c r="EY91" i="1"/>
  <c r="FA46" i="1"/>
  <c r="EZ46" i="1"/>
  <c r="EY46" i="1"/>
  <c r="EY63" i="1"/>
  <c r="EZ63" i="1"/>
  <c r="FA63" i="1"/>
  <c r="EY102" i="1"/>
  <c r="EZ102" i="1"/>
  <c r="FA102" i="1"/>
  <c r="EZ38" i="1"/>
  <c r="EY38" i="1"/>
  <c r="FA38" i="1"/>
  <c r="EY40" i="1"/>
  <c r="EZ40" i="1"/>
  <c r="FA40" i="1"/>
  <c r="EY101" i="1"/>
  <c r="EZ101" i="1"/>
  <c r="FA101" i="1"/>
  <c r="EY113" i="1"/>
  <c r="EZ113" i="1"/>
  <c r="FA113" i="1"/>
  <c r="EY243" i="1"/>
  <c r="EZ243" i="1"/>
  <c r="FA243" i="1"/>
  <c r="EZ165" i="1"/>
  <c r="EY165" i="1"/>
  <c r="FA165" i="1"/>
  <c r="EY121" i="1"/>
  <c r="EZ121" i="1"/>
  <c r="FA121" i="1"/>
  <c r="EY246" i="1"/>
  <c r="EZ246" i="1"/>
  <c r="FA246" i="1"/>
  <c r="EY209" i="1"/>
  <c r="EZ209" i="1"/>
  <c r="FA209" i="1"/>
  <c r="EY241" i="1"/>
  <c r="EZ241" i="1"/>
  <c r="FA241" i="1"/>
  <c r="EZ51" i="1"/>
  <c r="EY51" i="1"/>
  <c r="FA51" i="1"/>
  <c r="EY213" i="1"/>
  <c r="EZ213" i="1"/>
  <c r="FA213" i="1"/>
  <c r="EY12" i="1"/>
  <c r="EZ12" i="1"/>
  <c r="FA12" i="1"/>
  <c r="FA156" i="1"/>
  <c r="EZ156" i="1"/>
  <c r="EY156" i="1"/>
  <c r="EY221" i="1"/>
  <c r="EZ221" i="1"/>
  <c r="FA221" i="1"/>
  <c r="EZ214" i="1"/>
  <c r="EY214" i="1"/>
  <c r="FA214" i="1"/>
  <c r="EY6" i="1"/>
  <c r="EZ6" i="1"/>
  <c r="FA6" i="1"/>
  <c r="EY16" i="1"/>
  <c r="EZ16" i="1"/>
  <c r="FA16" i="1"/>
  <c r="EY58" i="1"/>
  <c r="EZ58" i="1"/>
  <c r="FA58" i="1"/>
  <c r="EY64" i="1"/>
  <c r="EZ64" i="1"/>
  <c r="FA64" i="1"/>
  <c r="FA84" i="1"/>
  <c r="EY84" i="1"/>
  <c r="EZ84" i="1"/>
  <c r="EZ99" i="1"/>
  <c r="EY99" i="1"/>
  <c r="FA99" i="1"/>
  <c r="EY222" i="1"/>
  <c r="EZ222" i="1"/>
  <c r="FA222" i="1"/>
  <c r="EY256" i="1"/>
  <c r="EZ256" i="1"/>
  <c r="FA256" i="1"/>
  <c r="EY133" i="1"/>
  <c r="EZ133" i="1"/>
  <c r="FA133" i="1"/>
  <c r="EY59" i="1"/>
  <c r="EZ59" i="1"/>
  <c r="FA59" i="1"/>
  <c r="EZ100" i="1"/>
  <c r="FA100" i="1"/>
  <c r="EY100" i="1"/>
  <c r="FA237" i="1"/>
  <c r="EY237" i="1"/>
  <c r="EZ237" i="1"/>
  <c r="FA230" i="1"/>
  <c r="EY230" i="1"/>
  <c r="EZ230" i="1"/>
  <c r="FA20" i="1"/>
  <c r="EY20" i="1"/>
  <c r="EZ20" i="1"/>
  <c r="EZ123" i="1"/>
  <c r="FA123" i="1"/>
  <c r="EY123" i="1"/>
  <c r="EY90" i="1"/>
  <c r="EZ90" i="1"/>
  <c r="FA90" i="1"/>
  <c r="EY96" i="1"/>
  <c r="EZ96" i="1"/>
  <c r="FA96" i="1"/>
  <c r="EY25" i="1"/>
  <c r="EZ25" i="1"/>
  <c r="FA25" i="1"/>
  <c r="EY192" i="1"/>
  <c r="EZ192" i="1"/>
  <c r="FA192" i="1"/>
  <c r="EY30" i="1"/>
  <c r="EZ30" i="1"/>
  <c r="FA30" i="1"/>
  <c r="EY178" i="1"/>
  <c r="EZ178" i="1"/>
  <c r="FA178" i="1"/>
  <c r="EY141" i="1"/>
  <c r="EZ141" i="1"/>
  <c r="FA141" i="1"/>
  <c r="EZ62" i="1"/>
  <c r="FA62" i="1"/>
  <c r="EY62" i="1"/>
  <c r="EY79" i="1"/>
  <c r="EZ79" i="1"/>
  <c r="FA79" i="1"/>
  <c r="FA150" i="1"/>
  <c r="EY150" i="1"/>
  <c r="EZ150" i="1"/>
  <c r="EY37" i="1"/>
  <c r="EZ37" i="1"/>
  <c r="FA37" i="1"/>
  <c r="EY117" i="1"/>
  <c r="EZ117" i="1"/>
  <c r="FA117" i="1"/>
  <c r="EZ157" i="1"/>
  <c r="EY157" i="1"/>
  <c r="FA157" i="1"/>
  <c r="EY193" i="1"/>
  <c r="EZ193" i="1"/>
  <c r="FA193" i="1"/>
  <c r="EY153" i="1"/>
  <c r="FA153" i="1"/>
  <c r="EZ153" i="1"/>
  <c r="FA18" i="1"/>
  <c r="EY18" i="1"/>
  <c r="EZ18" i="1"/>
  <c r="FA202" i="1"/>
  <c r="EZ202" i="1"/>
  <c r="EY202" i="1"/>
  <c r="EY119" i="1"/>
  <c r="EZ119" i="1"/>
  <c r="FA119" i="1"/>
  <c r="EY129" i="1"/>
  <c r="EZ129" i="1"/>
  <c r="FA129" i="1"/>
  <c r="EY67" i="1"/>
  <c r="EZ67" i="1"/>
  <c r="FA67" i="1"/>
  <c r="EY44" i="1"/>
  <c r="EZ44" i="1"/>
  <c r="FA44" i="1"/>
  <c r="EZ248" i="1"/>
  <c r="EY248" i="1"/>
  <c r="FA248" i="1"/>
  <c r="EY190" i="1"/>
  <c r="EZ190" i="1"/>
  <c r="FA190" i="1"/>
  <c r="FA110" i="1"/>
  <c r="EZ110" i="1"/>
  <c r="EY110" i="1"/>
  <c r="EY189" i="1"/>
  <c r="EZ189" i="1"/>
  <c r="FA189" i="1"/>
  <c r="FA146" i="1"/>
  <c r="EZ146" i="1"/>
  <c r="EY146" i="1"/>
  <c r="EZ160" i="1"/>
  <c r="FA160" i="1"/>
  <c r="EY160" i="1"/>
  <c r="EY155" i="1"/>
  <c r="EZ155" i="1"/>
  <c r="FA155" i="1"/>
  <c r="EY49" i="1"/>
  <c r="EZ49" i="1"/>
  <c r="FA49" i="1"/>
  <c r="EY257" i="1"/>
  <c r="FA257" i="1"/>
  <c r="EZ257" i="1"/>
  <c r="FA130" i="1"/>
  <c r="EY130" i="1"/>
  <c r="EZ130" i="1"/>
  <c r="EY83" i="1"/>
  <c r="EZ83" i="1"/>
  <c r="FA83" i="1"/>
  <c r="EY60" i="1"/>
  <c r="EZ60" i="1"/>
  <c r="FA60" i="1"/>
  <c r="EY94" i="1"/>
  <c r="EZ94" i="1"/>
  <c r="FA94" i="1"/>
  <c r="EZ227" i="1"/>
  <c r="EY227" i="1"/>
  <c r="FA227" i="1"/>
  <c r="EZ114" i="1"/>
  <c r="FA114" i="1"/>
  <c r="EY114" i="1"/>
  <c r="EZ65" i="1"/>
  <c r="FA65" i="1"/>
  <c r="EY65" i="1"/>
  <c r="EY207" i="1"/>
  <c r="EZ207" i="1"/>
  <c r="FA207" i="1"/>
  <c r="EZ118" i="1"/>
  <c r="FA118" i="1"/>
  <c r="EY118" i="1"/>
  <c r="EY204" i="1"/>
  <c r="EZ204" i="1"/>
  <c r="FA204" i="1"/>
  <c r="FA76" i="1"/>
  <c r="EZ76" i="1"/>
  <c r="EY76" i="1"/>
  <c r="EZ14" i="1"/>
  <c r="EY14" i="1"/>
  <c r="FA14" i="1"/>
  <c r="FA127" i="1"/>
  <c r="EY127" i="1"/>
  <c r="EZ127" i="1"/>
  <c r="FA164" i="1"/>
  <c r="EZ164" i="1"/>
  <c r="EY164" i="1"/>
  <c r="FA35" i="1"/>
  <c r="EZ35" i="1"/>
  <c r="EY35" i="1"/>
  <c r="EZ122" i="1"/>
  <c r="EY122" i="1"/>
  <c r="FA122" i="1"/>
  <c r="EZ206" i="1"/>
  <c r="FA206" i="1"/>
  <c r="EY206" i="1"/>
  <c r="EY116" i="1"/>
  <c r="EZ116" i="1"/>
  <c r="FA116" i="1"/>
  <c r="EY120" i="1"/>
  <c r="EZ120" i="1"/>
  <c r="FA120" i="1"/>
  <c r="EY144" i="1"/>
  <c r="EZ144" i="1"/>
  <c r="FA144" i="1"/>
  <c r="EY219" i="1"/>
  <c r="EZ219" i="1"/>
  <c r="FA219" i="1"/>
  <c r="EY228" i="1"/>
  <c r="EZ228" i="1"/>
  <c r="FA228" i="1"/>
  <c r="EY34" i="1"/>
  <c r="EZ34" i="1"/>
  <c r="FA34" i="1"/>
  <c r="EY179" i="1"/>
  <c r="EZ179" i="1"/>
  <c r="FA179" i="1"/>
  <c r="EZ142" i="1"/>
  <c r="FA142" i="1"/>
  <c r="EY142" i="1"/>
  <c r="EY68" i="1"/>
  <c r="EZ68" i="1"/>
  <c r="FA68" i="1"/>
  <c r="EY115" i="1"/>
  <c r="EZ115" i="1"/>
  <c r="FA115" i="1"/>
  <c r="FA161" i="1"/>
  <c r="EZ161" i="1"/>
  <c r="EY161" i="1"/>
  <c r="FA23" i="1"/>
  <c r="EZ23" i="1"/>
  <c r="EY23" i="1"/>
  <c r="EY48" i="1"/>
  <c r="EZ48" i="1"/>
  <c r="FA48" i="1"/>
  <c r="EY128" i="1"/>
  <c r="EZ128" i="1"/>
  <c r="FA128" i="1"/>
  <c r="EY11" i="1"/>
  <c r="EZ11" i="1"/>
  <c r="FA11" i="1"/>
  <c r="EY78" i="1"/>
  <c r="EZ78" i="1"/>
  <c r="FA78" i="1"/>
  <c r="EZ95" i="1"/>
  <c r="FA95" i="1"/>
  <c r="EY95" i="1"/>
  <c r="EY200" i="1"/>
  <c r="EZ200" i="1"/>
  <c r="FA200" i="1"/>
  <c r="EY232" i="1"/>
  <c r="EZ232" i="1"/>
  <c r="FA232" i="1"/>
  <c r="FA103" i="1"/>
  <c r="EY103" i="1"/>
  <c r="EZ103" i="1"/>
  <c r="EY242" i="1"/>
  <c r="EZ242" i="1"/>
  <c r="FA242" i="1"/>
  <c r="EY145" i="1"/>
  <c r="EZ145" i="1"/>
  <c r="FA145" i="1"/>
  <c r="EY154" i="1"/>
  <c r="EZ154" i="1"/>
  <c r="FA154" i="1"/>
  <c r="EY197" i="1"/>
  <c r="EZ197" i="1"/>
  <c r="FA197" i="1"/>
  <c r="FA135" i="1"/>
  <c r="EY135" i="1"/>
  <c r="EZ135" i="1"/>
  <c r="EY201" i="1"/>
  <c r="EZ201" i="1"/>
  <c r="FA201" i="1"/>
  <c r="FA107" i="1"/>
  <c r="EZ107" i="1"/>
  <c r="EY107" i="1"/>
  <c r="EY208" i="1"/>
  <c r="EZ208" i="1"/>
  <c r="FA208" i="1"/>
  <c r="EY265" i="1"/>
  <c r="FA265" i="1"/>
  <c r="EZ265" i="1"/>
  <c r="EY205" i="1"/>
  <c r="EZ205" i="1"/>
  <c r="FA205" i="1"/>
  <c r="EY148" i="1"/>
  <c r="EZ148" i="1"/>
  <c r="FA148" i="1"/>
  <c r="EY92" i="1"/>
  <c r="FA92" i="1"/>
  <c r="EZ92" i="1"/>
  <c r="EY233" i="1"/>
  <c r="EZ233" i="1"/>
  <c r="FA233" i="1"/>
  <c r="EY163" i="1"/>
  <c r="EZ163" i="1"/>
  <c r="FA163" i="1"/>
  <c r="FA17" i="1"/>
  <c r="EZ17" i="1"/>
  <c r="EY17" i="1"/>
  <c r="FA31" i="1"/>
  <c r="EY31" i="1"/>
  <c r="EZ31" i="1"/>
  <c r="EY36" i="1"/>
  <c r="EZ36" i="1"/>
  <c r="FA36" i="1"/>
  <c r="EY106" i="1"/>
  <c r="EZ106" i="1"/>
  <c r="FA106" i="1"/>
  <c r="EY175" i="1"/>
  <c r="EZ175" i="1"/>
  <c r="FA175" i="1"/>
  <c r="EY239" i="1"/>
  <c r="EZ239" i="1"/>
  <c r="FA239" i="1"/>
  <c r="EY132" i="1"/>
  <c r="EZ132" i="1"/>
  <c r="FA132" i="1"/>
  <c r="EY229" i="1"/>
  <c r="EZ229" i="1"/>
  <c r="FA229" i="1"/>
  <c r="EY212" i="1"/>
  <c r="EZ212" i="1"/>
  <c r="FA212" i="1"/>
  <c r="EY218" i="1"/>
  <c r="EZ218" i="1"/>
  <c r="FA218" i="1"/>
  <c r="EY131" i="1"/>
  <c r="EZ131" i="1"/>
  <c r="FA131" i="1"/>
  <c r="EY52" i="1"/>
  <c r="EZ52" i="1"/>
  <c r="FA52" i="1"/>
  <c r="EY109" i="1"/>
  <c r="EZ109" i="1"/>
  <c r="FA109" i="1"/>
  <c r="EZ39" i="1"/>
  <c r="FA39" i="1"/>
  <c r="EY39" i="1"/>
  <c r="EY105" i="1"/>
  <c r="EZ105" i="1"/>
  <c r="FA105" i="1"/>
  <c r="FA108" i="1"/>
  <c r="EY108" i="1"/>
  <c r="EZ108" i="1"/>
  <c r="FA194" i="1"/>
  <c r="EY194" i="1"/>
  <c r="EZ194" i="1"/>
  <c r="EZ238" i="1"/>
  <c r="EY238" i="1"/>
  <c r="FA238" i="1"/>
  <c r="EY245" i="1"/>
  <c r="EZ245" i="1"/>
  <c r="FA245" i="1"/>
  <c r="EZ203" i="1"/>
  <c r="FA203" i="1"/>
  <c r="EY203" i="1"/>
  <c r="EZ211" i="1"/>
  <c r="EY211" i="1"/>
  <c r="FA211" i="1"/>
  <c r="FA177" i="1"/>
  <c r="EY177" i="1"/>
  <c r="EZ177" i="1"/>
  <c r="EY215" i="1"/>
  <c r="EZ215" i="1"/>
  <c r="FA215" i="1"/>
  <c r="FA42" i="1"/>
  <c r="EZ42" i="1"/>
  <c r="EY42" i="1"/>
  <c r="EY182" i="1"/>
  <c r="EZ182" i="1"/>
  <c r="FA182" i="1"/>
  <c r="L32" i="2"/>
  <c r="O32" i="2" s="1"/>
  <c r="L24" i="2"/>
  <c r="O24" i="2" s="1"/>
  <c r="M24" i="2" s="1"/>
  <c r="N24" i="2" s="1"/>
  <c r="L16" i="2"/>
  <c r="O16" i="2" s="1"/>
  <c r="M16" i="2" s="1"/>
  <c r="N16" i="2" s="1"/>
  <c r="L11" i="8"/>
  <c r="O11" i="8" s="1"/>
  <c r="L7" i="8"/>
  <c r="O7" i="8" s="1"/>
  <c r="M7" i="8" s="1"/>
  <c r="N7" i="8" s="1"/>
  <c r="L31" i="2"/>
  <c r="O31" i="2" s="1"/>
  <c r="M31" i="2" s="1"/>
  <c r="N31" i="2" s="1"/>
  <c r="L27" i="2"/>
  <c r="O27" i="2" s="1"/>
  <c r="M27" i="2" s="1"/>
  <c r="N27" i="2" s="1"/>
  <c r="L17" i="2"/>
  <c r="O17" i="2" s="1"/>
  <c r="M17" i="2" s="1"/>
  <c r="N17" i="2" s="1"/>
  <c r="L19" i="2"/>
  <c r="O19" i="2" s="1"/>
  <c r="L15" i="2"/>
  <c r="O15" i="2" s="1"/>
  <c r="M15" i="2" s="1"/>
  <c r="N15" i="2" s="1"/>
  <c r="L18" i="2"/>
  <c r="O18" i="2" s="1"/>
  <c r="M18" i="2" s="1"/>
  <c r="N18" i="2" s="1"/>
  <c r="Q8" i="9"/>
  <c r="T8" i="9" s="1"/>
  <c r="Q12" i="9"/>
  <c r="T12" i="9" s="1"/>
  <c r="L9" i="2"/>
  <c r="O9" i="2" s="1"/>
  <c r="M9" i="2" s="1"/>
  <c r="N9" i="2" s="1"/>
  <c r="L16" i="5"/>
  <c r="O16" i="5" s="1"/>
  <c r="L12" i="5"/>
  <c r="O12" i="5" s="1"/>
  <c r="M12" i="5" s="1"/>
  <c r="N12" i="5" s="1"/>
  <c r="L24" i="8"/>
  <c r="O24" i="8" s="1"/>
  <c r="M24" i="8" s="1"/>
  <c r="N24" i="8" s="1"/>
  <c r="L12" i="2"/>
  <c r="O12" i="2" s="1"/>
  <c r="L8" i="2"/>
  <c r="O8" i="2" s="1"/>
  <c r="M8" i="2" s="1"/>
  <c r="N8" i="2" s="1"/>
  <c r="L10" i="7"/>
  <c r="O10" i="7" s="1"/>
  <c r="L6" i="7"/>
  <c r="O6" i="7" s="1"/>
  <c r="L15" i="5"/>
  <c r="O15" i="5" s="1"/>
  <c r="M15" i="5" s="1"/>
  <c r="N15" i="5" s="1"/>
  <c r="L11" i="5"/>
  <c r="O11" i="5" s="1"/>
  <c r="M11" i="5" s="1"/>
  <c r="N11" i="5" s="1"/>
  <c r="L8" i="5"/>
  <c r="O8" i="5" s="1"/>
  <c r="M8" i="5" s="1"/>
  <c r="N8" i="5" s="1"/>
  <c r="L27" i="8"/>
  <c r="O27" i="8" s="1"/>
  <c r="L23" i="8"/>
  <c r="O23" i="8" s="1"/>
  <c r="L19" i="8"/>
  <c r="O19" i="8" s="1"/>
  <c r="M19" i="8" s="1"/>
  <c r="N19" i="8" s="1"/>
  <c r="L15" i="8"/>
  <c r="O15" i="8" s="1"/>
  <c r="L26" i="2"/>
  <c r="O26" i="2" s="1"/>
  <c r="M26" i="2" s="1"/>
  <c r="N26" i="2" s="1"/>
  <c r="L22" i="2"/>
  <c r="O22" i="2" s="1"/>
  <c r="M22" i="2" s="1"/>
  <c r="N22" i="2" s="1"/>
  <c r="L11" i="2"/>
  <c r="O11" i="2" s="1"/>
  <c r="M11" i="2" s="1"/>
  <c r="N11" i="2" s="1"/>
  <c r="L14" i="2"/>
  <c r="O14" i="2" s="1"/>
  <c r="M14" i="2" s="1"/>
  <c r="N14" i="2" s="1"/>
  <c r="L10" i="2"/>
  <c r="O10" i="2" s="1"/>
  <c r="M10" i="2" s="1"/>
  <c r="N10" i="2" s="1"/>
  <c r="L30" i="2"/>
  <c r="O30" i="2" s="1"/>
  <c r="M30" i="2" s="1"/>
  <c r="N30" i="2" s="1"/>
  <c r="L33" i="2"/>
  <c r="O33" i="2" s="1"/>
  <c r="L29" i="2"/>
  <c r="O29" i="2" s="1"/>
  <c r="M29" i="2" s="1"/>
  <c r="N29" i="2" s="1"/>
  <c r="L7" i="2"/>
  <c r="O7" i="2" s="1"/>
  <c r="M7" i="2" s="1"/>
  <c r="N7" i="2" s="1"/>
  <c r="L9" i="7"/>
  <c r="O9" i="7" s="1"/>
  <c r="M9" i="7" s="1"/>
  <c r="N9" i="7" s="1"/>
  <c r="L14" i="5"/>
  <c r="O14" i="5" s="1"/>
  <c r="M14" i="5" s="1"/>
  <c r="N14" i="5" s="1"/>
  <c r="L10" i="5"/>
  <c r="O10" i="5" s="1"/>
  <c r="M10" i="5" s="1"/>
  <c r="N10" i="5" s="1"/>
  <c r="L7" i="5"/>
  <c r="O7" i="5" s="1"/>
  <c r="M7" i="5" s="1"/>
  <c r="N7" i="5" s="1"/>
  <c r="L26" i="8"/>
  <c r="O26" i="8" s="1"/>
  <c r="M26" i="8" s="1"/>
  <c r="N26" i="8" s="1"/>
  <c r="L22" i="8"/>
  <c r="O22" i="8" s="1"/>
  <c r="M22" i="8" s="1"/>
  <c r="N22" i="8" s="1"/>
  <c r="L18" i="8"/>
  <c r="O18" i="8" s="1"/>
  <c r="L5" i="5"/>
  <c r="O5" i="5" s="1"/>
  <c r="Q16" i="9"/>
  <c r="T16" i="9" s="1"/>
  <c r="L20" i="2"/>
  <c r="O20" i="2" s="1"/>
  <c r="L28" i="2"/>
  <c r="O28" i="2" s="1"/>
  <c r="M28" i="2" s="1"/>
  <c r="N28" i="2" s="1"/>
  <c r="Q7" i="9"/>
  <c r="T7" i="9" s="1"/>
  <c r="R7" i="9" s="1"/>
  <c r="S7" i="9" s="1"/>
  <c r="Q11" i="9"/>
  <c r="T11" i="9" s="1"/>
  <c r="Q15" i="9"/>
  <c r="T15" i="9" s="1"/>
  <c r="L6" i="2"/>
  <c r="O6" i="2" s="1"/>
  <c r="L8" i="7"/>
  <c r="O8" i="7" s="1"/>
  <c r="L17" i="5"/>
  <c r="O17" i="5" s="1"/>
  <c r="M17" i="5" s="1"/>
  <c r="N17" i="5" s="1"/>
  <c r="L13" i="5"/>
  <c r="O13" i="5" s="1"/>
  <c r="M13" i="5" s="1"/>
  <c r="N13" i="5" s="1"/>
  <c r="L9" i="5"/>
  <c r="O9" i="5" s="1"/>
  <c r="M9" i="5" s="1"/>
  <c r="N9" i="5" s="1"/>
  <c r="L6" i="5"/>
  <c r="O6" i="5" s="1"/>
  <c r="L25" i="8"/>
  <c r="O25" i="8" s="1"/>
  <c r="M25" i="8" s="1"/>
  <c r="N25" i="8" s="1"/>
  <c r="L21" i="8"/>
  <c r="O21" i="8" s="1"/>
  <c r="L17" i="8"/>
  <c r="O17" i="8" s="1"/>
  <c r="M17" i="8" s="1"/>
  <c r="N17" i="8" s="1"/>
  <c r="L13" i="8"/>
  <c r="O13" i="8" s="1"/>
  <c r="M13" i="8" s="1"/>
  <c r="N13" i="8" s="1"/>
  <c r="L34" i="2"/>
  <c r="O34" i="2" s="1"/>
  <c r="L23" i="2"/>
  <c r="O23" i="2" s="1"/>
  <c r="L7" i="7"/>
  <c r="O7" i="7" s="1"/>
  <c r="M7" i="7" s="1"/>
  <c r="N7" i="7" s="1"/>
  <c r="L8" i="8"/>
  <c r="O8" i="8" s="1"/>
  <c r="M8" i="8" s="1"/>
  <c r="N8" i="8" s="1"/>
  <c r="Q9" i="9"/>
  <c r="T9" i="9" s="1"/>
  <c r="R9" i="9" s="1"/>
  <c r="S9" i="9" s="1"/>
  <c r="Q13" i="9"/>
  <c r="T13" i="9" s="1"/>
  <c r="L25" i="2"/>
  <c r="O25" i="2" s="1"/>
  <c r="L13" i="2"/>
  <c r="O13" i="2" s="1"/>
  <c r="M13" i="2" s="1"/>
  <c r="N13" i="2" s="1"/>
  <c r="Q6" i="9"/>
  <c r="T6" i="9" s="1"/>
  <c r="Q10" i="9"/>
  <c r="T10" i="9" s="1"/>
  <c r="R10" i="9" s="1"/>
  <c r="S10" i="9" s="1"/>
  <c r="Q14" i="9"/>
  <c r="T14" i="9" s="1"/>
  <c r="L21" i="2"/>
  <c r="O21" i="2" s="1"/>
  <c r="M21" i="2" s="1"/>
  <c r="N21" i="2" s="1"/>
  <c r="L10" i="8"/>
  <c r="O10" i="8" s="1"/>
  <c r="M10" i="8" s="1"/>
  <c r="N10" i="8" s="1"/>
  <c r="L6" i="8"/>
  <c r="O6" i="8" s="1"/>
  <c r="FB187" i="1"/>
  <c r="FE187" i="1" s="1"/>
  <c r="FC187" i="1" s="1"/>
  <c r="FB186" i="1"/>
  <c r="FE186" i="1" s="1"/>
  <c r="FC186" i="1" s="1"/>
  <c r="FB185" i="1"/>
  <c r="FE185" i="1" s="1"/>
  <c r="FB172" i="1"/>
  <c r="FE172" i="1" s="1"/>
  <c r="FF172" i="1" s="1"/>
  <c r="FB183" i="1"/>
  <c r="FE183" i="1" s="1"/>
  <c r="FB181" i="1"/>
  <c r="FE181" i="1" s="1"/>
  <c r="FB180" i="1"/>
  <c r="FE180" i="1" s="1"/>
  <c r="FB139" i="1"/>
  <c r="L5" i="7"/>
  <c r="O5" i="7" s="1"/>
  <c r="L20" i="8"/>
  <c r="O20" i="8" s="1"/>
  <c r="M20" i="8" s="1"/>
  <c r="N20" i="8" s="1"/>
  <c r="L16" i="8"/>
  <c r="O16" i="8" s="1"/>
  <c r="L9" i="8"/>
  <c r="O9" i="8" s="1"/>
  <c r="L12" i="8"/>
  <c r="O12" i="8" s="1"/>
  <c r="M12" i="8" s="1"/>
  <c r="N12" i="8" s="1"/>
  <c r="L14" i="8"/>
  <c r="O14" i="8" s="1"/>
  <c r="M14" i="8" s="1"/>
  <c r="N14" i="8" s="1"/>
  <c r="L32" i="11"/>
  <c r="O32" i="11" s="1"/>
  <c r="M32" i="11" s="1"/>
  <c r="N32" i="11" s="1"/>
  <c r="L31" i="11"/>
  <c r="O31" i="11" s="1"/>
  <c r="M31" i="11" s="1"/>
  <c r="N31" i="11" s="1"/>
  <c r="L30" i="11"/>
  <c r="O30" i="11" s="1"/>
  <c r="M30" i="11" s="1"/>
  <c r="N30" i="11" s="1"/>
  <c r="L29" i="11"/>
  <c r="O29" i="11" s="1"/>
  <c r="M29" i="11" s="1"/>
  <c r="L28" i="11"/>
  <c r="O28" i="11" s="1"/>
  <c r="M28" i="11" s="1"/>
  <c r="L27" i="11"/>
  <c r="O27" i="11" s="1"/>
  <c r="M27" i="11" s="1"/>
  <c r="L6" i="11"/>
  <c r="O6" i="11" s="1"/>
  <c r="M6" i="11" s="1"/>
  <c r="L25" i="11"/>
  <c r="O25" i="11" s="1"/>
  <c r="M25" i="11" s="1"/>
  <c r="L21" i="11"/>
  <c r="O21" i="11" s="1"/>
  <c r="M21" i="11" s="1"/>
  <c r="L20" i="11"/>
  <c r="O20" i="11" s="1"/>
  <c r="M20" i="11" s="1"/>
  <c r="L19" i="11"/>
  <c r="O19" i="11" s="1"/>
  <c r="M19" i="11" s="1"/>
  <c r="L18" i="11"/>
  <c r="O18" i="11" s="1"/>
  <c r="M18" i="11" s="1"/>
  <c r="L17" i="11"/>
  <c r="O17" i="11" s="1"/>
  <c r="M17" i="11" s="1"/>
  <c r="L16" i="11"/>
  <c r="O16" i="11" s="1"/>
  <c r="M16" i="11" s="1"/>
  <c r="L15" i="11"/>
  <c r="O15" i="11" s="1"/>
  <c r="M15" i="11" s="1"/>
  <c r="L14" i="11"/>
  <c r="O14" i="11" s="1"/>
  <c r="M14" i="11" s="1"/>
  <c r="L13" i="11"/>
  <c r="O13" i="11" s="1"/>
  <c r="M13" i="11" s="1"/>
  <c r="L12" i="11"/>
  <c r="O12" i="11" s="1"/>
  <c r="M12" i="11" s="1"/>
  <c r="L11" i="11"/>
  <c r="O11" i="11" s="1"/>
  <c r="M11" i="11" s="1"/>
  <c r="L10" i="11"/>
  <c r="O10" i="11" s="1"/>
  <c r="M10" i="11" s="1"/>
  <c r="L9" i="11"/>
  <c r="O9" i="11" s="1"/>
  <c r="M9" i="11" s="1"/>
  <c r="L8" i="11"/>
  <c r="O8" i="11" s="1"/>
  <c r="M8" i="11" s="1"/>
  <c r="L7" i="11"/>
  <c r="O7" i="11" s="1"/>
  <c r="M7" i="11" s="1"/>
  <c r="L24" i="11"/>
  <c r="O24" i="11" s="1"/>
  <c r="M24" i="11" s="1"/>
  <c r="L26" i="11"/>
  <c r="O26" i="11" s="1"/>
  <c r="M26" i="11" s="1"/>
  <c r="L23" i="11"/>
  <c r="O23" i="11" s="1"/>
  <c r="M23" i="11" s="1"/>
  <c r="L22" i="11"/>
  <c r="O22" i="11" s="1"/>
  <c r="M22" i="11" s="1"/>
  <c r="L5" i="8"/>
  <c r="O5" i="8" s="1"/>
  <c r="L5" i="2"/>
  <c r="O5" i="2" s="1"/>
  <c r="M5" i="2" s="1"/>
  <c r="FB174" i="1"/>
  <c r="FE174" i="1" s="1"/>
  <c r="FF174" i="1" s="1"/>
  <c r="FB136" i="1"/>
  <c r="FE136" i="1" s="1"/>
  <c r="FF136" i="1" s="1"/>
  <c r="FB85" i="1"/>
  <c r="FE85" i="1" s="1"/>
  <c r="FF85" i="1" s="1"/>
  <c r="FB69" i="1"/>
  <c r="FE69" i="1" s="1"/>
  <c r="FE253" i="1"/>
  <c r="FF253" i="1" s="1"/>
  <c r="FC253" i="1"/>
  <c r="FE252" i="1"/>
  <c r="FF252" i="1" s="1"/>
  <c r="FC252" i="1"/>
  <c r="FE251" i="1"/>
  <c r="FF251" i="1" s="1"/>
  <c r="FC251" i="1"/>
  <c r="FE250" i="1"/>
  <c r="FF250" i="1" s="1"/>
  <c r="FC250" i="1"/>
  <c r="FE236" i="1"/>
  <c r="FF236" i="1" s="1"/>
  <c r="FC236" i="1"/>
  <c r="FE261" i="1"/>
  <c r="FF261" i="1" s="1"/>
  <c r="FC261" i="1"/>
  <c r="FE235" i="1"/>
  <c r="FF235" i="1" s="1"/>
  <c r="FC235" i="1"/>
  <c r="FE225" i="1"/>
  <c r="FF225" i="1" s="1"/>
  <c r="FC225" i="1"/>
  <c r="FE254" i="1"/>
  <c r="FF254" i="1" s="1"/>
  <c r="FC254" i="1"/>
  <c r="FB171" i="1"/>
  <c r="FE171" i="1" s="1"/>
  <c r="FF171" i="1" s="1"/>
  <c r="FE7" i="1"/>
  <c r="FC7" i="1" s="1"/>
  <c r="FD7" i="1" s="1"/>
  <c r="FB53" i="1"/>
  <c r="FE53" i="1" s="1"/>
  <c r="FB15" i="1"/>
  <c r="FE15" i="1" s="1"/>
  <c r="FB137" i="1"/>
  <c r="FE137" i="1" s="1"/>
  <c r="FF137" i="1" s="1"/>
  <c r="FB86" i="1"/>
  <c r="FE86" i="1" s="1"/>
  <c r="FB70" i="1"/>
  <c r="FE70" i="1" s="1"/>
  <c r="FB54" i="1"/>
  <c r="FE54" i="1" s="1"/>
  <c r="FF54" i="1" s="1"/>
  <c r="FB32" i="1"/>
  <c r="FE32" i="1" s="1"/>
  <c r="FB27" i="1"/>
  <c r="FE27" i="1" s="1"/>
  <c r="FB8" i="1"/>
  <c r="FE8" i="1" s="1"/>
  <c r="FB169" i="1"/>
  <c r="FE169" i="1" s="1"/>
  <c r="FF169" i="1" s="1"/>
  <c r="FB210" i="1"/>
  <c r="FE210" i="1" s="1"/>
  <c r="FF210" i="1" s="1"/>
  <c r="FE21" i="1"/>
  <c r="FB124" i="1"/>
  <c r="FE124" i="1" s="1"/>
  <c r="FB167" i="1"/>
  <c r="FE167" i="1" s="1"/>
  <c r="FF167" i="1" s="1"/>
  <c r="FB240" i="1"/>
  <c r="FE240" i="1" s="1"/>
  <c r="FF240" i="1" s="1"/>
  <c r="FB258" i="1"/>
  <c r="FE258" i="1" s="1"/>
  <c r="FB112" i="1"/>
  <c r="FE112" i="1" s="1"/>
  <c r="FB247" i="1"/>
  <c r="FE247" i="1" s="1"/>
  <c r="FB168" i="1"/>
  <c r="FE168" i="1" s="1"/>
  <c r="FF168" i="1" s="1"/>
  <c r="FB170" i="1"/>
  <c r="FE170" i="1" s="1"/>
  <c r="FF170" i="1" s="1"/>
  <c r="FB264" i="1"/>
  <c r="FE264" i="1" s="1"/>
  <c r="FB159" i="1" l="1"/>
  <c r="FE159" i="1" s="1"/>
  <c r="FB74" i="1"/>
  <c r="FE74" i="1" s="1"/>
  <c r="FB23" i="1"/>
  <c r="FE23" i="1" s="1"/>
  <c r="FB58" i="1"/>
  <c r="FE58" i="1" s="1"/>
  <c r="FC58" i="1" s="1"/>
  <c r="FD58" i="1" s="1"/>
  <c r="FB14" i="1"/>
  <c r="FE14" i="1" s="1"/>
  <c r="FF14" i="1" s="1"/>
  <c r="FB90" i="1"/>
  <c r="FE90" i="1" s="1"/>
  <c r="FB42" i="1"/>
  <c r="FE42" i="1" s="1"/>
  <c r="FF7" i="1"/>
  <c r="FE139" i="1"/>
  <c r="FC139" i="1" s="1"/>
  <c r="M32" i="2"/>
  <c r="N32" i="2" s="1"/>
  <c r="M11" i="8"/>
  <c r="N11" i="8" s="1"/>
  <c r="M19" i="2"/>
  <c r="N19" i="2" s="1"/>
  <c r="M20" i="2"/>
  <c r="N20" i="2" s="1"/>
  <c r="R6" i="9"/>
  <c r="S6" i="9" s="1"/>
  <c r="M33" i="2"/>
  <c r="N33" i="2" s="1"/>
  <c r="M34" i="2"/>
  <c r="N34" i="2" s="1"/>
  <c r="R11" i="9"/>
  <c r="S11" i="9" s="1"/>
  <c r="M15" i="8"/>
  <c r="N15" i="8" s="1"/>
  <c r="M10" i="7"/>
  <c r="N10" i="7" s="1"/>
  <c r="M6" i="2"/>
  <c r="N6" i="2" s="1"/>
  <c r="M16" i="5"/>
  <c r="N16" i="5" s="1"/>
  <c r="M27" i="8"/>
  <c r="N27" i="8" s="1"/>
  <c r="R15" i="9"/>
  <c r="S15" i="9" s="1"/>
  <c r="M23" i="8"/>
  <c r="N23" i="8" s="1"/>
  <c r="R14" i="9"/>
  <c r="S14" i="9" s="1"/>
  <c r="R8" i="9"/>
  <c r="S8" i="9" s="1"/>
  <c r="M9" i="8"/>
  <c r="N9" i="8" s="1"/>
  <c r="M8" i="7"/>
  <c r="N8" i="7" s="1"/>
  <c r="M23" i="2"/>
  <c r="N23" i="2" s="1"/>
  <c r="M16" i="8"/>
  <c r="N16" i="8" s="1"/>
  <c r="FB189" i="1"/>
  <c r="FE189" i="1" s="1"/>
  <c r="FF189" i="1" s="1"/>
  <c r="R12" i="9"/>
  <c r="S12" i="9" s="1"/>
  <c r="M12" i="2"/>
  <c r="N12" i="2" s="1"/>
  <c r="R16" i="9"/>
  <c r="S16" i="9" s="1"/>
  <c r="M6" i="7"/>
  <c r="N6" i="7" s="1"/>
  <c r="O18" i="5"/>
  <c r="M18" i="8"/>
  <c r="N18" i="8" s="1"/>
  <c r="M33" i="11"/>
  <c r="R13" i="9"/>
  <c r="S13" i="9" s="1"/>
  <c r="M6" i="8"/>
  <c r="N6" i="8" s="1"/>
  <c r="M5" i="5"/>
  <c r="M6" i="5"/>
  <c r="N6" i="5" s="1"/>
  <c r="N33" i="11"/>
  <c r="O11" i="7"/>
  <c r="N5" i="2"/>
  <c r="M5" i="7"/>
  <c r="N5" i="7" s="1"/>
  <c r="O28" i="8"/>
  <c r="M21" i="8"/>
  <c r="N21" i="8" s="1"/>
  <c r="M25" i="2"/>
  <c r="N25" i="2" s="1"/>
  <c r="O33" i="11"/>
  <c r="O35" i="2"/>
  <c r="FF187" i="1"/>
  <c r="FC185" i="1"/>
  <c r="FF185" i="1"/>
  <c r="FF186" i="1"/>
  <c r="FB190" i="1"/>
  <c r="FE190" i="1" s="1"/>
  <c r="FB188" i="1"/>
  <c r="FE188" i="1" s="1"/>
  <c r="FC188" i="1" s="1"/>
  <c r="FB88" i="1"/>
  <c r="FE88" i="1" s="1"/>
  <c r="FB182" i="1"/>
  <c r="FE182" i="1" s="1"/>
  <c r="FB161" i="1"/>
  <c r="FE161" i="1" s="1"/>
  <c r="FF161" i="1" s="1"/>
  <c r="FB248" i="1"/>
  <c r="FE248" i="1" s="1"/>
  <c r="FC183" i="1"/>
  <c r="FD183" i="1" s="1"/>
  <c r="FF183" i="1"/>
  <c r="FC180" i="1"/>
  <c r="FD180" i="1" s="1"/>
  <c r="FF180" i="1"/>
  <c r="FF181" i="1"/>
  <c r="FC181" i="1"/>
  <c r="FD181" i="1" s="1"/>
  <c r="FB72" i="1"/>
  <c r="FE72" i="1" s="1"/>
  <c r="FB56" i="1"/>
  <c r="FE56" i="1" s="1"/>
  <c r="M5" i="8"/>
  <c r="FB16" i="1"/>
  <c r="FE16" i="1" s="1"/>
  <c r="FC15" i="1"/>
  <c r="FD15" i="1" s="1"/>
  <c r="FF15" i="1"/>
  <c r="FC86" i="1"/>
  <c r="FF86" i="1"/>
  <c r="FC70" i="1"/>
  <c r="FF70" i="1"/>
  <c r="FC54" i="1"/>
  <c r="FC32" i="1"/>
  <c r="FF32" i="1"/>
  <c r="FC27" i="1"/>
  <c r="FF27" i="1"/>
  <c r="FC8" i="1"/>
  <c r="FF8" i="1"/>
  <c r="FC258" i="1"/>
  <c r="FD258" i="1" s="1"/>
  <c r="FF258" i="1"/>
  <c r="FC112" i="1"/>
  <c r="FD112" i="1" s="1"/>
  <c r="FF112" i="1"/>
  <c r="FC247" i="1"/>
  <c r="FD247" i="1" s="1"/>
  <c r="FF247" i="1"/>
  <c r="FC264" i="1"/>
  <c r="FD264" i="1" s="1"/>
  <c r="FF264" i="1"/>
  <c r="FB92" i="1"/>
  <c r="FE92" i="1" s="1"/>
  <c r="FF92" i="1" s="1"/>
  <c r="FB76" i="1"/>
  <c r="FE76" i="1" s="1"/>
  <c r="FB60" i="1"/>
  <c r="FE60" i="1" s="1"/>
  <c r="FF60" i="1" s="1"/>
  <c r="FB12" i="1"/>
  <c r="FE12" i="1" s="1"/>
  <c r="FF12" i="1" s="1"/>
  <c r="FB44" i="1"/>
  <c r="FE44" i="1" s="1"/>
  <c r="FF44" i="1" s="1"/>
  <c r="FC69" i="1"/>
  <c r="FD69" i="1" s="1"/>
  <c r="FF69" i="1"/>
  <c r="FC53" i="1"/>
  <c r="FD53" i="1" s="1"/>
  <c r="FF53" i="1"/>
  <c r="FC21" i="1"/>
  <c r="FD21" i="1" s="1"/>
  <c r="FF21" i="1"/>
  <c r="FC124" i="1"/>
  <c r="FD124" i="1" s="1"/>
  <c r="FF124" i="1"/>
  <c r="FB142" i="1"/>
  <c r="FE142" i="1" s="1"/>
  <c r="FF142" i="1" s="1"/>
  <c r="FC210" i="1"/>
  <c r="FD210" i="1" s="1"/>
  <c r="FC240" i="1"/>
  <c r="FD240" i="1" s="1"/>
  <c r="FC171" i="1"/>
  <c r="FD171" i="1" s="1"/>
  <c r="FC172" i="1"/>
  <c r="FC174" i="1"/>
  <c r="FD174" i="1" s="1"/>
  <c r="FC170" i="1"/>
  <c r="FD170" i="1" s="1"/>
  <c r="FC169" i="1"/>
  <c r="FD169" i="1" s="1"/>
  <c r="FC168" i="1"/>
  <c r="FD168" i="1" s="1"/>
  <c r="FB128" i="1"/>
  <c r="FE128" i="1" s="1"/>
  <c r="FF128" i="1" s="1"/>
  <c r="FC167" i="1"/>
  <c r="FD167" i="1" s="1"/>
  <c r="FB178" i="1"/>
  <c r="FE178" i="1" s="1"/>
  <c r="FF178" i="1" s="1"/>
  <c r="FC85" i="1"/>
  <c r="FD85" i="1" s="1"/>
  <c r="FC136" i="1"/>
  <c r="FD136" i="1" s="1"/>
  <c r="FB48" i="1"/>
  <c r="FE48" i="1" s="1"/>
  <c r="FF48" i="1" s="1"/>
  <c r="FB110" i="1"/>
  <c r="FE110" i="1" s="1"/>
  <c r="FF110" i="1" s="1"/>
  <c r="FB96" i="1"/>
  <c r="FE96" i="1" s="1"/>
  <c r="FF96" i="1" s="1"/>
  <c r="FB64" i="1"/>
  <c r="FE64" i="1" s="1"/>
  <c r="FF64" i="1" s="1"/>
  <c r="FB80" i="1"/>
  <c r="FE80" i="1" s="1"/>
  <c r="FF80" i="1" s="1"/>
  <c r="FB213" i="1"/>
  <c r="FE213" i="1" s="1"/>
  <c r="FC137" i="1"/>
  <c r="FB179" i="1"/>
  <c r="FE179" i="1" s="1"/>
  <c r="FB41" i="1"/>
  <c r="FE41" i="1" s="1"/>
  <c r="FB47" i="1"/>
  <c r="FE47" i="1" s="1"/>
  <c r="FF47" i="1" s="1"/>
  <c r="FB95" i="1"/>
  <c r="FE95" i="1" s="1"/>
  <c r="FF95" i="1" s="1"/>
  <c r="FB257" i="1"/>
  <c r="FE257" i="1" s="1"/>
  <c r="FC257" i="1" s="1"/>
  <c r="FB87" i="1"/>
  <c r="FE87" i="1" s="1"/>
  <c r="FB206" i="1"/>
  <c r="FE206" i="1" s="1"/>
  <c r="FB71" i="1"/>
  <c r="FE71" i="1" s="1"/>
  <c r="FB233" i="1"/>
  <c r="FE233" i="1" s="1"/>
  <c r="FF233" i="1" s="1"/>
  <c r="FD220" i="1"/>
  <c r="FD224" i="1"/>
  <c r="FB239" i="1"/>
  <c r="FE239" i="1" s="1"/>
  <c r="FD234" i="1"/>
  <c r="FB256" i="1"/>
  <c r="FE256" i="1" s="1"/>
  <c r="FB255" i="1"/>
  <c r="FE255" i="1" s="1"/>
  <c r="FB51" i="1"/>
  <c r="FE51" i="1" s="1"/>
  <c r="FC51" i="1" s="1"/>
  <c r="FB192" i="1"/>
  <c r="FE192" i="1" s="1"/>
  <c r="FC192" i="1" s="1"/>
  <c r="FD192" i="1" s="1"/>
  <c r="FB34" i="1"/>
  <c r="FE34" i="1" s="1"/>
  <c r="FB237" i="1"/>
  <c r="FE237" i="1" s="1"/>
  <c r="FC237" i="1" s="1"/>
  <c r="FB230" i="1"/>
  <c r="FE230" i="1" s="1"/>
  <c r="FB208" i="1"/>
  <c r="FE208" i="1" s="1"/>
  <c r="FB211" i="1"/>
  <c r="FE211" i="1" s="1"/>
  <c r="FB245" i="1"/>
  <c r="FE245" i="1" s="1"/>
  <c r="FB204" i="1"/>
  <c r="FE204" i="1" s="1"/>
  <c r="FF204" i="1" s="1"/>
  <c r="FB100" i="1"/>
  <c r="FE100" i="1" s="1"/>
  <c r="FB135" i="1"/>
  <c r="FE135" i="1" s="1"/>
  <c r="FB120" i="1"/>
  <c r="FE120" i="1" s="1"/>
  <c r="FB221" i="1"/>
  <c r="FE221" i="1" s="1"/>
  <c r="FB155" i="1"/>
  <c r="FE155" i="1" s="1"/>
  <c r="FB198" i="1"/>
  <c r="FE198" i="1" s="1"/>
  <c r="FF198" i="1" s="1"/>
  <c r="FB106" i="1"/>
  <c r="FE106" i="1" s="1"/>
  <c r="FB193" i="1"/>
  <c r="FE193" i="1" s="1"/>
  <c r="FC193" i="1" s="1"/>
  <c r="FB39" i="1"/>
  <c r="FE39" i="1" s="1"/>
  <c r="FB117" i="1"/>
  <c r="FE117" i="1" s="1"/>
  <c r="FB38" i="1"/>
  <c r="FE38" i="1" s="1"/>
  <c r="FB73" i="1"/>
  <c r="FE73" i="1" s="1"/>
  <c r="FB57" i="1"/>
  <c r="FE57" i="1" s="1"/>
  <c r="FB263" i="1"/>
  <c r="FE263" i="1" s="1"/>
  <c r="FE61" i="1"/>
  <c r="FB130" i="1"/>
  <c r="FE130" i="1" s="1"/>
  <c r="FF130" i="1" s="1"/>
  <c r="FB165" i="1"/>
  <c r="FE165" i="1" s="1"/>
  <c r="FC165" i="1" s="1"/>
  <c r="FB231" i="1"/>
  <c r="FE231" i="1" s="1"/>
  <c r="FB125" i="1"/>
  <c r="FE125" i="1" s="1"/>
  <c r="FB242" i="1"/>
  <c r="FE242" i="1" s="1"/>
  <c r="FB201" i="1"/>
  <c r="FE201" i="1" s="1"/>
  <c r="FB149" i="1"/>
  <c r="FE149" i="1" s="1"/>
  <c r="FC149" i="1" s="1"/>
  <c r="FD149" i="1" s="1"/>
  <c r="FB63" i="1"/>
  <c r="FE63" i="1" s="1"/>
  <c r="FF63" i="1" s="1"/>
  <c r="FB10" i="1"/>
  <c r="FE10" i="1" s="1"/>
  <c r="FB40" i="1"/>
  <c r="FE40" i="1" s="1"/>
  <c r="FB62" i="1"/>
  <c r="FE62" i="1" s="1"/>
  <c r="FB46" i="1"/>
  <c r="FE46" i="1" s="1"/>
  <c r="FB65" i="1"/>
  <c r="FE65" i="1" s="1"/>
  <c r="FC65" i="1" s="1"/>
  <c r="FE217" i="1"/>
  <c r="FB141" i="1"/>
  <c r="FE141" i="1" s="1"/>
  <c r="FB89" i="1"/>
  <c r="FE89" i="1" s="1"/>
  <c r="FB83" i="1"/>
  <c r="FE83" i="1" s="1"/>
  <c r="FC83" i="1" s="1"/>
  <c r="FB207" i="1"/>
  <c r="FE207" i="1" s="1"/>
  <c r="FB238" i="1"/>
  <c r="FE238" i="1" s="1"/>
  <c r="FB197" i="1"/>
  <c r="FE197" i="1" s="1"/>
  <c r="FC197" i="1" s="1"/>
  <c r="FB194" i="1"/>
  <c r="FE194" i="1" s="1"/>
  <c r="FF194" i="1" s="1"/>
  <c r="FB152" i="1"/>
  <c r="FE152" i="1" s="1"/>
  <c r="FB156" i="1"/>
  <c r="FE156" i="1" s="1"/>
  <c r="FB79" i="1"/>
  <c r="FE79" i="1" s="1"/>
  <c r="FF79" i="1" s="1"/>
  <c r="FE77" i="1"/>
  <c r="FB13" i="1"/>
  <c r="FE13" i="1" s="1"/>
  <c r="FB22" i="1"/>
  <c r="FE22" i="1" s="1"/>
  <c r="FB175" i="1"/>
  <c r="FE175" i="1" s="1"/>
  <c r="FB232" i="1"/>
  <c r="FE232" i="1" s="1"/>
  <c r="FB157" i="1"/>
  <c r="FE157" i="1" s="1"/>
  <c r="FB153" i="1"/>
  <c r="FE153" i="1" s="1"/>
  <c r="FB109" i="1"/>
  <c r="FE109" i="1" s="1"/>
  <c r="FB150" i="1"/>
  <c r="FE150" i="1" s="1"/>
  <c r="FB200" i="1"/>
  <c r="FE200" i="1" s="1"/>
  <c r="FB102" i="1"/>
  <c r="FE102" i="1" s="1"/>
  <c r="FB219" i="1"/>
  <c r="FE219" i="1" s="1"/>
  <c r="FF219" i="1" s="1"/>
  <c r="FB26" i="1"/>
  <c r="FE26" i="1" s="1"/>
  <c r="FB146" i="1"/>
  <c r="FE146" i="1" s="1"/>
  <c r="FB131" i="1"/>
  <c r="FE131" i="1" s="1"/>
  <c r="FD260" i="1"/>
  <c r="FB215" i="1"/>
  <c r="FE215" i="1" s="1"/>
  <c r="FC215" i="1" s="1"/>
  <c r="FB205" i="1"/>
  <c r="FE205" i="1" s="1"/>
  <c r="FF205" i="1" s="1"/>
  <c r="FB129" i="1"/>
  <c r="FE129" i="1" s="1"/>
  <c r="FF129" i="1" s="1"/>
  <c r="FB177" i="1"/>
  <c r="FE177" i="1" s="1"/>
  <c r="FB119" i="1"/>
  <c r="FE119" i="1" s="1"/>
  <c r="FB118" i="1"/>
  <c r="FE118" i="1" s="1"/>
  <c r="FB212" i="1"/>
  <c r="FE212" i="1" s="1"/>
  <c r="FB229" i="1"/>
  <c r="FE229" i="1" s="1"/>
  <c r="FB265" i="1"/>
  <c r="FE265" i="1" s="1"/>
  <c r="FC265" i="1" s="1"/>
  <c r="FB132" i="1"/>
  <c r="FE132" i="1" s="1"/>
  <c r="FC132" i="1" s="1"/>
  <c r="FB37" i="1"/>
  <c r="FE37" i="1" s="1"/>
  <c r="FE45" i="1"/>
  <c r="FB94" i="1"/>
  <c r="FE94" i="1" s="1"/>
  <c r="FB114" i="1"/>
  <c r="FE114" i="1" s="1"/>
  <c r="FB113" i="1"/>
  <c r="FE113" i="1" s="1"/>
  <c r="FB108" i="1"/>
  <c r="FE108" i="1" s="1"/>
  <c r="FB107" i="1"/>
  <c r="FE107" i="1" s="1"/>
  <c r="FB151" i="1"/>
  <c r="FE151" i="1" s="1"/>
  <c r="FB104" i="1"/>
  <c r="FE104" i="1" s="1"/>
  <c r="FB103" i="1"/>
  <c r="FE103" i="1" s="1"/>
  <c r="FB99" i="1"/>
  <c r="FE99" i="1" s="1"/>
  <c r="FC99" i="1" s="1"/>
  <c r="FE143" i="1"/>
  <c r="FB228" i="1"/>
  <c r="FE228" i="1" s="1"/>
  <c r="FB154" i="1"/>
  <c r="FE154" i="1" s="1"/>
  <c r="FB36" i="1"/>
  <c r="FE36" i="1" s="1"/>
  <c r="FF36" i="1" s="1"/>
  <c r="FB227" i="1"/>
  <c r="FE227" i="1" s="1"/>
  <c r="FE93" i="1"/>
  <c r="FB33" i="1"/>
  <c r="FE33" i="1" s="1"/>
  <c r="FB84" i="1"/>
  <c r="FE84" i="1" s="1"/>
  <c r="FC84" i="1" s="1"/>
  <c r="FD84" i="1" s="1"/>
  <c r="FB68" i="1"/>
  <c r="FE68" i="1" s="1"/>
  <c r="FC68" i="1" s="1"/>
  <c r="FD68" i="1" s="1"/>
  <c r="FB52" i="1"/>
  <c r="FE52" i="1" s="1"/>
  <c r="FC52" i="1" s="1"/>
  <c r="FD52" i="1" s="1"/>
  <c r="FB31" i="1"/>
  <c r="FE31" i="1" s="1"/>
  <c r="FC31" i="1" s="1"/>
  <c r="FB164" i="1"/>
  <c r="FE164" i="1" s="1"/>
  <c r="FF164" i="1" s="1"/>
  <c r="FB145" i="1"/>
  <c r="FE145" i="1" s="1"/>
  <c r="FF145" i="1" s="1"/>
  <c r="FE162" i="1"/>
  <c r="FB17" i="1"/>
  <c r="FE17" i="1" s="1"/>
  <c r="FB218" i="1"/>
  <c r="FE218" i="1" s="1"/>
  <c r="FB163" i="1"/>
  <c r="FE163" i="1" s="1"/>
  <c r="FB144" i="1"/>
  <c r="FE144" i="1" s="1"/>
  <c r="FB127" i="1"/>
  <c r="FE127" i="1" s="1"/>
  <c r="FB78" i="1"/>
  <c r="FE78" i="1" s="1"/>
  <c r="FB25" i="1"/>
  <c r="FE25" i="1" s="1"/>
  <c r="FB160" i="1"/>
  <c r="FE160" i="1" s="1"/>
  <c r="FB91" i="1"/>
  <c r="FE91" i="1" s="1"/>
  <c r="FB75" i="1"/>
  <c r="FE75" i="1" s="1"/>
  <c r="FB59" i="1"/>
  <c r="FE59" i="1" s="1"/>
  <c r="FB43" i="1"/>
  <c r="FE43" i="1" s="1"/>
  <c r="FB11" i="1"/>
  <c r="FE11" i="1" s="1"/>
  <c r="FB158" i="1"/>
  <c r="FE158" i="1" s="1"/>
  <c r="FB140" i="1"/>
  <c r="FE140" i="1" s="1"/>
  <c r="FB126" i="1"/>
  <c r="FE126" i="1" s="1"/>
  <c r="FB115" i="1"/>
  <c r="FE115" i="1" s="1"/>
  <c r="FB138" i="1"/>
  <c r="FE138" i="1" s="1"/>
  <c r="FB55" i="1"/>
  <c r="FE55" i="1" s="1"/>
  <c r="FB28" i="1"/>
  <c r="FE28" i="1" s="1"/>
  <c r="FB9" i="1"/>
  <c r="FE9" i="1" s="1"/>
  <c r="FB148" i="1"/>
  <c r="FE148" i="1" s="1"/>
  <c r="FB67" i="1"/>
  <c r="FE67" i="1" s="1"/>
  <c r="FC67" i="1" s="1"/>
  <c r="FB30" i="1"/>
  <c r="FE30" i="1" s="1"/>
  <c r="FC30" i="1" s="1"/>
  <c r="FB20" i="1"/>
  <c r="FE20" i="1" s="1"/>
  <c r="FC20" i="1" s="1"/>
  <c r="FB241" i="1"/>
  <c r="FE241" i="1" s="1"/>
  <c r="FB209" i="1"/>
  <c r="FE209" i="1" s="1"/>
  <c r="FB133" i="1"/>
  <c r="FE133" i="1" s="1"/>
  <c r="FB246" i="1"/>
  <c r="FE246" i="1" s="1"/>
  <c r="FC246" i="1" s="1"/>
  <c r="FB214" i="1"/>
  <c r="FE214" i="1" s="1"/>
  <c r="FC214" i="1" s="1"/>
  <c r="FB202" i="1"/>
  <c r="FE202" i="1" s="1"/>
  <c r="FB121" i="1"/>
  <c r="FE121" i="1" s="1"/>
  <c r="FB123" i="1"/>
  <c r="FE123" i="1" s="1"/>
  <c r="FF123" i="1" s="1"/>
  <c r="FB116" i="1"/>
  <c r="FE116" i="1" s="1"/>
  <c r="FB49" i="1"/>
  <c r="FE49" i="1" s="1"/>
  <c r="FC49" i="1" s="1"/>
  <c r="FB18" i="1"/>
  <c r="FE18" i="1" s="1"/>
  <c r="FC18" i="1" s="1"/>
  <c r="FB97" i="1"/>
  <c r="FE97" i="1" s="1"/>
  <c r="FC97" i="1" s="1"/>
  <c r="FB81" i="1"/>
  <c r="FE81" i="1" s="1"/>
  <c r="FC81" i="1" s="1"/>
  <c r="FB122" i="1"/>
  <c r="FE122" i="1" s="1"/>
  <c r="FB111" i="1"/>
  <c r="FE111" i="1" s="1"/>
  <c r="FB105" i="1"/>
  <c r="FE105" i="1" s="1"/>
  <c r="FB101" i="1"/>
  <c r="FE101" i="1" s="1"/>
  <c r="FC101" i="1" s="1"/>
  <c r="FB262" i="1"/>
  <c r="FE262" i="1" s="1"/>
  <c r="FB203" i="1"/>
  <c r="FE203" i="1" s="1"/>
  <c r="FB243" i="1"/>
  <c r="FE243" i="1" s="1"/>
  <c r="FB222" i="1"/>
  <c r="FE222" i="1" s="1"/>
  <c r="FB35" i="1"/>
  <c r="FE35" i="1" s="1"/>
  <c r="FB24" i="1"/>
  <c r="FE24" i="1" s="1"/>
  <c r="FB6" i="1"/>
  <c r="FE6" i="1" s="1"/>
  <c r="FE275" i="1" l="1"/>
  <c r="FC6" i="1"/>
  <c r="FF74" i="1"/>
  <c r="FC74" i="1"/>
  <c r="FD74" i="1" s="1"/>
  <c r="FF90" i="1"/>
  <c r="FC90" i="1"/>
  <c r="FD90" i="1" s="1"/>
  <c r="FF159" i="1"/>
  <c r="FC159" i="1"/>
  <c r="FD159" i="1" s="1"/>
  <c r="FF23" i="1"/>
  <c r="FC23" i="1"/>
  <c r="FD23" i="1" s="1"/>
  <c r="FC14" i="1"/>
  <c r="FD14" i="1" s="1"/>
  <c r="FF58" i="1"/>
  <c r="FC42" i="1"/>
  <c r="FD42" i="1" s="1"/>
  <c r="FF42" i="1"/>
  <c r="FF148" i="1"/>
  <c r="FC148" i="1"/>
  <c r="FD148" i="1" s="1"/>
  <c r="FF135" i="1"/>
  <c r="FC135" i="1"/>
  <c r="FD135" i="1" s="1"/>
  <c r="FF139" i="1"/>
  <c r="M18" i="5"/>
  <c r="N11" i="7"/>
  <c r="N5" i="5"/>
  <c r="N18" i="5" s="1"/>
  <c r="FC189" i="1"/>
  <c r="FD189" i="1" s="1"/>
  <c r="M11" i="7"/>
  <c r="M35" i="2"/>
  <c r="N35" i="2"/>
  <c r="FF88" i="1"/>
  <c r="FC88" i="1"/>
  <c r="FC190" i="1"/>
  <c r="FD190" i="1" s="1"/>
  <c r="FF190" i="1"/>
  <c r="FD188" i="1"/>
  <c r="FF188" i="1"/>
  <c r="FC182" i="1"/>
  <c r="FD182" i="1" s="1"/>
  <c r="FF182" i="1"/>
  <c r="FC248" i="1"/>
  <c r="FD248" i="1" s="1"/>
  <c r="FF248" i="1"/>
  <c r="FC72" i="1"/>
  <c r="FF72" i="1"/>
  <c r="FF56" i="1"/>
  <c r="FC56" i="1"/>
  <c r="FF16" i="1"/>
  <c r="FC16" i="1"/>
  <c r="FD16" i="1" s="1"/>
  <c r="N5" i="8"/>
  <c r="N28" i="8" s="1"/>
  <c r="M28" i="8"/>
  <c r="FC76" i="1"/>
  <c r="FD76" i="1" s="1"/>
  <c r="FF76" i="1"/>
  <c r="FC179" i="1"/>
  <c r="FD179" i="1" s="1"/>
  <c r="FF179" i="1"/>
  <c r="FC41" i="1"/>
  <c r="FD41" i="1" s="1"/>
  <c r="FF41" i="1"/>
  <c r="FD257" i="1"/>
  <c r="FF257" i="1"/>
  <c r="FC256" i="1"/>
  <c r="FD256" i="1" s="1"/>
  <c r="FF256" i="1"/>
  <c r="FC255" i="1"/>
  <c r="FD255" i="1" s="1"/>
  <c r="FF255" i="1"/>
  <c r="FD51" i="1"/>
  <c r="FF51" i="1"/>
  <c r="FF192" i="1"/>
  <c r="FD237" i="1"/>
  <c r="FF237" i="1"/>
  <c r="FC245" i="1"/>
  <c r="FD245" i="1" s="1"/>
  <c r="FF245" i="1"/>
  <c r="FC221" i="1"/>
  <c r="FD221" i="1" s="1"/>
  <c r="FF221" i="1"/>
  <c r="FC198" i="1"/>
  <c r="FD198" i="1" s="1"/>
  <c r="FC73" i="1"/>
  <c r="FD73" i="1" s="1"/>
  <c r="FF73" i="1"/>
  <c r="FC57" i="1"/>
  <c r="FD57" i="1" s="1"/>
  <c r="FF57" i="1"/>
  <c r="FC263" i="1"/>
  <c r="FD263" i="1" s="1"/>
  <c r="FF263" i="1"/>
  <c r="FC61" i="1"/>
  <c r="FF61" i="1"/>
  <c r="FF165" i="1"/>
  <c r="FC125" i="1"/>
  <c r="FD125" i="1" s="1"/>
  <c r="FF125" i="1"/>
  <c r="FF149" i="1"/>
  <c r="FC10" i="1"/>
  <c r="FD10" i="1" s="1"/>
  <c r="FF10" i="1"/>
  <c r="FC62" i="1"/>
  <c r="FD62" i="1" s="1"/>
  <c r="FF62" i="1"/>
  <c r="FC46" i="1"/>
  <c r="FD46" i="1" s="1"/>
  <c r="FF46" i="1"/>
  <c r="FF65" i="1"/>
  <c r="FC217" i="1"/>
  <c r="FF217" i="1"/>
  <c r="FC141" i="1"/>
  <c r="FD141" i="1" s="1"/>
  <c r="FF141" i="1"/>
  <c r="FC89" i="1"/>
  <c r="FD89" i="1" s="1"/>
  <c r="FF89" i="1"/>
  <c r="FD83" i="1"/>
  <c r="FF83" i="1"/>
  <c r="FC77" i="1"/>
  <c r="FF77" i="1"/>
  <c r="FC13" i="1"/>
  <c r="FD13" i="1" s="1"/>
  <c r="FF13" i="1"/>
  <c r="FC22" i="1"/>
  <c r="FD22" i="1" s="1"/>
  <c r="FF22" i="1"/>
  <c r="FC175" i="1"/>
  <c r="FD175" i="1" s="1"/>
  <c r="FF175" i="1"/>
  <c r="FC26" i="1"/>
  <c r="FF26" i="1"/>
  <c r="FC146" i="1"/>
  <c r="FD146" i="1" s="1"/>
  <c r="FF146" i="1"/>
  <c r="FC131" i="1"/>
  <c r="FD131" i="1" s="1"/>
  <c r="FF131" i="1"/>
  <c r="FD265" i="1"/>
  <c r="FF265" i="1"/>
  <c r="FD132" i="1"/>
  <c r="FF132" i="1"/>
  <c r="FC45" i="1"/>
  <c r="FF45" i="1"/>
  <c r="FC94" i="1"/>
  <c r="FD94" i="1" s="1"/>
  <c r="FF94" i="1"/>
  <c r="FD99" i="1"/>
  <c r="FF99" i="1"/>
  <c r="FC143" i="1"/>
  <c r="FF143" i="1"/>
  <c r="FC93" i="1"/>
  <c r="FF93" i="1"/>
  <c r="FF84" i="1"/>
  <c r="FF68" i="1"/>
  <c r="FF52" i="1"/>
  <c r="FD31" i="1"/>
  <c r="FF31" i="1"/>
  <c r="FC162" i="1"/>
  <c r="FF162" i="1"/>
  <c r="FC17" i="1"/>
  <c r="FD17" i="1" s="1"/>
  <c r="FF17" i="1"/>
  <c r="FC218" i="1"/>
  <c r="FD218" i="1" s="1"/>
  <c r="FF218" i="1"/>
  <c r="FC163" i="1"/>
  <c r="FD163" i="1" s="1"/>
  <c r="FF163" i="1"/>
  <c r="FC144" i="1"/>
  <c r="FD144" i="1" s="1"/>
  <c r="FF144" i="1"/>
  <c r="FC127" i="1"/>
  <c r="FD127" i="1" s="1"/>
  <c r="FF127" i="1"/>
  <c r="FC78" i="1"/>
  <c r="FD78" i="1" s="1"/>
  <c r="FF78" i="1"/>
  <c r="FC25" i="1"/>
  <c r="FD25" i="1" s="1"/>
  <c r="FF25" i="1"/>
  <c r="FC160" i="1"/>
  <c r="FD160" i="1" s="1"/>
  <c r="FF160" i="1"/>
  <c r="FC91" i="1"/>
  <c r="FD91" i="1" s="1"/>
  <c r="FF91" i="1"/>
  <c r="FC75" i="1"/>
  <c r="FD75" i="1" s="1"/>
  <c r="FF75" i="1"/>
  <c r="FC59" i="1"/>
  <c r="FD59" i="1" s="1"/>
  <c r="FF59" i="1"/>
  <c r="FC43" i="1"/>
  <c r="FD43" i="1" s="1"/>
  <c r="FF43" i="1"/>
  <c r="FC11" i="1"/>
  <c r="FD11" i="1" s="1"/>
  <c r="FF11" i="1"/>
  <c r="FC158" i="1"/>
  <c r="FD158" i="1" s="1"/>
  <c r="FF158" i="1"/>
  <c r="FC140" i="1"/>
  <c r="FD140" i="1" s="1"/>
  <c r="FF140" i="1"/>
  <c r="FC126" i="1"/>
  <c r="FD126" i="1" s="1"/>
  <c r="FF126" i="1"/>
  <c r="FD67" i="1"/>
  <c r="FF67" i="1"/>
  <c r="FD30" i="1"/>
  <c r="FF30" i="1"/>
  <c r="FD20" i="1"/>
  <c r="FF20" i="1"/>
  <c r="FD246" i="1"/>
  <c r="FF246" i="1"/>
  <c r="FD214" i="1"/>
  <c r="FF214" i="1"/>
  <c r="FF49" i="1"/>
  <c r="FF18" i="1"/>
  <c r="FF97" i="1"/>
  <c r="FF81" i="1"/>
  <c r="FC262" i="1"/>
  <c r="FD262" i="1" s="1"/>
  <c r="FF262" i="1"/>
  <c r="FC243" i="1"/>
  <c r="FD243" i="1" s="1"/>
  <c r="FF243" i="1"/>
  <c r="FC222" i="1"/>
  <c r="FD222" i="1" s="1"/>
  <c r="FF222" i="1"/>
  <c r="FC24" i="1"/>
  <c r="FF24" i="1"/>
  <c r="FC92" i="1"/>
  <c r="FD92" i="1" s="1"/>
  <c r="FC161" i="1"/>
  <c r="FD161" i="1" s="1"/>
  <c r="FC60" i="1"/>
  <c r="FD60" i="1" s="1"/>
  <c r="FC12" i="1"/>
  <c r="FD12" i="1" s="1"/>
  <c r="FC44" i="1"/>
  <c r="FD44" i="1" s="1"/>
  <c r="FC142" i="1"/>
  <c r="FD142" i="1" s="1"/>
  <c r="FC213" i="1"/>
  <c r="FD213" i="1" s="1"/>
  <c r="FF213" i="1"/>
  <c r="FC87" i="1"/>
  <c r="FF87" i="1"/>
  <c r="FC206" i="1"/>
  <c r="FF206" i="1"/>
  <c r="FC71" i="1"/>
  <c r="FF71" i="1"/>
  <c r="FC239" i="1"/>
  <c r="FD239" i="1" s="1"/>
  <c r="FF239" i="1"/>
  <c r="FC34" i="1"/>
  <c r="FD34" i="1" s="1"/>
  <c r="FF34" i="1"/>
  <c r="FC230" i="1"/>
  <c r="FD230" i="1" s="1"/>
  <c r="FF230" i="1"/>
  <c r="FC208" i="1"/>
  <c r="FD208" i="1" s="1"/>
  <c r="FF208" i="1"/>
  <c r="FC211" i="1"/>
  <c r="FD211" i="1" s="1"/>
  <c r="FF211" i="1"/>
  <c r="FC100" i="1"/>
  <c r="FD100" i="1" s="1"/>
  <c r="FF100" i="1"/>
  <c r="FC120" i="1"/>
  <c r="FD120" i="1" s="1"/>
  <c r="FF120" i="1"/>
  <c r="FC155" i="1"/>
  <c r="FD155" i="1" s="1"/>
  <c r="FF155" i="1"/>
  <c r="FC106" i="1"/>
  <c r="FD106" i="1" s="1"/>
  <c r="FF106" i="1"/>
  <c r="FD193" i="1"/>
  <c r="FF193" i="1"/>
  <c r="FC39" i="1"/>
  <c r="FD39" i="1" s="1"/>
  <c r="FF39" i="1"/>
  <c r="FC117" i="1"/>
  <c r="FD117" i="1" s="1"/>
  <c r="FF117" i="1"/>
  <c r="FC38" i="1"/>
  <c r="FD38" i="1" s="1"/>
  <c r="FF38" i="1"/>
  <c r="FC231" i="1"/>
  <c r="FD231" i="1" s="1"/>
  <c r="FF231" i="1"/>
  <c r="FC242" i="1"/>
  <c r="FD242" i="1" s="1"/>
  <c r="FF242" i="1"/>
  <c r="FC201" i="1"/>
  <c r="FD201" i="1" s="1"/>
  <c r="FF201" i="1"/>
  <c r="FC40" i="1"/>
  <c r="FD40" i="1" s="1"/>
  <c r="FF40" i="1"/>
  <c r="FC207" i="1"/>
  <c r="FD207" i="1" s="1"/>
  <c r="FF207" i="1"/>
  <c r="FC238" i="1"/>
  <c r="FF238" i="1"/>
  <c r="FD197" i="1"/>
  <c r="FF197" i="1"/>
  <c r="FC152" i="1"/>
  <c r="FD152" i="1" s="1"/>
  <c r="FF152" i="1"/>
  <c r="FC156" i="1"/>
  <c r="FD156" i="1" s="1"/>
  <c r="FF156" i="1"/>
  <c r="FC232" i="1"/>
  <c r="FD232" i="1" s="1"/>
  <c r="FF232" i="1"/>
  <c r="FC157" i="1"/>
  <c r="FD157" i="1" s="1"/>
  <c r="FF157" i="1"/>
  <c r="FC153" i="1"/>
  <c r="FD153" i="1" s="1"/>
  <c r="FF153" i="1"/>
  <c r="FC109" i="1"/>
  <c r="FD109" i="1" s="1"/>
  <c r="FF109" i="1"/>
  <c r="FC150" i="1"/>
  <c r="FD150" i="1" s="1"/>
  <c r="FF150" i="1"/>
  <c r="FC200" i="1"/>
  <c r="FD200" i="1" s="1"/>
  <c r="FF200" i="1"/>
  <c r="FC102" i="1"/>
  <c r="FD102" i="1" s="1"/>
  <c r="FF102" i="1"/>
  <c r="FD215" i="1"/>
  <c r="FF215" i="1"/>
  <c r="FC177" i="1"/>
  <c r="FF177" i="1"/>
  <c r="FC119" i="1"/>
  <c r="FD119" i="1" s="1"/>
  <c r="FF119" i="1"/>
  <c r="FC118" i="1"/>
  <c r="FD118" i="1" s="1"/>
  <c r="FF118" i="1"/>
  <c r="FC212" i="1"/>
  <c r="FD212" i="1" s="1"/>
  <c r="FF212" i="1"/>
  <c r="FC229" i="1"/>
  <c r="FD229" i="1" s="1"/>
  <c r="FF229" i="1"/>
  <c r="FC37" i="1"/>
  <c r="FD37" i="1" s="1"/>
  <c r="FF37" i="1"/>
  <c r="FC114" i="1"/>
  <c r="FD114" i="1" s="1"/>
  <c r="FF114" i="1"/>
  <c r="FC113" i="1"/>
  <c r="FD113" i="1" s="1"/>
  <c r="FF113" i="1"/>
  <c r="FC108" i="1"/>
  <c r="FD108" i="1" s="1"/>
  <c r="FF108" i="1"/>
  <c r="FC107" i="1"/>
  <c r="FD107" i="1" s="1"/>
  <c r="FF107" i="1"/>
  <c r="FC151" i="1"/>
  <c r="FD151" i="1" s="1"/>
  <c r="FF151" i="1"/>
  <c r="FC104" i="1"/>
  <c r="FD104" i="1" s="1"/>
  <c r="FF104" i="1"/>
  <c r="FC103" i="1"/>
  <c r="FD103" i="1" s="1"/>
  <c r="FF103" i="1"/>
  <c r="FC228" i="1"/>
  <c r="FD228" i="1" s="1"/>
  <c r="FF228" i="1"/>
  <c r="FC154" i="1"/>
  <c r="FD154" i="1" s="1"/>
  <c r="FF154" i="1"/>
  <c r="FC227" i="1"/>
  <c r="FD227" i="1" s="1"/>
  <c r="FF227" i="1"/>
  <c r="FC33" i="1"/>
  <c r="FD33" i="1" s="1"/>
  <c r="FF33" i="1"/>
  <c r="FC115" i="1"/>
  <c r="FD115" i="1" s="1"/>
  <c r="FF115" i="1"/>
  <c r="FC138" i="1"/>
  <c r="FF138" i="1"/>
  <c r="FC55" i="1"/>
  <c r="FF55" i="1"/>
  <c r="FC28" i="1"/>
  <c r="FF28" i="1"/>
  <c r="FC9" i="1"/>
  <c r="FF9" i="1"/>
  <c r="FC241" i="1"/>
  <c r="FD241" i="1" s="1"/>
  <c r="FF241" i="1"/>
  <c r="FC209" i="1"/>
  <c r="FD209" i="1" s="1"/>
  <c r="FF209" i="1"/>
  <c r="FC133" i="1"/>
  <c r="FD133" i="1" s="1"/>
  <c r="FF133" i="1"/>
  <c r="FC202" i="1"/>
  <c r="FD202" i="1" s="1"/>
  <c r="FF202" i="1"/>
  <c r="FC121" i="1"/>
  <c r="FD121" i="1" s="1"/>
  <c r="FF121" i="1"/>
  <c r="FC116" i="1"/>
  <c r="FD116" i="1" s="1"/>
  <c r="FF116" i="1"/>
  <c r="FC122" i="1"/>
  <c r="FD122" i="1" s="1"/>
  <c r="FF122" i="1"/>
  <c r="FC111" i="1"/>
  <c r="FD111" i="1" s="1"/>
  <c r="FF111" i="1"/>
  <c r="FC105" i="1"/>
  <c r="FD105" i="1" s="1"/>
  <c r="FF105" i="1"/>
  <c r="FD101" i="1"/>
  <c r="FF101" i="1"/>
  <c r="FC203" i="1"/>
  <c r="FF203" i="1"/>
  <c r="FC35" i="1"/>
  <c r="FD35" i="1" s="1"/>
  <c r="FF35" i="1"/>
  <c r="FC128" i="1"/>
  <c r="FD128" i="1" s="1"/>
  <c r="FC47" i="1"/>
  <c r="FC63" i="1"/>
  <c r="FC219" i="1"/>
  <c r="FC164" i="1"/>
  <c r="FC145" i="1"/>
  <c r="FC178" i="1"/>
  <c r="FD178" i="1" s="1"/>
  <c r="FC194" i="1"/>
  <c r="FD194" i="1" s="1"/>
  <c r="FC48" i="1"/>
  <c r="FD48" i="1" s="1"/>
  <c r="FC80" i="1"/>
  <c r="FD80" i="1" s="1"/>
  <c r="FC110" i="1"/>
  <c r="FD110" i="1" s="1"/>
  <c r="FC96" i="1"/>
  <c r="FD96" i="1" s="1"/>
  <c r="FC64" i="1"/>
  <c r="FD64" i="1" s="1"/>
  <c r="FC233" i="1"/>
  <c r="FD233" i="1" s="1"/>
  <c r="FC204" i="1"/>
  <c r="FD204" i="1" s="1"/>
  <c r="FC130" i="1"/>
  <c r="FD130" i="1" s="1"/>
  <c r="FC205" i="1"/>
  <c r="FD205" i="1" s="1"/>
  <c r="FC123" i="1"/>
  <c r="FD123" i="1" s="1"/>
  <c r="FC95" i="1"/>
  <c r="FD253" i="1"/>
  <c r="FD254" i="1"/>
  <c r="FD252" i="1"/>
  <c r="FD250" i="1"/>
  <c r="FD261" i="1"/>
  <c r="FC79" i="1"/>
  <c r="FC129" i="1"/>
  <c r="FD129" i="1" s="1"/>
  <c r="FD236" i="1"/>
  <c r="FC36" i="1"/>
  <c r="FD36" i="1" s="1"/>
  <c r="FD251" i="1"/>
  <c r="FD235" i="1"/>
  <c r="FD225" i="1"/>
  <c r="FF6" i="1"/>
  <c r="FF275" i="1" l="1"/>
  <c r="FC275" i="1"/>
  <c r="FD6" i="1"/>
  <c r="FD275" i="1" s="1"/>
</calcChain>
</file>

<file path=xl/sharedStrings.xml><?xml version="1.0" encoding="utf-8"?>
<sst xmlns="http://schemas.openxmlformats.org/spreadsheetml/2006/main" count="2029" uniqueCount="718">
  <si>
    <t>ITEM</t>
  </si>
  <si>
    <t>ELEMENTO</t>
  </si>
  <si>
    <t>CANTIDAD</t>
  </si>
  <si>
    <t>BOLSA DE INSUMOS PARA TALLERES E IMPREVISTOS</t>
  </si>
  <si>
    <t>FUNDACION SOCIAL Y CULTURAL GUERREROS DE LA VIDA</t>
  </si>
  <si>
    <t>A&amp;C</t>
  </si>
  <si>
    <t>Unidad</t>
  </si>
  <si>
    <t>STARTER TECNOLOGY SAS</t>
  </si>
  <si>
    <t>FUNDACION VOLVI A NACER</t>
  </si>
  <si>
    <t>ONE SOFT</t>
  </si>
  <si>
    <t>Insumos cosméticos y de cuidado personal</t>
  </si>
  <si>
    <t>Jabones artesanales.</t>
  </si>
  <si>
    <t>Producto de higiene elaborado a partir de bases vegetales y componentes naturales para la limpieza y cuidado de la piel de 100 Gramos aprox.</t>
  </si>
  <si>
    <t>COMERCIALIZADORA LA EXITOSA JR SAS</t>
  </si>
  <si>
    <t>PAPELERIA PUERTO REY</t>
  </si>
  <si>
    <t>Cremas hidratantes.</t>
  </si>
  <si>
    <t>CACHARRERIA MEDELLIN DISTRIBUIDORA</t>
  </si>
  <si>
    <t>Preparaciones cosméticas destinadas a humectar y proteger la piel envase de 60 ml aprox.</t>
  </si>
  <si>
    <t>Bálsamos labiales.</t>
  </si>
  <si>
    <t>Producto cosmético para hidratar y proteger los labios de 10 a 15 gramos aprox.</t>
  </si>
  <si>
    <t>COLOR PRINT AGENCIA PUBLICITARIA</t>
  </si>
  <si>
    <t>Sales de baño.</t>
  </si>
  <si>
    <t>Mezcla de sales minerales y componentes aromáticos para actividades de relajación en presentación de frasco de  150 gramos aprox.</t>
  </si>
  <si>
    <t>Exfoliantes naturales.</t>
  </si>
  <si>
    <t xml:space="preserve"> Producto elaborado con ingredientes naturales para la renovación superficial de la piel envase de 100 gramos aprox.</t>
  </si>
  <si>
    <t>Aceites corporales.</t>
  </si>
  <si>
    <t>Preparaciones cosméticas para hidratación y bienestar corporal de 50 ml aprox.</t>
  </si>
  <si>
    <t>LISTA DE NECESIDADES A COTIZAR</t>
  </si>
  <si>
    <t>Masajeador Manual</t>
  </si>
  <si>
    <t>Elemento de bienestar y autocuidado diseñado para contribuir a la relajación muscular y la disminución de la sensación de tensión asociada a las actividades cotidianas de cuidado. Su uso está orientado a complementar las estrategias de promoción del bienestar físico y emocional de las personas cuidadoras, este deberá ser de accionamiento manual, no requerir conexión eléctrica, baterías ni recarga, y estar elaborado en materiales resistentes y de fácil limpieza, tales como plástico ABS, madera o silicona o equivalentes.
Podrá presentarse en cualquiera de las siguientes modalidades:
Masajeador manual de mano para espalda, cuello y hombros.
Rodillo de masaje corporal.
Masajeador ergonómico multipropósito.
Deberá contar con un tamaño aproximado entre 10 cm y 20 cm en cualquiera de sus dimensiones principales, garantizando su portabilidad y facilidad de uso, además el producto podrá incorporar una frase alusiva al cuidado, bienestar o reconocimiento de la labor de las personas cuidadoras, así como elementos gráficos asociados a la Estrategia Territorial de Cuidado. El diseño, colores y mensajes deberán ser previamente revisados y aprobados por la entidad contratante.
Se aceptarán productos equivalentes que cumplan con las condiciones de funcionalidad, calidad y finalidad requeridas, orientadas al fortalecimiento de prácticas de autocuidado, relajación y dignificación de las personas cuidadoras.</t>
  </si>
  <si>
    <t>Tarjeta de cuidado</t>
  </si>
  <si>
    <t>Material impreso diseñado para transmitir mensajes de reconocimiento, autocuidado y fortalecimiento emocional dirigidos a las personas cuidadoras participantes de la Estrategia Territorial de Cuidado.
La tarjeta deberá elaborarse en papel propalcote, cartulina laminada o material equivalente de alta calidad, con impresión a color por ambas caras. Tendrá un tamaño aproximado de 10 cm x 15 cm (media postal) o equivalente.
El contenido deberá incluir mensajes alusivos al cuidado, la dignificación de la labor de las personas cuidadoras, recomendaciones breves de autocuidado y, de ser pertinente, información relacionada con rutas de atención institucionales y canales de orientación. Asimismo, podrá incorporar códigos QR que direccionen a contenidos digitales, material pedagógico o información institucional complementaria.
El diseño gráfico deberá ser armónico, incluyente y accesible, incorporando elementos visuales relacionados con el bienestar, la salud mental y el reconocimiento del trabajo de cuidado. La tarjeta podrá contar con acabados especiales tales como laminado mate, brillo, puntas redondeadas o relieve, texto en sistema Braille, relieve táctil, siempre que ello no represente un incremento desproporcionado en los costos.
El mensaje, diseño, ilustraciones, colores y demás elementos gráficos deberán ser previamente revisados y aprobados por la entidad contratante, de conformidad con los lineamientos de imagen institucional aplicables. Se aceptarán productos equivalentes que cumplan con las condiciones de calidad, funcionalidad y finalidad establecidas para el fortalecimiento de las estrategias de bienestar y autocuidado.</t>
  </si>
  <si>
    <t>ANALISIS COTIZACIONES</t>
  </si>
  <si>
    <t>Espejo con peine incorporado</t>
  </si>
  <si>
    <t>Elemento de higiene y autocuidado compuesto por un espejo plegable con peine integrado, elaborado en material plástico resistente o equivalente, de fácil transporte y uso individual. Deberá contar con dimensiones aproximadas entre 7 cm y 10 cm
El producto deberá incluir una frase alusiva al cuidado, bienestar, reconocimiento y dignificación de la labor de las personas cuidadoras, impresa, grabada o adherida de manera visible y durable. Entre las frases sugeridas se encuentran: "Quien cuida también merece ser cuidada", "Tu bienestar también es importante", "Cuidarte es un acto de amor" o mensajes equivalentes.
El diseño, la frase definitiva, los colores y demás elementos gráficos deberán ser previamente revisados y aprobados por la entidad contratante, de conformidad con los lineamientos de imagen institucional aplicables. Se aceptarán productos equivalentes que cumplan con las características de funcionalidad, calidad y finalidad requeridas.</t>
  </si>
  <si>
    <t>ELEMENTO Y/O PRODUCTO</t>
  </si>
  <si>
    <t>DESCRIPCIÓN / ESPECIFICACIÓN TÉCNICA</t>
  </si>
  <si>
    <t>Libreta de autocuidado</t>
  </si>
  <si>
    <t>libreta para promover prácticas de bienestar, reflexión y seguimiento de hábitos de autocuidado en las personas cuidadoras. Deberá contar con un tamaño aproximado de media carta (14 cm x 21 cm)  espiral o equivalente, y un contenido mínimo de cincuenta (50) hojas. Las primeras páginas de la libreta deberán incluir información relacionada con recomendaciones de autocuidado, bienestar emocional, hábitos saludables, así como rutas de atención y canales institucionales de orientación y acceso a servicios que resulten pertinentes para la población beneficiaria.
La portada y el diseño gráfico de la libreta deberán incorporar los lineamientos de imagen institucional aplicables y ser previamente revisados y aprobados por la entidad contratante, garantizando su pertinencia, claridad y accesibilidad para las personas participantes.</t>
  </si>
  <si>
    <t>UNIDAD DE MEDIDA</t>
  </si>
  <si>
    <t>CANTIDAD A COTIZAR</t>
  </si>
  <si>
    <t>Protectores solares.</t>
  </si>
  <si>
    <t>NIT: 901.012.708-6</t>
  </si>
  <si>
    <t>Producto diseñado para contribuir a la protección de la piel frente a la radiación UV  que se adapte a cualquier tipo de piel de 50 ml aprox .</t>
  </si>
  <si>
    <t>NIT: 900.094963-5</t>
  </si>
  <si>
    <t>NIT: 900384469</t>
  </si>
  <si>
    <t>901.114.690-0</t>
  </si>
  <si>
    <t>Aceites esenciales.</t>
  </si>
  <si>
    <t>Extractos concentrados de plantas aromáticas para actividades de bienestar y aromaterapia con presentación de frasco gotero de 15 ml.</t>
  </si>
  <si>
    <t>NIT: 901148413-3</t>
  </si>
  <si>
    <t>NIT: 901791985-0</t>
  </si>
  <si>
    <t>NIT: 901566858-1</t>
  </si>
  <si>
    <t>Difusores.</t>
  </si>
  <si>
    <t>Dispositivos para dispersar aromas y esencias en espacios de relajación de 10 cm a 15 cm de altura aprox.</t>
  </si>
  <si>
    <t>NIT: 901.504.393-1</t>
  </si>
  <si>
    <t>NIT: 800.088.063-4</t>
  </si>
  <si>
    <t>Inciensos.</t>
  </si>
  <si>
    <t>NIT: 901.708.000-9</t>
  </si>
  <si>
    <t>Productos aromáticos elaborados con resinas y componentes naturales caja de 8 unidades.</t>
  </si>
  <si>
    <t>NIT: 901.247.654-3</t>
  </si>
  <si>
    <t>NIT:  900.859.627-1</t>
  </si>
  <si>
    <t>NIT: 802.300.89-2</t>
  </si>
  <si>
    <t>Sprays relajantes.</t>
  </si>
  <si>
    <t>NIT:  860.075.508-1</t>
  </si>
  <si>
    <t>Soluciones aromáticas para ambientación de espacios concentrado, en presentación de frasco atomizador de 30 ml.</t>
  </si>
  <si>
    <t>NIT: 900.009.495-8</t>
  </si>
  <si>
    <t>Sahumerios.</t>
  </si>
  <si>
    <t xml:space="preserve">Preparaciones de hierbas, maderas y resinas para aromatización paquete de 3 unidades. </t>
  </si>
  <si>
    <t>NIT: 830.037.946-3</t>
  </si>
  <si>
    <t>NIT: 890206033-8</t>
  </si>
  <si>
    <t>NIT:901.463.924-5</t>
  </si>
  <si>
    <t>NIT: 900.393.503-3</t>
  </si>
  <si>
    <t>NIT: 900.995.091-4</t>
  </si>
  <si>
    <t>NIT: 901.360.556-5</t>
  </si>
  <si>
    <t>NIT: 830.069.703-8</t>
  </si>
  <si>
    <t>NIT: 901.115.603-8</t>
  </si>
  <si>
    <t>Velas aromáticas.</t>
  </si>
  <si>
    <t xml:space="preserve">Productos elaborados con ceras y fragancias para iluminación y ambientación, en evase de 80 gramos aprox. </t>
  </si>
  <si>
    <t>Manzanilla</t>
  </si>
  <si>
    <t>Paquete seco de 30 g de manzanilla.</t>
  </si>
  <si>
    <t>CUIDADO DESDE LA PSICOLOGÍA</t>
  </si>
  <si>
    <t>Lavanda</t>
  </si>
  <si>
    <t>Ramo seco o paquete de 30 g de lavanda.</t>
  </si>
  <si>
    <t xml:space="preserve">VALOR UNITARIO IVA INCLUIDO </t>
  </si>
  <si>
    <t>Hierbabuena</t>
  </si>
  <si>
    <t>Atado fresco de 50 g de hierbabuena.</t>
  </si>
  <si>
    <t>Ruda</t>
  </si>
  <si>
    <t>Atado fresco de 50 g de ruda.</t>
  </si>
  <si>
    <t>Romero</t>
  </si>
  <si>
    <t>Atado fresco de 50 g de romero.</t>
  </si>
  <si>
    <t>Calendula</t>
  </si>
  <si>
    <t>Atado fresco de 50 g de caléndula.</t>
  </si>
  <si>
    <t>BOLSA DE INSUMOS DE DECORACION DE CARPAS DE EXHIBICIÓN</t>
  </si>
  <si>
    <t>Banderines</t>
  </si>
  <si>
    <t xml:space="preserve">Elementos decorativos elaborados en tela, papel, polipropileno o materiales equivalentes, podrán ser triangulares, rectangulares o de formas alusivas a la actividad. Longitud aproximada de 2 metros. </t>
  </si>
  <si>
    <t>Metros</t>
  </si>
  <si>
    <t xml:space="preserve">Eucalípto </t>
  </si>
  <si>
    <t>Ramo fresco de 50 g de eucalípto.</t>
  </si>
  <si>
    <t>Festones</t>
  </si>
  <si>
    <t>Elementos decorativos para ambientación elaborados en papel, tela, material sintético o biodegradable. Longitud mínima de 2 m. Aptos para uso en espacios interiores y exteriores.</t>
  </si>
  <si>
    <t>Luces LED</t>
  </si>
  <si>
    <t>Guirnaldas o tiras de luces LED de bajo consumo energético, aptas para ambientación de stands. Alimentación mediante conexión eléctrica, USB o baterías. Longitud aproximada entre 5 m. Luz cálida, blanca o multicolor según requerimiento.</t>
  </si>
  <si>
    <t>Otro tipo de plantas medicinames</t>
  </si>
  <si>
    <t>Presentación fresca, seca o entre 30 g y 50 g, según pertinencia cultural.</t>
  </si>
  <si>
    <t>Plantas u hojas artificiales</t>
  </si>
  <si>
    <t>Elementos decorativos elaborados en materiales sintéticos de apariencia natural. Podrán suministrarse en arreglos, guirnaldas o piezas individuales. Altura aproximada entre 100 cm.</t>
  </si>
  <si>
    <t>Almohadilla térmica</t>
  </si>
  <si>
    <t>Almohadilla reutilizable para aplicación de calor o frío, elaborada en material textil hipoalergénico y relleno de semillas naturales (linaza, trigo o similares) o gel térmico. Deberá ser apta para calentamiento en microondas o refrigeración. Tamaño aproximado de 20 cm x 15 cm.</t>
  </si>
  <si>
    <t>Manteles</t>
  </si>
  <si>
    <t>Elementos textiles para recubrimiento de mesas, elaborados en poliéster, antifluido o materiales equivalentes. Medidas ajustables según el mobiliario disponible, con dimensiones aproximadas de 1,50 m x 1,50 m o superiores.</t>
  </si>
  <si>
    <t>Antifaces para descanso</t>
  </si>
  <si>
    <t>Elaborados en tela suave (algodón, poliéster o materiales similares), con banda elástica ajustable, reutilizables y lavables. Tamaño estándar para adulto. Opcionalmente podrán incluir relleno ligero aromático (lavanda o manzanilla).</t>
  </si>
  <si>
    <t>Exhibidores</t>
  </si>
  <si>
    <t>Elementos destinados a la exposición de productos, material pedagógico o promocional. Podrán ser elaborados en acrílico, madera, cartón, metal o materiales equivalentes. Tamaño y diseño según necesidad del evento.</t>
  </si>
  <si>
    <t>Toallas faciales</t>
  </si>
  <si>
    <t>Producto destinado a la higiene y limpieza facial, elaborado en material suave, absorbente y desechable, apto para el contacto con la piel. Presentación en paquete individual con un contenido mínimo de veinte (20) y máximo de cincuenta (50) unidades. Deberán encontrarse en óptimas condiciones de conservación y empaque.</t>
  </si>
  <si>
    <t>Bases y soportes para productos</t>
  </si>
  <si>
    <t>Elementos de apoyo para la exhibición de productos y material institucional, elaborados en materiales resistentes y reutilizables. Podrán incluir bases escalonadas, soportes verticales o modulares.</t>
  </si>
  <si>
    <t xml:space="preserve">SALIDA A ESPACIO CAMPESTRE </t>
  </si>
  <si>
    <t>Canastas</t>
  </si>
  <si>
    <t>Recipientes para organización y exhibición de productos, elaborados en fibras naturales, plástico, mimbre o materiales equivalentes. Tamaño pequeño o mediano, entre 20 cm y 40 cm.</t>
  </si>
  <si>
    <t>Tés e infusiones naturales</t>
  </si>
  <si>
    <t>Organizadores</t>
  </si>
  <si>
    <t>Elementos destinados a la clasificación y disposición de materiales, productos o insumos. Podrán ser de escritorio, de mesa o modulares, elaborados en plástico, madera, cartón o materiales equivalentes.</t>
  </si>
  <si>
    <t>Productos elaborados a partir de plantas aromáticas y medicinales aptas para consumo humano. Presentación en caja de 10 sobres individuales. Deberán contar con registro sanitario y fecha de vencimiento vigente.</t>
  </si>
  <si>
    <t>Etiquetas</t>
  </si>
  <si>
    <t>Elementos impresos destinados a la identificación de productos, insumos o espacios. Elaboradas en papel adhesivo, cartulina o materiales equivalentes, en tamaños variables según requerimiento.</t>
  </si>
  <si>
    <t>Semillas nativas</t>
  </si>
  <si>
    <t>Letreros</t>
  </si>
  <si>
    <t>Elementos de señalización e identificación elaborados en cartón, PVC, acrílico, foam o materiales equivalentes. Diseño, contenido y dimensiones sujetos a aprobación de la entidad.</t>
  </si>
  <si>
    <t>Material vegetal correspondiente a especies autóctonas o tradicionales, destinado a actividades de siembra, educación ambiental, fortalecimiento de saberes ancestrales y promoción del cuidado del entorno. Presentación sugerida: sobre o empaque de 20 g.</t>
  </si>
  <si>
    <t>Empaques de muestra</t>
  </si>
  <si>
    <t>Elementos destinados a la presentación y entrega de muestras o productos. Podrán consistir en bolsas, cajas, sobres o recipientes elaborados en materiales biodegradables, reciclables o equivalentes.</t>
  </si>
  <si>
    <t>Elementos de señalización</t>
  </si>
  <si>
    <t>Material destinado a orientar, informar e identificar espacios, actividades o rutas dentro de los eventos. Podrán incluir señalética de piso, mesa, pared o estructuras autoportantes, conforme a las necesidades de cada actividad.</t>
  </si>
  <si>
    <t>unidad</t>
  </si>
  <si>
    <t>Paquete</t>
  </si>
  <si>
    <t>TIJERAS</t>
  </si>
  <si>
    <t>tijeras punta roma escolar</t>
  </si>
  <si>
    <t>PAPEL KIMBERLY</t>
  </si>
  <si>
    <t>paquete x 50 hojas, blanco granito, de 90 gramos.</t>
  </si>
  <si>
    <t xml:space="preserve">CAJA DE MARCADORES </t>
  </si>
  <si>
    <t>Caja</t>
  </si>
  <si>
    <t xml:space="preserve">TAPETE DE YOGA </t>
  </si>
  <si>
    <t>un (1) tapete o colchoneta para hacer ejercicio - yoga (tamaño: 1.73 cm. de largo x 61 cm. de ancho, espesor 6 mm, material: espuma)</t>
  </si>
  <si>
    <t>PINCELES</t>
  </si>
  <si>
    <t>CINTA ENMASCARAR</t>
  </si>
  <si>
    <t>Cinta adhesiva para enmascarar multipropósito 48 mm x 40 mts</t>
  </si>
  <si>
    <t>ROLLO</t>
  </si>
  <si>
    <t>Agua para el consumo humano en botella plástica reciclable (material 100% biodegradables en procesos de compostaje, biodegradables en proceso natural o que cuenten con contenido de materia prima 100% reciclada) – Presentación de mínimo 300 mililitros</t>
  </si>
  <si>
    <t>CUIDADO DESDE LA ECONOMÍA DEL HOGAR</t>
  </si>
  <si>
    <t xml:space="preserve">CAJA DE COLORES </t>
  </si>
  <si>
    <t xml:space="preserve">CAJA DE LAPIZ </t>
  </si>
  <si>
    <t>Caja de lápices por 12 unidades, hechos en madera y grafito hb no. 2, con borrador en parte superior</t>
  </si>
  <si>
    <t>CUIDADO DESDE LO PSICOEMOCIONAL</t>
  </si>
  <si>
    <t>BAÑO PORTATIL TIPO 1</t>
  </si>
  <si>
    <t>CARPA 2X2</t>
  </si>
  <si>
    <t>Alquiler de Carpa plegable de 2x 2 mts con laterales, contra peso, incluye montaje, transporte y desmontaje  (Por día)</t>
  </si>
  <si>
    <t>CARPA HANGAR 12X18</t>
  </si>
  <si>
    <t>Alquiler de Carpa tipo hangar modulares 12 mts X 18 mts (por día) incluye traslados, armado y desarmado.</t>
  </si>
  <si>
    <t>GENERADOR ELECTRICO 75</t>
  </si>
  <si>
    <t>Alquiler de Generador eléctrico de 75 Kva (por día) con acometida y Multitomas para su instalación</t>
  </si>
  <si>
    <t>SONIDO TIPO 3</t>
  </si>
  <si>
    <t>TARIMA 6X12</t>
  </si>
  <si>
    <t>Alquiler de Tarima de 6 mts X 12 mts de 20 cms a 1 mts de altura (por día), incluido techo. Incluye transporte montaje y desmontaje. Estructuras en perfecto estado.</t>
  </si>
  <si>
    <t>PLAN DE CONTINGENCIA TIPO 2</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</si>
  <si>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</si>
  <si>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PELOTA DE CAUCHO</t>
  </si>
  <si>
    <t>Balon o pelota de caucho, en diferentes colores tamaño 25 cm, estandar #5</t>
  </si>
  <si>
    <t>CUIDADO DESDE EL BIENESTAR SOCIAL</t>
  </si>
  <si>
    <t>CUIDADO DESDE LA ACTIVACIÓN FÍSICA</t>
  </si>
  <si>
    <t>CUIDADO DESDE EL DÍALOGO DE SABERES</t>
  </si>
  <si>
    <t xml:space="preserve">OLLA COMUNITARIA </t>
  </si>
  <si>
    <t>Debere contar con dos personas auxiliares de enfermeria con botiquin y carpa para atencion de mergencia debe contener como minimo una carpa y dos sillas</t>
  </si>
  <si>
    <t xml:space="preserve">ESTACIÓN DE CAFÉ Y/O HIDRATACIÓN  (100 PERSONAS) </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</si>
  <si>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</si>
  <si>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BARRAS DE ILUMINACION </t>
  </si>
  <si>
    <t>CARPA 4X4</t>
  </si>
  <si>
    <t>Alquiler de Carpa 4 mts X 4 mtscon laterales, contra peso, incluye montaje, transporte y desmontaje (Por día)</t>
  </si>
  <si>
    <t>CIRCUITO CERRADO TV 4 CAMARA</t>
  </si>
  <si>
    <t>LUCES Y REFLECTORES</t>
  </si>
  <si>
    <t>Cable HDMI medidas mediano alcance hasta 15 mts</t>
  </si>
  <si>
    <t>Servicio de Enlaces de Conectividad Móvil Internet Móvil con Terminal; Cobertura Territorio Nacional; Capacidad de Datos 60 GB ; Red 3G, 4G, 5G.</t>
  </si>
  <si>
    <t xml:space="preserve">MULTITOMA 10 PUERTOS </t>
  </si>
  <si>
    <t>PANTALLA LED 8X3</t>
  </si>
  <si>
    <t>PANTALLA OUTDORT 4X3</t>
  </si>
  <si>
    <t>MESA 4 PERSONAS</t>
  </si>
  <si>
    <t>TARIMA 12X12</t>
  </si>
  <si>
    <t>Tarima 12X12 Techo Truss dos aguas y escalera. Malla anti lluvia en los laterales y atrás. Incluye transporte montaje y desmontaje. Estructuras en perfecto estado</t>
  </si>
  <si>
    <t>TELON DE PROYECCION 2X2</t>
  </si>
  <si>
    <t>VALLAS DE CONTENCIÓN  INCLUYE  INSTALACION  DESMONTE.</t>
  </si>
  <si>
    <t>Alquiler de Valla en tubo galvanizado de 1.40 de alto X 2 mts de ancho con base de 60 mm, calibre de 1 ¼ “, existen dos clases: con lamina &amp; de tubo. INCLUYE  INSTALACION  Y DESMONTE.</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</si>
  <si>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</si>
  <si>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</si>
  <si>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PERSONAL DE ASEO</t>
  </si>
  <si>
    <t>Personal de aseo. El personal debe contar con la indumentaria y elementos de protección personal requeridos para realizar la actividad (guantes, botas, gafas, tapabocas, entre otros)</t>
  </si>
  <si>
    <t>PUFF PARA SENTARSE</t>
  </si>
  <si>
    <t>CINTA DE DEMARCACION</t>
  </si>
  <si>
    <t>ARREGLO FLORAL 15 CM</t>
  </si>
  <si>
    <t>Arreglo de flores para mesa y/o entrega a persona de 15 cm de altura</t>
  </si>
  <si>
    <t xml:space="preserve">MAESTRO DE CEREMONIAS </t>
  </si>
  <si>
    <t>Locutor o presentador de ceremonias, con  experiencia certificada por más de 5 años, para  espacios de moderadoración, presentación es para entrega de premios y animación del público asistente.</t>
  </si>
  <si>
    <t>APOYO LOGÍSTICO</t>
  </si>
  <si>
    <t>REFRIGERIO DIFERENCIAL</t>
  </si>
  <si>
    <t>SILLAS SIN BRAZO</t>
  </si>
  <si>
    <t>HISTORIAS VIVAS</t>
  </si>
  <si>
    <t>AUTOCUIDADO CONCIENTE</t>
  </si>
  <si>
    <t>CUIDADO DESDE EL CUERPO - TERRITORIO</t>
  </si>
  <si>
    <t>CREMA CORPORAL HIDRATANTE</t>
  </si>
  <si>
    <t>PROTECTOR SOLAR</t>
  </si>
  <si>
    <t>Bloqueador solar presentación 30 ml, proteccion SPF 50 UVA y UBV</t>
  </si>
  <si>
    <t>ACEITE RELAJANTE CORPORAL</t>
  </si>
  <si>
    <t>VELAS TERAPÉUTICAS</t>
  </si>
  <si>
    <t>BOLSA TÉRMICA DE CALOR</t>
  </si>
  <si>
    <t>AGENDA PERSONALIZADA</t>
  </si>
  <si>
    <t>BIENESTAR A TU CASA ESTRATEGIA DOMICILIARIA</t>
  </si>
  <si>
    <t>VAN</t>
  </si>
  <si>
    <t xml:space="preserve">Transporte de 8 a 16 personas (servicio vehículo tipo van) (intrelocal y dentro de localidad Zona Rural), (TRAYECTO, IDA Y VUELTA)Que se pueda adaptar para personas con discapacidad. </t>
  </si>
  <si>
    <t>GALA DE RECONOCIMIENTO A CUIDADORAS</t>
  </si>
  <si>
    <t>una (1) proteína de 150 gramos (huevos homelet, queso, salchichas, jamon,entre otros) y/o (170 gramos minimo) Sopa (Caldo de costilla ó changua),tamal, calentado, entre otros.un (1) Carbohidrato de 70 gramos (pan,arepa,tostadas,entre otros), Una (1) Proción de fruta de 100 gramos, Un (1) Jugo Natural de 9 onzas (naranja o mandarina), Una (1) Bebida Caliente de 12 Onzas) (Café, té, Chocolate), Mantequilla 10 gramos, Mermelada 15 gramos,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t>
  </si>
  <si>
    <t>COMPONETE:  CO DIGNIFICACIÓN</t>
  </si>
  <si>
    <t>PRESENTACIÓN PÚBLICA</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</si>
  <si>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</si>
  <si>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</si>
  <si>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 xml:space="preserve">SONIDO TIPO 1 EVENTOS </t>
  </si>
  <si>
    <t>Sonido profesional de 4000 watts para asamblea (desde 71 hasta 250 personas) (incluye 4 cabinas (2 cabinas Configuracion de 2 vias, Amplificador de integrado LF de 3 Canales potencia peak 1200 W + 300 W  y 2 cabinas
1000 watts clase-D (650 W + 350 W, biamplificación) 
Bocina de 12" con bobina de voz de 2,5" 
Driver de 1" pulgadas con bobina de voz 1,75" 
135 dB SPL máximo de pico), 1 o 2 retornos en tarima y 1 consola Digital mínimo de 16 canales, con set básico de micrófonos conforme a los requerimientos del espacio y condiciones particulares del evento, así como, las cajas directas, cableado necesario.</t>
  </si>
  <si>
    <t>FESTIVAL DE LA MUJER RURAL</t>
  </si>
  <si>
    <t>MICROBÚS</t>
  </si>
  <si>
    <t xml:space="preserve">Transporte de 17 a 25 personas (servicio vehículo tipo microbús) (intrelocal y dentro de localidad (Zona Rural), (TRAYECTO, IDA Y VUELTA) Que se pueda adaptar para personas con discapacidad. </t>
  </si>
  <si>
    <t>GRUPO MUSICAL</t>
  </si>
  <si>
    <t>Agrupación musical de mínimo 4 personas con Trayectoria Emergente que se acreditara con 2 presentación mediante portafolio de servicios acompañamiento durante 5 hora.</t>
  </si>
  <si>
    <t xml:space="preserve">SONIDO TIPO 1 CONFERENCIA </t>
  </si>
  <si>
    <t>Sonido profesional de 1000 watts para conferencia (desde 20 hasta 70 personas) (incluye 2 micrófonos, 2 cabinas Configuracion de 2 vias, Amplificador de integrado LF de 3 Canales potencia peak 1200 W + 300 W  , 1 retorno en tarima y   1 consola analoga mínimo de 16 canales.</t>
  </si>
  <si>
    <t>CARPAS CON MOBILIARIO</t>
  </si>
  <si>
    <t>Alquiler de Carpas de 4 x 4 mts, con 3 paredes laterales, con 2 mesas plásticas y 4 sillas plásticas, incluye traslados, armado y desarmado.</t>
  </si>
  <si>
    <t>EXTENSIÓN ELECTRICA</t>
  </si>
  <si>
    <t xml:space="preserve">Compra de Kit Extensión Eléctrica 3 Mts + Multitoma Cable No. 10 en cauchetado de tres hilos, neutro, tierra y fase, y clavija con polo a tierra. </t>
  </si>
  <si>
    <t>TARIMA 6X6</t>
  </si>
  <si>
    <t>Alquiler de Tarima y Techo: Tarima 6X6 Techo Truss dos aguas y escalera. Malla anti lluvia en los laterales y atrás. Incluye transporte montaje y desmontaje. Estructuras en perfecto estado.</t>
  </si>
  <si>
    <t>AGRUPACIÓN DE DANZAS</t>
  </si>
  <si>
    <t xml:space="preserve">Agrupación de danza de mínimo 4 personas con Trayectoria Emergente que se acreditara con 2 presentación mediante portafolio de servicios acompañamiento durante 5 horas. Deben contar con los instrumentos requeridos para presentación. </t>
  </si>
  <si>
    <t xml:space="preserve">MUJERES EMPODERADAS EN DERECHO </t>
  </si>
  <si>
    <t>TALLERISTA ENFOQUE DE DERECHOS</t>
  </si>
  <si>
    <t xml:space="preserve">AGENDAS CON ESFERO </t>
  </si>
  <si>
    <t>BORRADORES DE NATA</t>
  </si>
  <si>
    <t>Borrador de nata No tóxico Medidas aproximadas 5.5 a 6.3 cm * 0.8 a 1 en el espesor * 1.9 a 2.3 cm. largo 5.5.</t>
  </si>
  <si>
    <t xml:space="preserve">MEMORIA USB </t>
  </si>
  <si>
    <t>Dispositivo de almacenamiento portátil con capacidad de 16 GB para guardar documentación y videos del proyecto.</t>
  </si>
  <si>
    <t>Agrupación de danza de mínimo 4 personas con Trayectoria Emergente que se acreditara con 2 presentación mediante portafolio de servicios acompañamiento durante 5 horas.</t>
  </si>
  <si>
    <t>RED DE MUJERES CONSTRUYENDO UN MEJOR FUTURO</t>
  </si>
  <si>
    <t>UBUNTUS</t>
  </si>
  <si>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</si>
  <si>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</si>
  <si>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TALLERISTAS ESTETICA</t>
  </si>
  <si>
    <t>TALLERISTA DE AUTOCUIDADO Y ESTÉTICA</t>
  </si>
  <si>
    <t>Camisa tipo polo: En Tela en algodón 100% alta calidad, en colores vivos y logos institucionales en sublimación estampada. En diferentes tallas con horma tanto para mujer como para hombre segun datos de inscripciónes. Para todos los participantes en cada actividad recreo deportiva.</t>
  </si>
  <si>
    <t xml:space="preserve">ARTE MANUAL Y CUIDADO </t>
  </si>
  <si>
    <t>KIT PASTELERIA (NO HORNEADOS)</t>
  </si>
  <si>
    <t>ARTE TERAPIA</t>
  </si>
  <si>
    <t>TALLERISTA DANZA Y MEDITACIÓN</t>
  </si>
  <si>
    <t>TALLERISTA DE TEJIDO</t>
  </si>
  <si>
    <t>TALLERISTA DE PINTURA</t>
  </si>
  <si>
    <t>TALLERISTA DE YOGA</t>
  </si>
  <si>
    <t>KIT AUTOCUIDADO Y RELAJACIÓN</t>
  </si>
  <si>
    <t>* Tapete para ejercicio en espuma antideslizante con espesor de 10mm, largo de 180 cm x 56 cm de ancho * Tula en tela poliéster de 27 cm de ancho x 35 cm de largo * Botella plástica con tapa de mínimo 500 ml * Toalla tela de 330 grs de 30 cm de largo x 30 de ancho * Cosmetiquera estándar * Crema para manos, mínimo 200ml *Jabón líquido para manos, mínimo 200 ml * Vela aromática relajante de mínimo 100 grs</t>
  </si>
  <si>
    <t xml:space="preserve">ESPACIO DE SANACIÓN Y AUTOCUIDADO </t>
  </si>
  <si>
    <t>VALOR UNITARIO 2025 + IPC (5,10%)</t>
  </si>
  <si>
    <t>CUIDADO DESDE LA CONSTRUCCIÓN DE REDES DE APOYO</t>
  </si>
  <si>
    <t>NIT: 900.690.211-1</t>
  </si>
  <si>
    <t>NIT: 901.245.873-2</t>
  </si>
  <si>
    <t>NIT: 900.986.412-5</t>
  </si>
  <si>
    <t>NIT: 830.135.170-5</t>
  </si>
  <si>
    <t>NIT: 901.412.899-0</t>
  </si>
  <si>
    <t>NIT: 900.688.310-6</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</si>
  <si>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</si>
  <si>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NIT: 900.596.884-6</t>
  </si>
  <si>
    <t>MODEM INALAMBRICO TIPO 2</t>
  </si>
  <si>
    <t>NIT: 30.024.825-2</t>
  </si>
  <si>
    <t>NIT: 901.677.221-5</t>
  </si>
  <si>
    <t>NIT: 901.390.728-3</t>
  </si>
  <si>
    <t>Material amigable con el medio ambiente, tamaño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</si>
  <si>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ALMUERZO TIPO 1</t>
  </si>
  <si>
    <t>AMBULANCIA CON MEDICO</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</si>
  <si>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</si>
  <si>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NIT: 901.625.520-1</t>
  </si>
  <si>
    <t>NIT: 4235834-2</t>
  </si>
  <si>
    <t>NIT: 800242106-2</t>
  </si>
  <si>
    <t>VALOR UNITARIO ANTES DE IVA</t>
  </si>
  <si>
    <t>IVA</t>
  </si>
  <si>
    <t>NIT: 900155107-1</t>
  </si>
  <si>
    <t>NIT: 900017302-0</t>
  </si>
  <si>
    <t>NIT: 900.815.941-9</t>
  </si>
  <si>
    <t>NIT: 900.891.23-4</t>
  </si>
  <si>
    <t>esferos de diferentes colores (no negro) con marcación permanente. Caja x 12</t>
  </si>
  <si>
    <t>ESPACIO APTO PARA 500 PERSONAS</t>
  </si>
  <si>
    <t>Kit</t>
  </si>
  <si>
    <t>NIT: 901.579.909-3</t>
  </si>
  <si>
    <t>NIT: 900.736.537-4</t>
  </si>
  <si>
    <t>NIT: 901.173.604-8</t>
  </si>
  <si>
    <t>NIT: 900.343.428-5</t>
  </si>
  <si>
    <t>NIT: 900.817.626-1</t>
  </si>
  <si>
    <t>NIT: 901.804.446-0</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</si>
  <si>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</si>
  <si>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Caja de marcadores permanentes por 10 unidades, con tinta resistente al agua, de rápido secado y no se decolora.</t>
  </si>
  <si>
    <t xml:space="preserve">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t>
  </si>
  <si>
    <t>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</si>
  <si>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DESAYUNO TIPO 2</t>
  </si>
  <si>
    <t>CAJA DE ESFEROS</t>
  </si>
  <si>
    <t>HIDRATACIÓN TIPO 3</t>
  </si>
  <si>
    <t>Calzado Artistico</t>
  </si>
  <si>
    <t>Alquiler de calzado destinado a la ejecución de muestras artísticas y culturales, acorde con la temática, disciplina o manifestación cultural presentada, en ben estado, podrá incluir zapatos de danza, botas, alpargatas o equivalentes. Tallas y diseños según requerimiento de la entidad.</t>
  </si>
  <si>
    <t>Maquillaje y peinado para presentaciones</t>
  </si>
  <si>
    <t>Servicios y/o insumos para caracterización artística de participantes, incluyendo maquillaje, peinado y accesorios complementarios. Los productos deberán ser hipoalergénicos y aptos para uso cosmético y contar con las medidas de bioseguridad.</t>
  </si>
  <si>
    <t>Bordados, estampados y personalización de prendas</t>
  </si>
  <si>
    <t>Servicios de adecuación, personalización y embellecimiento de prendas mediante técnicas de bordado, estampado, sublimación, serigrafía u otras equivalentes, de acuerdo con los lineamientos definidos por la entidad.</t>
  </si>
  <si>
    <t>Alquiler de elementos escénicos y complementarios</t>
  </si>
  <si>
    <t>Alquiler de elementos de vestuario requeridos para puestas en escena, incluyendo accesorios, mobiliario, escenografía y demás elementos complementarios necesarios para la ejecución de muestras culturales.</t>
  </si>
  <si>
    <t>Fundas, maletines y elementos para almacenamiento y transporte del vestuario</t>
  </si>
  <si>
    <t>Servicio de elementos destinados a la protección, organización y transporte de vestuario y accesorios, elaborados en materiales resistentes y reutilizables. Tamaños y características según el tipo de vestuario requerido.</t>
  </si>
  <si>
    <t>Elementos de utilería asociados a las danzas</t>
  </si>
  <si>
    <t>Alquiler de elementos complementarios para la ejecución de muestras dancísticas y culturales, tales como canastos, cintas, flores, bastones y otros accesorios equivalentes, de acuerdo con la naturaleza de la presentación.</t>
  </si>
  <si>
    <t xml:space="preserve">BOLSA DE INSUMOS PARA TALLERES </t>
  </si>
  <si>
    <t>Capa facial</t>
  </si>
  <si>
    <t>Capa reutilizable elaborada en material impermeable o antifluido, destinada a la protección de la ropa durante actividades de estética y belleza. Tamaño adulto estándar 67 de largo por 70 de ancho.</t>
  </si>
  <si>
    <t>Desmaquillador, limpiador facial o tónico facial</t>
  </si>
  <si>
    <t>Productos destinados a la limpieza y preparación de la piel. Podrá suministrarse cualquiera de los elementos descritos, ya sea desmaquillador, limpiador facial y tónico facial en presentación comercial entre 50 ml y 250 ml, aptos para uso cosmético y con registro sanitario.</t>
  </si>
  <si>
    <t>Crema humectante  o gel bloqueador solar</t>
  </si>
  <si>
    <t xml:space="preserve">Productos destinados a la hidratación y protección de la piel, el bloqueador deberá contar con FPS mínimo 50, y ser de 50 ml. </t>
  </si>
  <si>
    <t>Exfoliante facial o mascarillas faciales</t>
  </si>
  <si>
    <t>Productos destinados al cuidado y renovación de la piel, podrán suministrarse en presentación individual o en envases comerciales de hasta 250 ml.</t>
  </si>
  <si>
    <t>Pomos y recipientes para almacenamiento</t>
  </si>
  <si>
    <t>Recipientes reutilizables elaborados en plástico, vidrio o materiales equivalentes, con capacidades entre 10 ml y 100 ml.</t>
  </si>
  <si>
    <t xml:space="preserve">Bases de maquillaje,   </t>
  </si>
  <si>
    <t>Base de maquillaje: Base líquida de cobertura media a alta, acabado natural, de larga duración, apta para diferentes tipos de piel, se requiere variedad de tonos (claros, medios y oscuros), presentación de 30 ml</t>
  </si>
  <si>
    <t>Polvos faciales,</t>
  </si>
  <si>
    <t>Polvos compactos o sueltos para sellado del maquillaje, acabado mate, de larga duración, en diferentes tonalidades para diversos tonos de piel, y presentación de 12g.</t>
  </si>
  <si>
    <t>Iluminadores,</t>
  </si>
  <si>
    <t>Iluminador facial en polvo o crema, acabado satinado o luminoso, en tonos universales como (champaña, dorado y perla) en presentación de 8g</t>
  </si>
  <si>
    <t>labiales y brillos</t>
  </si>
  <si>
    <t>Labiales de larga duración con acabado mate, satinado o cremoso, en variedad de colores, con presentación de 3g aprox.</t>
  </si>
  <si>
    <t>Brilllos</t>
  </si>
  <si>
    <t>Brillo hidratante para labios, acabado brillante, transparente o con color suave, presentación de 5ml</t>
  </si>
  <si>
    <t>Paletas de maquillaje</t>
  </si>
  <si>
    <t>Paletas de tonos cálidos, fríos, monocromáticos, neón, pastel u otros, con mínimo doce (12) tonos.</t>
  </si>
  <si>
    <t>Juego de brochas y aplicadores</t>
  </si>
  <si>
    <t>Kit compuesto por mínimo cinco (5) elementos, incluyendo brochas, esponjas o aplicadores para maquillaje.</t>
  </si>
  <si>
    <t>Espejos con luz LED</t>
  </si>
  <si>
    <t>Espejos portátiles con iluminación LED, recargables o con baterías, con dimensiones entre 15 cm y 25 cm.</t>
  </si>
  <si>
    <t>Peines y cepillos</t>
  </si>
  <si>
    <t>Peines y cepillos redondos, ovalados, de púas finas o redondeadas o especial para cabello rizado.</t>
  </si>
  <si>
    <t>Tijeras para peluquería</t>
  </si>
  <si>
    <t>Tijeras microdentadas, de esculpir, entresacar o desfilar, elaboradas en acero inoxidable, con tamaño entre 5 y 7 pulgadas.</t>
  </si>
  <si>
    <t>Gel fijador y espuma fijadora</t>
  </si>
  <si>
    <t>Productos para peinado en presentaciones comerciales entre 100 ml y 300 ml.</t>
  </si>
  <si>
    <t>Accesorios para cabello</t>
  </si>
  <si>
    <t>Balacas, argollas, cauchos y elementos equivalentes para estilización capilar.</t>
  </si>
  <si>
    <t>Canecalón</t>
  </si>
  <si>
    <t>Fibra sintética para peinados y trenzados, disponible en diferentes colores, con un peso mínimo de 80 gramos por unidad.</t>
  </si>
  <si>
    <t xml:space="preserve">KIT implementos para el cuidado e higiene de las uñas, </t>
  </si>
  <si>
    <t>Conjunto de implementos para el cuidado e higiene de las uñas, compuesto por un (1) cortauñas elaborado en acero inoxidable de alta resistencia y precisión para el corte de uñas; una (1) lima de uñas de cartón o espuma de doble cara con grano medio y fino para dar forma, un (1) paquete de cien (100) palos de madera de naranjo desechables para el cuidado de cutículas y limpieza de uñas; y un (1) bloque pulidor de espuma de cuatro caras o similar, con diferentes niveles de abrasión para limar, alisar, pulir y dar brillo a las uñas naturales. Todos los elementos deberán ser nuevos, de buena calidad, aptos para uso personal y entregarse en óptimas condiciones.</t>
  </si>
  <si>
    <t xml:space="preserve">Paquete </t>
  </si>
  <si>
    <t>Kit de esmaltería para uñas:</t>
  </si>
  <si>
    <t xml:space="preserve"> Conjunto de productos para la aplicación y cuidado de uñas, compuesto por una (1) base protectora fortalecedora de larga duración, formulada para proteger la uña natural y favorecer la adherencia del esmalte, presentación entre 10 y 15 ml; un (1) set de esmaltes de 10 unidades para uñas de buena calidad, de secado rápido, alta pigmentación y larga duración, elaborados con formulaciones de baja agresividad para la uña natural, preferiblemente libres de componentes nocivos como formaldehído, tolueno, dibutil ftalato (DBP), resina de formaldehído y alcanfor (formulación tipo 5-Free o superior), o con características técnicas equivalentes, que contribuyan a proteger y fortalecer la uña, en variedad de colores, de marca reconocida en el mercado o equivalente, presentación entre 10 y 15 ml por unidad; un (1) top coat o sellador transparente de larga duración que proporcione brillo, protección y mayor resistencia al esmalte, presentación entre 10 y 15 ml; y un (1) quitaesmalte de acción efectiva, preferiblemente libre de acetona o con ingredientes acondicionadores que minimicen la resequedad de la uña y la cutícula, presentación mínima de 100 ml. Todos los productos deberán ser nuevos, originales</t>
  </si>
  <si>
    <t>Bolsas de algodón</t>
  </si>
  <si>
    <t>Elementos desechables o reutilizables destinados a actividades de limpieza y estética. Presentación mínima de 20 unidades.</t>
  </si>
  <si>
    <t>Kit de Elementos de bioseguridad y protección</t>
  </si>
  <si>
    <t xml:space="preserve"> Conjunto de insumos de bioseguridad, un (1) frasco de alcohol antiséptico al 70 % en presentación mínima de 250 ml; un (1) frasco de gel antibacterial con concentración mínima del 60 % de alcohol, presentación de 250 ml; una (1) caja de cien (100) guantes desechables de nitrilo, libres de látex talla única; un (1) paquete de cien (100) tapabocas desechables de tres capas con ajuste nasal; un (1) paquete de cien (100) gorros desechables tipo oruga; un (1) rollo de toallas desechables o paquete equivalente para secado de manos y superficies,  un (1) frasco de desinfectante para superficies de uso institucional, presentación mínima de 500 ml, solución desengrasante y deshidratadora para la preparación de la uña natural antes de la aplicación de esmalte, formulada para eliminar residuos de grasa, humedad e impurezas, favoreciendo una mejor adherencia y mayor duración del esmalte, sin causar daño a la uña natural en presentación mínima de 120 ml,   toallas de celulosa sin pelusa paquete o rollo de 200 para desengrasar las uñas, y todos los elementos deberán ser nuevos, de excelente calidad, aptos para uso sanitario, cumplir con la normatividad vigente aplicable y entregarse en su empaque original y en óptimas condiciones.</t>
  </si>
  <si>
    <t>Recipientes y organizadores</t>
  </si>
  <si>
    <t>Recipientes y organizadores para manicure: El kit deberá incluir un (1) organizador multifuncional con compartimientos para esmaltes, limas, pinceles y demás implementos, con medidas aproximadas de 30 cm de largo × 20 cm de ancho × 15 cm de alto; una (1) bandeja organizadora con divisiones para accesorios pequeños, con medidas aproximadas de 25 cm de largo × 18 cm de ancho × 5 cm de alto, recipiente ergonómico para lavado de uñas de 14 a 16 cm de diámetro, 6 a 8 cm de altura y capacidad mínima de 300 ml. Producto  Todos los elementos deberán ser nuevos, reutilizables, de fácil limpieza y desinfección, resistentes al uso frecuente y aptos para uso profesiona</t>
  </si>
  <si>
    <t xml:space="preserve">MEDIANA  </t>
  </si>
  <si>
    <t xml:space="preserve">PROMEDIO </t>
  </si>
  <si>
    <t xml:space="preserve">DESVIACIÓN ESTÁNDAR 
</t>
  </si>
  <si>
    <t>DISPERSIÓN PRECIOS 
(Promedio)</t>
  </si>
  <si>
    <t>VALOR UNITARIO ANTES DE IMPUESTO (IVA O INC)</t>
  </si>
  <si>
    <t>VALOR IVA O INC</t>
  </si>
  <si>
    <t>OBSERVACIÓN</t>
  </si>
  <si>
    <t>Resolución Tabla de Honorarios No. 1124 de 2024 (Memorando 27-10-2025)</t>
  </si>
  <si>
    <t>VALOR UNITARIO TECHOIMPUESTOS INCLUIDOS (IVA O INC)</t>
  </si>
  <si>
    <t>TIEMPO</t>
  </si>
  <si>
    <t>AÑO 2026</t>
  </si>
  <si>
    <t xml:space="preserve">SE TOMA VALOR DE  RESOLUCIÓN No 1124 DE 2024 MEMORANDO  CON RADICADO 20254000408633 DEL 27 DE OCTUBRE DEL 2025 DE LA SECRETARIA DISTRITAL DE GOBIERNO, TABLA DE HONORARIOS PERSONAS NATURALES POR PRESTACION DE SERVICIOS PROFESIONALES Y DE APOYO A LA GESTION </t>
  </si>
  <si>
    <t>TELEMARKETER BPO &amp; LOGISTICS S.A.S. 
COTIZACION 2025</t>
  </si>
  <si>
    <t>FUNDACIÓN IWOKE 
COTIZACION 2025</t>
  </si>
  <si>
    <t>FUNDACION SOCIAL Y CULTURAL GUERREROS DE LA VIDA
COTIZACION 2025</t>
  </si>
  <si>
    <t>VALOR UNITARIO 2025 + IPC (5,10%) O + SMLV (23%)</t>
  </si>
  <si>
    <t>A&amp;C
COTIZACION 2025</t>
  </si>
  <si>
    <t>FLUVPMATIN
COTIZACION 2025</t>
  </si>
  <si>
    <t>SANTORINI S.A.S.
COTIZACION 2025</t>
  </si>
  <si>
    <t>TRANSPORTE MARTINEZ VIP S.A.S.
COTIZACION 2025</t>
  </si>
  <si>
    <t>Elite Vans Service S.A.S.
COTIZACION 2025</t>
  </si>
  <si>
    <t>ESCOLARES VERSALES S.A.S
COTIZACION 2025</t>
  </si>
  <si>
    <t>DISTRIBUIDORA NACIONAL GROUP S.A.S.
COTIZACION 2025</t>
  </si>
  <si>
    <t>PAPELERIA Y SUMINISTROS EL ESCRITORIO S.A.S.
COTIZACION 2025</t>
  </si>
  <si>
    <t>COMPAÑÍA PAPELERA NACIONAL S.A.S.
COTIZACION 2025</t>
  </si>
  <si>
    <t>PALILI EVENTOS S.A.S.
COTIZACION 2025</t>
  </si>
  <si>
    <t>FUNDACION COLOMBIANOS PA´LANTE
COTIZACION 2025</t>
  </si>
  <si>
    <t>INVERSIONES SERVICIOS INTEGRALES Y OCASIONALES DE COLOMBIA S.A.S.
COTIZACION 2025</t>
  </si>
  <si>
    <t>CONSULTORES Y ASESORES TIC S.A.S.
COTIZACION 2025</t>
  </si>
  <si>
    <t>FUNDACIÓN JUSTICIA SOCIAL
COTIZACION 2025</t>
  </si>
  <si>
    <t>Operador Logístico Terranova S.A.S.
COTIZACION 2025</t>
  </si>
  <si>
    <t>EQUIPOS Y SERVICIOS DE EMERGENCIAS BOGOTÁ S.A.S
COTIZACION 2025</t>
  </si>
  <si>
    <t>HELP AND LIFE MEDICAL S.A.S. 
COTIZACION 2025</t>
  </si>
  <si>
    <t>Gestión del Riesgo y Seguridad Integral GRSI S.A.S.
COTIZACION 2025</t>
  </si>
  <si>
    <t>AMBULANCIAS PARTICULARES AYUDAR S.A.S. 
COTIZACION 2025</t>
  </si>
  <si>
    <t>Consultores en Gestión del Riesgo y Emergencias CONGRE S.A.S.
COTIZACION 2025</t>
  </si>
  <si>
    <t>Seguridad, Riesgo y Prevención SRP Consulting S.A.S.
COTIZACION 2025</t>
  </si>
  <si>
    <t>CAC PUBLICIDAD
COTIZACION 2025</t>
  </si>
  <si>
    <t>IDDENTIFY S.A.S
COTIZACION 2025</t>
  </si>
  <si>
    <t>VILLAMIL COMUNICACIÓN VISUAL
COTIZACION 2025</t>
  </si>
  <si>
    <t>I.P.S EVENMAS S.A.S. - EVENTOS MASIVOS CIUDAD JARDIN S.A.S.
COTIZACION 2025</t>
  </si>
  <si>
    <t>FERRE ELECTRICOS FABIAN - MARÍA MARCELA ROJAS NIÑO
COTIZACION 2025</t>
  </si>
  <si>
    <t>TEKNOKORAN S.A.S. 
COTIZACION 2025</t>
  </si>
  <si>
    <t>DEPOSITO Y FERRETERIA ALQUERIA S.A.S. 
COTIZACION 2025</t>
  </si>
  <si>
    <t>HOMECENTER SODIMAC COLOMBIA
COTIZACION INTERNET</t>
  </si>
  <si>
    <t>EASY CENCOSUD COLOMBIA S.A.
COTIZACION INTERNET</t>
  </si>
  <si>
    <t>FALABELLA DE COLOMBIA S.A
COTIZACION INTERNET</t>
  </si>
  <si>
    <t>MOVIASEO S.A.S.
COTIZACION 2025</t>
  </si>
  <si>
    <t>MISION SERVIR
COTIZACION 2025</t>
  </si>
  <si>
    <t>UNITROFEOS S.A.S.
COTIZACION 2025</t>
  </si>
  <si>
    <t>P&amp;P Medios Alternativos y Digitales
COTIZACION 2025</t>
  </si>
  <si>
    <t>VALOR UNITARIO  IVA INCLUIDO</t>
  </si>
  <si>
    <t>BASE GRAVABLE</t>
  </si>
  <si>
    <t>VALOR UNITARIO + CARGA TRIBUTARIA (26%) + UTILIDAD (10%)</t>
  </si>
  <si>
    <t>Persona/Dia</t>
  </si>
  <si>
    <t>Persona/Mes</t>
  </si>
  <si>
    <t xml:space="preserve">ALCALDIA LOCAL DE CIUDAD BOLIVAR </t>
  </si>
  <si>
    <t>BOLSA DE DIFUSIÓN Y COMUNICACIÓN DEL PROYECTO.</t>
  </si>
  <si>
    <t>ART VICS 
NIT. 899999061-9</t>
  </si>
  <si>
    <t>SOT PUBLICIDAD SAS
NIT.  90190984 8</t>
  </si>
  <si>
    <t>COPIERSOLUCIONES JYL SAS
NIT. 901226563-4</t>
  </si>
  <si>
    <t>GRAFIHEN LTDANIT: 
900.035.800-1</t>
  </si>
  <si>
    <t xml:space="preserve">GRAFICAS COVARIA LTDA </t>
  </si>
  <si>
    <t>PUZZLE PULICIDAD
NIT. 80748125</t>
  </si>
  <si>
    <t xml:space="preserve">ONDAMBIENTAL STEREO </t>
  </si>
  <si>
    <t xml:space="preserve">EL RELATOR 
</t>
  </si>
  <si>
    <t xml:space="preserve">RESULTADO DEL ANALISIS </t>
  </si>
  <si>
    <t xml:space="preserve">UNIDAD DE MEDIDA </t>
  </si>
  <si>
    <t>VALOR UNITARIO ANTESDE IMPUESTO IVA</t>
  </si>
  <si>
    <t>VALOR IVA</t>
  </si>
  <si>
    <t>VALOR UNITARIO TECHO
IMPUESTOS INCLUIDOS IVA</t>
  </si>
  <si>
    <t xml:space="preserve">OBSERVACIONES </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</si>
  <si>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</si>
  <si>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</si>
  <si>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 xml:space="preserve">SE TOMA LA MEDIANA COMO MEDIDA DE TENDENCIA CENTRAL. </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</si>
  <si>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</si>
  <si>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</si>
  <si>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</si>
  <si>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</si>
  <si>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SE TOMA EL PROMEDIO  COMO MEDIDA DE TENDENCIA CENTRAL. </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</si>
  <si>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</si>
  <si>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297.5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</si>
  <si>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</si>
  <si>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</si>
  <si>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 xml:space="preserve">SE TOMA EL PROMEDIO COMO MEDIDA DE TENDENCIA CENTRAL. </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</si>
  <si>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</si>
  <si>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</si>
  <si>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</si>
  <si>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618.8</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</si>
  <si>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</si>
  <si>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</si>
  <si>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</si>
  <si>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202.3</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</si>
  <si>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</si>
  <si>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</si>
  <si>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</si>
  <si>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</si>
  <si>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</si>
  <si>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</si>
  <si>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</si>
  <si>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</si>
  <si>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</si>
  <si>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t>
  </si>
  <si>
    <t>VALORES TOMADOS DE DE LA COTIZACION ENVIADA POR COORDINADOR SONOROS ( vinculados a la
mesa Local de Ciudad Bolívar y registrados en la base de datos del IDPAC)</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</si>
  <si>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</si>
  <si>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</si>
  <si>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</si>
  <si>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</si>
  <si>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</si>
  <si>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</si>
  <si>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</si>
  <si>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VALORES TOMADOS DE LA COTIZACION ENVIADA PORSECTOR AUDIOVISUAL MESA LOCAL DE COMUNICACIONES DE CIUDAD BOLÍVAR</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</si>
  <si>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</si>
  <si>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TOTAL </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</si>
  <si>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</si>
  <si>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</si>
  <si>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</si>
  <si>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</si>
  <si>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COMPONENTE TRANSVERSAL</t>
  </si>
  <si>
    <t>BOLSA DIFERENCIAL</t>
  </si>
  <si>
    <t>BOLSA DE INSUMOS TALLERES</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</si>
  <si>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</si>
  <si>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COMERCIALIADORA NATOS SAS</t>
  </si>
  <si>
    <t>INSUMOS Y SERVICIOS DALU SAS</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</si>
  <si>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</si>
  <si>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REFRIGERIO TIPO 1</t>
  </si>
  <si>
    <t>Unidad/Dia</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</si>
  <si>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</si>
  <si>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PLANTA ELECTRICA TIPO 2</t>
  </si>
  <si>
    <t>Servicio de Alquiler sonido, sonido de 2000 watios con raider técnico, alquiler por un día ( mínimo 3 micrófonos inalámbricos, incluye operador de sonido y/o DJ) X 2 SERVICIOS, incluye viejoteca con su operador de sonido, ingeniero de sonido y todos los elementos requeridos para su operación</t>
  </si>
  <si>
    <t>Servicio / Evento</t>
  </si>
  <si>
    <t>Esferos de diferentes colores (no negro) con marcación permanente. Caja x 12</t>
  </si>
  <si>
    <t>REFRIGERIO TIPO 2</t>
  </si>
  <si>
    <t xml:space="preserve">PUESTO DE PRIMERO AUXILIOS </t>
  </si>
  <si>
    <t>Cable HDMI 15 MTS</t>
  </si>
  <si>
    <t xml:space="preserve">Un (1) producto de panadería de sal o dulce de mínimo 120gr o sándwich de minimo 120 gr compuesto de pan (pan tipo molde, 1 rodajas de jamón (cerdo, pollo, cordero, pavo, etc.) , 1 rodaja de queso (doble crema o mozzarella), lechuga (lisa o rizada), o mantecada de 120gr, o pastel o empanada de carne o pollo de 80gr. Una (1) fruta entera de temporada de mínimo 80g. Una (1) una bebida de refresco o néctar de fruta no alcohólica, no láctea, no energizante, producto envasado en empaques 100% biodegradables en procesos de compostaje, biodegradable en proceso natural o que cuente con contenido de materia prima 100% reciclada de mínimo 200 ml o Bebida caliente de 9 onzas con tapa. (lo anterior en un empaque que cumpla los lineamientos de la política ambiental del distrito capital con respecto a los plásticos y empaques de un solo uso.) Deben entregarse empacados individual y herméticamente con cubiertos biodegradables, garantizando productos frescos , incluye transporte de entrega.                                </t>
  </si>
  <si>
    <t>ESTE ITEM COMPRENDE EL VALOR DE  BOLSA DE DIFUSIÓN Y COMUNICACIÓN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DIFUSIÓN Y COMUNICACIÓN" DEL PRESENTE ESTUDIO DE MERCADO.</t>
  </si>
  <si>
    <t>ESTE ITEM COMPRENDE EL VALOR DE  BOLSA DIFERENCIAL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DIFERENCIAL" DEL PRESENTE ESTUDIO DE MERCADO.</t>
  </si>
  <si>
    <t>Aceite relajante muscular en presentación de 100 ml, formulado con una base de aceites vegetales de alta penetración (como almendras dulces o jojoba) y enriquecido con aceites esenciales de acción antiinflamatoria y analgésica natural (menta, árnica, lavanda o eucalipto, según composición). Hipoalergénico, apto para todo tipo de pieles, textura Ligera, no grasa, de rápida absorción. Presentación Frasco con dosificador de 100 ml</t>
  </si>
  <si>
    <t>Crema hidratante corporal de alta capacidad (1000 ml / 1 litro), formulada con una combinación de emolientes, humectantes y activos nutritivos como aceite de almendras dulces, glicerina vegetal, aloe vera y vitamina E. Textura cremosa y no grasa, de rápida absorción.</t>
  </si>
  <si>
    <t>Set</t>
  </si>
  <si>
    <t>Set de cuatro (4) velas terapéuticas en formato pequeño (aproximadamente 04-10 oz por unidad), elaboradas con cera vegetal de soja o palma (libre de parafina y tóxicos) y enriquecidas con esencias naturales y/o aceites esenciales puros. Cada presentación incluye 2 fragancias variadas</t>
  </si>
  <si>
    <t>Bolsa de agua térmica reutilizable con capacidad aproximada de 1000 ml (1 litro), fabricada en silicona flexible, impermeable y de fácil limpieza, apta para contacto con agua y cambios moderados de temperatura. Presenta un diseño ergonómico que facilita su manipulación y transporte, con sistema de cierre resistente a filtraciones que evita derrames durante su utilización. Su superficie es suave al tacto, resistente al uso frecuente, y permite una adecuada distribución del calor o del frío, debe incluir un forro externo en peluche o piel durazno que ayuda a mantener el calor.</t>
  </si>
  <si>
    <t>KIT</t>
  </si>
  <si>
    <t>Batidora eléctrica de mano 5 velocidades con potencia de 250w con garantía de 1 año, * Kit delantal y gorro en tela * Set x 3 espatulas en silicona * Gramera digital 10kl * Set 4 cucharas (tazas) medidoras acero inoxidable * Rodillo Pastelero En Madera 31 Cm * Cuenco (bowl) 3 lts * Manga De Pastelería En Silicona con 6 Boquillas y Acople</t>
  </si>
  <si>
    <t>POLIZA DE ACCIDENTES PERSONALES</t>
  </si>
  <si>
    <t>NIT: 901319783-8</t>
  </si>
  <si>
    <t>NIT:901582404-7</t>
  </si>
  <si>
    <t>BOLSA DE INSUMOS DE BELLEZA</t>
  </si>
  <si>
    <t>ESTE ITEM COMPRENDE EL VALOR DE  BOLSA DE INSUMOS DE BELLEZA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INSUMOS DE BELLEZA" DEL PRESENTE ESTUDIO DE MERCADO.</t>
  </si>
  <si>
    <t>ESTE ITEM COMPRENDE EL VALOR DE  BOLSA DE INSUMOS TALLERES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INSUMOS TALLERES" DEL PRESENTE ESTUDIO DE MERCADO.</t>
  </si>
  <si>
    <t>BOLSA DE DECORACION</t>
  </si>
  <si>
    <t>ESTE ITEM COMPRENDE EL VALOR DE  BOLSA DE DECORACION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DECORACION" DEL PRESENTE ESTUDIO DE MERCADO.</t>
  </si>
  <si>
    <t>NIT: 890.900.608-9</t>
  </si>
  <si>
    <t>DESVIACIÓN ESTÁNDAR (Unitario)</t>
  </si>
  <si>
    <t>FUNDACION WAYS OF HOME</t>
  </si>
  <si>
    <t>NIT: 900.251.399-4</t>
  </si>
  <si>
    <t>NIT: 860.528.396-8</t>
  </si>
  <si>
    <t>NIT: 900.474.342-2</t>
  </si>
  <si>
    <t>NIT: 900.287.351-4</t>
  </si>
  <si>
    <t>NIT 901.254.017-3</t>
  </si>
  <si>
    <t>NIT: 901.545.356-4</t>
  </si>
  <si>
    <t>NIT: 901.112.775-9</t>
  </si>
  <si>
    <t>PANAMERICANA LIBRERIA Y PAPELERIA S.A. COTIZACION CANASTA 2026</t>
  </si>
  <si>
    <t>PANAMERICANA LIBRERIA Y PAPELERIA S.A. COTIZACION INTERNET 2026</t>
  </si>
  <si>
    <t>SE TOMA LA MEDIANA TENIENDO EN CUENTA LA DISPERSION GENERADA</t>
  </si>
  <si>
    <t>NIT: 830.080.000-3</t>
  </si>
  <si>
    <t>NIT: 901.316.255-7</t>
  </si>
  <si>
    <t>Comercializadora Y.O S.A.S</t>
  </si>
  <si>
    <t>NIT: 901.158.545-1</t>
  </si>
  <si>
    <t>SE TOMA EL PROMEDIO COMO MEDIDA DE TENDENCIA CENTRAL.</t>
  </si>
  <si>
    <t>NIT: 800.149.695-1</t>
  </si>
  <si>
    <t>SE TOMA EL PROMEDIO TENIENDO EN CUENTA LA DISPERSION GENERADA</t>
  </si>
  <si>
    <t>GLOBAL</t>
  </si>
  <si>
    <t xml:space="preserve">SECRETARIA DE GOBIERNO  
ALCALDIA LOCAL DE CUIDAD BOLIVAR </t>
  </si>
  <si>
    <t>ESTUDIO DE MERCADO</t>
  </si>
  <si>
    <t>FUNDACION UN NUEVO FUTURO
NIT:901004680-5</t>
  </si>
  <si>
    <t>INSUSMOS Y SERVICIOS DALU SAS
NIT:901582404-7</t>
  </si>
  <si>
    <t xml:space="preserve">RESULTADO  DEL ANALISIS </t>
  </si>
  <si>
    <t>TIPO</t>
  </si>
  <si>
    <t>VALOR UNITARIO IVA INCLUIDO</t>
  </si>
  <si>
    <t>VALOR UNITARIO TECHO (IVA INCLUIDO)</t>
  </si>
  <si>
    <t>OLLA COMUNITARIA</t>
  </si>
  <si>
    <t>carde de res (costilla o pecho) 10 kg, 50 porciones.10 kg</t>
  </si>
  <si>
    <t>KILO</t>
  </si>
  <si>
    <t>Compra</t>
  </si>
  <si>
    <t>pollo (muslos o piernas) 15 kg, 50 presas</t>
  </si>
  <si>
    <t>carne de cerdo (costilla o espinazo) 15 kg 50 porciones</t>
  </si>
  <si>
    <t>Papa pastusa</t>
  </si>
  <si>
    <t xml:space="preserve">Papa criolla </t>
  </si>
  <si>
    <t>Yuca</t>
  </si>
  <si>
    <t xml:space="preserve">Plátano verde </t>
  </si>
  <si>
    <t>UND</t>
  </si>
  <si>
    <t>Mazorcas</t>
  </si>
  <si>
    <t>Ahuyama grande</t>
  </si>
  <si>
    <t xml:space="preserve">Cebolla Larga (cebolla de rama) </t>
  </si>
  <si>
    <t xml:space="preserve">Cebolla cabezona </t>
  </si>
  <si>
    <t>Ajo (8-10 Cabezas)</t>
  </si>
  <si>
    <t>Cilantro Fresco (10 – 15 manojos)</t>
  </si>
  <si>
    <t>LIBRA</t>
  </si>
  <si>
    <t>Pimentón paprica 200 G</t>
  </si>
  <si>
    <t>Comino: 50–70 g</t>
  </si>
  <si>
    <t xml:space="preserve">Color (achiote): 70g </t>
  </si>
  <si>
    <t>Salina 70 g</t>
  </si>
  <si>
    <t>Sal</t>
  </si>
  <si>
    <t>Aceite</t>
  </si>
  <si>
    <t>LITRO</t>
  </si>
  <si>
    <t>Limones</t>
  </si>
  <si>
    <t>Maracuya</t>
  </si>
  <si>
    <t>Botellon de agua de 18 litros</t>
  </si>
  <si>
    <t>Panela</t>
  </si>
  <si>
    <t>Azúcar</t>
  </si>
  <si>
    <t>Platos para sopa hechos de 100% fibra de caña de azúcar, un material sostenible, renovable y biodegradable</t>
  </si>
  <si>
    <t>cucharas sopera Mide 14cm de largo, material biodegradable en almidón de maíz</t>
  </si>
  <si>
    <t>Vasos: Material: Poliboard, 95% Biodegradable, Dimensiones 5,8×4,5×5,8</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</si>
  <si>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</si>
  <si>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TOTAL</t>
  </si>
  <si>
    <t>Servicio/hora</t>
  </si>
  <si>
    <t>KIT DE PRIMEROS AUXILIOS</t>
  </si>
  <si>
    <t>Kit de primeros auxilios portátil, en estuche. Contenido mínimo: curitas/apósitos adhesivos surtidos, gasas estériles, venda elástica, cinta de uso médico/deportivo, solución antiséptica (p. ej., alcohol/gasa con alcohol o equivalente), guantes desechables y tijeras/pinzas básicas (o equivalentes). Producto nuevo y sellado. Entrega: puesto en el sitio de entrega.</t>
  </si>
  <si>
    <t>Diplomado de 120 horas presencial para mayores de 18 años, con personal de salud o rescate certificado (médicos, enfermeros o paramédicos de entidades como la Cruz Roja o Protección Civil) con certificación vigente en soporte vital avanzado,  debe alinearse con las guías internacionales vigentes de la American Heart Association (AHA) o el European Resuscitation Council (ERC), y la normatividad local de salud, siendo un proceso experencial para los participantes.</t>
  </si>
  <si>
    <t>DIPLOMADO EN PRIMEROS AUXILIOS</t>
  </si>
  <si>
    <t>DIPLOMADO DE 120 HORAS EMPRENDIMIENTO DIGITAL</t>
  </si>
  <si>
    <t>Formación en modalidad virtual asistida-asincrónica: Diplomado en Emprendimiento Digital para Mujeres Cuidadoras.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idóneos.Formación en modalidad virtual asistida-asincrónica: Diplomado en Emprendimiento Digital para Mujeres Cuidadoras.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</si>
  <si>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DIPLOMADO DE 120 HORAS  EN COMERCIO ELECTRÓNICO Y MARKETING DIGITAL</t>
  </si>
  <si>
    <t>Formación en modalidad virtual asistida-asincrónica: Diplomado en Comercio Electrónico y Marketing Digital.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</si>
  <si>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Servicio / Dia</t>
  </si>
  <si>
    <t>NIT: 890.980.074-8</t>
  </si>
  <si>
    <t>NIT: 900.655.387-0</t>
  </si>
  <si>
    <t>FUNDACION PARA EL DESARROLLO Y LA PAZ</t>
  </si>
  <si>
    <t>NIT: 901030959-4</t>
  </si>
  <si>
    <t>FUNDASUPERIOR INTERGRAL GROUP SAS</t>
  </si>
  <si>
    <t>NIT: 900252032-1</t>
  </si>
  <si>
    <t>GESTIÓN DEL TIEMPO Y CONCILIACIÓN CUIDADO-NEGOCIO</t>
  </si>
  <si>
    <t>NIT: 830.507.779-7</t>
  </si>
  <si>
    <t>NIT: 901004680-5</t>
  </si>
  <si>
    <t>FUNDA CHAIA SAS</t>
  </si>
  <si>
    <t>Agenda tamaño media carta  80 hojas internas en bond 75gms, impresas a una tinta (1x1), con ideseño doble cara, tapa dura, full color, plastificada, anillo doble. El diseño debera ser aprobado por el area de prensa y supervisor del FDLCB</t>
  </si>
  <si>
    <t>Intervension</t>
  </si>
  <si>
    <t>Servicio/Dia</t>
  </si>
  <si>
    <t>Bachiller que preferiblemente resida en la localidad de Ciudad Bolívar. Experiencia como apoyo logístico mínimo en 2 eventos</t>
  </si>
  <si>
    <t>Alquiler de Barras de iluminación LED RGB con DMX. Incluye transporte, instalacion y desinstalacion.</t>
  </si>
  <si>
    <t>El ejecutor deberá suministrar los elementos que conforman la **bolsa de insumos de belleza y cuidado personal**, destinados a las mujeres cuidadoras participantes de las actividades desarrolladas en el marco de la Estrategia Territorial de Cuidado, como apoyo a las acciones orientadas al bienestar, autocuidado, fortalecimiento de la autoestima y reconocimiento de su propia dignidad.
La bolsa de insumos de belleza y cuidado personal estará conformada por los elementos, cantidades y especificaciones relacionadas en la pestaña denominada **“Bolsa de belleza y cuidado personal”**, definida por la entidad contratante, la cual hace parte integral de los documentos del proceso. En consecuencia, el ejecutor deberá garantizar el suministro de los elementos allí relacionados, de acuerdo con las cantidades y características establecidas por la entidad.
Los elementos suministrados deberán ser nuevos, encontrarse en condiciones adecuadas de uso y cumplir con las condiciones de calidad y seguridad aplicables. Asimismo, deberán ser adecuados para su uso individual y atender las necesidades previstas para el desarrollo de las actividades dirigidas a las mujeres cuidadoras participantes.
Los insumos estarán destinados al desarrollo de acciones de autocuidado y bienestar de las mujeres cuidadoras, promoviendo espacios en los que puedan reconocerse como sujetas de cuidado, fortalecer su autoestima y fomentar prácticas de cuidado personal como parte de las acciones orientadas a la redistribución de las cargas asociadas al trabajo de cuidado.
El presente ítem corresponde a una **BOLSA A MONTO AGOTABLE Y NO OFERTABLE**. Por lo tanto, el ejecutor deberá suministrar los elementos relacionados en la pestaña **“Bolsa de belleza y cuidado personal”**, conforme a las cantidades, características y especificaciones definidas por la entidad contratante, y su ejecución se realizará de acuerdo con las necesidades de las actividades programadas, **hasta agotar el monto destinado para este concepto**.</t>
  </si>
  <si>
    <t>El ejecutor deberá suministrar y/o gestionar los elementos y servicios requeridos para atender las necesidades asociadas al desarrollo de los talleres, muestras artísticas, culturales y demás actividades de participación previstas en el marco del proyecto, así como aquellos requerimientos complementarios o imprevistos que se presenten durante su ejecución.
Los elementos y servicios que podrán ser requeridos en el marco de esta bolsa comprenden, entre otros, los relacionados con la realización de muestras artísticas y culturales, tales como alquiler de calzado artístico, servicios de maquillaje y peinado para presentaciones, accesorios para caracterización, bordados, estampados y personalización de prendas, alquiler de elementos escénicos y complementarios, fundas, maletines y elementos para el almacenamiento y transporte de vestuario, elementos de utilería asociados a las danzas y demás elementos o servicios equivalentes que resulten necesarios para el adecuado desarrollo de las actividades.
Los requerimientos serán **definidos por la entidad contratante de acuerdo con las necesidades específicas de cada actividad**, sus características y los requerimientos que se identifiquen durante la ejecución del proyecto. En consecuencia, el ejecutor deberá suministrar y/o gestionar oportunamente los elementos o servicios solicitados por la entidad, atendiendo las especificaciones, cantidades, características y condiciones que esta determine para cada caso.
Los elementos y servicios requeridos deberán garantizar condiciones adecuadas de calidad, seguridad y funcionalidad y, cuando se trate de elementos o servicios destinados a presentaciones artísticas y culturales, deberán ser acordes con la temática, disciplina o manifestación cultural desarrollada.
El presente ítem corresponde a una **BOLSA A MONTO AGOTABLE Y NO OFERTABLE**. Por lo tanto, el ejecutor deberá atender los requerimientos que formule la entidad contratante durante la ejecución del contrato, de conformidad con las necesidades de los talleres, muestras y demás actividades programadas, así como los requerimientos complementarios o imprevistos que se presenten, **hasta agotar el monto destinado para este concepto**.</t>
  </si>
  <si>
    <t>Bolsa de materiales y/o elementos para actividades de bienestar y prácticas ancestrales: El ejecutor deberá suministrar los materiales y/o elementos requeridos para el desarrollo de las actividades previstas en el marco del proyecto, incluyendo, entre otros, insumos y/o elementos cosméticos, productos aromáticos, hierbas, plantas y demás elementos asociados a prácticas ancestrales y de bienestar.
Los elementos requeridos serán definidos por la entidad contratante de acuerdo con las necesidades y características de las actividades programadas, por lo que el ejecutor deberá garantizar su suministro en las cantidades, características y condiciones de calidad, seguridad y funcionalidad que sean establecidas para cada actividad.
El presente ítem corresponde a una BOLSA A MONTO AGOTABLE Y NO OFERTABLE, cuya ejecución se realizará de acuerdo con los requerimientos efectuados por la entidad contratante durante el desarrollo del proyecto, hasta agotar el monto destinado para este concepto.</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</si>
  <si>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</si>
  <si>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</si>
  <si>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BUS DENTRO DE LA LOCALIDAD 40 Personas</t>
  </si>
  <si>
    <t>Alquiler de buses ,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</si>
  <si>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Trayecto (da y Vuelta)</t>
  </si>
  <si>
    <t>Caja de colores por 12 unidades a una sola punta.</t>
  </si>
  <si>
    <t>LA CALI SAS</t>
  </si>
  <si>
    <t>NIT: 800220247</t>
  </si>
  <si>
    <t>CAMISETAS TIPO POLO</t>
  </si>
  <si>
    <t>OCTAVO DE CARTULINAS</t>
  </si>
  <si>
    <t>Servicio de Circuito cerrado de TV de 4 cámaras (por día). Incluye transporte, instalacon, desinstalacion y operario.</t>
  </si>
  <si>
    <t>Toallas Higienicas</t>
  </si>
  <si>
    <t>Copa Menstrual</t>
  </si>
  <si>
    <t>Toallas higiénicas Natural Invisible Clasica Cur V Paquete X 10 unidades.</t>
  </si>
  <si>
    <t>Cuerpo principal: Recipiente flexible en forma de campana que se despliega contra las paredes vaginales.Borde superior: Anillo reforzado que proporciona la flexibilidad necesaria para abrirse y ajustarse anatómicamente.Orificios de succión: Pequeños agujeros ubicados debajo del borde superior que facilitan la ruptura del vacío al momento de extraerla.Tallo o tirador: Extremo inferior en forma de palito, anilla o esfera que sirve como guía para localizar la base.Materiales de fabricación: Silicona de grado médico hipoalergénica, elastómero termoplástico (TPE) o látex natural, libres de blanqueadores y perfumes</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</si>
  <si>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</si>
  <si>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CACHUCHAS</t>
  </si>
  <si>
    <t>Alquiler Par 64 x 12 de 1000 watts cada uno, en colores diferentes, con dimmer para pares, incluye consola y cableado, con maquina de humo chauvet. Con su respectiva estructura de soporte y operador. Incluye transporte, e instalacion</t>
  </si>
  <si>
    <t>Dispositivo de almacenamiento portátil con capacidad de 16 GB con videos e instructivos de los talleres desarrollados.</t>
  </si>
  <si>
    <t>Alquiler de mesa plástica cuadrada para 4 personas. Incluye transporte.</t>
  </si>
  <si>
    <t>Multitomas de 10 puertos.</t>
  </si>
  <si>
    <t>"Olla comunitaria Sancocho trifásico para 150 personas con bebida y menaje, para el desarrollo de las actividades implementadas en la estragegia de cuidado" El suministro de alimentos para la olla comunitaria está diseñado para atender a 150 personas, con enfoque diferencial que respeta las prácticas culturales de comunidades Indígenas, Negras, Afrocolombianas, Raizales, Palenqueras, Rrom y habitantes de la localidad, e incluye 150 unidades de cada utensilio biodegradable (plato hondo, cuchara, cuchillo y tenedor). Las cantidades sugeridas de insumos son: 11 a 14 kg de pollo, 10.5 a 12 kg de costilla de res o cerdo, 9 a 12 kg de carne deshuesada o 12 a 14 kg de pescado (eligiendo 2 o 3 proteínas); 9 kg de papa pastusa, 4.5 kg de papa criolla, 7.5 kg de yuca y 9 kg de plátano; 1.9 kg de cilantro, 2.3 kg de cebolla larga, 2.3 kg de cebolla cabezona, 1.5 kg de apio, 3 kg de zanahoria, 3.8 kg de tomate, 2.3 kg de pimentón, 1.1 kg de ajo, 450 a 525 g de sal y 1.5 L de aceite; además, 15 unidades de mazorca, 11 a 14 unidades de aguacate, 9 a 10.5 kg de arroz crudo, 6 a 7.5 L de pulpa de fruta para jugo, y un rubro adicional del 10 al 15% del total destinado a alimentos diferenciales (como ñame, batata, maíz o hierbas autóctonas) que se definirán con líderes comunitarios, con una distribución estimada por persona de 80 a 100 g de proteína, 200 a 250 g de tubérculos y plátano, 150 a 200 g de verduras, 60 a 70 g de arroz crudo, ¼ de aguacate y 250 a 300 ml de jugo, requiriendo 5 a 6 colaboradores, ollas industriales de mínimo 60 L, 3 a 4 horas de cocción y servicio en jornada única manteniendo los alimentos calientes, con un presupuesto distribuido en 30–35% para proteínas, 25–30% en tubérculos y verduras, 10–12% en arroz, 8–10% en frutas/bebidas, 8–10% en utensilios biodegradables, 8–10% en alimentos diferenciales y 5% para imprevistos, todo validado previamente con los representantes de cada grupo étnico para garantizar pertinencia cultural, sostenibilidad ambiental y control de sodio y grasa</t>
  </si>
  <si>
    <t>ESTE ITEM COMPRENDE EL VALOR DE  BOLSA DE OLLA COMUNITARIA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"OLLA COMUNITARIA" DEL PRESENTE ESTUDIO DE MERCADO.</t>
  </si>
  <si>
    <t>Alquiler de Pantalla LED de 3 a 4 pitch 8 x 3 mts con opción de outdoor, Inlcuye transporte e instalacion</t>
  </si>
  <si>
    <t>Alquiler de Pantalla de gran formato - pantalla LED de 3 a 4 pitch de 4 x 3 mts  con opción de outdoor, Incluye transporte e Instalacion.</t>
  </si>
  <si>
    <t xml:space="preserve"> Pinceles en madera punta redonda de diferentes tamaños, paquete 12 unidades</t>
  </si>
  <si>
    <t xml:space="preserve">Alquiler de planta eléctrica de 10.000 W para evento. Inscluye transporte e instalacion </t>
  </si>
  <si>
    <t>alquiler puff resistentes, estables, cómodos y aptos para uso frecuente en parques, espacios públicos y demás lugares donde se desarrollen las actividades del proyecto. Los puff deberán encontrarse en buen estado de limpieza, conservación y presentación. El servicio deberá incluir transporte, entrega, ubicación, retiro y recogida de los elementos, de acuerdo con las necesidades y horarios definidos para cada actividad.</t>
  </si>
  <si>
    <t>Silla plástica sin apoyabrazos, INCLUYE TRASNPORTE</t>
  </si>
  <si>
    <t>Alquiler de Telón de proyección frontal y/o retroproyección 2 mts X 2 mts (por día). Incluye transporte, armado y desarmado.</t>
  </si>
  <si>
    <t>Salida de bienestar a un complejo termal ubicado en las cercanías de Bogotá, con capacidad para atender a 50 participantes. El lugar deberá contar con instalaciones adecuadas y seguras, incluyendo zonas de piscinas termales, áreas de descanso, baterías sanitarias suficientes, espacios para alimentación y circulación accesible para personas con discapacidad o movilidad reducida. El establecimiento deberá cumplir con las condiciones de seguridad, emergencias, primeros auxilios, señalización, control de riesgos y protocolos de bioseguridad vigentes, garantizando ambientes limpios, seguros y aptos para el desarrollo de la actividad. La jornada incluirá el ingreso y uso de las instalacione, almuerzo  para las 50 personas participantes, así como el acceso a los servicios requeridos para garantizar una experiencia confortable, segura e incluyente. EL almuerzo, debe contener: 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se debe garantizar productos frescos y preparación del mismo día.</t>
  </si>
  <si>
    <t>SALIDA A ESPACIO CAMPESTRE DENTRO DE LA LOCALIDAD CIUDAD BOLÍVAR</t>
  </si>
  <si>
    <t>Espacio campestre dentro de la localidad de Ciudad Bolívar, que cuente con almuerzo, con terapia de naturaleza, díalogo sobre el manejo adecuado de residuos y la importancia de cuidar la naturaleza y los beneficios que este tiene para todos en temas de salud mental, emocional y ambiental, debe contar con instalaciones sanitarias y aptas para personas en condición de discapacidad, debe atender a 50 personas. EL almuerzo, debe contener: 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t>
  </si>
  <si>
    <t>NIT: 800.001.020-4</t>
  </si>
  <si>
    <t>NIT: 830.129.327-1</t>
  </si>
  <si>
    <t>NIT: 901.601.946</t>
  </si>
  <si>
    <t>Objeto:  “ADQUISICIÓN DE BIENES Y SERVICIOS A MONTO AGOTABLE PARA LA IMPLEMENTACIÓN DE LAS ACCIONES DE LA ESTRATEGIA DE CUIDADO ESTABLECIDA EN EL PROYECTO DE INVERSIÓN NO. 2253. EN CUMPLIMIENTO A LAS METAS DEL PLAN DE DESARROLLO LOCAL “CIUDAD BOLÍVAR CAMINA SEGURA 2025- 2028”.</t>
  </si>
  <si>
    <t xml:space="preserve">CANTIDAD </t>
  </si>
  <si>
    <t>VALOR UNITARIO ANTES DE IMPUESTO (IVA)</t>
  </si>
  <si>
    <t>VALOR UNITARIO TECHOIMPUESTOS INCLUIDOS (IVA)</t>
  </si>
  <si>
    <t>El ejecutor deberá suministrar los elementos que conforman la bolsa de insumos de decoración, destinados al acondicionamiento y ambientación de las carpas dispuestas para el desarrollo de los eventos y actividades del proyecto, con el propósito de fortalecer la presentación, organización y visibilización de las exhibiciones realizadas por las mujeres cuidadoras participantes.
La bolsa de insumos de decoración estará conformada por los elementos, cantidades y especificaciones relacionadas en la pestaña denominada "Bolsa de decoración”, definida por la entidad contratante, la cual hace parte integral de los documentos del proceso. En consecuencia, el oferente deberá garantizar el suministro de la totalidad de los elementos allí relacionados, atendiendo las cantidades y características establecidas por la entidad.
Los insumos deberán ser suministrados en condiciones adecuadas para su utilización en las actividades programadas y deberán contribuir al mejoramiento de la presentación visual, organización y ambientación de los espacios de exhibición, favoreciendo la visibilización de los productos, emprendimientos, iniciativas y demás resultados derivados de las actividades desarrolladas en el marco de la Estrategia Territorial de Cuidado.
El valor correspondiente a este ítem es NO OFERTABLE. Por lo tanto, el oferente deberá contemplar dentro de la ejecución contractual el suministro de la totalidad de los elementos relacionados en la pestaña "Bolsa de decoración”, y los que llegara a requerid de la pestaña "Bolsa de Difusion y Comunicacion" sin modificar las cantidades, características o especificaciones definidas por la entidad contratante.</t>
  </si>
  <si>
    <t>VALOR UNITARIO ANTES DE IVA o INC</t>
  </si>
  <si>
    <t>IVA O INC</t>
  </si>
  <si>
    <t>VALOR UNITARIO TECHO 
(IVA O INC INCLUIDO)</t>
  </si>
  <si>
    <t xml:space="preserve">VALOR TOTAL TECHO 
(IVA O INC INCLUIDO)
</t>
  </si>
  <si>
    <t xml:space="preserve">CANDLE MARKET CO. S.A.S.
INTERNET
</t>
  </si>
  <si>
    <t>FARMATODO COLOMBIA S.A.
INTERNET</t>
  </si>
  <si>
    <t>DISTRIBUIDORA DE DROGAS LA REBAJA PRINCIPAL S.A.S.
INTERNET</t>
  </si>
  <si>
    <t>Cruz Roja Colombiana Seccional Antioquia
INTERNET</t>
  </si>
  <si>
    <t xml:space="preserve"> MUNDO NAUTICOS S.A.S.
INTERNET</t>
  </si>
  <si>
    <t xml:space="preserve">DROGUERÍAS Y FARMACIAS CRUZ VERDE S.A.S.
INTERNET
</t>
  </si>
  <si>
    <t>CORAZÓN MÉDICO S.A.S.
INTERNET</t>
  </si>
  <si>
    <t>FITNESS MARKET S.A.S.
INTERNET</t>
  </si>
  <si>
    <t>LA BODEGA DE LA ECONOMIA S.A.S.
INTERNET</t>
  </si>
  <si>
    <t xml:space="preserve">Papelera Comercial Tolima S.A.S.
INTERNET
</t>
  </si>
  <si>
    <t>La Gran Papelería GR S.A.S., 
INTERNET</t>
  </si>
  <si>
    <t>KS SPORT S.A.S. / Everlast Colombia
INTERNET</t>
  </si>
  <si>
    <t xml:space="preserve"> SPORT FITNESS SHOP COLOMBIA S.A.S.
INTERNET</t>
  </si>
  <si>
    <t>COMERCIAL PAPELERA S.A.S.
INTERNET</t>
  </si>
  <si>
    <t>ALMACENES ÉXITO S.A.
INTERNET</t>
  </si>
  <si>
    <t xml:space="preserve"> FUNDACION UN NUEVO FUTURO EDUCATIVO</t>
  </si>
  <si>
    <t>BOLSA ALQUILER DE ESPACIOS</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</si>
  <si>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</si>
  <si>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ESTE ITEM COMPRENDE EL VALOR DE  BOLSA DE ALQUILER DE ESPACIOS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ALQUILER DE ESPACIOS" DEL PRESENTE ESTUDIO DE MERCADO.</t>
  </si>
  <si>
    <t>Prestar servicios integrales para la implementación de acciones estratégicas de construcción de paz, procesos pedagógico-culturales de memoria histórica y escenarios de fortalecimiento de capacidades enfocados en la población víctima del conflicto armado en la Localidad de Ciudad Bolívar, en el marco Plan de Desarrollo Local 'Ciudad Bolívar Camina Segura 2025-2028.”</t>
  </si>
  <si>
    <t>CONSULTORES Y ASESORES TIC S.A.S.
NIT:901.360.556-5</t>
  </si>
  <si>
    <t>FUNDACIÓN JUSTICIA SOCIAL
NIT:830.069.703-8</t>
  </si>
  <si>
    <t>Operador Logístico Terranova S.A.S. 
NIT:901.115.603-8</t>
  </si>
  <si>
    <t>TELEMARKER BPO LOGISTICA SAS
NIT:901.012.708-6</t>
  </si>
  <si>
    <t>RADAR, CREATIVIDAD E INNOVACIÓN
NIT:901954205-5</t>
  </si>
  <si>
    <t>Prodeco Servicios Integrales S.A.S.
NIT:840.374.691-1</t>
  </si>
  <si>
    <t>ANALISIS  COTIZACIONES</t>
  </si>
  <si>
    <t>RESULTADO DEL ANALISIS</t>
  </si>
  <si>
    <t>VALOR UNITARIO
IVA INCLUIDO</t>
  </si>
  <si>
    <t>VALOR UNITARIO
IVA INCLUIDO MAS IPC (5,1%)</t>
  </si>
  <si>
    <t>MEDIANA 
(UNITARIO)</t>
  </si>
  <si>
    <t>PROMEDIO 
(UNITARIO)</t>
  </si>
  <si>
    <t>DESVIACIÓN ESTÁNDAR 
(UNITARIO)</t>
  </si>
  <si>
    <t>VALOR UNITARIO ANTESDE IMPUESTO (IVA)</t>
  </si>
  <si>
    <t>VALOR UNITARIO 
IMPUESTOS INCLUIDOS IVA</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</si>
  <si>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</si>
  <si>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</si>
  <si>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SE TOMA EL PROMEDIO COMO MEDIDA DE TENDENCIA CENTRAL. VALORES TOMADOS DE LA CANASTA DE COSTOS 2026</t>
  </si>
  <si>
    <t>Alquiler de Espacio deportivo apto para 500 personas, Nota 1: El espacio debe ser dentro de la Localidad de Ciudad Bolívar Nota 2: En caso de que el lugar previsto para el desarrollo del evento de cierre del proceso de formación deportiva sea un complejo que no requiera alquiler, no se realizará pago al contratista por este ítem. Esto se acordará dentro de la ejecución previa concertación entre el contratista y la supervisión.</t>
  </si>
  <si>
    <t>SALON DOTADO (20 PERSONAS)</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</si>
  <si>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 para el desarrollo del diplomado, teniendo en cuenta que las sesiones o encuentros se realizarán mínimo cada 8 días en un periodo de 3 meses, se instalarán 3 puntos fijos en la localidad dos (2) en zona urbana y uno (1) en zona rural.</t>
  </si>
  <si>
    <t>Servicio/día</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</si>
  <si>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</si>
  <si>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</si>
  <si>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Profesional en el núcleo básico del conocimiento en Derecho y Afines y/o Ciencia Política, Relaciones Internacionales.
Preferiblemente residente en la localidad de Ciudad Bolívar.
Experiencia profesional. Un (1) años de experiencia profesional certificada contada a partir de la expedición de la tarjeta profesional cuando aplique
Experiencia Especifica: en dos proyectos relacionados en temas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t>
  </si>
  <si>
    <t>TALLERISTA DE AUTOCUIDADO</t>
  </si>
  <si>
    <t xml:space="preserve">Técnico/a laboral en cosmetologia y estetica integral.  Preferiblemente residente en la localidad de Ciudad Bolívar. 
Experiencia general en un (1) proyectos sociales en temas relacionados en talleres de técnicas para estética y belleza tales como Peinado o Manicure o Cuidado facial o Capilar. </t>
  </si>
  <si>
    <t xml:space="preserve">Coordinador(a) general del proyecto </t>
  </si>
  <si>
    <t>Coordinador(a) general del proyecto. Preferiblemente de la localidad de Ciudad Bolívar. Título profesional en programas académicos pertenecientes a alguno de los siguientes Núcleos Básicos de Conocimiento – NBC: Administración o Economía, Psicología o Sociología, Trabajo Social y Afines o Derecho y afines. Con estudios de posgrado en gerencia de proyectos y/o gestión de proyectos.
Experiencia Profesional: Mínimo cinco (5) años de experiencia profesional a partir de la terminación de materias y/o la tarjeta profesional (cuando aplique).
Especifica: Experiencia específica en la coordinación o gerencia o dirección de al menos dos (2) proyectos sociales orientados en temas relacionados en enfoque de Género y/o Derechos de las Mujeres y/o Política Publica de las mujeres y Equidad de Género.</t>
  </si>
  <si>
    <t>Educación media y/o Bachiller con estudios certificados en danza folclórica, con experiencia de doce (12) meses realizando talleres en danza folclórica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</si>
  <si>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Educación media y/o Bachiller con estudios certificados en tejido croché, con experiencia de doce (12) meses realizando talleres de tejido en croche,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</si>
  <si>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Educación media y/o Bachiller con cursos certificados en técnicas pictóricas, con experiencia de doce (12) meses realizando talleres de pintura en acuarelas y temperas,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</si>
  <si>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Técnico/a laboral en cuidado estético de manos y pies   Preferiblemente residente en la localidad de Ciudad Bolívar. 
Experiencia general en un (1) proyecto social en temas relacionados en talleres de técnicas para estética como manicure y pedicure</t>
  </si>
  <si>
    <t>Técnico/a laboral en cuidado estético de manos y pies y/o Técnico/a laboral en cosmetología y estética integral   Preferiblemente residente en la localidad de Ciudad Bolívar. 
Experiencia general en un (1) proyecto social en temas relacionados en talleres de técnicas y belleza tales como Peinado o Cuidado facial o Capilar o manicure y pedicure</t>
  </si>
  <si>
    <t>Profesional en el núcleo básico del conocimiento en Derecho y Afines y/o Ciencia Política, Relaciones Internacionales.
Preferiblemente residente en la localidad de Ciudad Bolívar.
Experiencia profesional. Un (1) años de experiencia profesional certificada contada a partir de la expedición de la tarjeta profesional cuando aplique
Experiencia Especifica: en dos proyectos relacionados en temas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t>
  </si>
  <si>
    <t>Título de formación técnica o tecnológica o con acreditación y aprobación del 50% o más de un plan de estudios en programas académicos pertenecientes a alguno de los siguientes del núcleo básico de conocimiento NBC en Artes Representativas y/Otros Programas Asociados a Bellas Artes.
Experiencia General: experiencia en un (1) proyectos relacionados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  Preferiblemente residente en la localidad de Ciudad Bolívar.</t>
  </si>
  <si>
    <t>Profesional en el núcleo básico del conocimiento en Deportes, Educación Física y Recreación y/o Artes Representativas. Preferiblemente residente en la localidad de Ciudad Bolívar.
Experiencia profesional. Un (1) años de experiencia profesional certificada contada a partir de la expedición de la tarjeta profesional cuando aplique
Experiencia Especifica: en dos proyectos relacionados en temas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t>
  </si>
  <si>
    <t>Percutor o pistola masajeadora, vibratorio material Silicona medica o silicona corporal o Plástico ABS resistente al calor y/o materiales hipoalergénicos y libres ftalatos. Dimensiones longitud entre 15 cm a 25 cm. Diámetro del cabezal: entre 3cm y 6 cm. Peso aproximado 200g a 500 g; Sistemas de vibración, motor eléctrico interno de vibración, entre 3 y 10 niveles de intensidad ajustable; modo de masajes variables. (continuo y punzante); Fuente de alimentación: Baterria recargable por USB y batería interna, autonomía de 60 a 120 min por cargar</t>
  </si>
  <si>
    <t>PERCUTOR O PISTOLA MASAJEADORA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</si>
</sst>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164" formatCode="&quot;$&quot;\ #,##0"/>
    <numFmt numFmtId="165" formatCode="&quot;$&quot;#,##0.00"/>
    <numFmt numFmtId="166" formatCode="_-&quot;$&quot;\ * #,##0_-;\-&quot;$&quot;\ * #,##0_-;_-&quot;$&quot;\ * &quot;-&quot;??_-;_-@_-"/>
    <numFmt numFmtId="167" formatCode="_-&quot;$&quot;\ * #,##0.0_-;\-&quot;$&quot;\ * #,##0.0_-;_-&quot;$&quot;\ * &quot;-&quot;??_-;_-@_-"/>
    <numFmt numFmtId="168" formatCode="&quot;$&quot;\ #,##0.00"/>
    <numFmt numFmtId="169" formatCode="_-&quot;$&quot;\ * #,##0.00_-;\-&quot;$&quot;\ * #,##0.00_-;_-&quot;$&quot;\ * &quot;-&quot;??_-;_-@"/>
  </numFmts>
  <fonts count="42" x14ac:knownFonts="1">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b/>
      <sz val="11"/>
      <color theme="1"/>
      <name val="Garamond"/>
      <family val="1"/>
    </font>
    <font>
      <b/>
      <sz val="12"/>
      <color theme="1"/>
      <name val="Garamond"/>
      <family val="1"/>
    </font>
    <font>
      <sz val="11"/>
      <name val="Aptos Narrow"/>
      <family val="2"/>
    </font>
    <font>
      <sz val="11"/>
      <color theme="1"/>
      <name val="Garamond"/>
      <family val="1"/>
    </font>
    <font>
      <sz val="12"/>
      <color theme="1"/>
      <name val="Garamond"/>
      <family val="1"/>
    </font>
    <font>
      <b/>
      <sz val="12"/>
      <color rgb="FF000000"/>
      <name val="Garamond"/>
      <family val="1"/>
    </font>
    <font>
      <sz val="11"/>
      <color theme="1"/>
      <name val="Aptos Narrow"/>
      <family val="2"/>
    </font>
    <font>
      <sz val="11"/>
      <color theme="1"/>
      <name val="Aptos Narrow"/>
      <family val="2"/>
      <scheme val="minor"/>
    </font>
    <font>
      <sz val="12"/>
      <color rgb="FFFF0000"/>
      <name val="Garamond"/>
      <family val="1"/>
    </font>
    <font>
      <sz val="12"/>
      <color rgb="FF0F1115"/>
      <name val="Garamond"/>
      <family val="1"/>
    </font>
    <font>
      <b/>
      <sz val="12"/>
      <color rgb="FF0F1115"/>
      <name val="Garamond"/>
      <family val="1"/>
    </font>
    <font>
      <b/>
      <sz val="12"/>
      <color theme="1"/>
      <name val="Arial"/>
      <family val="2"/>
    </font>
    <font>
      <b/>
      <sz val="11"/>
      <color rgb="FF000000"/>
      <name val="Garamond"/>
      <family val="1"/>
    </font>
    <font>
      <sz val="11"/>
      <name val="Aptos Narrow"/>
      <family val="2"/>
    </font>
    <font>
      <b/>
      <sz val="11"/>
      <color theme="1"/>
      <name val="Garamond"/>
      <family val="1"/>
    </font>
    <font>
      <b/>
      <sz val="12"/>
      <color rgb="FF0F1115"/>
      <name val="Garamond"/>
      <family val="1"/>
    </font>
    <font>
      <sz val="12"/>
      <color theme="1"/>
      <name val="Garamond"/>
      <family val="1"/>
    </font>
    <font>
      <sz val="12"/>
      <color rgb="FF0F1115"/>
      <name val="Garamond"/>
      <family val="1"/>
    </font>
    <font>
      <sz val="12"/>
      <name val="Garamond"/>
      <family val="1"/>
    </font>
    <font>
      <b/>
      <sz val="10"/>
      <color rgb="FF000000"/>
      <name val="Garamond"/>
      <family val="1"/>
    </font>
    <font>
      <sz val="11"/>
      <color theme="1"/>
      <name val="Garamond"/>
      <family val="1"/>
    </font>
    <font>
      <sz val="11"/>
      <color theme="1"/>
      <name val="Aptos Narrow"/>
      <family val="2"/>
      <scheme val="minor"/>
    </font>
    <font>
      <b/>
      <sz val="11"/>
      <color theme="1"/>
      <name val="Aptos Narrow"/>
      <family val="2"/>
      <scheme val="minor"/>
    </font>
    <font>
      <sz val="11"/>
      <color rgb="FF000000"/>
      <name val="Garamond"/>
      <family val="1"/>
    </font>
    <font>
      <b/>
      <sz val="26"/>
      <color theme="1"/>
      <name val="Garamond"/>
      <family val="1"/>
    </font>
    <font>
      <sz val="8"/>
      <name val="Aptos Narrow"/>
      <family val="2"/>
      <scheme val="minor"/>
    </font>
    <font>
      <b/>
      <sz val="11"/>
      <name val="Garamond"/>
      <family val="1"/>
    </font>
    <font>
      <sz val="11"/>
      <name val="Garamond"/>
      <family val="1"/>
    </font>
    <font>
      <b/>
      <sz val="12"/>
      <name val="Garamond"/>
      <family val="1"/>
    </font>
    <font>
      <b/>
      <sz val="11"/>
      <color theme="1"/>
      <name val="Century Gothic"/>
      <family val="2"/>
    </font>
    <font>
      <sz val="12"/>
      <color rgb="FF000000"/>
      <name val="Garamond"/>
      <family val="1"/>
    </font>
    <font>
      <sz val="11"/>
      <color rgb="FFFF0000"/>
      <name val="Garamond"/>
      <family val="1"/>
    </font>
    <font>
      <b/>
      <sz val="11"/>
      <color theme="1"/>
      <name val="Aptos Narrow"/>
      <family val="2"/>
      <scheme val="minor"/>
    </font>
    <font>
      <b/>
      <sz val="10"/>
      <color theme="1"/>
      <name val="Garamond"/>
      <family val="1"/>
    </font>
    <font>
      <sz val="11"/>
      <color rgb="FF242424"/>
      <name val="Aptos Narrow"/>
      <family val="2"/>
    </font>
    <font>
      <sz val="11"/>
      <color rgb="FF000000"/>
      <name val="Aptos Narrow"/>
      <family val="2"/>
      <scheme val="minor"/>
    </font>
  </fonts>
  <fills count="36">
    <fill>
      <patternFill patternType="none"/>
    </fill>
    <fill>
      <patternFill patternType="gray125"/>
    </fill>
    <fill>
      <patternFill patternType="solid">
        <fgColor rgb="FFD8D8D8"/>
        <bgColor rgb="FFD8D8D8"/>
      </patternFill>
    </fill>
    <fill>
      <patternFill patternType="solid">
        <fgColor theme="8" tint="0.79998168889431442"/>
        <bgColor indexed="64"/>
      </patternFill>
    </fill>
    <fill>
      <patternFill patternType="solid">
        <fgColor rgb="FFFFCCFF"/>
        <bgColor rgb="FFFFCCFF"/>
      </patternFill>
    </fill>
    <fill>
      <patternFill patternType="solid">
        <fgColor theme="6" tint="0.59999389629810485"/>
        <bgColor rgb="FFB4C6E7"/>
      </patternFill>
    </fill>
    <fill>
      <patternFill patternType="solid">
        <fgColor theme="8" tint="0.79998168889431442"/>
        <bgColor rgb="FFFF66FF"/>
      </patternFill>
    </fill>
    <fill>
      <patternFill patternType="solid">
        <fgColor theme="0" tint="-0.14999847407452621"/>
        <bgColor rgb="FFFFCCFF"/>
      </patternFill>
    </fill>
    <fill>
      <patternFill patternType="solid">
        <fgColor theme="0" tint="-0.14999847407452621"/>
        <bgColor rgb="FFD8D8D8"/>
      </patternFill>
    </fill>
    <fill>
      <patternFill patternType="solid">
        <fgColor rgb="FF75C7FF"/>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theme="0"/>
      </patternFill>
    </fill>
    <fill>
      <patternFill patternType="solid">
        <fgColor theme="8" tint="0.79998168889431442"/>
        <bgColor rgb="FFF1CEEE"/>
      </patternFill>
    </fill>
    <fill>
      <patternFill patternType="solid">
        <fgColor theme="5"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249977111117893"/>
        <bgColor theme="5"/>
      </patternFill>
    </fill>
    <fill>
      <patternFill patternType="solid">
        <fgColor theme="5" tint="-0.249977111117893"/>
        <bgColor indexed="64"/>
      </patternFill>
    </fill>
    <fill>
      <patternFill patternType="solid">
        <fgColor theme="5" tint="0.79998168889431442"/>
        <bgColor theme="5"/>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4" tint="0.39997558519241921"/>
        <bgColor rgb="FFD8D8D8"/>
      </patternFill>
    </fill>
    <fill>
      <patternFill patternType="solid">
        <fgColor theme="4" tint="0.59999389629810485"/>
        <bgColor indexed="64"/>
      </patternFill>
    </fill>
    <fill>
      <patternFill patternType="solid">
        <fgColor theme="4" tint="0.39997558519241921"/>
        <bgColor indexed="64"/>
      </patternFill>
    </fill>
    <fill>
      <patternFill patternType="solid">
        <fgColor rgb="FFF7E1F5"/>
        <bgColor indexed="64"/>
      </patternFill>
    </fill>
    <fill>
      <patternFill patternType="solid">
        <fgColor theme="0" tint="-0.14999847407452621"/>
        <bgColor indexed="64"/>
      </patternFill>
    </fill>
    <fill>
      <patternFill patternType="solid">
        <fgColor rgb="FFF7E1F5"/>
        <bgColor rgb="FFFFCCFF"/>
      </patternFill>
    </fill>
    <fill>
      <patternFill patternType="solid">
        <fgColor theme="2" tint="-9.9978637043366805E-2"/>
        <bgColor rgb="FFFFCCFF"/>
      </patternFill>
    </fill>
    <fill>
      <patternFill patternType="solid">
        <fgColor theme="2" tint="-9.9978637043366805E-2"/>
        <bgColor rgb="FFD8D8D8"/>
      </patternFill>
    </fill>
    <fill>
      <patternFill patternType="solid">
        <fgColor rgb="FFFFE9A3"/>
        <bgColor indexed="64"/>
      </patternFill>
    </fill>
    <fill>
      <patternFill patternType="solid">
        <fgColor theme="7" tint="-0.249977111117893"/>
        <bgColor indexed="64"/>
      </patternFill>
    </fill>
    <fill>
      <patternFill patternType="solid">
        <fgColor theme="7" tint="0.59999389629810485"/>
        <bgColor indexed="64"/>
      </patternFill>
    </fill>
    <fill>
      <patternFill patternType="solid">
        <fgColor rgb="FFFFFF99"/>
        <bgColor indexed="64"/>
      </patternFill>
    </fill>
    <fill>
      <patternFill patternType="solid">
        <fgColor theme="5" tint="0.59999389629810485"/>
        <bgColor indexed="64"/>
      </patternFill>
    </fill>
    <fill>
      <patternFill patternType="solid">
        <fgColor rgb="FFD8D8D8"/>
        <bgColor indexed="64"/>
      </patternFill>
    </fill>
  </fills>
  <borders count="5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rgb="FF000000"/>
      </right>
      <top style="thin">
        <color rgb="FF000000"/>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rgb="FF000000"/>
      </bottom>
      <diagonal/>
    </border>
  </borders>
  <cellStyleXfs count="15">
    <xf numFmtId="0" fontId="0" fillId="0" borderId="0"/>
    <xf numFmtId="0" fontId="13" fillId="0" borderId="7"/>
    <xf numFmtId="44" fontId="27" fillId="0" borderId="0" applyFont="0" applyFill="0" applyBorder="0" applyAlignment="0" applyProtection="0"/>
    <xf numFmtId="9" fontId="27" fillId="0" borderId="0" applyFont="0" applyFill="0" applyBorder="0" applyAlignment="0" applyProtection="0"/>
    <xf numFmtId="0" fontId="4" fillId="0" borderId="7"/>
    <xf numFmtId="44" fontId="4" fillId="0" borderId="7" applyFont="0" applyFill="0" applyBorder="0" applyAlignment="0" applyProtection="0"/>
    <xf numFmtId="9" fontId="4" fillId="0" borderId="7" applyFont="0" applyFill="0" applyBorder="0" applyAlignment="0" applyProtection="0"/>
    <xf numFmtId="0" fontId="3" fillId="0" borderId="7"/>
    <xf numFmtId="44" fontId="3" fillId="0" borderId="7" applyFont="0" applyFill="0" applyBorder="0" applyAlignment="0" applyProtection="0"/>
    <xf numFmtId="9" fontId="3" fillId="0" borderId="7" applyFont="0" applyFill="0" applyBorder="0" applyAlignment="0" applyProtection="0"/>
    <xf numFmtId="0" fontId="1" fillId="0" borderId="7"/>
    <xf numFmtId="0" fontId="1" fillId="0" borderId="7"/>
    <xf numFmtId="9" fontId="1" fillId="0" borderId="7" applyFont="0" applyFill="0" applyBorder="0" applyAlignment="0" applyProtection="0"/>
    <xf numFmtId="44" fontId="1" fillId="0" borderId="7" applyFont="0" applyFill="0" applyBorder="0" applyAlignment="0" applyProtection="0"/>
    <xf numFmtId="44" fontId="1" fillId="0" borderId="7" applyFont="0" applyFill="0" applyBorder="0" applyAlignment="0" applyProtection="0"/>
  </cellStyleXfs>
  <cellXfs count="488">
    <xf numFmtId="0" fontId="0" fillId="0" borderId="0" xfId="0"/>
    <xf numFmtId="0" fontId="10" fillId="0" borderId="1" xfId="0" applyFont="1" applyBorder="1" applyAlignment="1">
      <alignment vertical="top" wrapText="1"/>
    </xf>
    <xf numFmtId="0" fontId="10" fillId="0" borderId="1" xfId="0" applyFont="1" applyBorder="1" applyAlignment="1">
      <alignment wrapText="1"/>
    </xf>
    <xf numFmtId="0" fontId="12" fillId="0" borderId="0" xfId="0" applyFont="1" applyAlignment="1">
      <alignment horizontal="center"/>
    </xf>
    <xf numFmtId="0" fontId="0" fillId="0" borderId="7" xfId="0" applyBorder="1"/>
    <xf numFmtId="0" fontId="13" fillId="0" borderId="7" xfId="1"/>
    <xf numFmtId="0" fontId="26" fillId="0" borderId="1" xfId="1" applyFont="1" applyBorder="1" applyAlignment="1">
      <alignment vertical="top" wrapText="1"/>
    </xf>
    <xf numFmtId="0" fontId="26" fillId="0" borderId="1" xfId="1" applyFont="1" applyBorder="1" applyAlignment="1">
      <alignment horizontal="center" vertical="center" wrapText="1"/>
    </xf>
    <xf numFmtId="0" fontId="11" fillId="2" borderId="8"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25" fillId="2" borderId="8" xfId="0" applyFont="1" applyFill="1" applyBorder="1" applyAlignment="1">
      <alignment horizontal="center" vertical="center" wrapText="1"/>
    </xf>
    <xf numFmtId="166" fontId="7" fillId="4" borderId="8" xfId="2" applyNumberFormat="1" applyFont="1" applyFill="1" applyBorder="1" applyAlignment="1">
      <alignment horizontal="center" vertical="center" wrapText="1"/>
    </xf>
    <xf numFmtId="9" fontId="7" fillId="4" borderId="8" xfId="3" applyFont="1" applyFill="1" applyBorder="1" applyAlignment="1">
      <alignment horizontal="center" vertical="center" wrapText="1"/>
    </xf>
    <xf numFmtId="0" fontId="28" fillId="0" borderId="8" xfId="0" applyFont="1" applyBorder="1" applyAlignment="1">
      <alignment horizontal="center" vertical="center"/>
    </xf>
    <xf numFmtId="166" fontId="7" fillId="7" borderId="8" xfId="2" applyNumberFormat="1" applyFont="1" applyFill="1" applyBorder="1" applyAlignment="1">
      <alignment horizontal="center" vertical="center" wrapText="1"/>
    </xf>
    <xf numFmtId="0" fontId="7" fillId="9" borderId="8" xfId="0" applyFont="1" applyFill="1" applyBorder="1" applyAlignment="1">
      <alignment horizontal="center" vertical="center" wrapText="1"/>
    </xf>
    <xf numFmtId="0" fontId="7" fillId="10" borderId="8"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6" fillId="10" borderId="8" xfId="0" applyFont="1" applyFill="1" applyBorder="1" applyAlignment="1">
      <alignment horizontal="center" vertical="center" wrapText="1"/>
    </xf>
    <xf numFmtId="0" fontId="10"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15" fillId="0" borderId="8" xfId="0" applyFont="1" applyBorder="1" applyAlignment="1">
      <alignment horizontal="center" vertical="center" wrapText="1"/>
    </xf>
    <xf numFmtId="0" fontId="7" fillId="5" borderId="8" xfId="0" applyFont="1" applyFill="1" applyBorder="1" applyAlignment="1">
      <alignment horizontal="center" vertical="center" wrapText="1"/>
    </xf>
    <xf numFmtId="0" fontId="30" fillId="6" borderId="9" xfId="0" applyFont="1" applyFill="1" applyBorder="1" applyAlignment="1">
      <alignment vertical="center"/>
    </xf>
    <xf numFmtId="0" fontId="30" fillId="6" borderId="17" xfId="0" applyFont="1" applyFill="1" applyBorder="1" applyAlignment="1">
      <alignment vertical="center"/>
    </xf>
    <xf numFmtId="0" fontId="30" fillId="6" borderId="11" xfId="0" applyFont="1" applyFill="1" applyBorder="1" applyAlignment="1">
      <alignment vertical="center"/>
    </xf>
    <xf numFmtId="0" fontId="30" fillId="6" borderId="18" xfId="0" applyFont="1" applyFill="1" applyBorder="1" applyAlignment="1">
      <alignment vertical="center"/>
    </xf>
    <xf numFmtId="166" fontId="10" fillId="0" borderId="8" xfId="2" applyNumberFormat="1" applyFont="1" applyFill="1" applyBorder="1" applyAlignment="1">
      <alignment horizontal="center" vertical="center"/>
    </xf>
    <xf numFmtId="0" fontId="18" fillId="8" borderId="8" xfId="0" applyFont="1" applyFill="1" applyBorder="1" applyAlignment="1">
      <alignment horizontal="center" vertical="center" wrapText="1"/>
    </xf>
    <xf numFmtId="0" fontId="18" fillId="12" borderId="8" xfId="0" applyFont="1" applyFill="1" applyBorder="1" applyAlignment="1">
      <alignment horizontal="center" vertical="center" wrapText="1"/>
    </xf>
    <xf numFmtId="0" fontId="18" fillId="2" borderId="13" xfId="0" applyFont="1" applyFill="1" applyBorder="1" applyAlignment="1">
      <alignment horizontal="center" vertical="center" wrapText="1"/>
    </xf>
    <xf numFmtId="166" fontId="6" fillId="4" borderId="8" xfId="2" applyNumberFormat="1" applyFont="1" applyFill="1" applyBorder="1" applyAlignment="1">
      <alignment horizontal="center" vertical="center" wrapText="1"/>
    </xf>
    <xf numFmtId="9" fontId="6" fillId="4" borderId="8" xfId="3" applyFont="1" applyFill="1" applyBorder="1" applyAlignment="1">
      <alignment horizontal="center" vertical="center" wrapText="1"/>
    </xf>
    <xf numFmtId="166" fontId="6" fillId="7" borderId="8" xfId="2" applyNumberFormat="1" applyFont="1" applyFill="1" applyBorder="1" applyAlignment="1">
      <alignment horizontal="center" vertical="center" wrapText="1"/>
    </xf>
    <xf numFmtId="0" fontId="24" fillId="0" borderId="8" xfId="0" applyFont="1" applyBorder="1" applyAlignment="1">
      <alignment horizontal="center" vertical="center" wrapText="1"/>
    </xf>
    <xf numFmtId="9" fontId="10" fillId="0" borderId="8" xfId="3" applyFont="1" applyBorder="1" applyAlignment="1">
      <alignment horizontal="center" vertical="center"/>
    </xf>
    <xf numFmtId="166" fontId="9" fillId="0" borderId="8" xfId="2" applyNumberFormat="1" applyFont="1" applyFill="1" applyBorder="1" applyAlignment="1">
      <alignment horizontal="center" vertical="center"/>
    </xf>
    <xf numFmtId="166" fontId="9" fillId="0" borderId="8" xfId="2" applyNumberFormat="1" applyFont="1" applyFill="1" applyBorder="1" applyAlignment="1">
      <alignment horizontal="center" vertical="center" wrapText="1"/>
    </xf>
    <xf numFmtId="166" fontId="9" fillId="15" borderId="8" xfId="2" applyNumberFormat="1" applyFont="1" applyFill="1" applyBorder="1" applyAlignment="1">
      <alignment horizontal="center" vertical="center" wrapText="1"/>
    </xf>
    <xf numFmtId="0" fontId="8" fillId="18" borderId="8" xfId="0" applyFont="1" applyFill="1" applyBorder="1"/>
    <xf numFmtId="9" fontId="10" fillId="18" borderId="8" xfId="3" applyFont="1" applyFill="1" applyBorder="1" applyAlignment="1">
      <alignment horizontal="center" vertical="center"/>
    </xf>
    <xf numFmtId="0" fontId="8" fillId="14" borderId="8" xfId="0" applyFont="1" applyFill="1" applyBorder="1"/>
    <xf numFmtId="9" fontId="10" fillId="14" borderId="8" xfId="3" applyFont="1" applyFill="1" applyBorder="1" applyAlignment="1">
      <alignment horizontal="center" vertical="center"/>
    </xf>
    <xf numFmtId="0" fontId="32" fillId="20" borderId="15" xfId="4" applyFont="1" applyFill="1" applyBorder="1" applyAlignment="1">
      <alignment horizontal="center" vertical="center" wrapText="1"/>
    </xf>
    <xf numFmtId="0" fontId="32" fillId="20" borderId="7" xfId="4" applyFont="1" applyFill="1" applyAlignment="1">
      <alignment horizontal="center" vertical="center" wrapText="1"/>
    </xf>
    <xf numFmtId="0" fontId="9" fillId="0" borderId="7" xfId="4" applyFont="1"/>
    <xf numFmtId="0" fontId="18" fillId="21" borderId="16" xfId="4" applyFont="1" applyFill="1" applyBorder="1" applyAlignment="1">
      <alignment horizontal="center" vertical="center" wrapText="1"/>
    </xf>
    <xf numFmtId="0" fontId="18" fillId="26" borderId="8" xfId="4" applyFont="1" applyFill="1" applyBorder="1" applyAlignment="1">
      <alignment horizontal="center" vertical="center" wrapText="1"/>
    </xf>
    <xf numFmtId="0" fontId="18" fillId="26" borderId="16" xfId="4" applyFont="1" applyFill="1" applyBorder="1" applyAlignment="1">
      <alignment horizontal="center" vertical="center" wrapText="1"/>
    </xf>
    <xf numFmtId="166" fontId="18" fillId="21" borderId="20" xfId="5" applyNumberFormat="1" applyFont="1" applyFill="1" applyBorder="1" applyAlignment="1">
      <alignment horizontal="center" vertical="center" wrapText="1"/>
    </xf>
    <xf numFmtId="166" fontId="18" fillId="21" borderId="15" xfId="5" applyNumberFormat="1" applyFont="1" applyFill="1" applyBorder="1" applyAlignment="1">
      <alignment horizontal="center" vertical="center" wrapText="1"/>
    </xf>
    <xf numFmtId="167" fontId="18" fillId="21" borderId="15" xfId="5" applyNumberFormat="1" applyFont="1" applyFill="1" applyBorder="1" applyAlignment="1">
      <alignment horizontal="center" vertical="center" wrapText="1"/>
    </xf>
    <xf numFmtId="44" fontId="18" fillId="21" borderId="15" xfId="5" applyFont="1" applyFill="1" applyBorder="1" applyAlignment="1">
      <alignment horizontal="center" vertical="center" wrapText="1"/>
    </xf>
    <xf numFmtId="168" fontId="6" fillId="27" borderId="8" xfId="4" applyNumberFormat="1" applyFont="1" applyFill="1" applyBorder="1" applyAlignment="1">
      <alignment horizontal="center" vertical="center" wrapText="1"/>
    </xf>
    <xf numFmtId="9" fontId="6" fillId="27" borderId="8" xfId="6" applyFont="1" applyFill="1" applyBorder="1" applyAlignment="1">
      <alignment horizontal="center" vertical="center" wrapText="1"/>
    </xf>
    <xf numFmtId="168" fontId="6" fillId="28" borderId="8" xfId="4" applyNumberFormat="1" applyFont="1" applyFill="1" applyBorder="1" applyAlignment="1">
      <alignment horizontal="center" vertical="center" wrapText="1"/>
    </xf>
    <xf numFmtId="164" fontId="6" fillId="29" borderId="8" xfId="4" applyNumberFormat="1" applyFont="1" applyFill="1" applyBorder="1" applyAlignment="1">
      <alignment horizontal="center" vertical="center" wrapText="1"/>
    </xf>
    <xf numFmtId="169" fontId="6" fillId="29" borderId="8" xfId="4" applyNumberFormat="1" applyFont="1" applyFill="1" applyBorder="1" applyAlignment="1">
      <alignment horizontal="center" vertical="center" wrapText="1"/>
    </xf>
    <xf numFmtId="0" fontId="29" fillId="0" borderId="1" xfId="4" applyFont="1" applyBorder="1" applyAlignment="1">
      <alignment horizontal="center" vertical="center" wrapText="1"/>
    </xf>
    <xf numFmtId="0" fontId="32" fillId="0" borderId="1" xfId="4" applyFont="1" applyBorder="1" applyAlignment="1">
      <alignment horizontal="center" vertical="center" wrapText="1"/>
    </xf>
    <xf numFmtId="0" fontId="33" fillId="0" borderId="1" xfId="4" applyFont="1" applyBorder="1" applyAlignment="1">
      <alignment horizontal="left" vertical="center" wrapText="1"/>
    </xf>
    <xf numFmtId="166" fontId="29" fillId="0" borderId="1" xfId="5" applyNumberFormat="1" applyFont="1" applyBorder="1" applyAlignment="1">
      <alignment horizontal="center" vertical="center" wrapText="1"/>
    </xf>
    <xf numFmtId="166" fontId="33" fillId="0" borderId="3" xfId="5" applyNumberFormat="1" applyFont="1" applyBorder="1" applyAlignment="1">
      <alignment horizontal="right" vertical="center"/>
    </xf>
    <xf numFmtId="166" fontId="33" fillId="0" borderId="8" xfId="5" applyNumberFormat="1" applyFont="1" applyBorder="1" applyAlignment="1">
      <alignment horizontal="center" vertical="center"/>
    </xf>
    <xf numFmtId="166" fontId="33" fillId="0" borderId="8" xfId="5" applyNumberFormat="1" applyFont="1" applyBorder="1" applyAlignment="1">
      <alignment horizontal="right" vertical="center" wrapText="1"/>
    </xf>
    <xf numFmtId="166" fontId="33" fillId="0" borderId="8" xfId="5" applyNumberFormat="1" applyFont="1" applyBorder="1" applyAlignment="1">
      <alignment horizontal="right" vertical="center"/>
    </xf>
    <xf numFmtId="164" fontId="9" fillId="0" borderId="8" xfId="4" applyNumberFormat="1" applyFont="1" applyBorder="1" applyAlignment="1">
      <alignment horizontal="center" vertical="center"/>
    </xf>
    <xf numFmtId="9" fontId="9" fillId="0" borderId="8" xfId="6" applyFont="1" applyFill="1" applyBorder="1" applyAlignment="1">
      <alignment horizontal="center" vertical="center"/>
    </xf>
    <xf numFmtId="166" fontId="9" fillId="15" borderId="16" xfId="5" applyNumberFormat="1" applyFont="1" applyFill="1" applyBorder="1" applyAlignment="1">
      <alignment horizontal="center" vertical="center"/>
    </xf>
    <xf numFmtId="164" fontId="33" fillId="15" borderId="16" xfId="4" applyNumberFormat="1" applyFont="1" applyFill="1" applyBorder="1" applyAlignment="1">
      <alignment horizontal="center" vertical="center"/>
    </xf>
    <xf numFmtId="0" fontId="9" fillId="0" borderId="8" xfId="4" applyFont="1" applyBorder="1" applyAlignment="1">
      <alignment horizontal="center" vertical="center" wrapText="1"/>
    </xf>
    <xf numFmtId="167" fontId="33" fillId="0" borderId="8" xfId="5" applyNumberFormat="1" applyFont="1" applyBorder="1" applyAlignment="1">
      <alignment horizontal="center" vertical="center"/>
    </xf>
    <xf numFmtId="166" fontId="29" fillId="0" borderId="1" xfId="5" applyNumberFormat="1" applyFont="1" applyBorder="1" applyAlignment="1">
      <alignment horizontal="center" vertical="center"/>
    </xf>
    <xf numFmtId="0" fontId="33" fillId="0" borderId="1" xfId="4" applyFont="1" applyBorder="1" applyAlignment="1">
      <alignment horizontal="center" vertical="center" wrapText="1"/>
    </xf>
    <xf numFmtId="6" fontId="9" fillId="0" borderId="8" xfId="4" applyNumberFormat="1" applyFont="1" applyBorder="1" applyAlignment="1">
      <alignment horizontal="center" vertical="center"/>
    </xf>
    <xf numFmtId="166" fontId="33" fillId="0" borderId="2" xfId="5" applyNumberFormat="1" applyFont="1" applyBorder="1" applyAlignment="1">
      <alignment horizontal="right" vertical="center"/>
    </xf>
    <xf numFmtId="166" fontId="29" fillId="0" borderId="3" xfId="5" applyNumberFormat="1" applyFont="1" applyBorder="1" applyAlignment="1">
      <alignment horizontal="center" vertical="center"/>
    </xf>
    <xf numFmtId="166" fontId="9" fillId="0" borderId="8" xfId="5" applyNumberFormat="1" applyFont="1" applyBorder="1" applyAlignment="1">
      <alignment horizontal="center" vertical="center"/>
    </xf>
    <xf numFmtId="167" fontId="9" fillId="0" borderId="8" xfId="5" applyNumberFormat="1" applyFont="1" applyBorder="1" applyAlignment="1">
      <alignment horizontal="center" vertical="center"/>
    </xf>
    <xf numFmtId="166" fontId="9" fillId="0" borderId="8" xfId="5" applyNumberFormat="1" applyFont="1" applyBorder="1"/>
    <xf numFmtId="0" fontId="9" fillId="0" borderId="8" xfId="4" applyFont="1" applyBorder="1" applyAlignment="1">
      <alignment horizontal="center" wrapText="1"/>
    </xf>
    <xf numFmtId="0" fontId="6" fillId="30" borderId="18" xfId="4" applyFont="1" applyFill="1" applyBorder="1" applyAlignment="1">
      <alignment horizontal="center" vertical="center"/>
    </xf>
    <xf numFmtId="166" fontId="9" fillId="30" borderId="19" xfId="5" applyNumberFormat="1" applyFont="1" applyFill="1" applyBorder="1" applyAlignment="1">
      <alignment horizontal="center" vertical="center"/>
    </xf>
    <xf numFmtId="166" fontId="9" fillId="30" borderId="8" xfId="4" applyNumberFormat="1" applyFont="1" applyFill="1" applyBorder="1" applyAlignment="1">
      <alignment vertical="center"/>
    </xf>
    <xf numFmtId="166" fontId="9" fillId="30" borderId="8" xfId="4" applyNumberFormat="1" applyFont="1" applyFill="1" applyBorder="1" applyAlignment="1">
      <alignment horizontal="center" vertical="center"/>
    </xf>
    <xf numFmtId="0" fontId="9" fillId="30" borderId="8" xfId="4" applyFont="1" applyFill="1" applyBorder="1" applyAlignment="1">
      <alignment horizontal="center" vertical="center"/>
    </xf>
    <xf numFmtId="166" fontId="9" fillId="0" borderId="7" xfId="5" applyNumberFormat="1" applyFont="1" applyAlignment="1">
      <alignment horizontal="center" vertical="center"/>
    </xf>
    <xf numFmtId="166" fontId="9" fillId="0" borderId="7" xfId="5" applyNumberFormat="1" applyFont="1"/>
    <xf numFmtId="167" fontId="9" fillId="0" borderId="7" xfId="5" applyNumberFormat="1" applyFont="1" applyAlignment="1">
      <alignment horizontal="center" vertical="center"/>
    </xf>
    <xf numFmtId="166" fontId="10" fillId="0" borderId="7" xfId="5" applyNumberFormat="1" applyFont="1" applyAlignment="1">
      <alignment vertical="center"/>
    </xf>
    <xf numFmtId="166" fontId="10" fillId="0" borderId="7" xfId="5" applyNumberFormat="1" applyFont="1" applyAlignment="1">
      <alignment horizontal="center" vertical="center"/>
    </xf>
    <xf numFmtId="9" fontId="10" fillId="0" borderId="7" xfId="6" applyFont="1" applyAlignment="1">
      <alignment horizontal="center" vertical="center"/>
    </xf>
    <xf numFmtId="0" fontId="10" fillId="0" borderId="7" xfId="4" applyFont="1" applyAlignment="1">
      <alignment vertical="center"/>
    </xf>
    <xf numFmtId="0" fontId="4" fillId="0" borderId="7" xfId="4"/>
    <xf numFmtId="9" fontId="10" fillId="0" borderId="8" xfId="3" applyFont="1" applyFill="1" applyBorder="1" applyAlignment="1">
      <alignment horizontal="center" vertical="center"/>
    </xf>
    <xf numFmtId="44" fontId="0" fillId="31" borderId="8" xfId="2" applyFont="1" applyFill="1" applyBorder="1" applyAlignment="1">
      <alignment horizontal="center" vertical="center"/>
    </xf>
    <xf numFmtId="0" fontId="9" fillId="0" borderId="8" xfId="0" applyFont="1" applyBorder="1" applyAlignment="1">
      <alignment horizontal="left" vertical="top" wrapText="1"/>
    </xf>
    <xf numFmtId="0" fontId="10" fillId="0" borderId="1" xfId="0" applyFont="1" applyBorder="1" applyAlignment="1">
      <alignment horizontal="center" vertical="center" wrapText="1"/>
    </xf>
    <xf numFmtId="0" fontId="8" fillId="18" borderId="8" xfId="0" applyFont="1" applyFill="1" applyBorder="1" applyAlignment="1">
      <alignment horizontal="center"/>
    </xf>
    <xf numFmtId="0" fontId="8" fillId="14" borderId="8" xfId="0" applyFont="1" applyFill="1" applyBorder="1" applyAlignment="1">
      <alignment horizontal="center"/>
    </xf>
    <xf numFmtId="166" fontId="18" fillId="9" borderId="8" xfId="0" applyNumberFormat="1" applyFont="1" applyFill="1" applyBorder="1" applyAlignment="1">
      <alignment horizontal="center" vertical="center" wrapText="1"/>
    </xf>
    <xf numFmtId="166" fontId="10" fillId="0" borderId="8" xfId="2" applyNumberFormat="1" applyFont="1" applyBorder="1" applyAlignment="1">
      <alignment horizontal="center" vertical="center" wrapText="1"/>
    </xf>
    <xf numFmtId="166" fontId="10" fillId="0" borderId="8" xfId="2" applyNumberFormat="1" applyFont="1" applyBorder="1" applyAlignment="1">
      <alignment horizontal="center" vertical="center"/>
    </xf>
    <xf numFmtId="166" fontId="15" fillId="0" borderId="8" xfId="2" applyNumberFormat="1" applyFont="1" applyBorder="1" applyAlignment="1">
      <alignment horizontal="center" vertical="center" wrapText="1"/>
    </xf>
    <xf numFmtId="166" fontId="10" fillId="0" borderId="7" xfId="2" applyNumberFormat="1" applyFont="1" applyBorder="1" applyAlignment="1">
      <alignment horizontal="center" vertical="center"/>
    </xf>
    <xf numFmtId="166" fontId="9" fillId="16" borderId="8" xfId="2" applyNumberFormat="1" applyFont="1" applyFill="1" applyBorder="1" applyAlignment="1">
      <alignment horizontal="center" vertical="center"/>
    </xf>
    <xf numFmtId="166" fontId="9" fillId="18" borderId="8" xfId="2" applyNumberFormat="1" applyFont="1" applyFill="1" applyBorder="1" applyAlignment="1">
      <alignment horizontal="center" vertical="center"/>
    </xf>
    <xf numFmtId="166" fontId="9" fillId="14" borderId="8" xfId="2" applyNumberFormat="1" applyFont="1" applyFill="1" applyBorder="1" applyAlignment="1">
      <alignment horizontal="center" vertical="center"/>
    </xf>
    <xf numFmtId="166" fontId="9" fillId="0" borderId="8" xfId="2" applyNumberFormat="1" applyFont="1" applyBorder="1" applyAlignment="1">
      <alignment horizontal="center" vertical="center"/>
    </xf>
    <xf numFmtId="166" fontId="14" fillId="0" borderId="8" xfId="2" applyNumberFormat="1" applyFont="1" applyBorder="1" applyAlignment="1">
      <alignment horizontal="center" vertical="center"/>
    </xf>
    <xf numFmtId="166" fontId="10" fillId="0" borderId="8" xfId="2" applyNumberFormat="1" applyFont="1" applyFill="1" applyBorder="1" applyAlignment="1">
      <alignment horizontal="center" vertical="center" wrapText="1"/>
    </xf>
    <xf numFmtId="166" fontId="15" fillId="0" borderId="8" xfId="2" applyNumberFormat="1" applyFont="1" applyFill="1" applyBorder="1" applyAlignment="1">
      <alignment horizontal="center" vertical="center" wrapText="1"/>
    </xf>
    <xf numFmtId="166" fontId="33" fillId="18" borderId="8" xfId="2" applyNumberFormat="1" applyFont="1" applyFill="1" applyBorder="1" applyAlignment="1">
      <alignment horizontal="center" vertical="center"/>
    </xf>
    <xf numFmtId="166" fontId="10" fillId="18" borderId="8" xfId="2" applyNumberFormat="1" applyFont="1" applyFill="1" applyBorder="1" applyAlignment="1">
      <alignment horizontal="center" vertical="center"/>
    </xf>
    <xf numFmtId="166" fontId="33" fillId="14" borderId="8" xfId="2" applyNumberFormat="1" applyFont="1" applyFill="1" applyBorder="1" applyAlignment="1">
      <alignment horizontal="center" vertical="center"/>
    </xf>
    <xf numFmtId="166" fontId="10" fillId="14" borderId="8" xfId="2" applyNumberFormat="1" applyFont="1" applyFill="1" applyBorder="1" applyAlignment="1">
      <alignment horizontal="center" vertical="center"/>
    </xf>
    <xf numFmtId="0" fontId="12" fillId="0" borderId="7" xfId="0" applyFont="1" applyBorder="1" applyAlignment="1">
      <alignment horizontal="center" vertical="center"/>
    </xf>
    <xf numFmtId="166" fontId="9" fillId="18" borderId="8" xfId="2" applyNumberFormat="1" applyFont="1" applyFill="1" applyBorder="1" applyAlignment="1">
      <alignment horizontal="center" vertical="center" wrapText="1"/>
    </xf>
    <xf numFmtId="166" fontId="9" fillId="14" borderId="8" xfId="2" applyNumberFormat="1" applyFont="1" applyFill="1" applyBorder="1" applyAlignment="1">
      <alignment horizontal="center" vertical="center" wrapText="1"/>
    </xf>
    <xf numFmtId="166" fontId="9" fillId="0" borderId="8" xfId="2" applyNumberFormat="1" applyFont="1" applyBorder="1" applyAlignment="1">
      <alignment horizontal="center" vertical="center" wrapText="1"/>
    </xf>
    <xf numFmtId="166" fontId="18" fillId="10" borderId="8" xfId="0" applyNumberFormat="1" applyFont="1" applyFill="1" applyBorder="1" applyAlignment="1">
      <alignment horizontal="center" vertical="center" wrapText="1"/>
    </xf>
    <xf numFmtId="0" fontId="6" fillId="10" borderId="8" xfId="0" applyFont="1" applyFill="1" applyBorder="1" applyAlignment="1">
      <alignment vertical="center" wrapText="1"/>
    </xf>
    <xf numFmtId="0" fontId="3" fillId="0" borderId="7" xfId="7"/>
    <xf numFmtId="0" fontId="10" fillId="0" borderId="8" xfId="7" applyFont="1" applyBorder="1" applyAlignment="1">
      <alignment horizontal="center" vertical="center" wrapText="1"/>
    </xf>
    <xf numFmtId="9" fontId="9" fillId="0" borderId="8" xfId="9" applyFont="1" applyFill="1" applyBorder="1" applyAlignment="1">
      <alignment horizontal="center" vertical="center"/>
    </xf>
    <xf numFmtId="166" fontId="9" fillId="0" borderId="8" xfId="8" applyNumberFormat="1" applyFont="1" applyFill="1" applyBorder="1" applyAlignment="1">
      <alignment horizontal="center" vertical="center"/>
    </xf>
    <xf numFmtId="166" fontId="9" fillId="0" borderId="8" xfId="8" applyNumberFormat="1" applyFont="1" applyFill="1" applyBorder="1" applyAlignment="1">
      <alignment horizontal="center" vertical="center" wrapText="1"/>
    </xf>
    <xf numFmtId="0" fontId="9" fillId="0" borderId="8" xfId="7" applyFont="1" applyBorder="1"/>
    <xf numFmtId="0" fontId="9" fillId="0" borderId="8" xfId="7" applyFont="1" applyBorder="1" applyAlignment="1">
      <alignment horizontal="justify" vertical="center"/>
    </xf>
    <xf numFmtId="0" fontId="9" fillId="0" borderId="8" xfId="7" applyFont="1" applyBorder="1" applyAlignment="1">
      <alignment wrapText="1"/>
    </xf>
    <xf numFmtId="0" fontId="35" fillId="0" borderId="7" xfId="7" applyFont="1" applyAlignment="1">
      <alignment vertical="center" wrapText="1"/>
    </xf>
    <xf numFmtId="0" fontId="35" fillId="0" borderId="7" xfId="7" applyFont="1" applyAlignment="1">
      <alignment horizontal="center" vertical="center" wrapText="1"/>
    </xf>
    <xf numFmtId="166" fontId="10" fillId="0" borderId="7" xfId="8" applyNumberFormat="1" applyFont="1" applyBorder="1" applyAlignment="1">
      <alignment vertical="center"/>
    </xf>
    <xf numFmtId="0" fontId="35" fillId="0" borderId="7" xfId="7" applyFont="1" applyAlignment="1">
      <alignment vertical="center"/>
    </xf>
    <xf numFmtId="44" fontId="36" fillId="0" borderId="8" xfId="8" applyFont="1" applyFill="1" applyBorder="1" applyAlignment="1">
      <alignment horizontal="center" vertical="center" wrapText="1"/>
    </xf>
    <xf numFmtId="44" fontId="9" fillId="0" borderId="8" xfId="7" applyNumberFormat="1" applyFont="1" applyBorder="1" applyAlignment="1">
      <alignment horizontal="center" vertical="center"/>
    </xf>
    <xf numFmtId="0" fontId="9" fillId="0" borderId="8" xfId="7" applyFont="1" applyBorder="1" applyAlignment="1">
      <alignment horizontal="center" vertical="center"/>
    </xf>
    <xf numFmtId="166" fontId="6" fillId="8" borderId="8" xfId="2" applyNumberFormat="1" applyFont="1" applyFill="1" applyBorder="1" applyAlignment="1">
      <alignment horizontal="center" vertical="center" wrapText="1"/>
    </xf>
    <xf numFmtId="0" fontId="26" fillId="0" borderId="1" xfId="1" applyFont="1" applyBorder="1" applyAlignment="1">
      <alignment horizontal="center" vertical="center"/>
    </xf>
    <xf numFmtId="0" fontId="26" fillId="0" borderId="3" xfId="1" applyFont="1" applyBorder="1" applyAlignment="1">
      <alignment horizontal="center" vertical="center"/>
    </xf>
    <xf numFmtId="9" fontId="9" fillId="0" borderId="8" xfId="3" applyFont="1" applyBorder="1" applyAlignment="1">
      <alignment horizontal="center" vertical="center"/>
    </xf>
    <xf numFmtId="0" fontId="28" fillId="0" borderId="7" xfId="0" applyFont="1" applyBorder="1" applyAlignment="1">
      <alignment horizontal="center" vertical="center"/>
    </xf>
    <xf numFmtId="44" fontId="0" fillId="0" borderId="7" xfId="2" applyFont="1" applyBorder="1" applyAlignment="1">
      <alignment horizontal="center" vertical="center"/>
    </xf>
    <xf numFmtId="0" fontId="0" fillId="33" borderId="0" xfId="0" applyFill="1"/>
    <xf numFmtId="0" fontId="13" fillId="33" borderId="7" xfId="1" applyFill="1"/>
    <xf numFmtId="0" fontId="3" fillId="33" borderId="7" xfId="7" applyFill="1"/>
    <xf numFmtId="0" fontId="10" fillId="11" borderId="7" xfId="7" applyFont="1" applyFill="1" applyAlignment="1">
      <alignment horizontal="center" vertical="center"/>
    </xf>
    <xf numFmtId="0" fontId="10" fillId="0" borderId="21" xfId="7" applyFont="1" applyBorder="1" applyAlignment="1">
      <alignment horizontal="center" vertical="center" wrapText="1"/>
    </xf>
    <xf numFmtId="0" fontId="9" fillId="0" borderId="7" xfId="7" applyFont="1" applyAlignment="1">
      <alignment wrapText="1"/>
    </xf>
    <xf numFmtId="0" fontId="10" fillId="0" borderId="7" xfId="7" applyFont="1" applyAlignment="1">
      <alignment horizontal="center" vertical="center" wrapText="1"/>
    </xf>
    <xf numFmtId="44" fontId="36" fillId="0" borderId="7" xfId="8" applyFont="1" applyFill="1" applyBorder="1" applyAlignment="1">
      <alignment horizontal="center" vertical="center" wrapText="1"/>
    </xf>
    <xf numFmtId="44" fontId="9" fillId="0" borderId="7" xfId="7" applyNumberFormat="1" applyFont="1" applyAlignment="1">
      <alignment horizontal="center" vertical="center"/>
    </xf>
    <xf numFmtId="0" fontId="9" fillId="0" borderId="7" xfId="7" applyFont="1" applyAlignment="1">
      <alignment horizontal="center" vertical="center"/>
    </xf>
    <xf numFmtId="9" fontId="9" fillId="0" borderId="7" xfId="9" applyFont="1" applyFill="1" applyBorder="1" applyAlignment="1">
      <alignment horizontal="center" vertical="center"/>
    </xf>
    <xf numFmtId="166" fontId="9" fillId="0" borderId="7" xfId="8" applyNumberFormat="1" applyFont="1" applyFill="1" applyBorder="1" applyAlignment="1">
      <alignment horizontal="center" vertical="center"/>
    </xf>
    <xf numFmtId="166" fontId="9" fillId="0" borderId="7" xfId="8" applyNumberFormat="1" applyFont="1" applyFill="1" applyBorder="1" applyAlignment="1">
      <alignment horizontal="center" vertical="center" wrapText="1"/>
    </xf>
    <xf numFmtId="0" fontId="9" fillId="0" borderId="7" xfId="7" applyFont="1" applyAlignment="1">
      <alignment horizontal="center" vertical="center" wrapText="1"/>
    </xf>
    <xf numFmtId="0" fontId="11" fillId="26" borderId="8" xfId="7" applyFont="1" applyFill="1" applyBorder="1" applyAlignment="1">
      <alignment horizontal="center" vertical="center" wrapText="1"/>
    </xf>
    <xf numFmtId="0" fontId="10" fillId="0" borderId="8" xfId="7" applyFont="1" applyBorder="1" applyAlignment="1">
      <alignment vertical="center" wrapText="1"/>
    </xf>
    <xf numFmtId="0" fontId="13" fillId="0" borderId="7" xfId="1" applyAlignment="1">
      <alignment horizontal="center"/>
    </xf>
    <xf numFmtId="0" fontId="9" fillId="0" borderId="1" xfId="1" applyFont="1" applyBorder="1" applyAlignment="1">
      <alignment horizontal="center" vertical="center" wrapText="1"/>
    </xf>
    <xf numFmtId="0" fontId="9" fillId="0" borderId="1" xfId="1" applyFont="1" applyBorder="1" applyAlignment="1">
      <alignment horizontal="center" vertical="center"/>
    </xf>
    <xf numFmtId="0" fontId="10" fillId="0" borderId="8" xfId="0" applyFont="1" applyBorder="1" applyAlignment="1">
      <alignment horizontal="left" vertical="center" wrapText="1"/>
    </xf>
    <xf numFmtId="164" fontId="6" fillId="10" borderId="8" xfId="0" applyNumberFormat="1" applyFont="1" applyFill="1" applyBorder="1" applyAlignment="1">
      <alignment horizontal="center" vertical="center" wrapText="1"/>
    </xf>
    <xf numFmtId="0" fontId="0" fillId="0" borderId="7" xfId="0" applyBorder="1" applyAlignment="1">
      <alignment horizontal="center"/>
    </xf>
    <xf numFmtId="0" fontId="5" fillId="0" borderId="7" xfId="0" applyFont="1" applyBorder="1"/>
    <xf numFmtId="44" fontId="0" fillId="0" borderId="7" xfId="2" applyFont="1" applyFill="1" applyBorder="1" applyAlignment="1">
      <alignment horizontal="center" vertical="center"/>
    </xf>
    <xf numFmtId="0" fontId="9" fillId="0" borderId="8" xfId="0" applyFont="1" applyBorder="1" applyAlignment="1">
      <alignment horizontal="justify" vertical="top" wrapText="1"/>
    </xf>
    <xf numFmtId="0" fontId="19" fillId="0" borderId="8" xfId="0" applyFont="1" applyBorder="1" applyAlignment="1">
      <alignment horizontal="center" vertical="center"/>
    </xf>
    <xf numFmtId="166" fontId="33" fillId="0" borderId="8" xfId="0" applyNumberFormat="1" applyFont="1" applyBorder="1" applyAlignment="1">
      <alignment horizontal="center" vertical="center"/>
    </xf>
    <xf numFmtId="166" fontId="9" fillId="0" borderId="8" xfId="0" applyNumberFormat="1" applyFont="1" applyBorder="1" applyAlignment="1">
      <alignment horizontal="center" vertical="center"/>
    </xf>
    <xf numFmtId="0" fontId="9" fillId="0" borderId="8" xfId="0" applyFont="1" applyBorder="1" applyAlignment="1">
      <alignment horizontal="justify" vertical="center" wrapText="1"/>
    </xf>
    <xf numFmtId="0" fontId="26" fillId="0" borderId="4" xfId="1" applyFont="1" applyBorder="1" applyAlignment="1">
      <alignment horizontal="center" vertical="center" wrapText="1"/>
    </xf>
    <xf numFmtId="0" fontId="15" fillId="10" borderId="8" xfId="0" applyFont="1" applyFill="1" applyBorder="1" applyAlignment="1">
      <alignment horizontal="center" vertical="center" wrapText="1"/>
    </xf>
    <xf numFmtId="0" fontId="15" fillId="10" borderId="8" xfId="0" applyFont="1" applyFill="1" applyBorder="1" applyAlignment="1">
      <alignment horizontal="left" vertical="center" wrapText="1"/>
    </xf>
    <xf numFmtId="0" fontId="10" fillId="10" borderId="8" xfId="0" applyFont="1" applyFill="1" applyBorder="1" applyAlignment="1">
      <alignment horizontal="center" vertical="center" wrapText="1"/>
    </xf>
    <xf numFmtId="166" fontId="15" fillId="10" borderId="8" xfId="2" applyNumberFormat="1" applyFont="1" applyFill="1" applyBorder="1" applyAlignment="1">
      <alignment horizontal="center" vertical="center" wrapText="1"/>
    </xf>
    <xf numFmtId="166" fontId="10" fillId="10" borderId="8" xfId="2" applyNumberFormat="1" applyFont="1" applyFill="1" applyBorder="1" applyAlignment="1">
      <alignment horizontal="center" vertical="center"/>
    </xf>
    <xf numFmtId="9" fontId="10" fillId="10" borderId="8" xfId="3" applyFont="1" applyFill="1" applyBorder="1" applyAlignment="1">
      <alignment horizontal="center" vertical="center"/>
    </xf>
    <xf numFmtId="166" fontId="9" fillId="10" borderId="8" xfId="2" applyNumberFormat="1" applyFont="1" applyFill="1" applyBorder="1" applyAlignment="1">
      <alignment horizontal="center" vertical="center"/>
    </xf>
    <xf numFmtId="166" fontId="9" fillId="10" borderId="8" xfId="2" applyNumberFormat="1" applyFont="1" applyFill="1" applyBorder="1" applyAlignment="1">
      <alignment horizontal="center" vertical="center" wrapText="1"/>
    </xf>
    <xf numFmtId="0" fontId="9" fillId="10" borderId="8" xfId="0" applyFont="1" applyFill="1" applyBorder="1" applyAlignment="1">
      <alignment horizontal="justify" vertical="center" wrapText="1"/>
    </xf>
    <xf numFmtId="0" fontId="9" fillId="10" borderId="8" xfId="0" applyFont="1" applyFill="1" applyBorder="1" applyAlignment="1">
      <alignment horizontal="center" vertical="center" wrapText="1"/>
    </xf>
    <xf numFmtId="166" fontId="10" fillId="10" borderId="8" xfId="2" applyNumberFormat="1" applyFont="1" applyFill="1" applyBorder="1" applyAlignment="1">
      <alignment horizontal="center" vertical="center" wrapText="1"/>
    </xf>
    <xf numFmtId="44" fontId="0" fillId="10" borderId="8" xfId="2" applyFont="1" applyFill="1" applyBorder="1" applyAlignment="1">
      <alignment horizontal="center" vertical="center"/>
    </xf>
    <xf numFmtId="0" fontId="15" fillId="10" borderId="8" xfId="0" applyFont="1" applyFill="1" applyBorder="1" applyAlignment="1">
      <alignment horizontal="left" vertical="top" wrapText="1"/>
    </xf>
    <xf numFmtId="0" fontId="10" fillId="10" borderId="8" xfId="0" applyFont="1" applyFill="1" applyBorder="1" applyAlignment="1">
      <alignment horizontal="left" vertical="center" wrapText="1"/>
    </xf>
    <xf numFmtId="0" fontId="0" fillId="0" borderId="8" xfId="0" applyBorder="1"/>
    <xf numFmtId="0" fontId="2" fillId="0" borderId="8" xfId="0" applyFont="1" applyBorder="1" applyAlignment="1">
      <alignment wrapText="1"/>
    </xf>
    <xf numFmtId="0" fontId="24" fillId="10" borderId="8" xfId="0" applyFont="1" applyFill="1" applyBorder="1" applyAlignment="1">
      <alignment horizontal="center" vertical="center" wrapText="1"/>
    </xf>
    <xf numFmtId="0" fontId="29" fillId="0" borderId="8" xfId="0" applyFont="1" applyBorder="1" applyAlignment="1">
      <alignment horizontal="center" vertical="center" wrapText="1"/>
    </xf>
    <xf numFmtId="0" fontId="5" fillId="0" borderId="7" xfId="0" applyFont="1" applyBorder="1" applyAlignment="1">
      <alignment horizontal="left"/>
    </xf>
    <xf numFmtId="0" fontId="7" fillId="13" borderId="8" xfId="0" applyFont="1" applyFill="1" applyBorder="1" applyAlignment="1">
      <alignment horizontal="left" vertical="center"/>
    </xf>
    <xf numFmtId="166" fontId="7" fillId="13" borderId="8" xfId="2" applyNumberFormat="1" applyFont="1" applyFill="1" applyBorder="1" applyAlignment="1">
      <alignment horizontal="left" vertical="center"/>
    </xf>
    <xf numFmtId="166" fontId="10" fillId="3" borderId="8" xfId="2" applyNumberFormat="1" applyFont="1" applyFill="1" applyBorder="1" applyAlignment="1">
      <alignment horizontal="left" vertical="center"/>
    </xf>
    <xf numFmtId="166" fontId="9" fillId="3" borderId="8" xfId="2" applyNumberFormat="1" applyFont="1" applyFill="1" applyBorder="1" applyAlignment="1">
      <alignment horizontal="left" vertical="center"/>
    </xf>
    <xf numFmtId="9" fontId="10" fillId="3" borderId="8" xfId="3" applyFont="1" applyFill="1" applyBorder="1" applyAlignment="1">
      <alignment horizontal="left" vertical="center"/>
    </xf>
    <xf numFmtId="44" fontId="0" fillId="0" borderId="7" xfId="2" applyFont="1" applyFill="1" applyBorder="1" applyAlignment="1">
      <alignment horizontal="left" vertical="center"/>
    </xf>
    <xf numFmtId="0" fontId="8" fillId="3" borderId="8" xfId="0" applyFont="1" applyFill="1" applyBorder="1" applyAlignment="1">
      <alignment horizontal="left"/>
    </xf>
    <xf numFmtId="166" fontId="33" fillId="3" borderId="8" xfId="2" applyNumberFormat="1" applyFont="1" applyFill="1" applyBorder="1" applyAlignment="1">
      <alignment horizontal="left" vertical="center"/>
    </xf>
    <xf numFmtId="0" fontId="10" fillId="3" borderId="8" xfId="0" applyFont="1" applyFill="1" applyBorder="1" applyAlignment="1">
      <alignment horizontal="left" vertical="center"/>
    </xf>
    <xf numFmtId="0" fontId="15" fillId="3" borderId="8" xfId="0" applyFont="1" applyFill="1" applyBorder="1" applyAlignment="1">
      <alignment horizontal="left" vertical="center"/>
    </xf>
    <xf numFmtId="166" fontId="15" fillId="3" borderId="8" xfId="2" applyNumberFormat="1" applyFont="1" applyFill="1" applyBorder="1" applyAlignment="1">
      <alignment horizontal="left" vertical="center"/>
    </xf>
    <xf numFmtId="44" fontId="0" fillId="3" borderId="7" xfId="2" applyFont="1" applyFill="1" applyBorder="1" applyAlignment="1">
      <alignment horizontal="left" vertical="center"/>
    </xf>
    <xf numFmtId="9" fontId="10" fillId="0" borderId="8" xfId="3" applyFont="1" applyBorder="1" applyAlignment="1">
      <alignment horizontal="center" vertical="center" wrapText="1"/>
    </xf>
    <xf numFmtId="0" fontId="0" fillId="0" borderId="0" xfId="0" applyAlignment="1">
      <alignment wrapText="1"/>
    </xf>
    <xf numFmtId="0" fontId="0" fillId="0" borderId="0" xfId="0" applyAlignment="1">
      <alignment horizontal="right" vertical="center" wrapText="1"/>
    </xf>
    <xf numFmtId="0" fontId="38" fillId="0" borderId="0" xfId="0" applyFont="1" applyAlignment="1">
      <alignment horizontal="right" vertical="center" wrapText="1"/>
    </xf>
    <xf numFmtId="0" fontId="38" fillId="0" borderId="0" xfId="0" applyFont="1" applyAlignment="1">
      <alignment horizontal="center" vertical="center" wrapText="1"/>
    </xf>
    <xf numFmtId="0" fontId="0" fillId="0" borderId="0" xfId="0" applyAlignment="1">
      <alignment vertical="center" wrapText="1"/>
    </xf>
    <xf numFmtId="6" fontId="38" fillId="0" borderId="0" xfId="0" applyNumberFormat="1" applyFont="1" applyAlignment="1">
      <alignment horizontal="right" vertical="center" wrapText="1"/>
    </xf>
    <xf numFmtId="0" fontId="26" fillId="0" borderId="1"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xf>
    <xf numFmtId="0" fontId="26" fillId="0" borderId="2" xfId="1" applyFont="1" applyBorder="1" applyAlignment="1">
      <alignment horizontal="center" vertical="center"/>
    </xf>
    <xf numFmtId="166" fontId="9" fillId="0" borderId="16" xfId="2" applyNumberFormat="1" applyFont="1" applyBorder="1" applyAlignment="1">
      <alignment horizontal="center" vertical="center"/>
    </xf>
    <xf numFmtId="9" fontId="9" fillId="0" borderId="16" xfId="3" applyFont="1" applyBorder="1" applyAlignment="1">
      <alignment horizontal="center" vertical="center"/>
    </xf>
    <xf numFmtId="166" fontId="9" fillId="0" borderId="16" xfId="2" applyNumberFormat="1" applyFont="1" applyFill="1" applyBorder="1" applyAlignment="1">
      <alignment horizontal="center" vertical="center"/>
    </xf>
    <xf numFmtId="166" fontId="9" fillId="0" borderId="16" xfId="2" applyNumberFormat="1" applyFont="1" applyFill="1" applyBorder="1" applyAlignment="1">
      <alignment horizontal="center" vertical="center" wrapText="1"/>
    </xf>
    <xf numFmtId="166" fontId="9" fillId="15" borderId="16" xfId="2" applyNumberFormat="1" applyFont="1" applyFill="1" applyBorder="1" applyAlignment="1">
      <alignment horizontal="center" vertical="center" wrapText="1"/>
    </xf>
    <xf numFmtId="0" fontId="26" fillId="0" borderId="1" xfId="1" applyFont="1" applyBorder="1" applyAlignment="1">
      <alignment vertical="center" wrapText="1"/>
    </xf>
    <xf numFmtId="166" fontId="9" fillId="15" borderId="8" xfId="8" applyNumberFormat="1" applyFont="1" applyFill="1" applyBorder="1" applyAlignment="1">
      <alignment horizontal="center" vertical="center" wrapText="1"/>
    </xf>
    <xf numFmtId="0" fontId="12" fillId="0" borderId="7" xfId="0" applyFont="1" applyBorder="1" applyAlignment="1">
      <alignment horizontal="center"/>
    </xf>
    <xf numFmtId="166" fontId="9" fillId="0" borderId="7" xfId="2" applyNumberFormat="1" applyFont="1" applyBorder="1" applyAlignment="1">
      <alignment horizontal="center" vertical="center"/>
    </xf>
    <xf numFmtId="0" fontId="19" fillId="3" borderId="8" xfId="0" applyFont="1" applyFill="1" applyBorder="1" applyAlignment="1">
      <alignment horizontal="left"/>
    </xf>
    <xf numFmtId="0" fontId="5" fillId="3" borderId="8" xfId="0" applyFont="1" applyFill="1" applyBorder="1" applyAlignment="1">
      <alignment horizontal="left"/>
    </xf>
    <xf numFmtId="165" fontId="13" fillId="3" borderId="8" xfId="0" applyNumberFormat="1" applyFont="1" applyFill="1" applyBorder="1" applyAlignment="1">
      <alignment horizontal="left" vertical="center"/>
    </xf>
    <xf numFmtId="9" fontId="13" fillId="3" borderId="8" xfId="3" applyFont="1" applyFill="1" applyBorder="1" applyAlignment="1">
      <alignment horizontal="left" vertical="center"/>
    </xf>
    <xf numFmtId="0" fontId="0" fillId="3" borderId="8" xfId="0" applyFill="1" applyBorder="1" applyAlignment="1">
      <alignment horizontal="left"/>
    </xf>
    <xf numFmtId="0" fontId="24" fillId="0" borderId="8" xfId="0" applyFont="1" applyBorder="1" applyAlignment="1">
      <alignment horizontal="left" vertical="center" wrapText="1"/>
    </xf>
    <xf numFmtId="0" fontId="22" fillId="0" borderId="8" xfId="0" applyFont="1" applyBorder="1" applyAlignment="1">
      <alignment horizontal="left" vertical="center" wrapText="1"/>
    </xf>
    <xf numFmtId="0" fontId="7" fillId="3" borderId="8" xfId="0" applyFont="1" applyFill="1" applyBorder="1" applyAlignment="1">
      <alignment horizontal="left" vertical="center"/>
    </xf>
    <xf numFmtId="0" fontId="15" fillId="0" borderId="8" xfId="0" applyFont="1" applyBorder="1" applyAlignment="1">
      <alignment horizontal="left" vertical="center" wrapText="1"/>
    </xf>
    <xf numFmtId="0" fontId="23" fillId="0" borderId="8" xfId="0" applyFont="1" applyBorder="1" applyAlignment="1">
      <alignment horizontal="left" vertical="center" wrapText="1"/>
    </xf>
    <xf numFmtId="0" fontId="23" fillId="0" borderId="8" xfId="0" applyFont="1" applyBorder="1" applyAlignment="1">
      <alignment horizontal="center" vertical="center" wrapText="1"/>
    </xf>
    <xf numFmtId="0" fontId="10" fillId="0" borderId="8" xfId="0" applyFont="1" applyBorder="1" applyAlignment="1">
      <alignment vertical="center" wrapText="1"/>
    </xf>
    <xf numFmtId="166" fontId="33" fillId="3" borderId="8" xfId="0" applyNumberFormat="1" applyFont="1" applyFill="1" applyBorder="1" applyAlignment="1">
      <alignment horizontal="left" vertical="center"/>
    </xf>
    <xf numFmtId="166" fontId="9" fillId="3" borderId="8" xfId="0" applyNumberFormat="1" applyFont="1" applyFill="1" applyBorder="1" applyAlignment="1">
      <alignment horizontal="left" vertical="center"/>
    </xf>
    <xf numFmtId="9" fontId="9" fillId="3" borderId="8" xfId="3" applyFont="1" applyFill="1" applyBorder="1" applyAlignment="1">
      <alignment horizontal="left" vertical="center"/>
    </xf>
    <xf numFmtId="0" fontId="9" fillId="0" borderId="26" xfId="0" applyFont="1" applyBorder="1" applyAlignment="1">
      <alignment horizontal="center"/>
    </xf>
    <xf numFmtId="0" fontId="9" fillId="0" borderId="26" xfId="0" applyFont="1" applyBorder="1" applyAlignment="1">
      <alignment horizontal="center" wrapText="1"/>
    </xf>
    <xf numFmtId="0" fontId="6" fillId="0" borderId="26" xfId="0" applyFont="1" applyBorder="1" applyAlignment="1">
      <alignment horizontal="center" vertical="center" wrapText="1"/>
    </xf>
    <xf numFmtId="0" fontId="11" fillId="2" borderId="27" xfId="0" applyFont="1" applyFill="1" applyBorder="1" applyAlignment="1">
      <alignment horizontal="center" vertical="center" wrapText="1"/>
    </xf>
    <xf numFmtId="164" fontId="7" fillId="8" borderId="31" xfId="0" applyNumberFormat="1" applyFont="1" applyFill="1" applyBorder="1" applyAlignment="1">
      <alignment horizontal="center" vertical="center" wrapText="1"/>
    </xf>
    <xf numFmtId="0" fontId="18" fillId="13" borderId="27" xfId="0" applyFont="1" applyFill="1" applyBorder="1" applyAlignment="1">
      <alignment horizontal="left" vertical="center"/>
    </xf>
    <xf numFmtId="0" fontId="0" fillId="3" borderId="31" xfId="0" applyFill="1" applyBorder="1" applyAlignment="1">
      <alignment horizontal="left"/>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7" fillId="13" borderId="27" xfId="0" applyFont="1" applyFill="1" applyBorder="1" applyAlignment="1">
      <alignment horizontal="left" vertical="center"/>
    </xf>
    <xf numFmtId="44" fontId="4" fillId="3" borderId="31" xfId="2" applyFont="1" applyFill="1" applyBorder="1" applyAlignment="1">
      <alignment horizontal="left" vertical="center"/>
    </xf>
    <xf numFmtId="0" fontId="16" fillId="13" borderId="27" xfId="0" applyFont="1" applyFill="1" applyBorder="1" applyAlignment="1">
      <alignment horizontal="left" vertical="center"/>
    </xf>
    <xf numFmtId="0" fontId="21" fillId="13" borderId="27" xfId="0" applyFont="1" applyFill="1" applyBorder="1" applyAlignment="1">
      <alignment horizontal="left" vertical="center"/>
    </xf>
    <xf numFmtId="0" fontId="7" fillId="3" borderId="27" xfId="0" applyFont="1" applyFill="1" applyBorder="1" applyAlignment="1">
      <alignment horizontal="left" vertical="center"/>
    </xf>
    <xf numFmtId="0" fontId="10" fillId="3" borderId="31" xfId="0" applyFont="1" applyFill="1" applyBorder="1" applyAlignment="1">
      <alignment horizontal="left" vertical="center"/>
    </xf>
    <xf numFmtId="0" fontId="17" fillId="17" borderId="27" xfId="0" applyFont="1" applyFill="1" applyBorder="1" applyAlignment="1">
      <alignment horizontal="center"/>
    </xf>
    <xf numFmtId="0" fontId="10" fillId="18" borderId="31" xfId="0" applyFont="1" applyFill="1" applyBorder="1" applyAlignment="1">
      <alignment horizontal="center" vertical="center" wrapText="1"/>
    </xf>
    <xf numFmtId="0" fontId="16" fillId="14" borderId="27" xfId="0" applyFont="1" applyFill="1" applyBorder="1" applyAlignment="1">
      <alignment horizontal="center" vertical="center"/>
    </xf>
    <xf numFmtId="0" fontId="10" fillId="14" borderId="31" xfId="0" applyFont="1" applyFill="1" applyBorder="1" applyAlignment="1">
      <alignment horizontal="center" vertical="center" wrapText="1"/>
    </xf>
    <xf numFmtId="0" fontId="7" fillId="19" borderId="27" xfId="0" applyFont="1" applyFill="1" applyBorder="1" applyAlignment="1">
      <alignment horizontal="center"/>
    </xf>
    <xf numFmtId="44" fontId="4" fillId="14" borderId="31" xfId="2" applyFont="1" applyFill="1" applyBorder="1" applyAlignment="1">
      <alignment horizontal="center" vertical="center" wrapText="1"/>
    </xf>
    <xf numFmtId="0" fontId="15" fillId="0" borderId="31" xfId="0" applyFont="1" applyBorder="1" applyAlignment="1">
      <alignment horizontal="center" vertical="center" wrapText="1"/>
    </xf>
    <xf numFmtId="44" fontId="0" fillId="14" borderId="31" xfId="2" applyFont="1" applyFill="1" applyBorder="1" applyAlignment="1">
      <alignment horizontal="center" vertical="center"/>
    </xf>
    <xf numFmtId="0" fontId="10" fillId="10" borderId="27" xfId="0" applyFont="1" applyFill="1" applyBorder="1" applyAlignment="1">
      <alignment horizontal="center" vertical="center" wrapText="1"/>
    </xf>
    <xf numFmtId="0" fontId="9" fillId="10" borderId="31" xfId="0" applyFont="1" applyFill="1" applyBorder="1" applyAlignment="1">
      <alignment horizontal="center" vertical="center" wrapText="1"/>
    </xf>
    <xf numFmtId="0" fontId="15" fillId="10" borderId="27"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166" fontId="6" fillId="33" borderId="32" xfId="2" applyNumberFormat="1" applyFont="1" applyFill="1" applyBorder="1" applyAlignment="1">
      <alignment horizontal="center" vertical="center"/>
    </xf>
    <xf numFmtId="0" fontId="12" fillId="33" borderId="33" xfId="0" applyFont="1" applyFill="1" applyBorder="1" applyAlignment="1">
      <alignment horizontal="center" vertical="center"/>
    </xf>
    <xf numFmtId="0" fontId="0" fillId="33" borderId="33" xfId="0" applyFill="1" applyBorder="1"/>
    <xf numFmtId="0" fontId="12" fillId="33" borderId="33" xfId="0" applyFont="1" applyFill="1" applyBorder="1" applyAlignment="1">
      <alignment horizontal="center"/>
    </xf>
    <xf numFmtId="166" fontId="9" fillId="33" borderId="33" xfId="2" applyNumberFormat="1" applyFont="1" applyFill="1" applyBorder="1" applyAlignment="1">
      <alignment horizontal="center" vertical="center"/>
    </xf>
    <xf numFmtId="166" fontId="6" fillId="33" borderId="33" xfId="2" applyNumberFormat="1" applyFont="1" applyFill="1" applyBorder="1" applyAlignment="1">
      <alignment horizontal="center" vertical="center"/>
    </xf>
    <xf numFmtId="44" fontId="0" fillId="33" borderId="34" xfId="2" applyFont="1" applyFill="1" applyBorder="1" applyAlignment="1">
      <alignment horizontal="center" vertical="center"/>
    </xf>
    <xf numFmtId="0" fontId="9" fillId="0" borderId="26" xfId="0" applyFont="1" applyBorder="1"/>
    <xf numFmtId="0" fontId="9" fillId="0" borderId="30" xfId="0" applyFont="1" applyBorder="1"/>
    <xf numFmtId="0" fontId="18" fillId="8" borderId="27" xfId="0" applyFont="1" applyFill="1" applyBorder="1" applyAlignment="1">
      <alignment horizontal="center" vertical="center" wrapText="1"/>
    </xf>
    <xf numFmtId="164" fontId="6" fillId="8" borderId="31" xfId="0" applyNumberFormat="1" applyFont="1" applyFill="1" applyBorder="1" applyAlignment="1">
      <alignment horizontal="center" vertical="center" wrapText="1"/>
    </xf>
    <xf numFmtId="0" fontId="9" fillId="0" borderId="41" xfId="0" applyFont="1" applyBorder="1" applyAlignment="1">
      <alignment horizontal="center" vertical="center"/>
    </xf>
    <xf numFmtId="0" fontId="0" fillId="33" borderId="42" xfId="0" applyFill="1" applyBorder="1"/>
    <xf numFmtId="0" fontId="6" fillId="33" borderId="43" xfId="0" applyFont="1" applyFill="1" applyBorder="1" applyAlignment="1">
      <alignment horizontal="center"/>
    </xf>
    <xf numFmtId="0" fontId="12" fillId="33" borderId="43" xfId="0" applyFont="1" applyFill="1" applyBorder="1" applyAlignment="1">
      <alignment horizontal="center"/>
    </xf>
    <xf numFmtId="0" fontId="0" fillId="33" borderId="43" xfId="0" applyFill="1" applyBorder="1"/>
    <xf numFmtId="166" fontId="9" fillId="33" borderId="33" xfId="0" applyNumberFormat="1" applyFont="1" applyFill="1" applyBorder="1"/>
    <xf numFmtId="0" fontId="0" fillId="33" borderId="44" xfId="0" applyFill="1" applyBorder="1"/>
    <xf numFmtId="0" fontId="26" fillId="0" borderId="40" xfId="1" applyFont="1" applyBorder="1" applyAlignment="1">
      <alignment vertical="top" wrapText="1"/>
    </xf>
    <xf numFmtId="0" fontId="9" fillId="0" borderId="31" xfId="0" applyFont="1" applyBorder="1" applyAlignment="1">
      <alignment horizontal="center" vertical="center"/>
    </xf>
    <xf numFmtId="0" fontId="13" fillId="33" borderId="42" xfId="1" applyFill="1" applyBorder="1"/>
    <xf numFmtId="0" fontId="6" fillId="33" borderId="43" xfId="1" applyFont="1" applyFill="1" applyBorder="1" applyAlignment="1">
      <alignment horizontal="center"/>
    </xf>
    <xf numFmtId="0" fontId="13" fillId="33" borderId="43" xfId="1" applyFill="1" applyBorder="1"/>
    <xf numFmtId="0" fontId="13" fillId="33" borderId="43" xfId="1" applyFill="1" applyBorder="1" applyAlignment="1">
      <alignment horizontal="center"/>
    </xf>
    <xf numFmtId="166" fontId="9" fillId="33" borderId="43" xfId="2" applyNumberFormat="1" applyFont="1" applyFill="1" applyBorder="1"/>
    <xf numFmtId="0" fontId="13" fillId="33" borderId="44" xfId="1" applyFill="1" applyBorder="1"/>
    <xf numFmtId="0" fontId="3" fillId="0" borderId="36" xfId="7" applyBorder="1"/>
    <xf numFmtId="0" fontId="3" fillId="0" borderId="45" xfId="7" applyBorder="1"/>
    <xf numFmtId="0" fontId="3" fillId="0" borderId="46" xfId="7" applyBorder="1"/>
    <xf numFmtId="0" fontId="11" fillId="26" borderId="27" xfId="7" applyFont="1" applyFill="1" applyBorder="1" applyAlignment="1">
      <alignment horizontal="center" vertical="center" wrapText="1"/>
    </xf>
    <xf numFmtId="0" fontId="11" fillId="26" borderId="31" xfId="7" applyFont="1" applyFill="1" applyBorder="1" applyAlignment="1">
      <alignment horizontal="center" vertical="center" wrapText="1"/>
    </xf>
    <xf numFmtId="0" fontId="10" fillId="11" borderId="27" xfId="7" applyFont="1" applyFill="1" applyBorder="1" applyAlignment="1">
      <alignment vertical="center"/>
    </xf>
    <xf numFmtId="0" fontId="9" fillId="0" borderId="31" xfId="7" applyFont="1" applyBorder="1" applyAlignment="1">
      <alignment horizontal="center" vertical="center" wrapText="1"/>
    </xf>
    <xf numFmtId="0" fontId="10" fillId="33" borderId="32" xfId="7" applyFont="1" applyFill="1" applyBorder="1" applyAlignment="1">
      <alignment vertical="center"/>
    </xf>
    <xf numFmtId="0" fontId="10" fillId="33" borderId="33" xfId="7" applyFont="1" applyFill="1" applyBorder="1" applyAlignment="1">
      <alignment vertical="center" wrapText="1"/>
    </xf>
    <xf numFmtId="0" fontId="18" fillId="33" borderId="33" xfId="7" applyFont="1" applyFill="1" applyBorder="1" applyAlignment="1">
      <alignment horizontal="center" vertical="center" wrapText="1"/>
    </xf>
    <xf numFmtId="0" fontId="18" fillId="33" borderId="33" xfId="7" applyFont="1" applyFill="1" applyBorder="1" applyAlignment="1">
      <alignment vertical="center"/>
    </xf>
    <xf numFmtId="0" fontId="3" fillId="33" borderId="33" xfId="7" applyFill="1" applyBorder="1"/>
    <xf numFmtId="166" fontId="9" fillId="33" borderId="33" xfId="7" applyNumberFormat="1" applyFont="1" applyFill="1" applyBorder="1"/>
    <xf numFmtId="0" fontId="3" fillId="33" borderId="34" xfId="7" applyFill="1" applyBorder="1"/>
    <xf numFmtId="0" fontId="26" fillId="0" borderId="40" xfId="1" applyFont="1" applyBorder="1" applyAlignment="1">
      <alignment horizontal="center" vertical="top"/>
    </xf>
    <xf numFmtId="0" fontId="26" fillId="0" borderId="40" xfId="1" applyFont="1" applyBorder="1" applyAlignment="1">
      <alignment horizontal="center"/>
    </xf>
    <xf numFmtId="0" fontId="26" fillId="0" borderId="47" xfId="1" applyFont="1" applyBorder="1" applyAlignment="1">
      <alignment horizontal="center"/>
    </xf>
    <xf numFmtId="0" fontId="13" fillId="33" borderId="32" xfId="1" applyFill="1" applyBorder="1"/>
    <xf numFmtId="0" fontId="13" fillId="33" borderId="33" xfId="1" applyFill="1" applyBorder="1"/>
    <xf numFmtId="166" fontId="9" fillId="33" borderId="33" xfId="2" applyNumberFormat="1" applyFont="1" applyFill="1" applyBorder="1"/>
    <xf numFmtId="0" fontId="10" fillId="0" borderId="40" xfId="0" applyFont="1" applyBorder="1" applyAlignment="1">
      <alignment vertical="top" wrapText="1"/>
    </xf>
    <xf numFmtId="0" fontId="10" fillId="0" borderId="41" xfId="0" applyFont="1" applyBorder="1" applyAlignment="1">
      <alignment horizontal="center" vertical="center" wrapText="1"/>
    </xf>
    <xf numFmtId="0" fontId="6" fillId="33" borderId="43" xfId="0" applyFont="1" applyFill="1" applyBorder="1" applyAlignment="1">
      <alignment horizontal="center" vertical="center"/>
    </xf>
    <xf numFmtId="166" fontId="37" fillId="0" borderId="7" xfId="2" applyNumberFormat="1" applyFont="1" applyBorder="1" applyAlignment="1">
      <alignment horizontal="center" vertical="center"/>
    </xf>
    <xf numFmtId="166" fontId="10" fillId="0" borderId="7" xfId="2" applyNumberFormat="1" applyFont="1" applyFill="1" applyBorder="1" applyAlignment="1">
      <alignment horizontal="center" vertical="center"/>
    </xf>
    <xf numFmtId="166" fontId="9" fillId="0" borderId="7" xfId="2" applyNumberFormat="1" applyFont="1" applyFill="1" applyBorder="1" applyAlignment="1">
      <alignment horizontal="center" vertical="center"/>
    </xf>
    <xf numFmtId="9" fontId="9" fillId="0" borderId="7" xfId="3" applyFont="1" applyBorder="1" applyAlignment="1">
      <alignment horizontal="center" vertical="center"/>
    </xf>
    <xf numFmtId="0" fontId="0" fillId="0" borderId="7" xfId="0" applyBorder="1" applyAlignment="1">
      <alignment horizontal="center" vertical="center"/>
    </xf>
    <xf numFmtId="166" fontId="9" fillId="33" borderId="48" xfId="0" applyNumberFormat="1" applyFont="1" applyFill="1" applyBorder="1"/>
    <xf numFmtId="0" fontId="9" fillId="0" borderId="8" xfId="0" applyFont="1" applyBorder="1" applyAlignment="1">
      <alignment horizontal="center" vertical="center" wrapText="1"/>
    </xf>
    <xf numFmtId="0" fontId="9" fillId="0" borderId="8" xfId="0" applyFont="1" applyBorder="1" applyAlignment="1">
      <alignment horizontal="center" vertical="center"/>
    </xf>
    <xf numFmtId="0" fontId="9" fillId="0" borderId="8" xfId="0" applyFont="1" applyBorder="1" applyAlignment="1">
      <alignment vertical="top" wrapText="1"/>
    </xf>
    <xf numFmtId="0" fontId="28" fillId="0" borderId="14" xfId="0" applyFont="1" applyBorder="1" applyAlignment="1">
      <alignment horizontal="center" vertical="center"/>
    </xf>
    <xf numFmtId="0" fontId="9" fillId="0" borderId="27" xfId="0" applyFont="1" applyBorder="1" applyAlignment="1">
      <alignment vertical="top"/>
    </xf>
    <xf numFmtId="0" fontId="9" fillId="0" borderId="32" xfId="0" applyFont="1" applyBorder="1" applyAlignment="1">
      <alignment vertical="top"/>
    </xf>
    <xf numFmtId="0" fontId="9" fillId="0" borderId="33" xfId="0" applyFont="1" applyBorder="1" applyAlignment="1">
      <alignment horizontal="center" vertical="center" wrapText="1"/>
    </xf>
    <xf numFmtId="0" fontId="9" fillId="0" borderId="33" xfId="0" applyFont="1" applyBorder="1" applyAlignment="1">
      <alignment vertical="top" wrapText="1"/>
    </xf>
    <xf numFmtId="0" fontId="9" fillId="0" borderId="33" xfId="0" applyFont="1" applyBorder="1" applyAlignment="1">
      <alignment horizontal="center" vertical="center"/>
    </xf>
    <xf numFmtId="166" fontId="9" fillId="0" borderId="33" xfId="2" applyNumberFormat="1" applyFont="1" applyBorder="1" applyAlignment="1">
      <alignment horizontal="center" vertical="center"/>
    </xf>
    <xf numFmtId="9" fontId="9" fillId="0" borderId="33" xfId="3" applyFont="1" applyBorder="1" applyAlignment="1">
      <alignment horizontal="center" vertical="center"/>
    </xf>
    <xf numFmtId="166" fontId="9" fillId="0" borderId="33" xfId="2" applyNumberFormat="1" applyFont="1" applyFill="1" applyBorder="1" applyAlignment="1">
      <alignment horizontal="center" vertical="center"/>
    </xf>
    <xf numFmtId="166" fontId="9" fillId="0" borderId="33" xfId="2" applyNumberFormat="1" applyFont="1" applyFill="1" applyBorder="1" applyAlignment="1">
      <alignment horizontal="center" vertical="center" wrapText="1"/>
    </xf>
    <xf numFmtId="166" fontId="9" fillId="15" borderId="33" xfId="2" applyNumberFormat="1" applyFont="1" applyFill="1" applyBorder="1" applyAlignment="1">
      <alignment horizontal="center" vertical="center" wrapText="1"/>
    </xf>
    <xf numFmtId="0" fontId="9" fillId="0" borderId="31" xfId="0" applyFont="1" applyBorder="1" applyAlignment="1">
      <alignment horizontal="center" vertical="center" wrapText="1"/>
    </xf>
    <xf numFmtId="0" fontId="9" fillId="0" borderId="34" xfId="0" applyFont="1" applyBorder="1" applyAlignment="1">
      <alignment horizontal="center" vertical="center" wrapText="1"/>
    </xf>
    <xf numFmtId="164" fontId="6" fillId="8" borderId="49" xfId="0" applyNumberFormat="1" applyFont="1" applyFill="1" applyBorder="1" applyAlignment="1">
      <alignment horizontal="center" vertical="center" wrapText="1"/>
    </xf>
    <xf numFmtId="0" fontId="1" fillId="0" borderId="7" xfId="10"/>
    <xf numFmtId="0" fontId="1" fillId="0" borderId="8" xfId="10" applyBorder="1" applyAlignment="1">
      <alignment horizontal="center" vertical="center"/>
    </xf>
    <xf numFmtId="0" fontId="40" fillId="0" borderId="8" xfId="10" applyFont="1" applyBorder="1" applyAlignment="1">
      <alignment horizontal="center" vertical="center" wrapText="1"/>
    </xf>
    <xf numFmtId="0" fontId="1" fillId="0" borderId="8" xfId="10" applyBorder="1" applyAlignment="1">
      <alignment vertical="center" wrapText="1"/>
    </xf>
    <xf numFmtId="0" fontId="40" fillId="0" borderId="8" xfId="10" applyFont="1" applyBorder="1" applyAlignment="1">
      <alignment vertical="center"/>
    </xf>
    <xf numFmtId="6" fontId="41" fillId="0" borderId="8" xfId="10" applyNumberFormat="1" applyFont="1" applyBorder="1" applyAlignment="1">
      <alignment horizontal="center" vertical="center"/>
    </xf>
    <xf numFmtId="164" fontId="10" fillId="0" borderId="8" xfId="11" applyNumberFormat="1" applyFont="1" applyBorder="1" applyAlignment="1">
      <alignment vertical="center"/>
    </xf>
    <xf numFmtId="6" fontId="41" fillId="0" borderId="8" xfId="10" applyNumberFormat="1" applyFont="1" applyBorder="1" applyAlignment="1">
      <alignment vertical="center"/>
    </xf>
    <xf numFmtId="164" fontId="10" fillId="0" borderId="13" xfId="11" applyNumberFormat="1" applyFont="1" applyBorder="1" applyAlignment="1">
      <alignment vertical="center"/>
    </xf>
    <xf numFmtId="0" fontId="1" fillId="0" borderId="8" xfId="10" applyBorder="1"/>
    <xf numFmtId="0" fontId="1" fillId="0" borderId="13" xfId="10" applyBorder="1"/>
    <xf numFmtId="164" fontId="1" fillId="0" borderId="8" xfId="10" applyNumberFormat="1" applyBorder="1" applyAlignment="1">
      <alignment horizontal="center" vertical="center"/>
    </xf>
    <xf numFmtId="9" fontId="0" fillId="0" borderId="8" xfId="12" applyFont="1" applyBorder="1" applyAlignment="1">
      <alignment horizontal="center" vertical="center"/>
    </xf>
    <xf numFmtId="166" fontId="9" fillId="0" borderId="16" xfId="13" applyNumberFormat="1" applyFont="1" applyFill="1" applyBorder="1" applyAlignment="1">
      <alignment horizontal="center" vertical="center"/>
    </xf>
    <xf numFmtId="164" fontId="33" fillId="15" borderId="16" xfId="11" applyNumberFormat="1" applyFont="1" applyFill="1" applyBorder="1" applyAlignment="1">
      <alignment horizontal="center" vertical="center"/>
    </xf>
    <xf numFmtId="0" fontId="1" fillId="0" borderId="8" xfId="10" applyBorder="1" applyAlignment="1">
      <alignment horizontal="center" vertical="center" wrapText="1"/>
    </xf>
    <xf numFmtId="0" fontId="1" fillId="0" borderId="8" xfId="10" applyBorder="1" applyAlignment="1">
      <alignment wrapText="1"/>
    </xf>
    <xf numFmtId="0" fontId="41" fillId="0" borderId="8" xfId="10" applyFont="1" applyBorder="1"/>
    <xf numFmtId="164" fontId="10" fillId="0" borderId="8" xfId="11" applyNumberFormat="1" applyFont="1" applyBorder="1" applyAlignment="1">
      <alignment horizontal="center" vertical="center"/>
    </xf>
    <xf numFmtId="164" fontId="10" fillId="0" borderId="13" xfId="11" applyNumberFormat="1" applyFont="1" applyBorder="1" applyAlignment="1">
      <alignment horizontal="center" vertical="center"/>
    </xf>
    <xf numFmtId="0" fontId="41" fillId="0" borderId="8" xfId="10" applyFont="1" applyBorder="1" applyAlignment="1">
      <alignment horizontal="center" vertical="center"/>
    </xf>
    <xf numFmtId="6" fontId="41" fillId="0" borderId="7" xfId="10" applyNumberFormat="1" applyFont="1" applyAlignment="1">
      <alignment vertical="center"/>
    </xf>
    <xf numFmtId="164" fontId="10" fillId="0" borderId="11" xfId="11" applyNumberFormat="1" applyFont="1" applyBorder="1" applyAlignment="1">
      <alignment horizontal="center" vertical="center"/>
    </xf>
    <xf numFmtId="166" fontId="9" fillId="0" borderId="8" xfId="13" applyNumberFormat="1" applyFont="1" applyFill="1" applyBorder="1" applyAlignment="1">
      <alignment horizontal="center" vertical="center"/>
    </xf>
    <xf numFmtId="164" fontId="33" fillId="15" borderId="8" xfId="11" applyNumberFormat="1" applyFont="1" applyFill="1" applyBorder="1" applyAlignment="1">
      <alignment horizontal="center" vertical="center"/>
    </xf>
    <xf numFmtId="0" fontId="6" fillId="32" borderId="8" xfId="10" applyFont="1" applyFill="1" applyBorder="1" applyAlignment="1">
      <alignment horizontal="center" vertical="center"/>
    </xf>
    <xf numFmtId="166" fontId="9" fillId="32" borderId="8" xfId="14" applyNumberFormat="1" applyFont="1" applyFill="1" applyBorder="1" applyAlignment="1">
      <alignment horizontal="center" vertical="center"/>
    </xf>
    <xf numFmtId="166" fontId="9" fillId="32" borderId="8" xfId="10" applyNumberFormat="1" applyFont="1" applyFill="1" applyBorder="1" applyAlignment="1">
      <alignment vertical="center"/>
    </xf>
    <xf numFmtId="166" fontId="9" fillId="32" borderId="8" xfId="10" applyNumberFormat="1" applyFont="1" applyFill="1" applyBorder="1" applyAlignment="1">
      <alignment horizontal="center" vertical="center"/>
    </xf>
    <xf numFmtId="0" fontId="9" fillId="32" borderId="8" xfId="10" applyFont="1" applyFill="1" applyBorder="1" applyAlignment="1">
      <alignment horizontal="center" vertical="center"/>
    </xf>
    <xf numFmtId="0" fontId="9" fillId="32" borderId="8" xfId="10" applyFont="1" applyFill="1" applyBorder="1"/>
    <xf numFmtId="164" fontId="9" fillId="32" borderId="8" xfId="10" applyNumberFormat="1" applyFont="1" applyFill="1" applyBorder="1"/>
    <xf numFmtId="0" fontId="9" fillId="0" borderId="7" xfId="10" applyFont="1"/>
    <xf numFmtId="0" fontId="9" fillId="0" borderId="8" xfId="0" applyFont="1" applyBorder="1" applyAlignment="1">
      <alignment horizontal="left" vertical="center" wrapText="1"/>
    </xf>
    <xf numFmtId="166" fontId="33" fillId="0" borderId="8" xfId="2" applyNumberFormat="1" applyFont="1" applyFill="1" applyBorder="1" applyAlignment="1">
      <alignment horizontal="center" vertical="center" wrapText="1"/>
    </xf>
    <xf numFmtId="9" fontId="33" fillId="0" borderId="8" xfId="3" applyFont="1" applyFill="1" applyBorder="1" applyAlignment="1">
      <alignment horizontal="center" vertical="center" wrapText="1"/>
    </xf>
    <xf numFmtId="0" fontId="9" fillId="0" borderId="0" xfId="0" applyFont="1" applyAlignment="1">
      <alignment horizontal="center" vertical="center"/>
    </xf>
    <xf numFmtId="166" fontId="10" fillId="10" borderId="13" xfId="2" applyNumberFormat="1" applyFont="1" applyFill="1" applyBorder="1" applyAlignment="1">
      <alignment horizontal="center" vertical="center"/>
    </xf>
    <xf numFmtId="166" fontId="10" fillId="33" borderId="33" xfId="2" applyNumberFormat="1" applyFont="1" applyFill="1" applyBorder="1" applyAlignment="1">
      <alignment horizontal="center" vertical="center"/>
    </xf>
    <xf numFmtId="9" fontId="10" fillId="33" borderId="33" xfId="3" applyFont="1" applyFill="1" applyBorder="1" applyAlignment="1">
      <alignment horizontal="center" vertical="center"/>
    </xf>
    <xf numFmtId="0" fontId="9" fillId="0" borderId="26" xfId="0" applyFont="1" applyBorder="1" applyAlignment="1">
      <alignment horizontal="center"/>
    </xf>
    <xf numFmtId="0" fontId="9" fillId="0" borderId="30" xfId="0" applyFont="1" applyBorder="1" applyAlignment="1">
      <alignment horizontal="center"/>
    </xf>
    <xf numFmtId="0" fontId="9" fillId="0" borderId="8" xfId="0" applyFont="1" applyBorder="1" applyAlignment="1">
      <alignment horizontal="center"/>
    </xf>
    <xf numFmtId="0" fontId="9" fillId="0" borderId="31" xfId="0" applyFont="1" applyBorder="1" applyAlignment="1">
      <alignment horizontal="center"/>
    </xf>
    <xf numFmtId="0" fontId="30" fillId="6" borderId="26" xfId="0" applyFont="1" applyFill="1" applyBorder="1" applyAlignment="1">
      <alignment horizontal="center" vertical="center"/>
    </xf>
    <xf numFmtId="0" fontId="30" fillId="6" borderId="8" xfId="0" applyFont="1" applyFill="1" applyBorder="1" applyAlignment="1">
      <alignment horizontal="center" vertical="center"/>
    </xf>
    <xf numFmtId="166" fontId="18" fillId="10" borderId="8" xfId="0" applyNumberFormat="1" applyFont="1" applyFill="1" applyBorder="1" applyAlignment="1">
      <alignment horizontal="center" vertical="center" wrapText="1"/>
    </xf>
    <xf numFmtId="0" fontId="6" fillId="10" borderId="8" xfId="0" applyFont="1" applyFill="1" applyBorder="1" applyAlignment="1">
      <alignment horizontal="center" vertical="center" wrapText="1"/>
    </xf>
    <xf numFmtId="166" fontId="18" fillId="9" borderId="8" xfId="0" applyNumberFormat="1" applyFont="1" applyFill="1" applyBorder="1" applyAlignment="1">
      <alignment horizontal="center" vertical="center" wrapText="1"/>
    </xf>
    <xf numFmtId="0" fontId="6" fillId="9" borderId="8"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7" fillId="10" borderId="8"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8" xfId="0" applyFont="1" applyBorder="1" applyAlignment="1">
      <alignment horizontal="center" vertical="center" wrapText="1"/>
    </xf>
    <xf numFmtId="0" fontId="7" fillId="5" borderId="26" xfId="0" applyFont="1" applyFill="1" applyBorder="1" applyAlignment="1">
      <alignment horizontal="center" vertical="center" wrapText="1"/>
    </xf>
    <xf numFmtId="0" fontId="7" fillId="5" borderId="8" xfId="0" applyFont="1" applyFill="1" applyBorder="1" applyAlignment="1">
      <alignment horizontal="center" vertical="center" wrapText="1"/>
    </xf>
    <xf numFmtId="164" fontId="6" fillId="10" borderId="8" xfId="0" applyNumberFormat="1" applyFont="1" applyFill="1" applyBorder="1" applyAlignment="1">
      <alignment horizontal="center" vertical="center" wrapText="1"/>
    </xf>
    <xf numFmtId="0" fontId="28" fillId="34" borderId="8" xfId="10" applyFont="1" applyFill="1" applyBorder="1" applyAlignment="1">
      <alignment horizontal="center" vertical="center" wrapText="1"/>
    </xf>
    <xf numFmtId="0" fontId="1" fillId="15" borderId="8" xfId="10" applyFill="1" applyBorder="1" applyAlignment="1">
      <alignment horizontal="center" vertical="center"/>
    </xf>
    <xf numFmtId="0" fontId="1" fillId="16" borderId="8" xfId="10" applyFill="1" applyBorder="1" applyAlignment="1">
      <alignment horizontal="center" vertical="center"/>
    </xf>
    <xf numFmtId="0" fontId="18" fillId="2" borderId="27" xfId="10" applyFont="1" applyFill="1" applyBorder="1" applyAlignment="1">
      <alignment horizontal="center" vertical="center" wrapText="1"/>
    </xf>
    <xf numFmtId="0" fontId="18" fillId="26" borderId="8" xfId="10" applyFont="1" applyFill="1" applyBorder="1" applyAlignment="1">
      <alignment horizontal="center" vertical="center" wrapText="1"/>
    </xf>
    <xf numFmtId="0" fontId="18" fillId="2" borderId="8" xfId="10" applyFont="1" applyFill="1" applyBorder="1" applyAlignment="1">
      <alignment horizontal="center" vertical="center" wrapText="1"/>
    </xf>
    <xf numFmtId="0" fontId="18" fillId="0" borderId="8" xfId="10" applyFont="1" applyBorder="1" applyAlignment="1">
      <alignment horizontal="center" vertical="center" wrapText="1"/>
    </xf>
    <xf numFmtId="0" fontId="39" fillId="35" borderId="16" xfId="10" applyFont="1" applyFill="1" applyBorder="1" applyAlignment="1">
      <alignment horizontal="center" vertical="center" wrapText="1"/>
    </xf>
    <xf numFmtId="0" fontId="39" fillId="35" borderId="19" xfId="10" applyFont="1" applyFill="1" applyBorder="1" applyAlignment="1">
      <alignment horizontal="center" vertical="center" wrapText="1"/>
    </xf>
    <xf numFmtId="0" fontId="6" fillId="0" borderId="27" xfId="10" applyFont="1" applyBorder="1" applyAlignment="1">
      <alignment horizontal="center" vertical="center" wrapText="1"/>
    </xf>
    <xf numFmtId="0" fontId="6" fillId="0" borderId="8" xfId="10" applyFont="1" applyBorder="1" applyAlignment="1">
      <alignment horizontal="center" vertical="center" wrapText="1"/>
    </xf>
    <xf numFmtId="166" fontId="18" fillId="23" borderId="8" xfId="10" applyNumberFormat="1" applyFont="1" applyFill="1" applyBorder="1" applyAlignment="1">
      <alignment horizontal="center" vertical="center" wrapText="1"/>
    </xf>
    <xf numFmtId="166" fontId="18" fillId="34" borderId="8" xfId="10" applyNumberFormat="1" applyFont="1" applyFill="1" applyBorder="1" applyAlignment="1">
      <alignment horizontal="center" vertical="center" wrapText="1"/>
    </xf>
    <xf numFmtId="0" fontId="28" fillId="23" borderId="8" xfId="10" applyFont="1" applyFill="1" applyBorder="1" applyAlignment="1">
      <alignment horizontal="center" vertical="center" wrapText="1"/>
    </xf>
    <xf numFmtId="166" fontId="6" fillId="26" borderId="8" xfId="13" applyNumberFormat="1" applyFont="1" applyFill="1" applyBorder="1" applyAlignment="1">
      <alignment horizontal="center" vertical="center" wrapText="1"/>
    </xf>
    <xf numFmtId="169" fontId="6" fillId="29" borderId="8" xfId="11" applyNumberFormat="1" applyFont="1" applyFill="1" applyBorder="1" applyAlignment="1">
      <alignment horizontal="center" vertical="center" wrapText="1"/>
    </xf>
    <xf numFmtId="168" fontId="39" fillId="27" borderId="8" xfId="11" applyNumberFormat="1" applyFont="1" applyFill="1" applyBorder="1" applyAlignment="1">
      <alignment horizontal="center" vertical="center" wrapText="1"/>
    </xf>
    <xf numFmtId="0" fontId="6" fillId="32" borderId="8" xfId="10" applyFont="1" applyFill="1" applyBorder="1" applyAlignment="1">
      <alignment horizontal="center" vertical="center"/>
    </xf>
    <xf numFmtId="9" fontId="39" fillId="27" borderId="8" xfId="12" applyFont="1" applyFill="1" applyBorder="1" applyAlignment="1">
      <alignment horizontal="center" vertical="center" wrapText="1"/>
    </xf>
    <xf numFmtId="0" fontId="32" fillId="25" borderId="8" xfId="4" applyFont="1" applyFill="1" applyBorder="1" applyAlignment="1">
      <alignment horizontal="center" vertical="center"/>
    </xf>
    <xf numFmtId="9" fontId="32" fillId="21" borderId="8" xfId="6" applyFont="1" applyFill="1" applyBorder="1" applyAlignment="1">
      <alignment horizontal="center" vertical="center"/>
    </xf>
    <xf numFmtId="0" fontId="6" fillId="30" borderId="11" xfId="4" applyFont="1" applyFill="1" applyBorder="1" applyAlignment="1">
      <alignment horizontal="center" vertical="center"/>
    </xf>
    <xf numFmtId="0" fontId="6" fillId="30" borderId="18" xfId="4" applyFont="1" applyFill="1" applyBorder="1" applyAlignment="1">
      <alignment horizontal="center" vertical="center"/>
    </xf>
    <xf numFmtId="0" fontId="7" fillId="0" borderId="22" xfId="4" applyFont="1" applyBorder="1" applyAlignment="1">
      <alignment horizontal="center" vertical="center" wrapText="1"/>
    </xf>
    <xf numFmtId="0" fontId="7" fillId="0" borderId="23" xfId="4" applyFont="1" applyBorder="1" applyAlignment="1">
      <alignment horizontal="center" vertical="center" wrapText="1"/>
    </xf>
    <xf numFmtId="0" fontId="7" fillId="0" borderId="24" xfId="4" applyFont="1" applyBorder="1" applyAlignment="1">
      <alignment horizontal="center" vertical="center" wrapText="1"/>
    </xf>
    <xf numFmtId="0" fontId="32" fillId="20" borderId="15" xfId="4" applyFont="1" applyFill="1" applyBorder="1" applyAlignment="1">
      <alignment horizontal="center" vertical="center" wrapText="1"/>
    </xf>
    <xf numFmtId="0" fontId="32" fillId="20" borderId="7" xfId="4" applyFont="1" applyFill="1" applyAlignment="1">
      <alignment horizontal="center" vertical="center" wrapText="1"/>
    </xf>
    <xf numFmtId="0" fontId="6" fillId="21" borderId="9" xfId="4" applyFont="1" applyFill="1" applyBorder="1" applyAlignment="1">
      <alignment horizontal="center" vertical="center" wrapText="1"/>
    </xf>
    <xf numFmtId="0" fontId="6" fillId="21" borderId="17" xfId="4" applyFont="1" applyFill="1" applyBorder="1" applyAlignment="1">
      <alignment horizontal="center" vertical="center" wrapText="1"/>
    </xf>
    <xf numFmtId="0" fontId="6" fillId="21" borderId="11" xfId="4" applyFont="1" applyFill="1" applyBorder="1" applyAlignment="1">
      <alignment horizontal="center" vertical="center" wrapText="1"/>
    </xf>
    <xf numFmtId="0" fontId="6" fillId="21" borderId="18" xfId="4" applyFont="1" applyFill="1" applyBorder="1" applyAlignment="1">
      <alignment horizontal="center" vertical="center" wrapText="1"/>
    </xf>
    <xf numFmtId="166" fontId="18" fillId="22" borderId="8" xfId="5" applyNumberFormat="1" applyFont="1" applyFill="1" applyBorder="1" applyAlignment="1">
      <alignment horizontal="center" vertical="center" wrapText="1"/>
    </xf>
    <xf numFmtId="166" fontId="6" fillId="23" borderId="16" xfId="5" applyNumberFormat="1" applyFont="1" applyFill="1" applyBorder="1" applyAlignment="1">
      <alignment horizontal="center" vertical="center" wrapText="1"/>
    </xf>
    <xf numFmtId="166" fontId="6" fillId="23" borderId="19" xfId="5" applyNumberFormat="1" applyFont="1" applyFill="1" applyBorder="1" applyAlignment="1">
      <alignment horizontal="center" vertical="center" wrapText="1"/>
    </xf>
    <xf numFmtId="167" fontId="6" fillId="24" borderId="16" xfId="5" applyNumberFormat="1" applyFont="1" applyFill="1" applyBorder="1" applyAlignment="1">
      <alignment horizontal="center" vertical="center" wrapText="1"/>
    </xf>
    <xf numFmtId="167" fontId="6" fillId="24" borderId="19" xfId="5" applyNumberFormat="1" applyFont="1" applyFill="1" applyBorder="1" applyAlignment="1">
      <alignment horizontal="center" vertical="center" wrapText="1"/>
    </xf>
    <xf numFmtId="166" fontId="6" fillId="24" borderId="16" xfId="5" applyNumberFormat="1" applyFont="1" applyFill="1" applyBorder="1" applyAlignment="1">
      <alignment horizontal="center" vertical="center" wrapText="1"/>
    </xf>
    <xf numFmtId="166" fontId="6" fillId="24" borderId="19" xfId="5" applyNumberFormat="1" applyFont="1" applyFill="1" applyBorder="1" applyAlignment="1">
      <alignment horizontal="center" vertical="center" wrapText="1"/>
    </xf>
    <xf numFmtId="166" fontId="6" fillId="23" borderId="16" xfId="5" applyNumberFormat="1" applyFont="1" applyFill="1" applyBorder="1" applyAlignment="1">
      <alignment horizontal="center" vertical="center"/>
    </xf>
    <xf numFmtId="166" fontId="6" fillId="23" borderId="19" xfId="5" applyNumberFormat="1" applyFont="1" applyFill="1" applyBorder="1" applyAlignment="1">
      <alignment horizontal="center" vertical="center"/>
    </xf>
    <xf numFmtId="0" fontId="10" fillId="0" borderId="4" xfId="0" applyFont="1" applyBorder="1" applyAlignment="1">
      <alignment horizontal="center" vertical="center" wrapText="1"/>
    </xf>
    <xf numFmtId="0" fontId="8" fillId="0" borderId="5" xfId="0" applyFont="1" applyBorder="1" applyAlignment="1">
      <alignment wrapText="1"/>
    </xf>
    <xf numFmtId="0" fontId="8" fillId="0" borderId="6" xfId="0" applyFont="1" applyBorder="1" applyAlignment="1">
      <alignment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1"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2" xfId="0" applyFont="1" applyBorder="1" applyAlignment="1">
      <alignment horizontal="center" vertical="center" wrapText="1"/>
    </xf>
    <xf numFmtId="0" fontId="7" fillId="32" borderId="9" xfId="7" applyFont="1" applyFill="1" applyBorder="1" applyAlignment="1">
      <alignment horizontal="center" vertical="center" wrapText="1"/>
    </xf>
    <xf numFmtId="0" fontId="7" fillId="32" borderId="17" xfId="7" applyFont="1" applyFill="1" applyBorder="1" applyAlignment="1">
      <alignment horizontal="center" vertical="center" wrapText="1"/>
    </xf>
    <xf numFmtId="0" fontId="7" fillId="32" borderId="38" xfId="7" applyFont="1" applyFill="1" applyBorder="1" applyAlignment="1">
      <alignment horizontal="center" vertical="center" wrapText="1"/>
    </xf>
    <xf numFmtId="0" fontId="7" fillId="32" borderId="15" xfId="7" applyFont="1" applyFill="1" applyBorder="1" applyAlignment="1">
      <alignment horizontal="center" vertical="center" wrapText="1"/>
    </xf>
    <xf numFmtId="0" fontId="7" fillId="32" borderId="7" xfId="7" applyFont="1" applyFill="1" applyAlignment="1">
      <alignment horizontal="center" vertical="center" wrapText="1"/>
    </xf>
    <xf numFmtId="0" fontId="7" fillId="32" borderId="46" xfId="7" applyFont="1" applyFill="1" applyBorder="1" applyAlignment="1">
      <alignment horizontal="center" vertical="center" wrapText="1"/>
    </xf>
    <xf numFmtId="0" fontId="26" fillId="0" borderId="4" xfId="1" applyFont="1" applyBorder="1" applyAlignment="1">
      <alignment horizontal="center" vertical="center" wrapText="1"/>
    </xf>
    <xf numFmtId="0" fontId="19" fillId="0" borderId="5" xfId="1" applyFont="1" applyBorder="1"/>
    <xf numFmtId="0" fontId="7" fillId="0" borderId="28" xfId="7" applyFont="1" applyBorder="1" applyAlignment="1">
      <alignment horizontal="center" vertical="center" wrapText="1"/>
    </xf>
    <xf numFmtId="0" fontId="7" fillId="0" borderId="17" xfId="7" applyFont="1" applyBorder="1" applyAlignment="1">
      <alignment horizontal="center" vertical="center" wrapText="1"/>
    </xf>
    <xf numFmtId="0" fontId="7" fillId="0" borderId="29" xfId="7" applyFont="1" applyBorder="1" applyAlignment="1">
      <alignment horizontal="center" vertical="center" wrapText="1"/>
    </xf>
    <xf numFmtId="0" fontId="7" fillId="0" borderId="7" xfId="7" applyFont="1" applyAlignment="1">
      <alignment horizontal="center" vertical="center" wrapText="1"/>
    </xf>
    <xf numFmtId="0" fontId="9" fillId="0" borderId="8" xfId="0" applyFont="1" applyBorder="1" applyAlignment="1">
      <alignment horizontal="center" vertical="center" wrapText="1"/>
    </xf>
    <xf numFmtId="0" fontId="8" fillId="0" borderId="8" xfId="0" applyFont="1" applyBorder="1"/>
    <xf numFmtId="0" fontId="8" fillId="0" borderId="33" xfId="0" applyFont="1" applyBorder="1"/>
    <xf numFmtId="0" fontId="20" fillId="0" borderId="4" xfId="1" applyFont="1" applyBorder="1" applyAlignment="1">
      <alignment horizontal="center" vertical="center" wrapText="1"/>
    </xf>
    <xf numFmtId="0" fontId="19" fillId="0" borderId="6" xfId="1" applyFont="1" applyBorder="1"/>
    <xf numFmtId="0" fontId="10" fillId="0" borderId="8" xfId="7" applyFont="1" applyBorder="1" applyAlignment="1">
      <alignment horizontal="center" vertical="center" wrapText="1"/>
    </xf>
    <xf numFmtId="0" fontId="35" fillId="0" borderId="7" xfId="7" applyFont="1" applyAlignment="1">
      <alignment horizontal="center" vertical="center" wrapText="1"/>
    </xf>
    <xf numFmtId="0" fontId="34" fillId="26" borderId="25" xfId="7" applyFont="1" applyFill="1" applyBorder="1" applyAlignment="1">
      <alignment horizontal="center" vertical="center" wrapText="1"/>
    </xf>
    <xf numFmtId="0" fontId="34" fillId="26" borderId="26" xfId="7" applyFont="1" applyFill="1" applyBorder="1" applyAlignment="1">
      <alignment horizontal="center" vertical="center" wrapText="1"/>
    </xf>
    <xf numFmtId="0" fontId="24" fillId="26" borderId="26" xfId="7" applyFont="1" applyFill="1" applyBorder="1" applyAlignment="1">
      <alignment horizontal="center" vertical="center" wrapText="1"/>
    </xf>
    <xf numFmtId="0" fontId="7" fillId="0" borderId="27" xfId="7" applyFont="1" applyBorder="1" applyAlignment="1">
      <alignment horizontal="center" vertical="center"/>
    </xf>
    <xf numFmtId="0" fontId="7" fillId="0" borderId="8" xfId="7" applyFont="1" applyBorder="1" applyAlignment="1">
      <alignment horizontal="center" vertical="center"/>
    </xf>
    <xf numFmtId="0" fontId="7" fillId="9" borderId="10" xfId="7" applyFont="1" applyFill="1" applyBorder="1" applyAlignment="1">
      <alignment horizontal="center" vertical="center" wrapText="1"/>
    </xf>
    <xf numFmtId="0" fontId="7" fillId="9" borderId="21" xfId="7" applyFont="1" applyFill="1" applyBorder="1" applyAlignment="1">
      <alignment horizontal="center" vertical="center" wrapText="1"/>
    </xf>
    <xf numFmtId="0" fontId="7" fillId="32" borderId="16" xfId="7" applyFont="1" applyFill="1" applyBorder="1" applyAlignment="1">
      <alignment horizontal="center" vertical="center" wrapText="1"/>
    </xf>
    <xf numFmtId="0" fontId="7" fillId="32" borderId="20" xfId="7" applyFont="1" applyFill="1" applyBorder="1" applyAlignment="1">
      <alignment horizontal="center" vertical="center" wrapText="1"/>
    </xf>
    <xf numFmtId="0" fontId="30" fillId="6" borderId="9" xfId="0" applyFont="1" applyFill="1" applyBorder="1" applyAlignment="1">
      <alignment horizontal="center" vertical="center"/>
    </xf>
    <xf numFmtId="0" fontId="30" fillId="6" borderId="17" xfId="0" applyFont="1" applyFill="1" applyBorder="1" applyAlignment="1">
      <alignment horizontal="center" vertical="center"/>
    </xf>
    <xf numFmtId="0" fontId="30" fillId="6" borderId="10" xfId="0" applyFont="1" applyFill="1" applyBorder="1" applyAlignment="1">
      <alignment horizontal="center" vertical="center"/>
    </xf>
    <xf numFmtId="0" fontId="30" fillId="6" borderId="15" xfId="0" applyFont="1" applyFill="1" applyBorder="1" applyAlignment="1">
      <alignment horizontal="center" vertical="center"/>
    </xf>
    <xf numFmtId="0" fontId="30" fillId="6" borderId="7" xfId="0" applyFont="1" applyFill="1" applyBorder="1" applyAlignment="1">
      <alignment horizontal="center" vertical="center"/>
    </xf>
    <xf numFmtId="0" fontId="30" fillId="6" borderId="21" xfId="0" applyFont="1" applyFill="1" applyBorder="1" applyAlignment="1">
      <alignment horizontal="center" vertical="center"/>
    </xf>
  </cellXfs>
  <cellStyles count="15">
    <cellStyle name="Moneda" xfId="2" builtinId="4"/>
    <cellStyle name="Moneda 2" xfId="8" xr:uid="{48180BF0-2387-4C41-A70F-BA44E8F4822F}"/>
    <cellStyle name="Moneda 2 2" xfId="13" xr:uid="{38FCF280-EF05-4656-BC6E-ED54E57F72C6}"/>
    <cellStyle name="Moneda 4" xfId="5" xr:uid="{66020D76-3E36-4A23-B76A-A91186EA5C96}"/>
    <cellStyle name="Moneda 4 2" xfId="14" xr:uid="{2A03C39B-404F-407F-B320-529C60F3A7D3}"/>
    <cellStyle name="Normal" xfId="0" builtinId="0"/>
    <cellStyle name="Normal 2" xfId="1" xr:uid="{C02F8D72-0416-458D-8E5C-0FA517835B0B}"/>
    <cellStyle name="Normal 3" xfId="4" xr:uid="{5B91ABD8-5A4F-4C1F-A349-FE4CCFA59F6D}"/>
    <cellStyle name="Normal 3 4" xfId="11" xr:uid="{BDD34F27-C0DF-4C66-AE48-7BF96D5BD2B6}"/>
    <cellStyle name="Normal 4" xfId="7" xr:uid="{63310BA5-824C-4EBB-926A-5DC4C2D5A492}"/>
    <cellStyle name="Normal 5" xfId="10" xr:uid="{E7AAD0FF-C670-4018-95DE-45B37DA75544}"/>
    <cellStyle name="Porcentaje" xfId="3" builtinId="5"/>
    <cellStyle name="Porcentaje 2" xfId="9" xr:uid="{6475A457-295B-459F-A71E-83D6014F4244}"/>
    <cellStyle name="Porcentaje 2 2" xfId="12" xr:uid="{96625A12-D77B-4217-AB9A-C67B4A575098}"/>
    <cellStyle name="Porcentaje 3" xfId="6" xr:uid="{531FC601-4736-4882-88CE-EB059CC5EA60}"/>
  </cellStyles>
  <dxfs count="1">
    <dxf>
      <font>
        <color rgb="FF9C0006"/>
      </font>
      <fill>
        <patternFill>
          <bgColor rgb="FFFFC7CE"/>
        </patternFill>
      </fill>
    </dxf>
  </dxfs>
  <tableStyles count="0" defaultTableStyle="TableStyleMedium2" defaultPivotStyle="PivotStyleLight16"/>
  <colors>
    <mruColors>
      <color rgb="FF75C7FF"/>
      <color rgb="FFFFFF99"/>
      <color rgb="FFCCCC00"/>
      <color rgb="FFA734AA"/>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Z869"/>
  <sheetViews>
    <sheetView tabSelected="1" zoomScale="85" zoomScaleNormal="85" workbookViewId="0">
      <pane xSplit="5" ySplit="5" topLeftCell="FE244" activePane="bottomRight" state="frozen"/>
      <selection pane="topRight" activeCell="F1" sqref="F1"/>
      <selection pane="bottomLeft" activeCell="A6" sqref="A6"/>
      <selection pane="bottomRight" activeCell="C171" sqref="C171"/>
    </sheetView>
  </sheetViews>
  <sheetFormatPr baseColWidth="10" defaultColWidth="12.6328125" defaultRowHeight="15" customHeight="1" x14ac:dyDescent="0.35"/>
  <cols>
    <col min="1" max="1" width="12.81640625" style="165" customWidth="1"/>
    <col min="2" max="2" width="28.453125" style="321" customWidth="1"/>
    <col min="3" max="3" width="80.54296875" style="4" customWidth="1"/>
    <col min="4" max="4" width="17.90625" style="165" customWidth="1"/>
    <col min="5" max="6" width="15.1796875" style="4" customWidth="1"/>
    <col min="7" max="7" width="29.08984375" style="224" customWidth="1"/>
    <col min="8" max="11" width="15.08984375" style="224" customWidth="1"/>
    <col min="12" max="12" width="18.6328125" style="224" customWidth="1"/>
    <col min="13" max="13" width="30.90625" style="224" customWidth="1"/>
    <col min="14" max="14" width="34.36328125" style="224" customWidth="1"/>
    <col min="15" max="15" width="22.453125" style="224" customWidth="1"/>
    <col min="16" max="16" width="32.1796875" style="319" customWidth="1"/>
    <col min="17" max="17" width="30.81640625" style="224" customWidth="1"/>
    <col min="18" max="18" width="21.36328125" style="224" customWidth="1"/>
    <col min="19" max="19" width="25.90625" style="224" customWidth="1"/>
    <col min="20" max="20" width="22.6328125" style="224" customWidth="1"/>
    <col min="21" max="21" width="23" style="224" customWidth="1"/>
    <col min="22" max="22" width="22.81640625" style="224" customWidth="1"/>
    <col min="23" max="23" width="19.1796875" style="224" customWidth="1"/>
    <col min="24" max="24" width="26.6328125" style="224" customWidth="1"/>
    <col min="25" max="25" width="15.08984375" style="224" customWidth="1"/>
    <col min="26" max="26" width="22.81640625" style="224" customWidth="1"/>
    <col min="27" max="27" width="15.08984375" style="224" customWidth="1"/>
    <col min="28" max="28" width="23.453125" style="224" customWidth="1"/>
    <col min="29" max="30" width="18.08984375" style="224" customWidth="1"/>
    <col min="31" max="31" width="15.08984375" style="224" customWidth="1"/>
    <col min="32" max="32" width="24.36328125" style="224" customWidth="1"/>
    <col min="33" max="33" width="17.6328125" style="224" customWidth="1"/>
    <col min="34" max="34" width="26.90625" style="224" customWidth="1"/>
    <col min="35" max="35" width="25.6328125" style="224" customWidth="1"/>
    <col min="36" max="38" width="24.54296875" style="224" customWidth="1"/>
    <col min="39" max="39" width="30.08984375" style="224" customWidth="1"/>
    <col min="40" max="40" width="15.08984375" style="224" customWidth="1"/>
    <col min="41" max="41" width="27.36328125" style="224" customWidth="1"/>
    <col min="42" max="42" width="26.453125" style="224" customWidth="1"/>
    <col min="43" max="45" width="19.81640625" style="224" customWidth="1"/>
    <col min="46" max="46" width="30.81640625" style="224" customWidth="1"/>
    <col min="47" max="47" width="15.08984375" style="224" customWidth="1"/>
    <col min="48" max="48" width="23.81640625" style="224" customWidth="1"/>
    <col min="49" max="50" width="21.36328125" style="224" customWidth="1"/>
    <col min="51" max="52" width="21.90625" style="224" customWidth="1"/>
    <col min="53" max="53" width="22.81640625" style="224" customWidth="1"/>
    <col min="54" max="54" width="23.1796875" style="224" customWidth="1"/>
    <col min="55" max="55" width="23.453125" style="224" customWidth="1"/>
    <col min="56" max="56" width="20.81640625" style="224" customWidth="1"/>
    <col min="57" max="57" width="25.6328125" style="224" customWidth="1"/>
    <col min="58" max="58" width="24.36328125" style="224" customWidth="1"/>
    <col min="59" max="59" width="22.453125" style="224" customWidth="1"/>
    <col min="60" max="60" width="25.08984375" style="224" customWidth="1"/>
    <col min="61" max="61" width="26" style="224" customWidth="1"/>
    <col min="62" max="62" width="27.81640625" style="224" customWidth="1"/>
    <col min="63" max="64" width="24.08984375" style="224" customWidth="1"/>
    <col min="65" max="65" width="23.453125" style="224" customWidth="1"/>
    <col min="66" max="66" width="25.6328125" style="224" customWidth="1"/>
    <col min="67" max="67" width="23.81640625" style="224" customWidth="1"/>
    <col min="68" max="68" width="26.1796875" style="224" customWidth="1"/>
    <col min="69" max="69" width="24" style="224" customWidth="1"/>
    <col min="70" max="70" width="26.1796875" style="224" customWidth="1"/>
    <col min="71" max="71" width="22.453125" style="224" customWidth="1"/>
    <col min="72" max="72" width="25.36328125" style="224" customWidth="1"/>
    <col min="73" max="73" width="23.54296875" style="224" customWidth="1"/>
    <col min="74" max="74" width="25.08984375" style="224" customWidth="1"/>
    <col min="75" max="75" width="22.08984375" style="224" customWidth="1"/>
    <col min="76" max="76" width="27.90625" style="224" customWidth="1"/>
    <col min="77" max="77" width="26.453125" style="224" customWidth="1"/>
    <col min="78" max="78" width="26.1796875" style="224" customWidth="1"/>
    <col min="79" max="79" width="28.6328125" style="224" customWidth="1"/>
    <col min="80" max="80" width="28.36328125" style="224" customWidth="1"/>
    <col min="81" max="81" width="30.36328125" style="224" customWidth="1"/>
    <col min="82" max="82" width="26.81640625" style="224" customWidth="1"/>
    <col min="83" max="83" width="30.90625" style="224" customWidth="1"/>
    <col min="84" max="84" width="29.453125" style="224" customWidth="1"/>
    <col min="85" max="85" width="23" style="224" customWidth="1"/>
    <col min="86" max="86" width="24.36328125" style="224" customWidth="1"/>
    <col min="87" max="87" width="25.90625" style="224" customWidth="1"/>
    <col min="88" max="88" width="25.08984375" style="224" customWidth="1"/>
    <col min="89" max="89" width="27.36328125" style="224" customWidth="1"/>
    <col min="90" max="90" width="24.36328125" style="224" customWidth="1"/>
    <col min="91" max="91" width="23.453125" style="224" customWidth="1"/>
    <col min="92" max="92" width="23" style="224" customWidth="1"/>
    <col min="93" max="96" width="20.36328125" style="224" customWidth="1"/>
    <col min="97" max="97" width="24.90625" style="224" customWidth="1"/>
    <col min="98" max="98" width="24" style="224" customWidth="1"/>
    <col min="99" max="99" width="25.453125" style="224" customWidth="1"/>
    <col min="100" max="100" width="26.1796875" style="224" customWidth="1"/>
    <col min="101" max="101" width="27" style="224" customWidth="1"/>
    <col min="102" max="102" width="21.08984375" style="224" customWidth="1"/>
    <col min="103" max="103" width="24.08984375" style="224" customWidth="1"/>
    <col min="104" max="148" width="26" style="224" customWidth="1"/>
    <col min="149" max="152" width="22.1796875" style="224" customWidth="1"/>
    <col min="153" max="154" width="26" style="224" customWidth="1"/>
    <col min="155" max="155" width="20.81640625" style="224" customWidth="1"/>
    <col min="156" max="156" width="24" style="224" customWidth="1"/>
    <col min="157" max="157" width="22" style="224" customWidth="1"/>
    <col min="158" max="158" width="20.1796875" style="320" customWidth="1"/>
    <col min="159" max="159" width="23.81640625" style="224" customWidth="1"/>
    <col min="160" max="160" width="25.1796875" style="224" customWidth="1"/>
    <col min="161" max="161" width="25.90625" style="224" customWidth="1"/>
    <col min="162" max="162" width="40.81640625" style="224" customWidth="1"/>
    <col min="163" max="163" width="90.54296875" style="143" customWidth="1"/>
    <col min="164" max="168" width="10.6328125" style="167" customWidth="1"/>
    <col min="169" max="16384" width="12.6328125" style="167"/>
  </cols>
  <sheetData>
    <row r="1" spans="1:163" s="165" customFormat="1" ht="14.25" customHeight="1" x14ac:dyDescent="0.35">
      <c r="A1" s="392" t="s">
        <v>650</v>
      </c>
      <c r="B1" s="393"/>
      <c r="C1" s="393"/>
      <c r="D1" s="393"/>
      <c r="E1" s="393"/>
      <c r="F1" s="393"/>
      <c r="G1" s="398" t="s">
        <v>376</v>
      </c>
      <c r="H1" s="240"/>
      <c r="I1" s="240"/>
      <c r="J1" s="240"/>
      <c r="K1" s="240"/>
      <c r="L1" s="240"/>
      <c r="M1" s="240"/>
      <c r="N1" s="240"/>
      <c r="O1" s="240"/>
      <c r="P1" s="240"/>
      <c r="Q1" s="240"/>
      <c r="R1" s="240"/>
      <c r="S1" s="240"/>
      <c r="T1" s="240"/>
      <c r="U1" s="240"/>
      <c r="V1" s="240"/>
      <c r="W1" s="240"/>
      <c r="X1" s="240"/>
      <c r="Y1" s="240"/>
      <c r="Z1" s="240"/>
      <c r="AA1" s="240"/>
      <c r="AB1" s="240"/>
      <c r="AC1" s="240"/>
      <c r="AD1" s="240"/>
      <c r="AE1" s="240"/>
      <c r="AF1" s="240"/>
      <c r="AG1" s="240"/>
      <c r="AH1" s="240"/>
      <c r="AI1" s="240"/>
      <c r="AJ1" s="240"/>
      <c r="AK1" s="240"/>
      <c r="AL1" s="240"/>
      <c r="AM1" s="240"/>
      <c r="AN1" s="240"/>
      <c r="AO1" s="240"/>
      <c r="AP1" s="240"/>
      <c r="AQ1" s="240"/>
      <c r="AR1" s="240"/>
      <c r="AS1" s="240"/>
      <c r="AT1" s="240"/>
      <c r="AU1" s="240"/>
      <c r="AV1" s="240"/>
      <c r="AW1" s="240"/>
      <c r="AX1" s="240"/>
      <c r="AY1" s="240"/>
      <c r="AZ1" s="240"/>
      <c r="BA1" s="240"/>
      <c r="BB1" s="240"/>
      <c r="BC1" s="240"/>
      <c r="BD1" s="240"/>
      <c r="BE1" s="240"/>
      <c r="BF1" s="240"/>
      <c r="BG1" s="240"/>
      <c r="BH1" s="240"/>
      <c r="BI1" s="240"/>
      <c r="BJ1" s="240"/>
      <c r="BK1" s="240"/>
      <c r="BL1" s="240"/>
      <c r="BM1" s="240"/>
      <c r="BN1" s="240"/>
      <c r="BO1" s="240"/>
      <c r="BP1" s="240"/>
      <c r="BQ1" s="240"/>
      <c r="BR1" s="240"/>
      <c r="BS1" s="240"/>
      <c r="BT1" s="240"/>
      <c r="BU1" s="240"/>
      <c r="BV1" s="240"/>
      <c r="BW1" s="240"/>
      <c r="BX1" s="240"/>
      <c r="BY1" s="240"/>
      <c r="BZ1" s="240"/>
      <c r="CA1" s="240"/>
      <c r="CB1" s="240"/>
      <c r="CC1" s="240"/>
      <c r="CD1" s="240"/>
      <c r="CE1" s="240"/>
      <c r="CF1" s="240"/>
      <c r="CG1" s="240"/>
      <c r="CH1" s="240"/>
      <c r="CI1" s="240"/>
      <c r="CJ1" s="240"/>
      <c r="CK1" s="240"/>
      <c r="CL1" s="240"/>
      <c r="CM1" s="240"/>
      <c r="CN1" s="240"/>
      <c r="CO1" s="240"/>
      <c r="CP1" s="241"/>
      <c r="CQ1" s="240"/>
      <c r="CR1" s="240"/>
      <c r="CS1" s="240"/>
      <c r="CT1" s="240"/>
      <c r="CU1" s="240"/>
      <c r="CV1" s="240"/>
      <c r="CW1" s="240"/>
      <c r="CX1" s="240"/>
      <c r="CY1" s="240"/>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384" t="s">
        <v>32</v>
      </c>
      <c r="EZ1" s="384"/>
      <c r="FA1" s="384"/>
      <c r="FB1" s="384"/>
      <c r="FC1" s="380"/>
      <c r="FD1" s="380"/>
      <c r="FE1" s="380"/>
      <c r="FF1" s="380"/>
      <c r="FG1" s="381"/>
    </row>
    <row r="2" spans="1:163" s="165" customFormat="1" ht="84" customHeight="1" x14ac:dyDescent="0.35">
      <c r="A2" s="394"/>
      <c r="B2" s="395"/>
      <c r="C2" s="395"/>
      <c r="D2" s="395"/>
      <c r="E2" s="395"/>
      <c r="F2" s="395"/>
      <c r="G2" s="399"/>
      <c r="H2" s="390" t="s">
        <v>381</v>
      </c>
      <c r="I2" s="390"/>
      <c r="J2" s="391" t="s">
        <v>382</v>
      </c>
      <c r="K2" s="391"/>
      <c r="L2" s="390" t="s">
        <v>383</v>
      </c>
      <c r="M2" s="390"/>
      <c r="N2" s="17" t="s">
        <v>4</v>
      </c>
      <c r="O2" s="390" t="s">
        <v>385</v>
      </c>
      <c r="P2" s="390"/>
      <c r="Q2" s="17" t="s">
        <v>5</v>
      </c>
      <c r="R2" s="390" t="s">
        <v>386</v>
      </c>
      <c r="S2" s="390"/>
      <c r="T2" s="17" t="s">
        <v>7</v>
      </c>
      <c r="U2" s="16" t="s">
        <v>8</v>
      </c>
      <c r="V2" s="17" t="s">
        <v>9</v>
      </c>
      <c r="W2" s="390" t="s">
        <v>387</v>
      </c>
      <c r="X2" s="390"/>
      <c r="Y2" s="391" t="s">
        <v>388</v>
      </c>
      <c r="Z2" s="391"/>
      <c r="AA2" s="390" t="s">
        <v>389</v>
      </c>
      <c r="AB2" s="390"/>
      <c r="AC2" s="391" t="s">
        <v>390</v>
      </c>
      <c r="AD2" s="391"/>
      <c r="AE2" s="390" t="s">
        <v>391</v>
      </c>
      <c r="AF2" s="390"/>
      <c r="AG2" s="387" t="s">
        <v>392</v>
      </c>
      <c r="AH2" s="387"/>
      <c r="AI2" s="16" t="s">
        <v>13</v>
      </c>
      <c r="AJ2" s="19" t="s">
        <v>14</v>
      </c>
      <c r="AK2" s="387" t="s">
        <v>620</v>
      </c>
      <c r="AL2" s="387"/>
      <c r="AM2" s="16" t="s">
        <v>16</v>
      </c>
      <c r="AN2" s="391" t="s">
        <v>393</v>
      </c>
      <c r="AO2" s="391"/>
      <c r="AP2" s="18" t="s">
        <v>532</v>
      </c>
      <c r="AQ2" s="387" t="s">
        <v>533</v>
      </c>
      <c r="AR2" s="387"/>
      <c r="AS2" s="387"/>
      <c r="AT2" s="16" t="s">
        <v>20</v>
      </c>
      <c r="AU2" s="387" t="s">
        <v>394</v>
      </c>
      <c r="AV2" s="387"/>
      <c r="AW2" s="390" t="s">
        <v>395</v>
      </c>
      <c r="AX2" s="390"/>
      <c r="AY2" s="387" t="s">
        <v>396</v>
      </c>
      <c r="AZ2" s="387"/>
      <c r="BA2" s="390" t="s">
        <v>397</v>
      </c>
      <c r="BB2" s="390"/>
      <c r="BC2" s="391" t="s">
        <v>398</v>
      </c>
      <c r="BD2" s="391"/>
      <c r="BE2" s="390" t="s">
        <v>399</v>
      </c>
      <c r="BF2" s="390"/>
      <c r="BG2" s="391" t="s">
        <v>400</v>
      </c>
      <c r="BH2" s="391"/>
      <c r="BI2" s="389" t="s">
        <v>401</v>
      </c>
      <c r="BJ2" s="389"/>
      <c r="BK2" s="391" t="s">
        <v>402</v>
      </c>
      <c r="BL2" s="391"/>
      <c r="BM2" s="389" t="s">
        <v>403</v>
      </c>
      <c r="BN2" s="389"/>
      <c r="BO2" s="387" t="s">
        <v>404</v>
      </c>
      <c r="BP2" s="387"/>
      <c r="BQ2" s="390" t="s">
        <v>405</v>
      </c>
      <c r="BR2" s="390"/>
      <c r="BS2" s="391" t="s">
        <v>406</v>
      </c>
      <c r="BT2" s="391"/>
      <c r="BU2" s="389" t="s">
        <v>407</v>
      </c>
      <c r="BV2" s="389"/>
      <c r="BW2" s="391" t="s">
        <v>408</v>
      </c>
      <c r="BX2" s="391"/>
      <c r="BY2" s="389" t="s">
        <v>409</v>
      </c>
      <c r="BZ2" s="389"/>
      <c r="CA2" s="387" t="s">
        <v>410</v>
      </c>
      <c r="CB2" s="387"/>
      <c r="CC2" s="390" t="s">
        <v>411</v>
      </c>
      <c r="CD2" s="390"/>
      <c r="CE2" s="387" t="s">
        <v>412</v>
      </c>
      <c r="CF2" s="387"/>
      <c r="CG2" s="390" t="s">
        <v>413</v>
      </c>
      <c r="CH2" s="390"/>
      <c r="CI2" s="390"/>
      <c r="CJ2" s="387" t="s">
        <v>414</v>
      </c>
      <c r="CK2" s="387"/>
      <c r="CL2" s="387"/>
      <c r="CM2" s="390" t="s">
        <v>415</v>
      </c>
      <c r="CN2" s="390"/>
      <c r="CO2" s="390"/>
      <c r="CP2" s="387" t="s">
        <v>673</v>
      </c>
      <c r="CQ2" s="387"/>
      <c r="CR2" s="387"/>
      <c r="CS2" s="389" t="s">
        <v>416</v>
      </c>
      <c r="CT2" s="389"/>
      <c r="CU2" s="387" t="s">
        <v>417</v>
      </c>
      <c r="CV2" s="387"/>
      <c r="CW2" s="390" t="s">
        <v>418</v>
      </c>
      <c r="CX2" s="390"/>
      <c r="CY2" s="387" t="s">
        <v>419</v>
      </c>
      <c r="CZ2" s="387"/>
      <c r="DA2" s="101" t="s">
        <v>491</v>
      </c>
      <c r="DB2" s="121" t="s">
        <v>492</v>
      </c>
      <c r="DC2" s="101" t="s">
        <v>524</v>
      </c>
      <c r="DD2" s="386" t="s">
        <v>672</v>
      </c>
      <c r="DE2" s="386"/>
      <c r="DF2" s="386"/>
      <c r="DG2" s="388" t="s">
        <v>671</v>
      </c>
      <c r="DH2" s="388"/>
      <c r="DI2" s="388"/>
      <c r="DJ2" s="386" t="s">
        <v>670</v>
      </c>
      <c r="DK2" s="386"/>
      <c r="DL2" s="386"/>
      <c r="DM2" s="388" t="s">
        <v>669</v>
      </c>
      <c r="DN2" s="388"/>
      <c r="DO2" s="388"/>
      <c r="DP2" s="386" t="s">
        <v>668</v>
      </c>
      <c r="DQ2" s="386"/>
      <c r="DR2" s="386"/>
      <c r="DS2" s="388" t="s">
        <v>667</v>
      </c>
      <c r="DT2" s="388"/>
      <c r="DU2" s="388"/>
      <c r="DV2" s="386" t="s">
        <v>666</v>
      </c>
      <c r="DW2" s="386"/>
      <c r="DX2" s="386"/>
      <c r="DY2" s="388" t="s">
        <v>665</v>
      </c>
      <c r="DZ2" s="388"/>
      <c r="EA2" s="388"/>
      <c r="EB2" s="121" t="s">
        <v>537</v>
      </c>
      <c r="EC2" s="388" t="s">
        <v>664</v>
      </c>
      <c r="ED2" s="388"/>
      <c r="EE2" s="388"/>
      <c r="EF2" s="386" t="s">
        <v>663</v>
      </c>
      <c r="EG2" s="386"/>
      <c r="EH2" s="386"/>
      <c r="EI2" s="388" t="s">
        <v>662</v>
      </c>
      <c r="EJ2" s="388"/>
      <c r="EK2" s="388"/>
      <c r="EL2" s="121" t="s">
        <v>598</v>
      </c>
      <c r="EM2" s="121" t="s">
        <v>600</v>
      </c>
      <c r="EN2" s="101" t="s">
        <v>674</v>
      </c>
      <c r="EO2" s="121" t="s">
        <v>605</v>
      </c>
      <c r="EP2" s="388" t="s">
        <v>661</v>
      </c>
      <c r="EQ2" s="388"/>
      <c r="ER2" s="388"/>
      <c r="ES2" s="386" t="s">
        <v>660</v>
      </c>
      <c r="ET2" s="386"/>
      <c r="EU2" s="386"/>
      <c r="EV2" s="388" t="s">
        <v>659</v>
      </c>
      <c r="EW2" s="388"/>
      <c r="EX2" s="388"/>
      <c r="EY2" s="385"/>
      <c r="EZ2" s="385"/>
      <c r="FA2" s="385"/>
      <c r="FB2" s="385"/>
      <c r="FC2" s="382"/>
      <c r="FD2" s="382"/>
      <c r="FE2" s="382"/>
      <c r="FF2" s="382"/>
      <c r="FG2" s="383"/>
    </row>
    <row r="3" spans="1:163" s="165" customFormat="1" ht="14.25" customHeight="1" x14ac:dyDescent="0.35">
      <c r="A3" s="396" t="s">
        <v>544</v>
      </c>
      <c r="B3" s="397"/>
      <c r="C3" s="397"/>
      <c r="D3" s="397"/>
      <c r="E3" s="397"/>
      <c r="F3" s="397"/>
      <c r="G3" s="23" t="s">
        <v>379</v>
      </c>
      <c r="H3" s="390" t="s">
        <v>42</v>
      </c>
      <c r="I3" s="390"/>
      <c r="J3" s="391" t="s">
        <v>44</v>
      </c>
      <c r="K3" s="391"/>
      <c r="L3" s="390" t="s">
        <v>45</v>
      </c>
      <c r="M3" s="390"/>
      <c r="N3" s="17" t="s">
        <v>45</v>
      </c>
      <c r="O3" s="390" t="s">
        <v>46</v>
      </c>
      <c r="P3" s="390"/>
      <c r="Q3" s="17" t="s">
        <v>46</v>
      </c>
      <c r="R3" s="390" t="s">
        <v>285</v>
      </c>
      <c r="S3" s="390"/>
      <c r="T3" s="17" t="s">
        <v>49</v>
      </c>
      <c r="U3" s="16" t="s">
        <v>50</v>
      </c>
      <c r="V3" s="164" t="s">
        <v>51</v>
      </c>
      <c r="W3" s="390" t="s">
        <v>54</v>
      </c>
      <c r="X3" s="390"/>
      <c r="Y3" s="400" t="s">
        <v>291</v>
      </c>
      <c r="Z3" s="400"/>
      <c r="AA3" s="390" t="s">
        <v>301</v>
      </c>
      <c r="AB3" s="390"/>
      <c r="AC3" s="387" t="s">
        <v>55</v>
      </c>
      <c r="AD3" s="387"/>
      <c r="AE3" s="390" t="s">
        <v>57</v>
      </c>
      <c r="AF3" s="390"/>
      <c r="AG3" s="387" t="s">
        <v>59</v>
      </c>
      <c r="AH3" s="387"/>
      <c r="AI3" s="16" t="s">
        <v>60</v>
      </c>
      <c r="AJ3" s="19" t="s">
        <v>61</v>
      </c>
      <c r="AK3" s="387" t="s">
        <v>621</v>
      </c>
      <c r="AL3" s="387"/>
      <c r="AM3" s="16" t="s">
        <v>63</v>
      </c>
      <c r="AN3" s="391" t="s">
        <v>65</v>
      </c>
      <c r="AO3" s="391"/>
      <c r="AP3" s="18" t="s">
        <v>68</v>
      </c>
      <c r="AQ3" s="387" t="s">
        <v>68</v>
      </c>
      <c r="AR3" s="387"/>
      <c r="AS3" s="387"/>
      <c r="AT3" s="16" t="s">
        <v>69</v>
      </c>
      <c r="AU3" s="387" t="s">
        <v>70</v>
      </c>
      <c r="AV3" s="387"/>
      <c r="AW3" s="390" t="s">
        <v>71</v>
      </c>
      <c r="AX3" s="390"/>
      <c r="AY3" s="387" t="s">
        <v>72</v>
      </c>
      <c r="AZ3" s="387"/>
      <c r="BA3" s="390" t="s">
        <v>73</v>
      </c>
      <c r="BB3" s="390"/>
      <c r="BC3" s="387" t="s">
        <v>74</v>
      </c>
      <c r="BD3" s="387"/>
      <c r="BE3" s="390" t="s">
        <v>75</v>
      </c>
      <c r="BF3" s="390"/>
      <c r="BG3" s="387" t="s">
        <v>292</v>
      </c>
      <c r="BH3" s="387"/>
      <c r="BI3" s="389" t="s">
        <v>268</v>
      </c>
      <c r="BJ3" s="389"/>
      <c r="BK3" s="391" t="s">
        <v>269</v>
      </c>
      <c r="BL3" s="391"/>
      <c r="BM3" s="389" t="s">
        <v>284</v>
      </c>
      <c r="BN3" s="389"/>
      <c r="BO3" s="387" t="s">
        <v>270</v>
      </c>
      <c r="BP3" s="387"/>
      <c r="BQ3" s="390" t="s">
        <v>298</v>
      </c>
      <c r="BR3" s="390"/>
      <c r="BS3" s="391" t="s">
        <v>271</v>
      </c>
      <c r="BT3" s="391"/>
      <c r="BU3" s="389" t="s">
        <v>272</v>
      </c>
      <c r="BV3" s="389"/>
      <c r="BW3" s="391" t="s">
        <v>273</v>
      </c>
      <c r="BX3" s="391"/>
      <c r="BY3" s="389" t="s">
        <v>275</v>
      </c>
      <c r="BZ3" s="389"/>
      <c r="CA3" s="387" t="s">
        <v>277</v>
      </c>
      <c r="CB3" s="387"/>
      <c r="CC3" s="390" t="s">
        <v>278</v>
      </c>
      <c r="CD3" s="390"/>
      <c r="CE3" s="387" t="s">
        <v>279</v>
      </c>
      <c r="CF3" s="387"/>
      <c r="CG3" s="390" t="s">
        <v>286</v>
      </c>
      <c r="CH3" s="390"/>
      <c r="CI3" s="390"/>
      <c r="CJ3" s="387" t="s">
        <v>289</v>
      </c>
      <c r="CK3" s="387"/>
      <c r="CL3" s="387"/>
      <c r="CM3" s="390" t="s">
        <v>290</v>
      </c>
      <c r="CN3" s="390"/>
      <c r="CO3" s="390"/>
      <c r="CP3" s="387" t="s">
        <v>522</v>
      </c>
      <c r="CQ3" s="387"/>
      <c r="CR3" s="387"/>
      <c r="CS3" s="389" t="s">
        <v>296</v>
      </c>
      <c r="CT3" s="389"/>
      <c r="CU3" s="387" t="s">
        <v>297</v>
      </c>
      <c r="CV3" s="387"/>
      <c r="CW3" s="390" t="s">
        <v>299</v>
      </c>
      <c r="CX3" s="390"/>
      <c r="CY3" s="387" t="s">
        <v>300</v>
      </c>
      <c r="CZ3" s="387"/>
      <c r="DA3" s="18" t="s">
        <v>515</v>
      </c>
      <c r="DB3" s="19" t="s">
        <v>516</v>
      </c>
      <c r="DC3" s="18" t="s">
        <v>525</v>
      </c>
      <c r="DD3" s="387" t="s">
        <v>526</v>
      </c>
      <c r="DE3" s="387"/>
      <c r="DF3" s="387"/>
      <c r="DG3" s="389" t="s">
        <v>527</v>
      </c>
      <c r="DH3" s="389"/>
      <c r="DI3" s="389"/>
      <c r="DJ3" s="387" t="s">
        <v>528</v>
      </c>
      <c r="DK3" s="387"/>
      <c r="DL3" s="387"/>
      <c r="DM3" s="389" t="s">
        <v>529</v>
      </c>
      <c r="DN3" s="389"/>
      <c r="DO3" s="389"/>
      <c r="DP3" s="387" t="s">
        <v>530</v>
      </c>
      <c r="DQ3" s="387"/>
      <c r="DR3" s="387"/>
      <c r="DS3" s="389" t="s">
        <v>531</v>
      </c>
      <c r="DT3" s="389"/>
      <c r="DU3" s="389"/>
      <c r="DV3" s="387" t="s">
        <v>535</v>
      </c>
      <c r="DW3" s="387"/>
      <c r="DX3" s="387"/>
      <c r="DY3" s="389" t="s">
        <v>536</v>
      </c>
      <c r="DZ3" s="389"/>
      <c r="EA3" s="389"/>
      <c r="EB3" s="19" t="s">
        <v>538</v>
      </c>
      <c r="EC3" s="389" t="s">
        <v>540</v>
      </c>
      <c r="ED3" s="389"/>
      <c r="EE3" s="389"/>
      <c r="EF3" s="387" t="s">
        <v>597</v>
      </c>
      <c r="EG3" s="387"/>
      <c r="EH3" s="387"/>
      <c r="EI3" s="389" t="s">
        <v>596</v>
      </c>
      <c r="EJ3" s="389"/>
      <c r="EK3" s="389"/>
      <c r="EL3" s="19" t="s">
        <v>599</v>
      </c>
      <c r="EM3" s="19" t="s">
        <v>601</v>
      </c>
      <c r="EN3" s="18" t="s">
        <v>604</v>
      </c>
      <c r="EO3" s="19" t="s">
        <v>603</v>
      </c>
      <c r="EP3" s="389" t="s">
        <v>647</v>
      </c>
      <c r="EQ3" s="389"/>
      <c r="ER3" s="389"/>
      <c r="ES3" s="387" t="s">
        <v>648</v>
      </c>
      <c r="ET3" s="387"/>
      <c r="EU3" s="387"/>
      <c r="EV3" s="389" t="s">
        <v>649</v>
      </c>
      <c r="EW3" s="389"/>
      <c r="EX3" s="389"/>
      <c r="EY3" s="385"/>
      <c r="EZ3" s="385"/>
      <c r="FA3" s="385"/>
      <c r="FB3" s="385"/>
      <c r="FC3" s="382"/>
      <c r="FD3" s="382"/>
      <c r="FE3" s="382"/>
      <c r="FF3" s="382"/>
      <c r="FG3" s="383"/>
    </row>
    <row r="4" spans="1:163" s="142" customFormat="1" ht="55.25" customHeight="1" x14ac:dyDescent="0.35">
      <c r="A4" s="243" t="s">
        <v>0</v>
      </c>
      <c r="B4" s="8" t="s">
        <v>35</v>
      </c>
      <c r="C4" s="8" t="s">
        <v>36</v>
      </c>
      <c r="D4" s="8" t="s">
        <v>39</v>
      </c>
      <c r="E4" s="8" t="s">
        <v>2</v>
      </c>
      <c r="F4" s="8" t="s">
        <v>378</v>
      </c>
      <c r="G4" s="9" t="s">
        <v>83</v>
      </c>
      <c r="H4" s="9" t="s">
        <v>83</v>
      </c>
      <c r="I4" s="9" t="s">
        <v>266</v>
      </c>
      <c r="J4" s="9" t="s">
        <v>83</v>
      </c>
      <c r="K4" s="9" t="s">
        <v>266</v>
      </c>
      <c r="L4" s="10" t="s">
        <v>83</v>
      </c>
      <c r="M4" s="9" t="s">
        <v>384</v>
      </c>
      <c r="N4" s="10" t="s">
        <v>83</v>
      </c>
      <c r="O4" s="10" t="s">
        <v>83</v>
      </c>
      <c r="P4" s="9" t="s">
        <v>384</v>
      </c>
      <c r="Q4" s="10" t="s">
        <v>83</v>
      </c>
      <c r="R4" s="10" t="s">
        <v>83</v>
      </c>
      <c r="S4" s="9" t="s">
        <v>384</v>
      </c>
      <c r="T4" s="9" t="s">
        <v>83</v>
      </c>
      <c r="U4" s="10" t="s">
        <v>83</v>
      </c>
      <c r="V4" s="10" t="s">
        <v>83</v>
      </c>
      <c r="W4" s="9" t="s">
        <v>83</v>
      </c>
      <c r="X4" s="9" t="s">
        <v>266</v>
      </c>
      <c r="Y4" s="9" t="s">
        <v>83</v>
      </c>
      <c r="Z4" s="9" t="s">
        <v>266</v>
      </c>
      <c r="AA4" s="9" t="s">
        <v>83</v>
      </c>
      <c r="AB4" s="9" t="s">
        <v>266</v>
      </c>
      <c r="AC4" s="10" t="s">
        <v>83</v>
      </c>
      <c r="AD4" s="9" t="s">
        <v>266</v>
      </c>
      <c r="AE4" s="10" t="s">
        <v>83</v>
      </c>
      <c r="AF4" s="9" t="s">
        <v>266</v>
      </c>
      <c r="AG4" s="10" t="s">
        <v>83</v>
      </c>
      <c r="AH4" s="9" t="s">
        <v>266</v>
      </c>
      <c r="AI4" s="10" t="s">
        <v>83</v>
      </c>
      <c r="AJ4" s="10" t="s">
        <v>83</v>
      </c>
      <c r="AK4" s="10" t="s">
        <v>83</v>
      </c>
      <c r="AL4" s="9" t="s">
        <v>266</v>
      </c>
      <c r="AM4" s="10" t="s">
        <v>83</v>
      </c>
      <c r="AN4" s="10" t="s">
        <v>83</v>
      </c>
      <c r="AO4" s="9" t="s">
        <v>266</v>
      </c>
      <c r="AP4" s="10" t="s">
        <v>83</v>
      </c>
      <c r="AQ4" s="10" t="s">
        <v>420</v>
      </c>
      <c r="AR4" s="9" t="s">
        <v>421</v>
      </c>
      <c r="AS4" s="11" t="s">
        <v>422</v>
      </c>
      <c r="AT4" s="10" t="s">
        <v>83</v>
      </c>
      <c r="AU4" s="10" t="s">
        <v>83</v>
      </c>
      <c r="AV4" s="9" t="s">
        <v>266</v>
      </c>
      <c r="AW4" s="10" t="s">
        <v>83</v>
      </c>
      <c r="AX4" s="9" t="s">
        <v>266</v>
      </c>
      <c r="AY4" s="10" t="s">
        <v>83</v>
      </c>
      <c r="AZ4" s="9" t="s">
        <v>266</v>
      </c>
      <c r="BA4" s="10" t="s">
        <v>83</v>
      </c>
      <c r="BB4" s="9" t="s">
        <v>266</v>
      </c>
      <c r="BC4" s="10" t="s">
        <v>83</v>
      </c>
      <c r="BD4" s="9" t="s">
        <v>266</v>
      </c>
      <c r="BE4" s="10" t="s">
        <v>83</v>
      </c>
      <c r="BF4" s="9" t="s">
        <v>266</v>
      </c>
      <c r="BG4" s="10" t="s">
        <v>83</v>
      </c>
      <c r="BH4" s="9" t="s">
        <v>266</v>
      </c>
      <c r="BI4" s="10" t="s">
        <v>83</v>
      </c>
      <c r="BJ4" s="9" t="s">
        <v>266</v>
      </c>
      <c r="BK4" s="10" t="s">
        <v>83</v>
      </c>
      <c r="BL4" s="9" t="s">
        <v>266</v>
      </c>
      <c r="BM4" s="10" t="s">
        <v>83</v>
      </c>
      <c r="BN4" s="9" t="s">
        <v>266</v>
      </c>
      <c r="BO4" s="10" t="s">
        <v>83</v>
      </c>
      <c r="BP4" s="9" t="s">
        <v>266</v>
      </c>
      <c r="BQ4" s="10" t="s">
        <v>83</v>
      </c>
      <c r="BR4" s="9" t="s">
        <v>266</v>
      </c>
      <c r="BS4" s="10" t="s">
        <v>83</v>
      </c>
      <c r="BT4" s="9" t="s">
        <v>266</v>
      </c>
      <c r="BU4" s="10" t="s">
        <v>83</v>
      </c>
      <c r="BV4" s="9" t="s">
        <v>266</v>
      </c>
      <c r="BW4" s="10" t="s">
        <v>83</v>
      </c>
      <c r="BX4" s="9" t="s">
        <v>266</v>
      </c>
      <c r="BY4" s="10" t="s">
        <v>83</v>
      </c>
      <c r="BZ4" s="9" t="s">
        <v>266</v>
      </c>
      <c r="CA4" s="10" t="s">
        <v>83</v>
      </c>
      <c r="CB4" s="9" t="s">
        <v>266</v>
      </c>
      <c r="CC4" s="10" t="s">
        <v>83</v>
      </c>
      <c r="CD4" s="9" t="s">
        <v>266</v>
      </c>
      <c r="CE4" s="10" t="s">
        <v>83</v>
      </c>
      <c r="CF4" s="9" t="s">
        <v>266</v>
      </c>
      <c r="CG4" s="10" t="s">
        <v>420</v>
      </c>
      <c r="CH4" s="9" t="s">
        <v>421</v>
      </c>
      <c r="CI4" s="11" t="s">
        <v>422</v>
      </c>
      <c r="CJ4" s="10" t="s">
        <v>420</v>
      </c>
      <c r="CK4" s="9" t="s">
        <v>421</v>
      </c>
      <c r="CL4" s="11" t="s">
        <v>422</v>
      </c>
      <c r="CM4" s="10" t="s">
        <v>420</v>
      </c>
      <c r="CN4" s="9" t="s">
        <v>421</v>
      </c>
      <c r="CO4" s="11" t="s">
        <v>422</v>
      </c>
      <c r="CP4" s="10" t="s">
        <v>420</v>
      </c>
      <c r="CQ4" s="9" t="s">
        <v>421</v>
      </c>
      <c r="CR4" s="11" t="s">
        <v>422</v>
      </c>
      <c r="CS4" s="10" t="s">
        <v>83</v>
      </c>
      <c r="CT4" s="9" t="s">
        <v>384</v>
      </c>
      <c r="CU4" s="10" t="s">
        <v>83</v>
      </c>
      <c r="CV4" s="9" t="s">
        <v>384</v>
      </c>
      <c r="CW4" s="10" t="s">
        <v>83</v>
      </c>
      <c r="CX4" s="9" t="s">
        <v>266</v>
      </c>
      <c r="CY4" s="10" t="s">
        <v>83</v>
      </c>
      <c r="CZ4" s="9" t="s">
        <v>266</v>
      </c>
      <c r="DA4" s="10" t="s">
        <v>83</v>
      </c>
      <c r="DB4" s="10" t="s">
        <v>83</v>
      </c>
      <c r="DC4" s="10" t="s">
        <v>83</v>
      </c>
      <c r="DD4" s="10" t="s">
        <v>420</v>
      </c>
      <c r="DE4" s="9" t="s">
        <v>421</v>
      </c>
      <c r="DF4" s="11" t="s">
        <v>422</v>
      </c>
      <c r="DG4" s="10" t="s">
        <v>420</v>
      </c>
      <c r="DH4" s="9" t="s">
        <v>421</v>
      </c>
      <c r="DI4" s="11" t="s">
        <v>422</v>
      </c>
      <c r="DJ4" s="10" t="s">
        <v>420</v>
      </c>
      <c r="DK4" s="9" t="s">
        <v>421</v>
      </c>
      <c r="DL4" s="11" t="s">
        <v>422</v>
      </c>
      <c r="DM4" s="10" t="s">
        <v>420</v>
      </c>
      <c r="DN4" s="9" t="s">
        <v>421</v>
      </c>
      <c r="DO4" s="11" t="s">
        <v>422</v>
      </c>
      <c r="DP4" s="10" t="s">
        <v>420</v>
      </c>
      <c r="DQ4" s="9" t="s">
        <v>421</v>
      </c>
      <c r="DR4" s="11" t="s">
        <v>422</v>
      </c>
      <c r="DS4" s="10" t="s">
        <v>83</v>
      </c>
      <c r="DT4" s="9" t="s">
        <v>421</v>
      </c>
      <c r="DU4" s="11" t="s">
        <v>422</v>
      </c>
      <c r="DV4" s="10" t="s">
        <v>83</v>
      </c>
      <c r="DW4" s="9" t="s">
        <v>421</v>
      </c>
      <c r="DX4" s="11" t="s">
        <v>422</v>
      </c>
      <c r="DY4" s="10" t="s">
        <v>83</v>
      </c>
      <c r="DZ4" s="9" t="s">
        <v>421</v>
      </c>
      <c r="EA4" s="11" t="s">
        <v>422</v>
      </c>
      <c r="EB4" s="10" t="s">
        <v>83</v>
      </c>
      <c r="EC4" s="10" t="s">
        <v>420</v>
      </c>
      <c r="ED4" s="9" t="s">
        <v>421</v>
      </c>
      <c r="EE4" s="11" t="s">
        <v>422</v>
      </c>
      <c r="EF4" s="10" t="s">
        <v>420</v>
      </c>
      <c r="EG4" s="9" t="s">
        <v>421</v>
      </c>
      <c r="EH4" s="11" t="s">
        <v>422</v>
      </c>
      <c r="EI4" s="10" t="s">
        <v>420</v>
      </c>
      <c r="EJ4" s="9" t="s">
        <v>421</v>
      </c>
      <c r="EK4" s="11" t="s">
        <v>422</v>
      </c>
      <c r="EL4" s="10" t="s">
        <v>420</v>
      </c>
      <c r="EM4" s="10" t="s">
        <v>420</v>
      </c>
      <c r="EN4" s="10" t="s">
        <v>420</v>
      </c>
      <c r="EO4" s="10" t="s">
        <v>420</v>
      </c>
      <c r="EP4" s="10" t="s">
        <v>420</v>
      </c>
      <c r="EQ4" s="9" t="s">
        <v>421</v>
      </c>
      <c r="ER4" s="11" t="s">
        <v>422</v>
      </c>
      <c r="ES4" s="10" t="s">
        <v>420</v>
      </c>
      <c r="ET4" s="9" t="s">
        <v>421</v>
      </c>
      <c r="EU4" s="11" t="s">
        <v>422</v>
      </c>
      <c r="EV4" s="10" t="s">
        <v>420</v>
      </c>
      <c r="EW4" s="9" t="s">
        <v>421</v>
      </c>
      <c r="EX4" s="11" t="s">
        <v>422</v>
      </c>
      <c r="EY4" s="12" t="s">
        <v>369</v>
      </c>
      <c r="EZ4" s="12" t="s">
        <v>370</v>
      </c>
      <c r="FA4" s="13" t="s">
        <v>523</v>
      </c>
      <c r="FB4" s="13" t="s">
        <v>372</v>
      </c>
      <c r="FC4" s="15" t="s">
        <v>655</v>
      </c>
      <c r="FD4" s="15" t="s">
        <v>656</v>
      </c>
      <c r="FE4" s="15" t="s">
        <v>657</v>
      </c>
      <c r="FF4" s="15" t="s">
        <v>658</v>
      </c>
      <c r="FG4" s="244" t="s">
        <v>375</v>
      </c>
    </row>
    <row r="5" spans="1:163" s="192" customFormat="1" ht="37.75" customHeight="1" x14ac:dyDescent="0.35">
      <c r="A5" s="245" t="s">
        <v>80</v>
      </c>
      <c r="B5" s="225"/>
      <c r="C5" s="225"/>
      <c r="D5" s="225"/>
      <c r="E5" s="225"/>
      <c r="F5" s="22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c r="AW5" s="226"/>
      <c r="AX5" s="226"/>
      <c r="AY5" s="226"/>
      <c r="AZ5" s="226"/>
      <c r="BA5" s="226"/>
      <c r="BB5" s="226"/>
      <c r="BC5" s="226"/>
      <c r="BD5" s="226"/>
      <c r="BE5" s="226"/>
      <c r="BF5" s="226"/>
      <c r="BG5" s="226"/>
      <c r="BH5" s="226"/>
      <c r="BI5" s="226"/>
      <c r="BJ5" s="226"/>
      <c r="BK5" s="226"/>
      <c r="BL5" s="226"/>
      <c r="BM5" s="226"/>
      <c r="BN5" s="226"/>
      <c r="BO5" s="226"/>
      <c r="BP5" s="226"/>
      <c r="BQ5" s="226"/>
      <c r="BR5" s="226"/>
      <c r="BS5" s="226"/>
      <c r="BT5" s="226"/>
      <c r="BU5" s="226"/>
      <c r="BV5" s="226"/>
      <c r="BW5" s="226"/>
      <c r="BX5" s="226"/>
      <c r="BY5" s="226"/>
      <c r="BZ5" s="226"/>
      <c r="CA5" s="226"/>
      <c r="CB5" s="226"/>
      <c r="CC5" s="226"/>
      <c r="CD5" s="226"/>
      <c r="CE5" s="226"/>
      <c r="CF5" s="226"/>
      <c r="CG5" s="226"/>
      <c r="CH5" s="226"/>
      <c r="CI5" s="226"/>
      <c r="CJ5" s="226"/>
      <c r="CK5" s="226"/>
      <c r="CL5" s="226"/>
      <c r="CM5" s="226"/>
      <c r="CN5" s="226"/>
      <c r="CO5" s="226"/>
      <c r="CP5" s="226"/>
      <c r="CQ5" s="226"/>
      <c r="CR5" s="226"/>
      <c r="CS5" s="226"/>
      <c r="CT5" s="226"/>
      <c r="CU5" s="226"/>
      <c r="CV5" s="226"/>
      <c r="CW5" s="226"/>
      <c r="CX5" s="226"/>
      <c r="CY5" s="226"/>
      <c r="CZ5" s="226"/>
      <c r="DA5" s="226"/>
      <c r="DB5" s="226"/>
      <c r="DC5" s="226"/>
      <c r="DD5" s="226"/>
      <c r="DE5" s="226"/>
      <c r="DF5" s="226"/>
      <c r="DG5" s="226"/>
      <c r="DH5" s="226"/>
      <c r="DI5" s="226"/>
      <c r="DJ5" s="226"/>
      <c r="DK5" s="226"/>
      <c r="DL5" s="226"/>
      <c r="DM5" s="226"/>
      <c r="DN5" s="226"/>
      <c r="DO5" s="226"/>
      <c r="DP5" s="226"/>
      <c r="DQ5" s="226"/>
      <c r="DR5" s="226"/>
      <c r="DS5" s="226"/>
      <c r="DT5" s="226"/>
      <c r="DU5" s="226"/>
      <c r="DV5" s="226"/>
      <c r="DW5" s="226"/>
      <c r="DX5" s="226"/>
      <c r="DY5" s="226"/>
      <c r="DZ5" s="226"/>
      <c r="EA5" s="226"/>
      <c r="EB5" s="226"/>
      <c r="EC5" s="226"/>
      <c r="ED5" s="226"/>
      <c r="EE5" s="226"/>
      <c r="EF5" s="226"/>
      <c r="EG5" s="226"/>
      <c r="EH5" s="226"/>
      <c r="EI5" s="226"/>
      <c r="EJ5" s="226"/>
      <c r="EK5" s="226"/>
      <c r="EL5" s="226"/>
      <c r="EM5" s="226"/>
      <c r="EN5" s="226"/>
      <c r="EO5" s="226"/>
      <c r="EP5" s="226"/>
      <c r="EQ5" s="226"/>
      <c r="ER5" s="226"/>
      <c r="ES5" s="226"/>
      <c r="ET5" s="226"/>
      <c r="EU5" s="226"/>
      <c r="EV5" s="226"/>
      <c r="EW5" s="226"/>
      <c r="EX5" s="226"/>
      <c r="EY5" s="227"/>
      <c r="EZ5" s="227"/>
      <c r="FA5" s="227"/>
      <c r="FB5" s="228"/>
      <c r="FC5" s="227"/>
      <c r="FD5" s="229"/>
      <c r="FE5" s="229"/>
      <c r="FF5" s="229"/>
      <c r="FG5" s="246"/>
    </row>
    <row r="6" spans="1:163" ht="217" customHeight="1" x14ac:dyDescent="0.35">
      <c r="A6" s="247">
        <f>ROW()-5</f>
        <v>1</v>
      </c>
      <c r="B6" s="20" t="s">
        <v>494</v>
      </c>
      <c r="C6" s="163" t="s">
        <v>493</v>
      </c>
      <c r="D6" s="20" t="s">
        <v>6</v>
      </c>
      <c r="E6" s="20">
        <v>350</v>
      </c>
      <c r="F6" s="20"/>
      <c r="G6" s="102"/>
      <c r="H6" s="103">
        <v>17000</v>
      </c>
      <c r="I6" s="103">
        <f>(H6*5.1%)+H6</f>
        <v>17867</v>
      </c>
      <c r="J6" s="103">
        <v>15500</v>
      </c>
      <c r="K6" s="103">
        <f>(J6*5.1%)+J6</f>
        <v>16290.5</v>
      </c>
      <c r="L6" s="103"/>
      <c r="M6" s="103"/>
      <c r="N6" s="103">
        <v>15500</v>
      </c>
      <c r="O6" s="103"/>
      <c r="P6" s="103"/>
      <c r="Q6" s="103">
        <v>16000</v>
      </c>
      <c r="R6" s="103"/>
      <c r="S6" s="103"/>
      <c r="T6" s="103"/>
      <c r="U6" s="103"/>
      <c r="V6" s="103"/>
      <c r="W6" s="103"/>
      <c r="X6" s="103"/>
      <c r="Y6" s="103"/>
      <c r="Z6" s="103"/>
      <c r="AA6" s="103"/>
      <c r="AB6" s="103"/>
      <c r="AC6" s="109"/>
      <c r="AD6" s="109"/>
      <c r="AE6" s="109"/>
      <c r="AF6" s="109"/>
      <c r="AG6" s="109"/>
      <c r="AH6" s="109"/>
      <c r="AI6" s="109"/>
      <c r="AJ6" s="109"/>
      <c r="AK6" s="109"/>
      <c r="AL6" s="109"/>
      <c r="AM6" s="109"/>
      <c r="AN6" s="109"/>
      <c r="AO6" s="109"/>
      <c r="AP6" s="109"/>
      <c r="AQ6" s="109"/>
      <c r="AR6" s="109"/>
      <c r="AS6" s="109"/>
      <c r="AT6" s="109"/>
      <c r="AU6" s="109"/>
      <c r="AV6" s="109"/>
      <c r="AW6" s="109"/>
      <c r="AX6" s="109"/>
      <c r="AY6" s="109"/>
      <c r="AZ6" s="109"/>
      <c r="BA6" s="109"/>
      <c r="BB6" s="109"/>
      <c r="BC6" s="109"/>
      <c r="BD6" s="109"/>
      <c r="BE6" s="109"/>
      <c r="BF6" s="109"/>
      <c r="BG6" s="109"/>
      <c r="BH6" s="109"/>
      <c r="BI6" s="109"/>
      <c r="BJ6" s="109"/>
      <c r="BK6" s="109"/>
      <c r="BL6" s="109"/>
      <c r="BM6" s="109"/>
      <c r="BN6" s="109"/>
      <c r="BO6" s="109"/>
      <c r="BP6" s="109"/>
      <c r="BQ6" s="109"/>
      <c r="BR6" s="109"/>
      <c r="BS6" s="109"/>
      <c r="BT6" s="109"/>
      <c r="BU6" s="109"/>
      <c r="BV6" s="109"/>
      <c r="BW6" s="109"/>
      <c r="BX6" s="109"/>
      <c r="BY6" s="109"/>
      <c r="BZ6" s="109"/>
      <c r="CA6" s="109"/>
      <c r="CB6" s="109"/>
      <c r="CC6" s="109"/>
      <c r="CD6" s="109"/>
      <c r="CE6" s="109"/>
      <c r="CF6" s="109"/>
      <c r="CG6" s="109"/>
      <c r="CH6" s="109"/>
      <c r="CI6" s="109"/>
      <c r="CJ6" s="109"/>
      <c r="CK6" s="109"/>
      <c r="CL6" s="109"/>
      <c r="CM6" s="109"/>
      <c r="CN6" s="109"/>
      <c r="CO6" s="109"/>
      <c r="CP6" s="109"/>
      <c r="CQ6" s="109"/>
      <c r="CR6" s="109"/>
      <c r="CS6" s="109"/>
      <c r="CT6" s="109"/>
      <c r="CU6" s="109"/>
      <c r="CV6" s="109"/>
      <c r="CW6" s="109"/>
      <c r="CX6" s="109"/>
      <c r="CY6" s="109"/>
      <c r="CZ6" s="109"/>
      <c r="DA6" s="109"/>
      <c r="DB6" s="109"/>
      <c r="DC6" s="109"/>
      <c r="DD6" s="109"/>
      <c r="DE6" s="109"/>
      <c r="DF6" s="109"/>
      <c r="DG6" s="109"/>
      <c r="DH6" s="109"/>
      <c r="DI6" s="109"/>
      <c r="DJ6" s="109"/>
      <c r="DK6" s="109"/>
      <c r="DL6" s="109"/>
      <c r="DM6" s="109"/>
      <c r="DN6" s="109"/>
      <c r="DO6" s="109"/>
      <c r="DP6" s="109"/>
      <c r="DQ6" s="109"/>
      <c r="DR6" s="109"/>
      <c r="DS6" s="109"/>
      <c r="DT6" s="109"/>
      <c r="DU6" s="109"/>
      <c r="DV6" s="109"/>
      <c r="DW6" s="109"/>
      <c r="DX6" s="109"/>
      <c r="DY6" s="109"/>
      <c r="DZ6" s="109"/>
      <c r="EA6" s="109"/>
      <c r="EB6" s="109"/>
      <c r="EC6" s="109"/>
      <c r="ED6" s="109"/>
      <c r="EE6" s="109"/>
      <c r="EF6" s="109"/>
      <c r="EG6" s="109"/>
      <c r="EH6" s="109"/>
      <c r="EI6" s="109"/>
      <c r="EJ6" s="109"/>
      <c r="EK6" s="109"/>
      <c r="EL6" s="109"/>
      <c r="EM6" s="109"/>
      <c r="EN6" s="109"/>
      <c r="EO6" s="109"/>
      <c r="EP6" s="109"/>
      <c r="EQ6" s="109"/>
      <c r="ER6" s="109"/>
      <c r="ES6" s="109"/>
      <c r="ET6" s="109"/>
      <c r="EU6" s="109"/>
      <c r="EV6" s="109"/>
      <c r="EW6" s="109"/>
      <c r="EX6" s="109"/>
      <c r="EY6" s="103">
        <f>+MEDIAN(G6,I6,K6,M6,N6,P6,Q6,S6,T6,U6,V6,X6,Z6,AB6,AD6,AF6,AH6,AI6,AJ6,AL6,AM6,AO6,AP6,AS6,AT6,AV6,AX6,AZ6,BB6,BD6,BF6,BH6,BJ6,BL6,BN6,BP6,BR6,BT6,BV6,BX6,BZ6,CB6,CD6,CF6,CI6,CL6,CO6,CR6,CT6,CV6,CX6,CZ6,DA6,DB6,DC6,DF6,DI6,DL6,DO6,DR6,DU6,DX6,EA6,EB6,EE6,EH6,EK6,EL6,EM6,EN6,EO6,ER6,EU6,EX6)</f>
        <v>16145.25</v>
      </c>
      <c r="EZ6" s="103">
        <f>+AVERAGE(G6,I6,K6,M6,N6,P6,Q6,S6,T6,U6,V6,X6,Z6,AB6,AD6,AF6,AH6,AI6,AJ6,AL6,AM6,AO6,AP6,AS6,AT6,AV6,AX6,AZ6,BB6,BD6,BF6,BH6,BJ6,BL6,BN6,BP6,BR6,BT6,BV6,BX6,BZ6,CB6,CD6,CF6,CI6,CL6,CO6,CR6,CT6,CV6,CX6,CZ6,DA6,DB6,DC6,DF6,DI6,DL6,DO6,DR6,DU6,DX6,EA6,EB6,EE6,EH6,EK6,EL6,EM6,EN6,EO6,ER6,EU6,EX6)</f>
        <v>16414.375</v>
      </c>
      <c r="FA6" s="103">
        <f>+STDEV(G6,I6,K6,M6,N6,P6,Q6,S6,T6,U6,V6,X6,Z6,AB6,AD6,AF6,AH6,AI6,AJ6,AL6,AM6,AO6,AP6,AS6,AT6,AV6,AX6,AZ6,BB6,BD6,BF6,BH6,BJ6,BL6,BN6,BP6,BR6,BT6,BV6,BX6,BZ6,CB6,CD6,CF6,CI6,CL6,CO6,CR6,CT6,CV6,CX6,CZ6,DA6,DB6,DC6,DF6,DI6,DL6,DO6,DR6,DU6,DX6,EA6,EB6,EE6,EH6,EK6,EL6,EM6,EN6,EO6,ER6,EU6,EX6)</f>
        <v>1021.9674958138346</v>
      </c>
      <c r="FB6" s="36">
        <f t="shared" ref="FB6:FB11" si="0">+FA6/EZ6</f>
        <v>6.2260518345281776E-2</v>
      </c>
      <c r="FC6" s="37">
        <f>FE6/1.08</f>
        <v>15199.074074074073</v>
      </c>
      <c r="FD6" s="38">
        <f>FC6*8%</f>
        <v>1215.9259259259259</v>
      </c>
      <c r="FE6" s="39">
        <f t="shared" ref="FE6:FE18" si="1">ROUNDUP(IF(FB6&lt;15%,EZ6,EY6),0)</f>
        <v>16415</v>
      </c>
      <c r="FF6" s="106">
        <f>+FE6*E6</f>
        <v>5745250</v>
      </c>
      <c r="FG6" s="248" t="s">
        <v>541</v>
      </c>
    </row>
    <row r="7" spans="1:163" ht="382.75" customHeight="1" x14ac:dyDescent="0.35">
      <c r="A7" s="247">
        <f t="shared" ref="A7:A18" si="2">ROW()-5</f>
        <v>2</v>
      </c>
      <c r="B7" s="35" t="s">
        <v>118</v>
      </c>
      <c r="C7" s="230" t="s">
        <v>644</v>
      </c>
      <c r="D7" s="20" t="s">
        <v>595</v>
      </c>
      <c r="E7" s="20">
        <v>1</v>
      </c>
      <c r="F7" s="20">
        <v>1</v>
      </c>
      <c r="G7" s="111"/>
      <c r="H7" s="28"/>
      <c r="I7" s="28"/>
      <c r="J7" s="28"/>
      <c r="K7" s="28"/>
      <c r="L7" s="28"/>
      <c r="M7" s="28"/>
      <c r="N7" s="28"/>
      <c r="O7" s="28"/>
      <c r="P7" s="28"/>
      <c r="Q7" s="28"/>
      <c r="R7" s="28"/>
      <c r="S7" s="28"/>
      <c r="T7" s="28"/>
      <c r="U7" s="28"/>
      <c r="V7" s="28"/>
      <c r="W7" s="28"/>
      <c r="X7" s="28"/>
      <c r="Y7" s="28"/>
      <c r="Z7" s="28"/>
      <c r="AA7" s="28"/>
      <c r="AB7" s="28"/>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v>6500000</v>
      </c>
      <c r="DD7" s="37"/>
      <c r="DE7" s="37"/>
      <c r="DF7" s="37"/>
      <c r="DG7" s="37"/>
      <c r="DH7" s="37"/>
      <c r="DI7" s="37"/>
      <c r="DJ7" s="37"/>
      <c r="DK7" s="37"/>
      <c r="DL7" s="37"/>
      <c r="DM7" s="37"/>
      <c r="DN7" s="37"/>
      <c r="DO7" s="37"/>
      <c r="DP7" s="37"/>
      <c r="DQ7" s="37"/>
      <c r="DR7" s="37"/>
      <c r="DS7" s="37"/>
      <c r="DT7" s="37"/>
      <c r="DU7" s="37"/>
      <c r="DV7" s="37"/>
      <c r="DW7" s="37"/>
      <c r="DX7" s="37"/>
      <c r="DY7" s="37"/>
      <c r="DZ7" s="37"/>
      <c r="EA7" s="37"/>
      <c r="EB7" s="37">
        <v>7250000</v>
      </c>
      <c r="EC7" s="37"/>
      <c r="ED7" s="37"/>
      <c r="EE7" s="37"/>
      <c r="EF7" s="37"/>
      <c r="EG7" s="37"/>
      <c r="EH7" s="37"/>
      <c r="EI7" s="37"/>
      <c r="EJ7" s="37"/>
      <c r="EK7" s="37"/>
      <c r="EL7" s="37"/>
      <c r="EM7" s="37"/>
      <c r="EN7" s="37"/>
      <c r="EO7" s="37"/>
      <c r="EP7" s="37"/>
      <c r="EQ7" s="37"/>
      <c r="ER7" s="37"/>
      <c r="ES7" s="37"/>
      <c r="ET7" s="37"/>
      <c r="EU7" s="37"/>
      <c r="EV7" s="37"/>
      <c r="EW7" s="37"/>
      <c r="EX7" s="37"/>
      <c r="EY7" s="103">
        <f t="shared" ref="EY7:EY65" si="3">+MEDIAN(G7,I7,K7,M7,N7,P7,Q7,S7,T7,U7,V7,X7,Z7,AB7,AD7,AF7,AH7,AI7,AJ7,AL7,AM7,AO7,AP7,AS7,AT7,AV7,AX7,AZ7,BB7,BD7,BF7,BH7,BJ7,BL7,BN7,BP7,BR7,BT7,BV7,BX7,BZ7,CB7,CD7,CF7,CI7,CL7,CO7,CR7,CT7,CV7,CX7,CZ7,DA7,DB7,DC7,DF7,DI7,DL7,DO7,DR7,DU7,DX7,EA7,EB7,EE7,EH7,EK7,EL7,EM7,EN7,EO7,ER7,EU7,EX7)</f>
        <v>6875000</v>
      </c>
      <c r="EZ7" s="103">
        <f t="shared" ref="EZ7:EZ65" si="4">+AVERAGE(G7,I7,K7,M7,N7,P7,Q7,S7,T7,U7,V7,X7,Z7,AB7,AD7,AF7,AH7,AI7,AJ7,AL7,AM7,AO7,AP7,AS7,AT7,AV7,AX7,AZ7,BB7,BD7,BF7,BH7,BJ7,BL7,BN7,BP7,BR7,BT7,BV7,BX7,BZ7,CB7,CD7,CF7,CI7,CL7,CO7,CR7,CT7,CV7,CX7,CZ7,DA7,DB7,DC7,DF7,DI7,DL7,DO7,DR7,DU7,DX7,EA7,EB7,EE7,EH7,EK7,EL7,EM7,EN7,EO7,ER7,EU7,EX7)</f>
        <v>6875000</v>
      </c>
      <c r="FA7" s="103">
        <f t="shared" ref="FA7:FA65" si="5">+STDEV(G7,I7,K7,M7,N7,P7,Q7,S7,T7,U7,V7,X7,Z7,AB7,AD7,AF7,AH7,AI7,AJ7,AL7,AM7,AO7,AP7,AS7,AT7,AV7,AX7,AZ7,BB7,BD7,BF7,BH7,BJ7,BL7,BN7,BP7,BR7,BT7,BV7,BX7,BZ7,CB7,CD7,CF7,CI7,CL7,CO7,CR7,CT7,CV7,CX7,CZ7,DA7,DB7,DC7,DF7,DI7,DL7,DO7,DR7,DU7,DX7,EA7,EB7,EE7,EH7,EK7,EL7,EM7,EN7,EO7,ER7,EU7,EX7)</f>
        <v>530330.0858899107</v>
      </c>
      <c r="FB7" s="95">
        <f t="shared" si="0"/>
        <v>7.7138921583987011E-2</v>
      </c>
      <c r="FC7" s="37">
        <f t="shared" ref="FC7:FC17" si="6">FE7/1.19</f>
        <v>5777310.9243697478</v>
      </c>
      <c r="FD7" s="38">
        <f>FC7*19%</f>
        <v>1097689.075630252</v>
      </c>
      <c r="FE7" s="39">
        <f t="shared" si="1"/>
        <v>6875000</v>
      </c>
      <c r="FF7" s="106">
        <f>+FE7*E7*F7</f>
        <v>6875000</v>
      </c>
      <c r="FG7" s="248" t="s">
        <v>541</v>
      </c>
    </row>
    <row r="8" spans="1:163" ht="58" x14ac:dyDescent="0.35">
      <c r="A8" s="247">
        <f t="shared" si="2"/>
        <v>3</v>
      </c>
      <c r="B8" s="22" t="s">
        <v>514</v>
      </c>
      <c r="C8" s="97" t="s">
        <v>490</v>
      </c>
      <c r="D8" s="20" t="s">
        <v>6</v>
      </c>
      <c r="E8" s="20">
        <v>50</v>
      </c>
      <c r="F8" s="20"/>
      <c r="G8" s="102"/>
      <c r="H8" s="103"/>
      <c r="I8" s="103"/>
      <c r="J8" s="103"/>
      <c r="K8" s="103"/>
      <c r="L8" s="103"/>
      <c r="M8" s="103"/>
      <c r="N8" s="103"/>
      <c r="O8" s="103"/>
      <c r="P8" s="103"/>
      <c r="Q8" s="103"/>
      <c r="R8" s="103"/>
      <c r="S8" s="103"/>
      <c r="T8" s="103"/>
      <c r="U8" s="103"/>
      <c r="V8" s="103"/>
      <c r="W8" s="103"/>
      <c r="X8" s="103"/>
      <c r="Y8" s="103"/>
      <c r="Z8" s="103"/>
      <c r="AA8" s="103"/>
      <c r="AB8" s="103"/>
      <c r="AC8" s="109"/>
      <c r="AD8" s="109"/>
      <c r="AE8" s="109"/>
      <c r="AF8" s="109"/>
      <c r="AG8" s="109"/>
      <c r="AH8" s="109"/>
      <c r="AI8" s="109"/>
      <c r="AJ8" s="109"/>
      <c r="AK8" s="109"/>
      <c r="AL8" s="109"/>
      <c r="AM8" s="109"/>
      <c r="AN8" s="109"/>
      <c r="AO8" s="109"/>
      <c r="AP8" s="109"/>
      <c r="AQ8" s="109"/>
      <c r="AR8" s="109"/>
      <c r="AS8" s="109"/>
      <c r="AT8" s="109"/>
      <c r="AU8" s="109"/>
      <c r="AV8" s="109"/>
      <c r="AW8" s="109"/>
      <c r="AX8" s="109"/>
      <c r="AY8" s="109"/>
      <c r="AZ8" s="109"/>
      <c r="BA8" s="109"/>
      <c r="BB8" s="109"/>
      <c r="BC8" s="109"/>
      <c r="BD8" s="109"/>
      <c r="BE8" s="109"/>
      <c r="BF8" s="109"/>
      <c r="BG8" s="109"/>
      <c r="BH8" s="109"/>
      <c r="BI8" s="109"/>
      <c r="BJ8" s="109"/>
      <c r="BK8" s="109"/>
      <c r="BL8" s="109"/>
      <c r="BM8" s="109"/>
      <c r="BN8" s="109"/>
      <c r="BO8" s="109"/>
      <c r="BP8" s="109"/>
      <c r="BQ8" s="109"/>
      <c r="BR8" s="109"/>
      <c r="BS8" s="109"/>
      <c r="BT8" s="109"/>
      <c r="BU8" s="109"/>
      <c r="BV8" s="109"/>
      <c r="BW8" s="109"/>
      <c r="BX8" s="109"/>
      <c r="BY8" s="109"/>
      <c r="BZ8" s="109"/>
      <c r="CA8" s="109"/>
      <c r="CB8" s="109"/>
      <c r="CC8" s="109"/>
      <c r="CD8" s="109"/>
      <c r="CE8" s="109"/>
      <c r="CF8" s="109"/>
      <c r="CG8" s="109"/>
      <c r="CH8" s="109"/>
      <c r="CI8" s="109"/>
      <c r="CJ8" s="109"/>
      <c r="CK8" s="109"/>
      <c r="CL8" s="109"/>
      <c r="CM8" s="109"/>
      <c r="CN8" s="109"/>
      <c r="CO8" s="109"/>
      <c r="CP8" s="109"/>
      <c r="CQ8" s="109"/>
      <c r="CR8" s="109"/>
      <c r="CS8" s="109"/>
      <c r="CT8" s="109"/>
      <c r="CU8" s="109"/>
      <c r="CV8" s="109"/>
      <c r="CW8" s="109"/>
      <c r="CX8" s="109"/>
      <c r="CY8" s="109"/>
      <c r="CZ8" s="109"/>
      <c r="DA8" s="38">
        <v>14000</v>
      </c>
      <c r="DB8" s="38">
        <v>13000</v>
      </c>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103">
        <f t="shared" si="3"/>
        <v>13500</v>
      </c>
      <c r="EZ8" s="103">
        <f t="shared" si="4"/>
        <v>13500</v>
      </c>
      <c r="FA8" s="103">
        <f t="shared" si="5"/>
        <v>707.10678118654755</v>
      </c>
      <c r="FB8" s="36">
        <f t="shared" si="0"/>
        <v>5.2378280087892408E-2</v>
      </c>
      <c r="FC8" s="37">
        <f t="shared" si="6"/>
        <v>11344.53781512605</v>
      </c>
      <c r="FD8" s="38"/>
      <c r="FE8" s="39">
        <f t="shared" si="1"/>
        <v>13500</v>
      </c>
      <c r="FF8" s="106">
        <f>+FE8*E8</f>
        <v>675000</v>
      </c>
      <c r="FG8" s="248" t="s">
        <v>541</v>
      </c>
    </row>
    <row r="9" spans="1:163" ht="139.5" x14ac:dyDescent="0.35">
      <c r="A9" s="247">
        <f t="shared" si="2"/>
        <v>4</v>
      </c>
      <c r="B9" s="22" t="s">
        <v>614</v>
      </c>
      <c r="C9" s="163" t="s">
        <v>615</v>
      </c>
      <c r="D9" s="20" t="s">
        <v>595</v>
      </c>
      <c r="E9" s="20">
        <v>2</v>
      </c>
      <c r="F9" s="20">
        <v>1</v>
      </c>
      <c r="G9" s="102"/>
      <c r="H9" s="103"/>
      <c r="I9" s="103"/>
      <c r="J9" s="103"/>
      <c r="K9" s="103"/>
      <c r="L9" s="103"/>
      <c r="M9" s="103"/>
      <c r="N9" s="103"/>
      <c r="O9" s="103"/>
      <c r="P9" s="103"/>
      <c r="Q9" s="103"/>
      <c r="R9" s="103"/>
      <c r="S9" s="103"/>
      <c r="T9" s="103">
        <v>2000000</v>
      </c>
      <c r="U9" s="103"/>
      <c r="V9" s="103"/>
      <c r="W9" s="103">
        <v>1560000</v>
      </c>
      <c r="X9" s="103">
        <v>1639560</v>
      </c>
      <c r="Y9" s="103">
        <v>1200000</v>
      </c>
      <c r="Z9" s="103">
        <v>1261200</v>
      </c>
      <c r="AA9" s="103"/>
      <c r="AB9" s="103"/>
      <c r="AC9" s="109"/>
      <c r="AD9" s="109"/>
      <c r="AE9" s="109"/>
      <c r="AF9" s="109"/>
      <c r="AG9" s="109"/>
      <c r="AH9" s="109"/>
      <c r="AI9" s="109"/>
      <c r="AJ9" s="109"/>
      <c r="AK9" s="109"/>
      <c r="AL9" s="109"/>
      <c r="AM9" s="109"/>
      <c r="AN9" s="109"/>
      <c r="AO9" s="109"/>
      <c r="AP9" s="109"/>
      <c r="AQ9" s="109"/>
      <c r="AR9" s="109"/>
      <c r="AS9" s="109"/>
      <c r="AT9" s="109"/>
      <c r="AU9" s="109"/>
      <c r="AV9" s="109"/>
      <c r="AW9" s="109"/>
      <c r="AX9" s="109"/>
      <c r="AY9" s="109"/>
      <c r="AZ9" s="109"/>
      <c r="BA9" s="109"/>
      <c r="BB9" s="109"/>
      <c r="BC9" s="109"/>
      <c r="BD9" s="109"/>
      <c r="BE9" s="109"/>
      <c r="BF9" s="109"/>
      <c r="BG9" s="109"/>
      <c r="BH9" s="109"/>
      <c r="BI9" s="109"/>
      <c r="BJ9" s="109"/>
      <c r="BK9" s="109"/>
      <c r="BL9" s="109"/>
      <c r="BM9" s="109"/>
      <c r="BN9" s="109"/>
      <c r="BO9" s="109"/>
      <c r="BP9" s="109"/>
      <c r="BQ9" s="109"/>
      <c r="BR9" s="109"/>
      <c r="BS9" s="109"/>
      <c r="BT9" s="109"/>
      <c r="BU9" s="109"/>
      <c r="BV9" s="109"/>
      <c r="BW9" s="109"/>
      <c r="BX9" s="109"/>
      <c r="BY9" s="109"/>
      <c r="BZ9" s="109"/>
      <c r="CA9" s="109"/>
      <c r="CB9" s="109"/>
      <c r="CC9" s="109"/>
      <c r="CD9" s="109"/>
      <c r="CE9" s="109"/>
      <c r="CF9" s="109"/>
      <c r="CG9" s="109"/>
      <c r="CH9" s="109"/>
      <c r="CI9" s="109"/>
      <c r="CJ9" s="109"/>
      <c r="CK9" s="109"/>
      <c r="CL9" s="109"/>
      <c r="CM9" s="109"/>
      <c r="CN9" s="109"/>
      <c r="CO9" s="109"/>
      <c r="CP9" s="109"/>
      <c r="CQ9" s="109"/>
      <c r="CR9" s="109"/>
      <c r="CS9" s="109"/>
      <c r="CT9" s="109"/>
      <c r="CU9" s="109"/>
      <c r="CV9" s="109"/>
      <c r="CW9" s="109"/>
      <c r="CX9" s="109"/>
      <c r="CY9" s="109"/>
      <c r="CZ9" s="109"/>
      <c r="DA9" s="109"/>
      <c r="DB9" s="109"/>
      <c r="DC9" s="109"/>
      <c r="DD9" s="109"/>
      <c r="DE9" s="109"/>
      <c r="DF9" s="109"/>
      <c r="DG9" s="109"/>
      <c r="DH9" s="109"/>
      <c r="DI9" s="109"/>
      <c r="DJ9" s="109"/>
      <c r="DK9" s="109"/>
      <c r="DL9" s="109"/>
      <c r="DM9" s="109"/>
      <c r="DN9" s="109"/>
      <c r="DO9" s="109"/>
      <c r="DP9" s="109"/>
      <c r="DQ9" s="109"/>
      <c r="DR9" s="109"/>
      <c r="DS9" s="109"/>
      <c r="DT9" s="109"/>
      <c r="DU9" s="109"/>
      <c r="DV9" s="109"/>
      <c r="DW9" s="109"/>
      <c r="DX9" s="109"/>
      <c r="DY9" s="109"/>
      <c r="DZ9" s="109"/>
      <c r="EA9" s="109"/>
      <c r="EB9" s="109"/>
      <c r="EC9" s="109"/>
      <c r="ED9" s="109"/>
      <c r="EE9" s="109"/>
      <c r="EF9" s="109"/>
      <c r="EG9" s="109"/>
      <c r="EH9" s="109"/>
      <c r="EI9" s="109"/>
      <c r="EJ9" s="109"/>
      <c r="EK9" s="109"/>
      <c r="EL9" s="109"/>
      <c r="EM9" s="109"/>
      <c r="EN9" s="109"/>
      <c r="EO9" s="109"/>
      <c r="EP9" s="109"/>
      <c r="EQ9" s="109"/>
      <c r="ER9" s="109"/>
      <c r="ES9" s="109"/>
      <c r="ET9" s="109"/>
      <c r="EU9" s="109"/>
      <c r="EV9" s="109"/>
      <c r="EW9" s="109"/>
      <c r="EX9" s="109"/>
      <c r="EY9" s="103">
        <f t="shared" si="3"/>
        <v>1639560</v>
      </c>
      <c r="EZ9" s="103">
        <f t="shared" si="4"/>
        <v>1633586.6666666667</v>
      </c>
      <c r="FA9" s="103">
        <f t="shared" si="5"/>
        <v>369436.21984495985</v>
      </c>
      <c r="FB9" s="36">
        <f t="shared" si="0"/>
        <v>0.22615036433836375</v>
      </c>
      <c r="FC9" s="37">
        <f t="shared" si="6"/>
        <v>1377781.512605042</v>
      </c>
      <c r="FD9" s="38"/>
      <c r="FE9" s="39">
        <f t="shared" si="1"/>
        <v>1639560</v>
      </c>
      <c r="FF9" s="106">
        <f>+FE9*E9*F9</f>
        <v>3279120</v>
      </c>
      <c r="FG9" s="248" t="s">
        <v>541</v>
      </c>
    </row>
    <row r="10" spans="1:163" ht="77.5" x14ac:dyDescent="0.35">
      <c r="A10" s="247">
        <f t="shared" si="2"/>
        <v>5</v>
      </c>
      <c r="B10" s="22" t="s">
        <v>623</v>
      </c>
      <c r="C10" s="231" t="s">
        <v>304</v>
      </c>
      <c r="D10" s="35" t="s">
        <v>136</v>
      </c>
      <c r="E10" s="20">
        <v>50</v>
      </c>
      <c r="F10" s="20"/>
      <c r="G10" s="102"/>
      <c r="H10" s="103"/>
      <c r="I10" s="103"/>
      <c r="J10" s="103"/>
      <c r="K10" s="103"/>
      <c r="L10" s="103"/>
      <c r="M10" s="103"/>
      <c r="N10" s="103"/>
      <c r="O10" s="110"/>
      <c r="P10" s="110"/>
      <c r="Q10" s="110"/>
      <c r="R10" s="110"/>
      <c r="S10" s="110"/>
      <c r="T10" s="103"/>
      <c r="U10" s="103"/>
      <c r="V10" s="103"/>
      <c r="W10" s="103"/>
      <c r="X10" s="103"/>
      <c r="Y10" s="103"/>
      <c r="Z10" s="103"/>
      <c r="AA10" s="103"/>
      <c r="AB10" s="103"/>
      <c r="AC10" s="103"/>
      <c r="AD10" s="103"/>
      <c r="AE10" s="103"/>
      <c r="AF10" s="103"/>
      <c r="AG10" s="103"/>
      <c r="AH10" s="103"/>
      <c r="AI10" s="103">
        <v>14500</v>
      </c>
      <c r="AJ10" s="103">
        <v>10756</v>
      </c>
      <c r="AK10" s="103"/>
      <c r="AL10" s="103"/>
      <c r="AM10" s="103">
        <v>12760</v>
      </c>
      <c r="AN10" s="109"/>
      <c r="AO10" s="109"/>
      <c r="AP10" s="109"/>
      <c r="AQ10" s="109"/>
      <c r="AR10" s="109"/>
      <c r="AS10" s="109"/>
      <c r="AT10" s="109"/>
      <c r="AU10" s="109"/>
      <c r="AV10" s="109"/>
      <c r="AW10" s="109"/>
      <c r="AX10" s="109"/>
      <c r="AY10" s="109"/>
      <c r="AZ10" s="109"/>
      <c r="BA10" s="109"/>
      <c r="BB10" s="109"/>
      <c r="BC10" s="109"/>
      <c r="BD10" s="109"/>
      <c r="BE10" s="109"/>
      <c r="BF10" s="109"/>
      <c r="BG10" s="109"/>
      <c r="BH10" s="109"/>
      <c r="BI10" s="109"/>
      <c r="BJ10" s="109"/>
      <c r="BK10" s="109"/>
      <c r="BL10" s="109"/>
      <c r="BM10" s="109"/>
      <c r="BN10" s="109"/>
      <c r="BO10" s="109"/>
      <c r="BP10" s="109"/>
      <c r="BQ10" s="109"/>
      <c r="BR10" s="109"/>
      <c r="BS10" s="109"/>
      <c r="BT10" s="109"/>
      <c r="BU10" s="109"/>
      <c r="BV10" s="109"/>
      <c r="BW10" s="109"/>
      <c r="BX10" s="109"/>
      <c r="BY10" s="109"/>
      <c r="BZ10" s="109"/>
      <c r="CA10" s="109"/>
      <c r="CB10" s="109"/>
      <c r="CC10" s="109"/>
      <c r="CD10" s="109"/>
      <c r="CE10" s="109"/>
      <c r="CF10" s="109"/>
      <c r="CG10" s="109"/>
      <c r="CH10" s="109"/>
      <c r="CI10" s="109"/>
      <c r="CJ10" s="109"/>
      <c r="CK10" s="109"/>
      <c r="CL10" s="109"/>
      <c r="CM10" s="109"/>
      <c r="CN10" s="109"/>
      <c r="CO10" s="109"/>
      <c r="CP10" s="109"/>
      <c r="CQ10" s="109"/>
      <c r="CR10" s="109"/>
      <c r="CS10" s="109"/>
      <c r="CT10" s="109"/>
      <c r="CU10" s="109"/>
      <c r="CV10" s="109"/>
      <c r="CW10" s="109"/>
      <c r="CX10" s="109"/>
      <c r="CY10" s="109"/>
      <c r="CZ10" s="109"/>
      <c r="DA10" s="109"/>
      <c r="DB10" s="109"/>
      <c r="DC10" s="109"/>
      <c r="DD10" s="109"/>
      <c r="DE10" s="109"/>
      <c r="DF10" s="109"/>
      <c r="DG10" s="109"/>
      <c r="DH10" s="109"/>
      <c r="DI10" s="109"/>
      <c r="DJ10" s="109"/>
      <c r="DK10" s="109"/>
      <c r="DL10" s="109"/>
      <c r="DM10" s="109"/>
      <c r="DN10" s="109"/>
      <c r="DO10" s="109"/>
      <c r="DP10" s="109"/>
      <c r="DQ10" s="109"/>
      <c r="DR10" s="109"/>
      <c r="DS10" s="109"/>
      <c r="DT10" s="109"/>
      <c r="DU10" s="109"/>
      <c r="DV10" s="109"/>
      <c r="DW10" s="109"/>
      <c r="DX10" s="109"/>
      <c r="DY10" s="109"/>
      <c r="DZ10" s="109"/>
      <c r="EA10" s="109"/>
      <c r="EB10" s="109"/>
      <c r="EC10" s="109"/>
      <c r="ED10" s="109"/>
      <c r="EE10" s="109"/>
      <c r="EF10" s="109"/>
      <c r="EG10" s="109"/>
      <c r="EH10" s="109"/>
      <c r="EI10" s="109"/>
      <c r="EJ10" s="109"/>
      <c r="EK10" s="109"/>
      <c r="EL10" s="109"/>
      <c r="EM10" s="109"/>
      <c r="EN10" s="109"/>
      <c r="EO10" s="109"/>
      <c r="EP10" s="109"/>
      <c r="EQ10" s="109"/>
      <c r="ER10" s="109"/>
      <c r="ES10" s="109"/>
      <c r="ET10" s="109"/>
      <c r="EU10" s="109"/>
      <c r="EV10" s="109"/>
      <c r="EW10" s="109"/>
      <c r="EX10" s="109"/>
      <c r="EY10" s="103">
        <f t="shared" si="3"/>
        <v>12760</v>
      </c>
      <c r="EZ10" s="103">
        <f t="shared" si="4"/>
        <v>12672</v>
      </c>
      <c r="FA10" s="103">
        <f t="shared" si="5"/>
        <v>1873.5506398280245</v>
      </c>
      <c r="FB10" s="36">
        <f t="shared" si="0"/>
        <v>0.14784964013794386</v>
      </c>
      <c r="FC10" s="37">
        <f t="shared" si="6"/>
        <v>10648.73949579832</v>
      </c>
      <c r="FD10" s="38">
        <f t="shared" ref="FD10:FD17" si="7">FC10*19%</f>
        <v>2023.2605042016808</v>
      </c>
      <c r="FE10" s="39">
        <f t="shared" si="1"/>
        <v>12672</v>
      </c>
      <c r="FF10" s="106">
        <f t="shared" ref="FF10:FF18" si="8">+FE10*E10</f>
        <v>633600</v>
      </c>
      <c r="FG10" s="248" t="s">
        <v>534</v>
      </c>
    </row>
    <row r="11" spans="1:163" ht="15.5" x14ac:dyDescent="0.35">
      <c r="A11" s="247">
        <f t="shared" si="2"/>
        <v>6</v>
      </c>
      <c r="B11" s="20" t="s">
        <v>137</v>
      </c>
      <c r="C11" s="163" t="s">
        <v>138</v>
      </c>
      <c r="D11" s="20" t="s">
        <v>6</v>
      </c>
      <c r="E11" s="20">
        <v>50</v>
      </c>
      <c r="F11" s="20"/>
      <c r="G11" s="102"/>
      <c r="H11" s="103"/>
      <c r="I11" s="103"/>
      <c r="J11" s="103"/>
      <c r="K11" s="103"/>
      <c r="L11" s="103"/>
      <c r="M11" s="103"/>
      <c r="N11" s="103"/>
      <c r="O11" s="103"/>
      <c r="P11" s="103"/>
      <c r="Q11" s="103"/>
      <c r="R11" s="103"/>
      <c r="S11" s="103"/>
      <c r="T11" s="103"/>
      <c r="U11" s="103"/>
      <c r="V11" s="103"/>
      <c r="W11" s="103"/>
      <c r="X11" s="103"/>
      <c r="Y11" s="103"/>
      <c r="Z11" s="103"/>
      <c r="AA11" s="103"/>
      <c r="AB11" s="103"/>
      <c r="AC11" s="103">
        <v>2100</v>
      </c>
      <c r="AD11" s="103">
        <f>(AC11*5.1%)+AC11</f>
        <v>2207.1</v>
      </c>
      <c r="AE11" s="103"/>
      <c r="AF11" s="103"/>
      <c r="AG11" s="103">
        <v>2300</v>
      </c>
      <c r="AH11" s="103">
        <f>(AG11*5.1%)+AG11</f>
        <v>2417.3000000000002</v>
      </c>
      <c r="AI11" s="103"/>
      <c r="AJ11" s="103"/>
      <c r="AK11" s="103"/>
      <c r="AL11" s="103"/>
      <c r="AM11" s="103"/>
      <c r="AN11" s="103">
        <v>1698</v>
      </c>
      <c r="AO11" s="103">
        <f>(AN11*5.1%)+AN11</f>
        <v>1784.598</v>
      </c>
      <c r="AP11" s="109"/>
      <c r="AQ11" s="109"/>
      <c r="AR11" s="109"/>
      <c r="AS11" s="109"/>
      <c r="AT11" s="109"/>
      <c r="AU11" s="109"/>
      <c r="AV11" s="109"/>
      <c r="AW11" s="109"/>
      <c r="AX11" s="109"/>
      <c r="AY11" s="109"/>
      <c r="AZ11" s="109"/>
      <c r="BA11" s="109"/>
      <c r="BB11" s="109"/>
      <c r="BC11" s="109"/>
      <c r="BD11" s="109"/>
      <c r="BE11" s="109"/>
      <c r="BF11" s="109"/>
      <c r="BG11" s="109"/>
      <c r="BH11" s="109"/>
      <c r="BI11" s="109"/>
      <c r="BJ11" s="109"/>
      <c r="BK11" s="109"/>
      <c r="BL11" s="109"/>
      <c r="BM11" s="109"/>
      <c r="BN11" s="109"/>
      <c r="BO11" s="109"/>
      <c r="BP11" s="109"/>
      <c r="BQ11" s="109"/>
      <c r="BR11" s="109"/>
      <c r="BS11" s="109"/>
      <c r="BT11" s="109"/>
      <c r="BU11" s="109"/>
      <c r="BV11" s="109"/>
      <c r="BW11" s="109"/>
      <c r="BX11" s="109"/>
      <c r="BY11" s="109"/>
      <c r="BZ11" s="109"/>
      <c r="CA11" s="109"/>
      <c r="CB11" s="109"/>
      <c r="CC11" s="109"/>
      <c r="CD11" s="109"/>
      <c r="CE11" s="109"/>
      <c r="CF11" s="109"/>
      <c r="CG11" s="109"/>
      <c r="CH11" s="109"/>
      <c r="CI11" s="109"/>
      <c r="CJ11" s="109"/>
      <c r="CK11" s="109"/>
      <c r="CL11" s="109"/>
      <c r="CM11" s="109"/>
      <c r="CN11" s="109"/>
      <c r="CO11" s="109"/>
      <c r="CP11" s="109"/>
      <c r="CQ11" s="109"/>
      <c r="CR11" s="109"/>
      <c r="CS11" s="109"/>
      <c r="CT11" s="109"/>
      <c r="CU11" s="109"/>
      <c r="CV11" s="109"/>
      <c r="CW11" s="109"/>
      <c r="CX11" s="109"/>
      <c r="CY11" s="109"/>
      <c r="CZ11" s="109"/>
      <c r="DA11" s="109"/>
      <c r="DB11" s="109"/>
      <c r="DC11" s="109"/>
      <c r="DD11" s="109"/>
      <c r="DE11" s="109"/>
      <c r="DF11" s="109"/>
      <c r="DG11" s="109"/>
      <c r="DH11" s="109"/>
      <c r="DI11" s="109"/>
      <c r="DJ11" s="109"/>
      <c r="DK11" s="109"/>
      <c r="DL11" s="109"/>
      <c r="DM11" s="109"/>
      <c r="DN11" s="109"/>
      <c r="DO11" s="109"/>
      <c r="DP11" s="109"/>
      <c r="DQ11" s="109"/>
      <c r="DR11" s="109"/>
      <c r="DS11" s="109"/>
      <c r="DT11" s="109"/>
      <c r="DU11" s="109"/>
      <c r="DV11" s="109"/>
      <c r="DW11" s="109"/>
      <c r="DX11" s="109"/>
      <c r="DY11" s="109"/>
      <c r="DZ11" s="109"/>
      <c r="EA11" s="109"/>
      <c r="EB11" s="109"/>
      <c r="EC11" s="109"/>
      <c r="ED11" s="109"/>
      <c r="EE11" s="109"/>
      <c r="EF11" s="109"/>
      <c r="EG11" s="109"/>
      <c r="EH11" s="109"/>
      <c r="EI11" s="109"/>
      <c r="EJ11" s="109"/>
      <c r="EK11" s="109"/>
      <c r="EL11" s="109"/>
      <c r="EM11" s="109"/>
      <c r="EN11" s="109"/>
      <c r="EO11" s="109"/>
      <c r="EP11" s="109"/>
      <c r="EQ11" s="109"/>
      <c r="ER11" s="109"/>
      <c r="ES11" s="109"/>
      <c r="ET11" s="109"/>
      <c r="EU11" s="109"/>
      <c r="EV11" s="109"/>
      <c r="EW11" s="109"/>
      <c r="EX11" s="109"/>
      <c r="EY11" s="103">
        <f t="shared" si="3"/>
        <v>2207.1</v>
      </c>
      <c r="EZ11" s="103">
        <f t="shared" si="4"/>
        <v>2136.3326666666667</v>
      </c>
      <c r="FA11" s="103">
        <f t="shared" si="5"/>
        <v>322.23278356078885</v>
      </c>
      <c r="FB11" s="36">
        <f t="shared" si="0"/>
        <v>0.15083455333928433</v>
      </c>
      <c r="FC11" s="37">
        <f t="shared" si="6"/>
        <v>1855.4621848739496</v>
      </c>
      <c r="FD11" s="38">
        <f t="shared" si="7"/>
        <v>352.53781512605042</v>
      </c>
      <c r="FE11" s="39">
        <f t="shared" si="1"/>
        <v>2208</v>
      </c>
      <c r="FF11" s="106">
        <f t="shared" si="8"/>
        <v>110400</v>
      </c>
      <c r="FG11" s="248" t="s">
        <v>534</v>
      </c>
    </row>
    <row r="12" spans="1:163" ht="15.5" x14ac:dyDescent="0.35">
      <c r="A12" s="247">
        <f t="shared" si="2"/>
        <v>7</v>
      </c>
      <c r="B12" s="35" t="s">
        <v>139</v>
      </c>
      <c r="C12" s="163" t="s">
        <v>140</v>
      </c>
      <c r="D12" s="20" t="s">
        <v>136</v>
      </c>
      <c r="E12" s="20">
        <v>1</v>
      </c>
      <c r="F12" s="20"/>
      <c r="G12" s="102"/>
      <c r="H12" s="103"/>
      <c r="I12" s="103"/>
      <c r="J12" s="103"/>
      <c r="K12" s="103"/>
      <c r="L12" s="103"/>
      <c r="M12" s="103"/>
      <c r="N12" s="103"/>
      <c r="O12" s="103"/>
      <c r="P12" s="103"/>
      <c r="Q12" s="103"/>
      <c r="R12" s="103"/>
      <c r="S12" s="103"/>
      <c r="T12" s="103"/>
      <c r="U12" s="103"/>
      <c r="V12" s="103"/>
      <c r="W12" s="103"/>
      <c r="X12" s="103"/>
      <c r="Y12" s="103"/>
      <c r="Z12" s="103"/>
      <c r="AA12" s="103"/>
      <c r="AB12" s="103"/>
      <c r="AC12" s="109"/>
      <c r="AD12" s="109"/>
      <c r="AE12" s="109"/>
      <c r="AF12" s="109"/>
      <c r="AG12" s="109"/>
      <c r="AH12" s="109"/>
      <c r="AI12" s="109"/>
      <c r="AJ12" s="109"/>
      <c r="AK12" s="109"/>
      <c r="AL12" s="109"/>
      <c r="AM12" s="109"/>
      <c r="AN12" s="109"/>
      <c r="AO12" s="109"/>
      <c r="AP12" s="109"/>
      <c r="AQ12" s="109">
        <v>13388</v>
      </c>
      <c r="AR12" s="103">
        <f>+AQ12/1.19</f>
        <v>11250.420168067227</v>
      </c>
      <c r="AS12" s="103">
        <f>+(AR12*36%)+AR12</f>
        <v>15300.571428571428</v>
      </c>
      <c r="AT12" s="109"/>
      <c r="AU12" s="109"/>
      <c r="AV12" s="109"/>
      <c r="AW12" s="109"/>
      <c r="AX12" s="109"/>
      <c r="AY12" s="109"/>
      <c r="AZ12" s="109"/>
      <c r="BA12" s="109"/>
      <c r="BB12" s="109"/>
      <c r="BC12" s="109"/>
      <c r="BD12" s="109"/>
      <c r="BE12" s="109"/>
      <c r="BF12" s="109"/>
      <c r="BG12" s="109"/>
      <c r="BH12" s="109"/>
      <c r="BI12" s="109"/>
      <c r="BJ12" s="109"/>
      <c r="BK12" s="109"/>
      <c r="BL12" s="109"/>
      <c r="BM12" s="109"/>
      <c r="BN12" s="109"/>
      <c r="BO12" s="109"/>
      <c r="BP12" s="109"/>
      <c r="BQ12" s="109"/>
      <c r="BR12" s="109"/>
      <c r="BS12" s="109"/>
      <c r="BT12" s="109"/>
      <c r="BU12" s="109"/>
      <c r="BV12" s="109"/>
      <c r="BW12" s="109"/>
      <c r="BX12" s="109"/>
      <c r="BY12" s="109"/>
      <c r="BZ12" s="109"/>
      <c r="CA12" s="109"/>
      <c r="CB12" s="109"/>
      <c r="CC12" s="109"/>
      <c r="CD12" s="109"/>
      <c r="CE12" s="109"/>
      <c r="CF12" s="109"/>
      <c r="CG12" s="109"/>
      <c r="CH12" s="109"/>
      <c r="CI12" s="109"/>
      <c r="CJ12" s="109"/>
      <c r="CK12" s="109"/>
      <c r="CL12" s="109"/>
      <c r="CM12" s="109"/>
      <c r="CN12" s="109"/>
      <c r="CO12" s="109"/>
      <c r="CP12" s="109"/>
      <c r="CQ12" s="109"/>
      <c r="CR12" s="109"/>
      <c r="CS12" s="109"/>
      <c r="CT12" s="109"/>
      <c r="CU12" s="109"/>
      <c r="CV12" s="109"/>
      <c r="CW12" s="109"/>
      <c r="CX12" s="109"/>
      <c r="CY12" s="109"/>
      <c r="CZ12" s="109"/>
      <c r="DA12" s="109"/>
      <c r="DB12" s="109"/>
      <c r="DC12" s="109"/>
      <c r="DD12" s="109">
        <v>19500</v>
      </c>
      <c r="DE12" s="103">
        <f>+DD12/1.19</f>
        <v>16386.55462184874</v>
      </c>
      <c r="DF12" s="103">
        <f>+(DE12*36%)+DE12</f>
        <v>22285.714285714286</v>
      </c>
      <c r="DG12" s="109"/>
      <c r="DH12" s="109"/>
      <c r="DI12" s="109"/>
      <c r="DJ12" s="109"/>
      <c r="DK12" s="109"/>
      <c r="DL12" s="109"/>
      <c r="DM12" s="109"/>
      <c r="DN12" s="109"/>
      <c r="DO12" s="109"/>
      <c r="DP12" s="109"/>
      <c r="DQ12" s="109"/>
      <c r="DR12" s="109"/>
      <c r="DS12" s="109"/>
      <c r="DT12" s="109"/>
      <c r="DU12" s="109"/>
      <c r="DV12" s="109"/>
      <c r="DW12" s="109"/>
      <c r="DX12" s="109"/>
      <c r="DY12" s="109"/>
      <c r="DZ12" s="109"/>
      <c r="EA12" s="109"/>
      <c r="EB12" s="109"/>
      <c r="EC12" s="109"/>
      <c r="ED12" s="109"/>
      <c r="EE12" s="109"/>
      <c r="EF12" s="109"/>
      <c r="EG12" s="109"/>
      <c r="EH12" s="109"/>
      <c r="EI12" s="109"/>
      <c r="EJ12" s="109"/>
      <c r="EK12" s="109"/>
      <c r="EL12" s="109"/>
      <c r="EM12" s="109"/>
      <c r="EN12" s="109"/>
      <c r="EO12" s="109"/>
      <c r="EP12" s="109"/>
      <c r="EQ12" s="109"/>
      <c r="ER12" s="109"/>
      <c r="ES12" s="109"/>
      <c r="ET12" s="109"/>
      <c r="EU12" s="109"/>
      <c r="EV12" s="109"/>
      <c r="EW12" s="109"/>
      <c r="EX12" s="109"/>
      <c r="EY12" s="103">
        <f t="shared" si="3"/>
        <v>18793.142857142855</v>
      </c>
      <c r="EZ12" s="103">
        <f t="shared" si="4"/>
        <v>18793.142857142855</v>
      </c>
      <c r="FA12" s="103">
        <f t="shared" si="5"/>
        <v>4939.2418818425085</v>
      </c>
      <c r="FB12" s="36">
        <f>FA12/EZ12</f>
        <v>0.26282149395598364</v>
      </c>
      <c r="FC12" s="37">
        <f t="shared" si="6"/>
        <v>15793.27731092437</v>
      </c>
      <c r="FD12" s="38">
        <f t="shared" si="7"/>
        <v>3000.7226890756301</v>
      </c>
      <c r="FE12" s="39">
        <f t="shared" si="1"/>
        <v>18794</v>
      </c>
      <c r="FF12" s="106">
        <f t="shared" si="8"/>
        <v>18794</v>
      </c>
      <c r="FG12" s="248" t="s">
        <v>534</v>
      </c>
    </row>
    <row r="13" spans="1:163" ht="31" x14ac:dyDescent="0.35">
      <c r="A13" s="247">
        <f t="shared" si="2"/>
        <v>8</v>
      </c>
      <c r="B13" s="20" t="s">
        <v>141</v>
      </c>
      <c r="C13" s="231" t="s">
        <v>303</v>
      </c>
      <c r="D13" s="20" t="s">
        <v>142</v>
      </c>
      <c r="E13" s="20">
        <v>3</v>
      </c>
      <c r="F13" s="20"/>
      <c r="G13" s="102"/>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v>12000</v>
      </c>
      <c r="AF13" s="103">
        <f>(AE13*5.1%)+AE13</f>
        <v>12612</v>
      </c>
      <c r="AG13" s="103">
        <v>15000</v>
      </c>
      <c r="AH13" s="103">
        <f>(AG13*5.1%)+AG13</f>
        <v>15765</v>
      </c>
      <c r="AI13" s="103"/>
      <c r="AJ13" s="103"/>
      <c r="AK13" s="103"/>
      <c r="AL13" s="103"/>
      <c r="AM13" s="103"/>
      <c r="AN13" s="103"/>
      <c r="AO13" s="103"/>
      <c r="AP13" s="109"/>
      <c r="AQ13" s="109"/>
      <c r="AR13" s="109"/>
      <c r="AS13" s="109"/>
      <c r="AT13" s="109"/>
      <c r="AU13" s="109"/>
      <c r="AV13" s="109"/>
      <c r="AW13" s="109"/>
      <c r="AX13" s="109"/>
      <c r="AY13" s="109"/>
      <c r="AZ13" s="109"/>
      <c r="BA13" s="109"/>
      <c r="BB13" s="109"/>
      <c r="BC13" s="109"/>
      <c r="BD13" s="109"/>
      <c r="BE13" s="109"/>
      <c r="BF13" s="109"/>
      <c r="BG13" s="109"/>
      <c r="BH13" s="109"/>
      <c r="BI13" s="109"/>
      <c r="BJ13" s="109"/>
      <c r="BK13" s="109"/>
      <c r="BL13" s="109"/>
      <c r="BM13" s="109"/>
      <c r="BN13" s="109"/>
      <c r="BO13" s="109"/>
      <c r="BP13" s="109"/>
      <c r="BQ13" s="109"/>
      <c r="BR13" s="109"/>
      <c r="BS13" s="109"/>
      <c r="BT13" s="109"/>
      <c r="BU13" s="109"/>
      <c r="BV13" s="109"/>
      <c r="BW13" s="109"/>
      <c r="BX13" s="109"/>
      <c r="BY13" s="109"/>
      <c r="BZ13" s="109"/>
      <c r="CA13" s="109"/>
      <c r="CB13" s="109"/>
      <c r="CC13" s="109"/>
      <c r="CD13" s="109"/>
      <c r="CE13" s="109"/>
      <c r="CF13" s="109"/>
      <c r="CG13" s="109"/>
      <c r="CH13" s="109"/>
      <c r="CI13" s="109"/>
      <c r="CJ13" s="109"/>
      <c r="CK13" s="109"/>
      <c r="CL13" s="109"/>
      <c r="CM13" s="109"/>
      <c r="CN13" s="109"/>
      <c r="CO13" s="109"/>
      <c r="CP13" s="109"/>
      <c r="CQ13" s="109"/>
      <c r="CR13" s="109"/>
      <c r="CS13" s="109"/>
      <c r="CT13" s="109"/>
      <c r="CU13" s="109"/>
      <c r="CV13" s="109"/>
      <c r="CW13" s="109"/>
      <c r="CX13" s="109"/>
      <c r="CY13" s="109"/>
      <c r="CZ13" s="109"/>
      <c r="DA13" s="109"/>
      <c r="DB13" s="109"/>
      <c r="DC13" s="109"/>
      <c r="DD13" s="109"/>
      <c r="DE13" s="109"/>
      <c r="DF13" s="109"/>
      <c r="DG13" s="109"/>
      <c r="DH13" s="109"/>
      <c r="DI13" s="109"/>
      <c r="DJ13" s="109"/>
      <c r="DK13" s="109"/>
      <c r="DL13" s="109"/>
      <c r="DM13" s="109"/>
      <c r="DN13" s="109"/>
      <c r="DO13" s="109"/>
      <c r="DP13" s="109"/>
      <c r="DQ13" s="109"/>
      <c r="DR13" s="109"/>
      <c r="DS13" s="109"/>
      <c r="DT13" s="109"/>
      <c r="DU13" s="109"/>
      <c r="DV13" s="109"/>
      <c r="DW13" s="109"/>
      <c r="DX13" s="109"/>
      <c r="DY13" s="109"/>
      <c r="DZ13" s="109"/>
      <c r="EA13" s="109"/>
      <c r="EB13" s="109"/>
      <c r="EC13" s="109"/>
      <c r="ED13" s="109"/>
      <c r="EE13" s="109"/>
      <c r="EF13" s="109"/>
      <c r="EG13" s="109"/>
      <c r="EH13" s="109"/>
      <c r="EI13" s="109"/>
      <c r="EJ13" s="109"/>
      <c r="EK13" s="109"/>
      <c r="EL13" s="109"/>
      <c r="EM13" s="109"/>
      <c r="EN13" s="109"/>
      <c r="EO13" s="109"/>
      <c r="EP13" s="109"/>
      <c r="EQ13" s="109"/>
      <c r="ER13" s="109"/>
      <c r="ES13" s="109"/>
      <c r="ET13" s="109"/>
      <c r="EU13" s="109"/>
      <c r="EV13" s="109"/>
      <c r="EW13" s="109"/>
      <c r="EX13" s="109"/>
      <c r="EY13" s="103">
        <f t="shared" si="3"/>
        <v>14188.5</v>
      </c>
      <c r="EZ13" s="103">
        <f t="shared" si="4"/>
        <v>14188.5</v>
      </c>
      <c r="FA13" s="103">
        <f t="shared" si="5"/>
        <v>2229.5076810811843</v>
      </c>
      <c r="FB13" s="36">
        <f t="shared" ref="FB13:FB18" si="9">+FA13/EZ13</f>
        <v>0.15713484026367722</v>
      </c>
      <c r="FC13" s="37">
        <f t="shared" si="6"/>
        <v>11923.529411764706</v>
      </c>
      <c r="FD13" s="38">
        <f t="shared" si="7"/>
        <v>2265.4705882352941</v>
      </c>
      <c r="FE13" s="39">
        <f t="shared" si="1"/>
        <v>14189</v>
      </c>
      <c r="FF13" s="106">
        <f t="shared" si="8"/>
        <v>42567</v>
      </c>
      <c r="FG13" s="248" t="s">
        <v>534</v>
      </c>
    </row>
    <row r="14" spans="1:163" ht="31" x14ac:dyDescent="0.35">
      <c r="A14" s="247">
        <f t="shared" si="2"/>
        <v>9</v>
      </c>
      <c r="B14" s="35" t="s">
        <v>143</v>
      </c>
      <c r="C14" s="163" t="s">
        <v>144</v>
      </c>
      <c r="D14" s="20" t="s">
        <v>6</v>
      </c>
      <c r="E14" s="20">
        <v>30</v>
      </c>
      <c r="F14" s="20"/>
      <c r="G14" s="102"/>
      <c r="H14" s="103"/>
      <c r="I14" s="103"/>
      <c r="J14" s="103"/>
      <c r="K14" s="103"/>
      <c r="L14" s="103"/>
      <c r="M14" s="103"/>
      <c r="N14" s="103"/>
      <c r="O14" s="103"/>
      <c r="P14" s="103"/>
      <c r="Q14" s="103"/>
      <c r="R14" s="103"/>
      <c r="S14" s="103"/>
      <c r="T14" s="103"/>
      <c r="U14" s="103"/>
      <c r="V14" s="103"/>
      <c r="W14" s="103"/>
      <c r="X14" s="103"/>
      <c r="Y14" s="103"/>
      <c r="Z14" s="103"/>
      <c r="AA14" s="103"/>
      <c r="AB14" s="103"/>
      <c r="AC14" s="109"/>
      <c r="AD14" s="109"/>
      <c r="AE14" s="109"/>
      <c r="AF14" s="109"/>
      <c r="AG14" s="109"/>
      <c r="AH14" s="109"/>
      <c r="AI14" s="109"/>
      <c r="AJ14" s="109"/>
      <c r="AK14" s="109"/>
      <c r="AL14" s="109"/>
      <c r="AM14" s="109"/>
      <c r="AN14" s="109"/>
      <c r="AO14" s="109"/>
      <c r="AP14" s="109"/>
      <c r="AQ14" s="109"/>
      <c r="AR14" s="109"/>
      <c r="AS14" s="109"/>
      <c r="AT14" s="109"/>
      <c r="AU14" s="109"/>
      <c r="AV14" s="109"/>
      <c r="AW14" s="109"/>
      <c r="AX14" s="109"/>
      <c r="AY14" s="109"/>
      <c r="AZ14" s="109"/>
      <c r="BA14" s="109"/>
      <c r="BB14" s="109"/>
      <c r="BC14" s="109"/>
      <c r="BD14" s="109"/>
      <c r="BE14" s="109"/>
      <c r="BF14" s="109"/>
      <c r="BG14" s="109"/>
      <c r="BH14" s="109"/>
      <c r="BI14" s="109"/>
      <c r="BJ14" s="109"/>
      <c r="BK14" s="109"/>
      <c r="BL14" s="109"/>
      <c r="BM14" s="109"/>
      <c r="BN14" s="109"/>
      <c r="BO14" s="109"/>
      <c r="BP14" s="109"/>
      <c r="BQ14" s="109"/>
      <c r="BR14" s="109"/>
      <c r="BS14" s="109"/>
      <c r="BT14" s="109"/>
      <c r="BU14" s="109"/>
      <c r="BV14" s="109"/>
      <c r="BW14" s="109"/>
      <c r="BX14" s="109"/>
      <c r="BY14" s="109"/>
      <c r="BZ14" s="109"/>
      <c r="CA14" s="109"/>
      <c r="CB14" s="109"/>
      <c r="CC14" s="109"/>
      <c r="CD14" s="109"/>
      <c r="CE14" s="109"/>
      <c r="CF14" s="109"/>
      <c r="CG14" s="109"/>
      <c r="CH14" s="109"/>
      <c r="CI14" s="109"/>
      <c r="CJ14" s="109"/>
      <c r="CK14" s="109"/>
      <c r="CL14" s="109"/>
      <c r="CM14" s="109"/>
      <c r="CN14" s="109"/>
      <c r="CO14" s="109"/>
      <c r="CP14" s="109"/>
      <c r="CQ14" s="109"/>
      <c r="CR14" s="109"/>
      <c r="CS14" s="109"/>
      <c r="CT14" s="109"/>
      <c r="CU14" s="109"/>
      <c r="CV14" s="109"/>
      <c r="CW14" s="109"/>
      <c r="CX14" s="109"/>
      <c r="CY14" s="109"/>
      <c r="CZ14" s="109"/>
      <c r="DA14" s="109"/>
      <c r="DB14" s="109"/>
      <c r="DC14" s="109"/>
      <c r="DD14" s="109"/>
      <c r="DE14" s="109"/>
      <c r="DF14" s="109"/>
      <c r="DG14" s="109">
        <v>61600</v>
      </c>
      <c r="DH14" s="103">
        <f>+DG14/1.19</f>
        <v>51764.705882352944</v>
      </c>
      <c r="DI14" s="103">
        <f>+(DH14*36%)+DH14</f>
        <v>70400</v>
      </c>
      <c r="DJ14" s="109">
        <v>79900</v>
      </c>
      <c r="DK14" s="103">
        <f>+DJ14/1.19</f>
        <v>67142.857142857145</v>
      </c>
      <c r="DL14" s="103">
        <f>+(DK14*36%)+DK14</f>
        <v>91314.28571428571</v>
      </c>
      <c r="DM14" s="109"/>
      <c r="DN14" s="109"/>
      <c r="DO14" s="109"/>
      <c r="DP14" s="109"/>
      <c r="DQ14" s="109"/>
      <c r="DR14" s="109"/>
      <c r="DS14" s="109"/>
      <c r="DT14" s="109"/>
      <c r="DU14" s="109"/>
      <c r="DV14" s="109"/>
      <c r="DW14" s="109"/>
      <c r="DX14" s="109"/>
      <c r="DY14" s="109"/>
      <c r="DZ14" s="109"/>
      <c r="EA14" s="109"/>
      <c r="EB14" s="109"/>
      <c r="EC14" s="109"/>
      <c r="ED14" s="109"/>
      <c r="EE14" s="109"/>
      <c r="EF14" s="109"/>
      <c r="EG14" s="109"/>
      <c r="EH14" s="109"/>
      <c r="EI14" s="109"/>
      <c r="EJ14" s="109"/>
      <c r="EK14" s="109"/>
      <c r="EL14" s="109"/>
      <c r="EM14" s="109"/>
      <c r="EN14" s="109"/>
      <c r="EO14" s="109"/>
      <c r="EP14" s="109"/>
      <c r="EQ14" s="109"/>
      <c r="ER14" s="109"/>
      <c r="ES14" s="109"/>
      <c r="ET14" s="109"/>
      <c r="EU14" s="109"/>
      <c r="EV14" s="109"/>
      <c r="EW14" s="109"/>
      <c r="EX14" s="109"/>
      <c r="EY14" s="103">
        <f t="shared" si="3"/>
        <v>80857.142857142855</v>
      </c>
      <c r="EZ14" s="103">
        <f t="shared" si="4"/>
        <v>80857.142857142855</v>
      </c>
      <c r="FA14" s="103">
        <f t="shared" si="5"/>
        <v>14788.633252244406</v>
      </c>
      <c r="FB14" s="36">
        <f t="shared" si="9"/>
        <v>0.18289829110549619</v>
      </c>
      <c r="FC14" s="37">
        <f t="shared" si="6"/>
        <v>67947.899159663866</v>
      </c>
      <c r="FD14" s="38">
        <f t="shared" si="7"/>
        <v>12910.100840336134</v>
      </c>
      <c r="FE14" s="39">
        <f t="shared" si="1"/>
        <v>80858</v>
      </c>
      <c r="FF14" s="106">
        <f t="shared" si="8"/>
        <v>2425740</v>
      </c>
      <c r="FG14" s="248" t="s">
        <v>534</v>
      </c>
    </row>
    <row r="15" spans="1:163" ht="57.65" customHeight="1" x14ac:dyDescent="0.35">
      <c r="A15" s="247">
        <f t="shared" si="2"/>
        <v>10</v>
      </c>
      <c r="B15" s="35" t="s">
        <v>630</v>
      </c>
      <c r="C15" s="189" t="s">
        <v>629</v>
      </c>
      <c r="D15" s="20" t="s">
        <v>6</v>
      </c>
      <c r="E15" s="20">
        <v>30</v>
      </c>
      <c r="F15" s="20"/>
      <c r="G15" s="102"/>
      <c r="H15" s="103"/>
      <c r="I15" s="103"/>
      <c r="J15" s="103"/>
      <c r="K15" s="103"/>
      <c r="L15" s="103">
        <v>42840</v>
      </c>
      <c r="M15" s="103">
        <f>+(L15*5.1%)+L15</f>
        <v>45024.84</v>
      </c>
      <c r="N15" s="103"/>
      <c r="O15" s="103">
        <v>39270</v>
      </c>
      <c r="P15" s="103">
        <f>+(O15*5.1%)+O15</f>
        <v>41272.769999999997</v>
      </c>
      <c r="Q15" s="103"/>
      <c r="R15" s="103">
        <v>47600</v>
      </c>
      <c r="S15" s="103">
        <f>+(R15*5.1%)+R15</f>
        <v>50027.6</v>
      </c>
      <c r="T15" s="103"/>
      <c r="U15" s="103"/>
      <c r="V15" s="103"/>
      <c r="W15" s="103"/>
      <c r="X15" s="103"/>
      <c r="Y15" s="103"/>
      <c r="Z15" s="103"/>
      <c r="AA15" s="103"/>
      <c r="AB15" s="103"/>
      <c r="AC15" s="109"/>
      <c r="AD15" s="109"/>
      <c r="AE15" s="109"/>
      <c r="AF15" s="109"/>
      <c r="AG15" s="109"/>
      <c r="AH15" s="109"/>
      <c r="AI15" s="109"/>
      <c r="AJ15" s="109"/>
      <c r="AK15" s="109"/>
      <c r="AL15" s="109"/>
      <c r="AM15" s="109"/>
      <c r="AN15" s="109"/>
      <c r="AO15" s="109"/>
      <c r="AP15" s="109"/>
      <c r="AQ15" s="109"/>
      <c r="AR15" s="109"/>
      <c r="AS15" s="109"/>
      <c r="AT15" s="109"/>
      <c r="AU15" s="109"/>
      <c r="AV15" s="109"/>
      <c r="AW15" s="109"/>
      <c r="AX15" s="109"/>
      <c r="AY15" s="109"/>
      <c r="AZ15" s="109"/>
      <c r="BA15" s="109"/>
      <c r="BB15" s="109"/>
      <c r="BC15" s="109"/>
      <c r="BD15" s="109"/>
      <c r="BE15" s="109"/>
      <c r="BF15" s="109"/>
      <c r="BG15" s="109"/>
      <c r="BH15" s="109"/>
      <c r="BI15" s="109"/>
      <c r="BJ15" s="109"/>
      <c r="BK15" s="109"/>
      <c r="BL15" s="109"/>
      <c r="BM15" s="109"/>
      <c r="BN15" s="109"/>
      <c r="BO15" s="109"/>
      <c r="BP15" s="109"/>
      <c r="BQ15" s="109"/>
      <c r="BR15" s="109"/>
      <c r="BS15" s="109"/>
      <c r="BT15" s="109"/>
      <c r="BU15" s="109"/>
      <c r="BV15" s="109"/>
      <c r="BW15" s="109"/>
      <c r="BX15" s="109"/>
      <c r="BY15" s="109"/>
      <c r="BZ15" s="109"/>
      <c r="CA15" s="109"/>
      <c r="CB15" s="109"/>
      <c r="CC15" s="109"/>
      <c r="CD15" s="109"/>
      <c r="CE15" s="109"/>
      <c r="CF15" s="109"/>
      <c r="CG15" s="109"/>
      <c r="CH15" s="109"/>
      <c r="CI15" s="109"/>
      <c r="CJ15" s="109"/>
      <c r="CK15" s="109"/>
      <c r="CL15" s="109"/>
      <c r="CM15" s="109"/>
      <c r="CN15" s="109"/>
      <c r="CO15" s="109"/>
      <c r="CP15" s="109"/>
      <c r="CQ15" s="109"/>
      <c r="CR15" s="109"/>
      <c r="CS15" s="109"/>
      <c r="CT15" s="109"/>
      <c r="CU15" s="109"/>
      <c r="CV15" s="109"/>
      <c r="CW15" s="109"/>
      <c r="CX15" s="109"/>
      <c r="CY15" s="109"/>
      <c r="CZ15" s="109"/>
      <c r="DA15" s="109"/>
      <c r="DB15" s="109"/>
      <c r="DC15" s="109"/>
      <c r="DD15" s="109"/>
      <c r="DE15" s="109"/>
      <c r="DF15" s="109"/>
      <c r="DG15" s="109"/>
      <c r="DH15" s="109"/>
      <c r="DI15" s="109"/>
      <c r="DJ15" s="109"/>
      <c r="DK15" s="109"/>
      <c r="DL15" s="109"/>
      <c r="DM15" s="109"/>
      <c r="DN15" s="109"/>
      <c r="DO15" s="109"/>
      <c r="DP15" s="109"/>
      <c r="DQ15" s="109"/>
      <c r="DR15" s="109"/>
      <c r="DS15" s="109"/>
      <c r="DT15" s="109"/>
      <c r="DU15" s="109"/>
      <c r="DV15" s="109"/>
      <c r="DW15" s="109"/>
      <c r="DX15" s="109"/>
      <c r="DY15" s="109"/>
      <c r="DZ15" s="109"/>
      <c r="EA15" s="109"/>
      <c r="EB15" s="109"/>
      <c r="EC15" s="109"/>
      <c r="ED15" s="109"/>
      <c r="EE15" s="109"/>
      <c r="EF15" s="109"/>
      <c r="EG15" s="109"/>
      <c r="EH15" s="109"/>
      <c r="EI15" s="109"/>
      <c r="EJ15" s="109"/>
      <c r="EK15" s="109"/>
      <c r="EL15" s="109"/>
      <c r="EM15" s="109"/>
      <c r="EN15" s="109"/>
      <c r="EO15" s="109"/>
      <c r="EP15" s="109"/>
      <c r="EQ15" s="109"/>
      <c r="ER15" s="109"/>
      <c r="ES15" s="109"/>
      <c r="ET15" s="109"/>
      <c r="EU15" s="109"/>
      <c r="EV15" s="109"/>
      <c r="EW15" s="109"/>
      <c r="EX15" s="109"/>
      <c r="EY15" s="103">
        <f t="shared" si="3"/>
        <v>45024.84</v>
      </c>
      <c r="EZ15" s="103">
        <f t="shared" si="4"/>
        <v>45441.736666666664</v>
      </c>
      <c r="FA15" s="103">
        <f t="shared" si="5"/>
        <v>4392.2789307184648</v>
      </c>
      <c r="FB15" s="36">
        <f t="shared" si="9"/>
        <v>9.6657373879382946E-2</v>
      </c>
      <c r="FC15" s="37">
        <f t="shared" si="6"/>
        <v>38186.554621848743</v>
      </c>
      <c r="FD15" s="38">
        <f t="shared" si="7"/>
        <v>7255.4453781512611</v>
      </c>
      <c r="FE15" s="39">
        <f t="shared" si="1"/>
        <v>45442</v>
      </c>
      <c r="FF15" s="106">
        <f t="shared" si="8"/>
        <v>1363260</v>
      </c>
      <c r="FG15" s="248" t="s">
        <v>541</v>
      </c>
    </row>
    <row r="16" spans="1:163" ht="15.5" x14ac:dyDescent="0.35">
      <c r="A16" s="247">
        <f t="shared" si="2"/>
        <v>11</v>
      </c>
      <c r="B16" s="35" t="s">
        <v>145</v>
      </c>
      <c r="C16" s="163" t="s">
        <v>639</v>
      </c>
      <c r="D16" s="20" t="s">
        <v>136</v>
      </c>
      <c r="E16" s="20">
        <v>30</v>
      </c>
      <c r="F16" s="20"/>
      <c r="G16" s="102"/>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9"/>
      <c r="AV16" s="109"/>
      <c r="AW16" s="109"/>
      <c r="AX16" s="109"/>
      <c r="AY16" s="109"/>
      <c r="AZ16" s="109"/>
      <c r="BA16" s="109"/>
      <c r="BB16" s="109"/>
      <c r="BC16" s="109"/>
      <c r="BD16" s="109"/>
      <c r="BE16" s="109"/>
      <c r="BF16" s="109"/>
      <c r="BG16" s="109"/>
      <c r="BH16" s="109"/>
      <c r="BI16" s="109"/>
      <c r="BJ16" s="109"/>
      <c r="BK16" s="109"/>
      <c r="BL16" s="109"/>
      <c r="BM16" s="109"/>
      <c r="BN16" s="109"/>
      <c r="BO16" s="109"/>
      <c r="BP16" s="109"/>
      <c r="BQ16" s="109"/>
      <c r="BR16" s="109"/>
      <c r="BS16" s="109"/>
      <c r="BT16" s="109"/>
      <c r="BU16" s="109"/>
      <c r="BV16" s="109"/>
      <c r="BW16" s="109"/>
      <c r="BX16" s="109"/>
      <c r="BY16" s="109"/>
      <c r="BZ16" s="109"/>
      <c r="CA16" s="109"/>
      <c r="CB16" s="109"/>
      <c r="CC16" s="109"/>
      <c r="CD16" s="109"/>
      <c r="CE16" s="109"/>
      <c r="CF16" s="109"/>
      <c r="CG16" s="109"/>
      <c r="CH16" s="109"/>
      <c r="CI16" s="109"/>
      <c r="CJ16" s="109"/>
      <c r="CK16" s="109"/>
      <c r="CL16" s="109"/>
      <c r="CM16" s="109"/>
      <c r="CN16" s="109"/>
      <c r="CO16" s="109"/>
      <c r="CP16" s="109"/>
      <c r="CQ16" s="109"/>
      <c r="CR16" s="109"/>
      <c r="CS16" s="109"/>
      <c r="CT16" s="109"/>
      <c r="CU16" s="109"/>
      <c r="CV16" s="109"/>
      <c r="CW16" s="109"/>
      <c r="CX16" s="109"/>
      <c r="CY16" s="109"/>
      <c r="CZ16" s="109"/>
      <c r="DA16" s="109"/>
      <c r="DB16" s="109"/>
      <c r="DC16" s="109"/>
      <c r="DD16" s="109">
        <v>26500</v>
      </c>
      <c r="DE16" s="103">
        <f>+DD16/1.19</f>
        <v>22268.907563025212</v>
      </c>
      <c r="DF16" s="103">
        <f>+(DE16*36%)+DE16</f>
        <v>30285.71428571429</v>
      </c>
      <c r="DG16" s="109"/>
      <c r="DH16" s="109"/>
      <c r="DI16" s="109"/>
      <c r="DJ16" s="109"/>
      <c r="DK16" s="109"/>
      <c r="DL16" s="109"/>
      <c r="DM16" s="109">
        <v>17500</v>
      </c>
      <c r="DN16" s="103">
        <f>+DM16/1.19</f>
        <v>14705.882352941177</v>
      </c>
      <c r="DO16" s="103">
        <f>+(DN16*36%)+DN16</f>
        <v>20000</v>
      </c>
      <c r="DP16" s="109"/>
      <c r="DQ16" s="109"/>
      <c r="DR16" s="109"/>
      <c r="DS16" s="109"/>
      <c r="DT16" s="109"/>
      <c r="DU16" s="109"/>
      <c r="DV16" s="109"/>
      <c r="DW16" s="109"/>
      <c r="DX16" s="109"/>
      <c r="DY16" s="109"/>
      <c r="DZ16" s="109"/>
      <c r="EA16" s="109"/>
      <c r="EB16" s="109"/>
      <c r="EC16" s="109"/>
      <c r="ED16" s="109"/>
      <c r="EE16" s="109"/>
      <c r="EF16" s="109"/>
      <c r="EG16" s="109"/>
      <c r="EH16" s="109"/>
      <c r="EI16" s="109"/>
      <c r="EJ16" s="109"/>
      <c r="EK16" s="109"/>
      <c r="EL16" s="109"/>
      <c r="EM16" s="109"/>
      <c r="EN16" s="109"/>
      <c r="EO16" s="109"/>
      <c r="EP16" s="109"/>
      <c r="EQ16" s="109"/>
      <c r="ER16" s="109"/>
      <c r="ES16" s="109"/>
      <c r="ET16" s="109"/>
      <c r="EU16" s="109"/>
      <c r="EV16" s="109"/>
      <c r="EW16" s="109"/>
      <c r="EX16" s="109"/>
      <c r="EY16" s="103">
        <f t="shared" si="3"/>
        <v>25142.857142857145</v>
      </c>
      <c r="EZ16" s="103">
        <f t="shared" si="4"/>
        <v>25142.857142857145</v>
      </c>
      <c r="FA16" s="103">
        <f t="shared" si="5"/>
        <v>7273.0983207759118</v>
      </c>
      <c r="FB16" s="36">
        <f t="shared" si="9"/>
        <v>0.289270955939951</v>
      </c>
      <c r="FC16" s="37">
        <f t="shared" si="6"/>
        <v>21128.571428571431</v>
      </c>
      <c r="FD16" s="38">
        <f t="shared" si="7"/>
        <v>4014.428571428572</v>
      </c>
      <c r="FE16" s="39">
        <f t="shared" si="1"/>
        <v>25143</v>
      </c>
      <c r="FF16" s="106">
        <f t="shared" si="8"/>
        <v>754290</v>
      </c>
      <c r="FG16" s="248" t="s">
        <v>534</v>
      </c>
    </row>
    <row r="17" spans="1:163" ht="15.5" x14ac:dyDescent="0.35">
      <c r="A17" s="247">
        <f t="shared" si="2"/>
        <v>12</v>
      </c>
      <c r="B17" s="20" t="s">
        <v>146</v>
      </c>
      <c r="C17" s="163" t="s">
        <v>147</v>
      </c>
      <c r="D17" s="20" t="s">
        <v>148</v>
      </c>
      <c r="E17" s="20">
        <v>3</v>
      </c>
      <c r="F17" s="20"/>
      <c r="G17" s="102"/>
      <c r="H17" s="103"/>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v>5940</v>
      </c>
      <c r="AN17" s="103">
        <v>6433</v>
      </c>
      <c r="AO17" s="103">
        <f>(AN17*5.1%)+AN17</f>
        <v>6761.0829999999996</v>
      </c>
      <c r="AP17" s="103"/>
      <c r="AQ17" s="103"/>
      <c r="AR17" s="103"/>
      <c r="AS17" s="103"/>
      <c r="AT17" s="103"/>
      <c r="AU17" s="109"/>
      <c r="AV17" s="109"/>
      <c r="AW17" s="109"/>
      <c r="AX17" s="109"/>
      <c r="AY17" s="109"/>
      <c r="AZ17" s="109"/>
      <c r="BA17" s="109"/>
      <c r="BB17" s="109"/>
      <c r="BC17" s="109"/>
      <c r="BD17" s="109"/>
      <c r="BE17" s="109"/>
      <c r="BF17" s="109"/>
      <c r="BG17" s="109"/>
      <c r="BH17" s="109"/>
      <c r="BI17" s="109"/>
      <c r="BJ17" s="109"/>
      <c r="BK17" s="109"/>
      <c r="BL17" s="109"/>
      <c r="BM17" s="109"/>
      <c r="BN17" s="109"/>
      <c r="BO17" s="109"/>
      <c r="BP17" s="109"/>
      <c r="BQ17" s="109"/>
      <c r="BR17" s="109"/>
      <c r="BS17" s="109"/>
      <c r="BT17" s="109"/>
      <c r="BU17" s="109"/>
      <c r="BV17" s="109"/>
      <c r="BW17" s="109"/>
      <c r="BX17" s="109"/>
      <c r="BY17" s="109"/>
      <c r="BZ17" s="109"/>
      <c r="CA17" s="109"/>
      <c r="CB17" s="109"/>
      <c r="CC17" s="109"/>
      <c r="CD17" s="109"/>
      <c r="CE17" s="109"/>
      <c r="CF17" s="109"/>
      <c r="CG17" s="109"/>
      <c r="CH17" s="109"/>
      <c r="CI17" s="109"/>
      <c r="CJ17" s="109"/>
      <c r="CK17" s="109"/>
      <c r="CL17" s="109"/>
      <c r="CM17" s="109"/>
      <c r="CN17" s="109"/>
      <c r="CO17" s="109"/>
      <c r="CP17" s="109"/>
      <c r="CQ17" s="109"/>
      <c r="CR17" s="109"/>
      <c r="CS17" s="109"/>
      <c r="CT17" s="109"/>
      <c r="CU17" s="109"/>
      <c r="CV17" s="109"/>
      <c r="CW17" s="109"/>
      <c r="CX17" s="109"/>
      <c r="CY17" s="109"/>
      <c r="CZ17" s="109"/>
      <c r="DA17" s="109"/>
      <c r="DB17" s="109"/>
      <c r="DC17" s="109"/>
      <c r="DD17" s="109"/>
      <c r="DE17" s="109"/>
      <c r="DF17" s="109"/>
      <c r="DG17" s="109"/>
      <c r="DH17" s="109"/>
      <c r="DI17" s="109"/>
      <c r="DJ17" s="109"/>
      <c r="DK17" s="109"/>
      <c r="DL17" s="109"/>
      <c r="DM17" s="109"/>
      <c r="DN17" s="109"/>
      <c r="DO17" s="109"/>
      <c r="DP17" s="109"/>
      <c r="DQ17" s="109"/>
      <c r="DR17" s="109"/>
      <c r="DS17" s="109"/>
      <c r="DT17" s="109"/>
      <c r="DU17" s="109"/>
      <c r="DV17" s="109"/>
      <c r="DW17" s="109"/>
      <c r="DX17" s="109"/>
      <c r="DY17" s="109"/>
      <c r="DZ17" s="109"/>
      <c r="EA17" s="109"/>
      <c r="EB17" s="109"/>
      <c r="EC17" s="109"/>
      <c r="ED17" s="109"/>
      <c r="EE17" s="109"/>
      <c r="EF17" s="109"/>
      <c r="EG17" s="109"/>
      <c r="EH17" s="109"/>
      <c r="EI17" s="109"/>
      <c r="EJ17" s="109"/>
      <c r="EK17" s="109"/>
      <c r="EL17" s="109"/>
      <c r="EM17" s="109"/>
      <c r="EN17" s="109"/>
      <c r="EO17" s="109"/>
      <c r="EP17" s="109"/>
      <c r="EQ17" s="109"/>
      <c r="ER17" s="109"/>
      <c r="ES17" s="109"/>
      <c r="ET17" s="109"/>
      <c r="EU17" s="109"/>
      <c r="EV17" s="109"/>
      <c r="EW17" s="109"/>
      <c r="EX17" s="109"/>
      <c r="EY17" s="103">
        <f t="shared" si="3"/>
        <v>6350.5414999999994</v>
      </c>
      <c r="EZ17" s="103">
        <f t="shared" si="4"/>
        <v>6350.5414999999994</v>
      </c>
      <c r="FA17" s="103">
        <f t="shared" si="5"/>
        <v>580.59335721699381</v>
      </c>
      <c r="FB17" s="36">
        <f t="shared" si="9"/>
        <v>9.1424228503505386E-2</v>
      </c>
      <c r="FC17" s="37">
        <f t="shared" si="6"/>
        <v>5336.9747899159665</v>
      </c>
      <c r="FD17" s="38">
        <f t="shared" si="7"/>
        <v>1014.0252100840337</v>
      </c>
      <c r="FE17" s="39">
        <f t="shared" si="1"/>
        <v>6351</v>
      </c>
      <c r="FF17" s="106">
        <f t="shared" si="8"/>
        <v>19053</v>
      </c>
      <c r="FG17" s="248" t="s">
        <v>541</v>
      </c>
    </row>
    <row r="18" spans="1:163" ht="46.5" x14ac:dyDescent="0.35">
      <c r="A18" s="247">
        <f t="shared" si="2"/>
        <v>13</v>
      </c>
      <c r="B18" s="21" t="s">
        <v>308</v>
      </c>
      <c r="C18" s="163" t="s">
        <v>149</v>
      </c>
      <c r="D18" s="21" t="s">
        <v>6</v>
      </c>
      <c r="E18" s="20">
        <v>400</v>
      </c>
      <c r="F18" s="20"/>
      <c r="G18" s="102"/>
      <c r="H18" s="103"/>
      <c r="I18" s="103"/>
      <c r="J18" s="103"/>
      <c r="K18" s="103"/>
      <c r="L18" s="103"/>
      <c r="M18" s="103"/>
      <c r="N18" s="103">
        <v>1900</v>
      </c>
      <c r="O18" s="103"/>
      <c r="P18" s="103"/>
      <c r="Q18" s="103">
        <v>2200</v>
      </c>
      <c r="R18" s="103"/>
      <c r="S18" s="103"/>
      <c r="T18" s="103"/>
      <c r="U18" s="103"/>
      <c r="V18" s="103"/>
      <c r="W18" s="103"/>
      <c r="X18" s="103"/>
      <c r="Y18" s="103"/>
      <c r="Z18" s="103"/>
      <c r="AA18" s="103"/>
      <c r="AB18" s="103"/>
      <c r="AC18" s="103"/>
      <c r="AD18" s="103"/>
      <c r="AE18" s="103"/>
      <c r="AF18" s="103"/>
      <c r="AG18" s="103"/>
      <c r="AH18" s="103"/>
      <c r="AI18" s="103"/>
      <c r="AJ18" s="103"/>
      <c r="AK18" s="103"/>
      <c r="AL18" s="103"/>
      <c r="AM18" s="103"/>
      <c r="AN18" s="103"/>
      <c r="AO18" s="103"/>
      <c r="AP18" s="103"/>
      <c r="AQ18" s="103"/>
      <c r="AR18" s="103"/>
      <c r="AS18" s="103"/>
      <c r="AT18" s="103"/>
      <c r="AU18" s="103">
        <v>1500</v>
      </c>
      <c r="AV18" s="103">
        <f>(AU18*5.1%)+AU18</f>
        <v>1576.5</v>
      </c>
      <c r="AW18" s="109"/>
      <c r="AX18" s="109"/>
      <c r="AY18" s="109"/>
      <c r="AZ18" s="109"/>
      <c r="BA18" s="109"/>
      <c r="BB18" s="109"/>
      <c r="BC18" s="109"/>
      <c r="BD18" s="109"/>
      <c r="BE18" s="109"/>
      <c r="BF18" s="109"/>
      <c r="BG18" s="109"/>
      <c r="BH18" s="109"/>
      <c r="BI18" s="109"/>
      <c r="BJ18" s="109"/>
      <c r="BK18" s="109"/>
      <c r="BL18" s="109"/>
      <c r="BM18" s="109"/>
      <c r="BN18" s="109"/>
      <c r="BO18" s="109"/>
      <c r="BP18" s="109"/>
      <c r="BQ18" s="109"/>
      <c r="BR18" s="109"/>
      <c r="BS18" s="109"/>
      <c r="BT18" s="109"/>
      <c r="BU18" s="109"/>
      <c r="BV18" s="109"/>
      <c r="BW18" s="109"/>
      <c r="BX18" s="109"/>
      <c r="BY18" s="109"/>
      <c r="BZ18" s="109"/>
      <c r="CA18" s="109"/>
      <c r="CB18" s="109"/>
      <c r="CC18" s="109"/>
      <c r="CD18" s="109"/>
      <c r="CE18" s="109"/>
      <c r="CF18" s="109"/>
      <c r="CG18" s="109"/>
      <c r="CH18" s="109"/>
      <c r="CI18" s="109"/>
      <c r="CJ18" s="109"/>
      <c r="CK18" s="109"/>
      <c r="CL18" s="109"/>
      <c r="CM18" s="109"/>
      <c r="CN18" s="109"/>
      <c r="CO18" s="109"/>
      <c r="CP18" s="109"/>
      <c r="CQ18" s="109"/>
      <c r="CR18" s="109"/>
      <c r="CS18" s="109"/>
      <c r="CT18" s="109"/>
      <c r="CU18" s="109"/>
      <c r="CV18" s="109"/>
      <c r="CW18" s="109"/>
      <c r="CX18" s="109"/>
      <c r="CY18" s="109"/>
      <c r="CZ18" s="109"/>
      <c r="DA18" s="109"/>
      <c r="DB18" s="109"/>
      <c r="DC18" s="109"/>
      <c r="DD18" s="109"/>
      <c r="DE18" s="109"/>
      <c r="DF18" s="109"/>
      <c r="DG18" s="109"/>
      <c r="DH18" s="109"/>
      <c r="DI18" s="109"/>
      <c r="DJ18" s="109"/>
      <c r="DK18" s="109"/>
      <c r="DL18" s="109"/>
      <c r="DM18" s="109"/>
      <c r="DN18" s="109"/>
      <c r="DO18" s="109"/>
      <c r="DP18" s="109"/>
      <c r="DQ18" s="109"/>
      <c r="DR18" s="109"/>
      <c r="DS18" s="109"/>
      <c r="DT18" s="109"/>
      <c r="DU18" s="109"/>
      <c r="DV18" s="109"/>
      <c r="DW18" s="109"/>
      <c r="DX18" s="109"/>
      <c r="DY18" s="109"/>
      <c r="DZ18" s="109"/>
      <c r="EA18" s="109"/>
      <c r="EB18" s="109"/>
      <c r="EC18" s="109"/>
      <c r="ED18" s="109"/>
      <c r="EE18" s="109"/>
      <c r="EF18" s="109"/>
      <c r="EG18" s="109"/>
      <c r="EH18" s="109"/>
      <c r="EI18" s="109"/>
      <c r="EJ18" s="109"/>
      <c r="EK18" s="109"/>
      <c r="EL18" s="109"/>
      <c r="EM18" s="109"/>
      <c r="EN18" s="109"/>
      <c r="EO18" s="109"/>
      <c r="EP18" s="109"/>
      <c r="EQ18" s="109"/>
      <c r="ER18" s="109"/>
      <c r="ES18" s="109"/>
      <c r="ET18" s="109"/>
      <c r="EU18" s="109"/>
      <c r="EV18" s="109"/>
      <c r="EW18" s="109"/>
      <c r="EX18" s="109"/>
      <c r="EY18" s="103">
        <f t="shared" si="3"/>
        <v>1900</v>
      </c>
      <c r="EZ18" s="103">
        <f t="shared" si="4"/>
        <v>1892.1666666666667</v>
      </c>
      <c r="FA18" s="103">
        <f t="shared" si="5"/>
        <v>311.82380174279996</v>
      </c>
      <c r="FB18" s="36">
        <f t="shared" si="9"/>
        <v>0.16479721751579315</v>
      </c>
      <c r="FC18" s="37">
        <f>FE18</f>
        <v>1900</v>
      </c>
      <c r="FD18" s="38"/>
      <c r="FE18" s="39">
        <f t="shared" si="1"/>
        <v>1900</v>
      </c>
      <c r="FF18" s="106">
        <f t="shared" si="8"/>
        <v>760000</v>
      </c>
      <c r="FG18" s="248" t="s">
        <v>534</v>
      </c>
    </row>
    <row r="19" spans="1:163" s="198" customFormat="1" ht="15.65" customHeight="1" x14ac:dyDescent="0.35">
      <c r="A19" s="249" t="s">
        <v>150</v>
      </c>
      <c r="B19" s="232"/>
      <c r="C19" s="193"/>
      <c r="D19" s="193"/>
      <c r="E19" s="193"/>
      <c r="F19" s="193"/>
      <c r="G19" s="194"/>
      <c r="H19" s="195"/>
      <c r="I19" s="195"/>
      <c r="J19" s="195"/>
      <c r="K19" s="195"/>
      <c r="L19" s="195"/>
      <c r="M19" s="195"/>
      <c r="N19" s="195"/>
      <c r="O19" s="195"/>
      <c r="P19" s="195"/>
      <c r="Q19" s="195"/>
      <c r="R19" s="195"/>
      <c r="S19" s="195"/>
      <c r="T19" s="195"/>
      <c r="U19" s="195"/>
      <c r="V19" s="195"/>
      <c r="W19" s="195"/>
      <c r="X19" s="195"/>
      <c r="Y19" s="195"/>
      <c r="Z19" s="195"/>
      <c r="AA19" s="195"/>
      <c r="AB19" s="195"/>
      <c r="AC19" s="196"/>
      <c r="AD19" s="196"/>
      <c r="AE19" s="196"/>
      <c r="AF19" s="196"/>
      <c r="AG19" s="196"/>
      <c r="AH19" s="196"/>
      <c r="AI19" s="196"/>
      <c r="AJ19" s="196"/>
      <c r="AK19" s="196"/>
      <c r="AL19" s="196"/>
      <c r="AM19" s="196"/>
      <c r="AN19" s="196"/>
      <c r="AO19" s="196"/>
      <c r="AP19" s="196"/>
      <c r="AQ19" s="196"/>
      <c r="AR19" s="196"/>
      <c r="AS19" s="196"/>
      <c r="AT19" s="196"/>
      <c r="AU19" s="196"/>
      <c r="AV19" s="196"/>
      <c r="AW19" s="196"/>
      <c r="AX19" s="196"/>
      <c r="AY19" s="196"/>
      <c r="AZ19" s="196"/>
      <c r="BA19" s="196"/>
      <c r="BB19" s="196"/>
      <c r="BC19" s="196"/>
      <c r="BD19" s="196"/>
      <c r="BE19" s="196"/>
      <c r="BF19" s="196"/>
      <c r="BG19" s="196"/>
      <c r="BH19" s="196"/>
      <c r="BI19" s="196"/>
      <c r="BJ19" s="196"/>
      <c r="BK19" s="196"/>
      <c r="BL19" s="196"/>
      <c r="BM19" s="196"/>
      <c r="BN19" s="196"/>
      <c r="BO19" s="196"/>
      <c r="BP19" s="196"/>
      <c r="BQ19" s="196"/>
      <c r="BR19" s="196"/>
      <c r="BS19" s="196"/>
      <c r="BT19" s="196"/>
      <c r="BU19" s="196"/>
      <c r="BV19" s="196"/>
      <c r="BW19" s="196"/>
      <c r="BX19" s="196"/>
      <c r="BY19" s="196"/>
      <c r="BZ19" s="196"/>
      <c r="CA19" s="196"/>
      <c r="CB19" s="196"/>
      <c r="CC19" s="196"/>
      <c r="CD19" s="196"/>
      <c r="CE19" s="196"/>
      <c r="CF19" s="196"/>
      <c r="CG19" s="196"/>
      <c r="CH19" s="196"/>
      <c r="CI19" s="196"/>
      <c r="CJ19" s="196"/>
      <c r="CK19" s="196"/>
      <c r="CL19" s="196"/>
      <c r="CM19" s="196"/>
      <c r="CN19" s="196"/>
      <c r="CO19" s="196"/>
      <c r="CP19" s="196"/>
      <c r="CQ19" s="196"/>
      <c r="CR19" s="196"/>
      <c r="CS19" s="196"/>
      <c r="CT19" s="196"/>
      <c r="CU19" s="196"/>
      <c r="CV19" s="196"/>
      <c r="CW19" s="196"/>
      <c r="CX19" s="196"/>
      <c r="CY19" s="196"/>
      <c r="CZ19" s="196"/>
      <c r="DA19" s="196"/>
      <c r="DB19" s="196"/>
      <c r="DC19" s="196"/>
      <c r="DD19" s="196"/>
      <c r="DE19" s="196"/>
      <c r="DF19" s="196"/>
      <c r="DG19" s="196"/>
      <c r="DH19" s="196"/>
      <c r="DI19" s="196"/>
      <c r="DJ19" s="196"/>
      <c r="DK19" s="196"/>
      <c r="DL19" s="196"/>
      <c r="DM19" s="196"/>
      <c r="DN19" s="196"/>
      <c r="DO19" s="196"/>
      <c r="DP19" s="196"/>
      <c r="DQ19" s="196"/>
      <c r="DR19" s="196"/>
      <c r="DS19" s="196"/>
      <c r="DT19" s="196"/>
      <c r="DU19" s="196"/>
      <c r="DV19" s="196"/>
      <c r="DW19" s="196"/>
      <c r="DX19" s="196"/>
      <c r="DY19" s="196"/>
      <c r="DZ19" s="196"/>
      <c r="EA19" s="196"/>
      <c r="EB19" s="196"/>
      <c r="EC19" s="196"/>
      <c r="ED19" s="196"/>
      <c r="EE19" s="196"/>
      <c r="EF19" s="196"/>
      <c r="EG19" s="196"/>
      <c r="EH19" s="196"/>
      <c r="EI19" s="196"/>
      <c r="EJ19" s="196"/>
      <c r="EK19" s="196"/>
      <c r="EL19" s="196"/>
      <c r="EM19" s="196"/>
      <c r="EN19" s="196"/>
      <c r="EO19" s="196"/>
      <c r="EP19" s="196"/>
      <c r="EQ19" s="196"/>
      <c r="ER19" s="196"/>
      <c r="ES19" s="196"/>
      <c r="ET19" s="196"/>
      <c r="EU19" s="196"/>
      <c r="EV19" s="196"/>
      <c r="EW19" s="196"/>
      <c r="EX19" s="196"/>
      <c r="EY19" s="195"/>
      <c r="EZ19" s="195"/>
      <c r="FA19" s="195"/>
      <c r="FB19" s="197"/>
      <c r="FC19" s="196"/>
      <c r="FD19" s="196"/>
      <c r="FE19" s="196"/>
      <c r="FF19" s="196"/>
      <c r="FG19" s="250"/>
    </row>
    <row r="20" spans="1:163" ht="170.5" x14ac:dyDescent="0.35">
      <c r="A20" s="247">
        <f t="shared" ref="A20:A28" si="10">ROW()-5</f>
        <v>15</v>
      </c>
      <c r="B20" s="20" t="s">
        <v>494</v>
      </c>
      <c r="C20" s="163" t="s">
        <v>493</v>
      </c>
      <c r="D20" s="20" t="s">
        <v>6</v>
      </c>
      <c r="E20" s="20">
        <v>350</v>
      </c>
      <c r="F20" s="20"/>
      <c r="G20" s="102"/>
      <c r="H20" s="103">
        <v>17000</v>
      </c>
      <c r="I20" s="103">
        <f>(H20*5.1%)+H20</f>
        <v>17867</v>
      </c>
      <c r="J20" s="103">
        <v>15500</v>
      </c>
      <c r="K20" s="103">
        <f>(J20*5.1%)+J20</f>
        <v>16290.5</v>
      </c>
      <c r="L20" s="103"/>
      <c r="M20" s="103"/>
      <c r="N20" s="103">
        <v>15500</v>
      </c>
      <c r="O20" s="103"/>
      <c r="P20" s="103"/>
      <c r="Q20" s="103">
        <v>16000</v>
      </c>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f t="shared" si="3"/>
        <v>16145.25</v>
      </c>
      <c r="EZ20" s="103">
        <f t="shared" si="4"/>
        <v>16414.375</v>
      </c>
      <c r="FA20" s="103">
        <f t="shared" si="5"/>
        <v>1021.9674958138346</v>
      </c>
      <c r="FB20" s="36">
        <f t="shared" ref="FB20:FB28" si="11">+FA20/EZ20</f>
        <v>6.2260518345281776E-2</v>
      </c>
      <c r="FC20" s="37">
        <f>FE20/1.08</f>
        <v>15199.074074074073</v>
      </c>
      <c r="FD20" s="38">
        <f>FC20*8%</f>
        <v>1215.9259259259259</v>
      </c>
      <c r="FE20" s="39">
        <f t="shared" ref="FE20:FE28" si="12">ROUNDUP(IF(FB20&lt;15%,EZ20,EY20),0)</f>
        <v>16415</v>
      </c>
      <c r="FF20" s="106">
        <f>+FE20*E20</f>
        <v>5745250</v>
      </c>
      <c r="FG20" s="248" t="s">
        <v>541</v>
      </c>
    </row>
    <row r="21" spans="1:163" ht="382.75" customHeight="1" x14ac:dyDescent="0.35">
      <c r="A21" s="247">
        <f t="shared" si="10"/>
        <v>16</v>
      </c>
      <c r="B21" s="35" t="s">
        <v>118</v>
      </c>
      <c r="C21" s="230" t="s">
        <v>644</v>
      </c>
      <c r="D21" s="20" t="s">
        <v>595</v>
      </c>
      <c r="E21" s="20">
        <v>1</v>
      </c>
      <c r="F21" s="20">
        <v>1</v>
      </c>
      <c r="G21" s="111"/>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37">
        <v>6500000</v>
      </c>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37">
        <v>7250000</v>
      </c>
      <c r="EC21" s="37"/>
      <c r="ED21" s="37"/>
      <c r="EE21" s="37"/>
      <c r="EF21" s="37"/>
      <c r="EG21" s="37"/>
      <c r="EH21" s="37"/>
      <c r="EI21" s="37"/>
      <c r="EJ21" s="37"/>
      <c r="EK21" s="37"/>
      <c r="EL21" s="37"/>
      <c r="EM21" s="37"/>
      <c r="EN21" s="37"/>
      <c r="EO21" s="37"/>
      <c r="EP21" s="37"/>
      <c r="EQ21" s="37"/>
      <c r="ER21" s="37"/>
      <c r="ES21" s="37"/>
      <c r="ET21" s="37"/>
      <c r="EU21" s="37"/>
      <c r="EV21" s="37"/>
      <c r="EW21" s="37"/>
      <c r="EX21" s="37"/>
      <c r="EY21" s="103">
        <f t="shared" si="3"/>
        <v>6875000</v>
      </c>
      <c r="EZ21" s="103">
        <f t="shared" si="4"/>
        <v>6875000</v>
      </c>
      <c r="FA21" s="103">
        <f t="shared" si="5"/>
        <v>530330.0858899107</v>
      </c>
      <c r="FB21" s="95">
        <f t="shared" si="11"/>
        <v>7.7138921583987011E-2</v>
      </c>
      <c r="FC21" s="37">
        <f t="shared" ref="FC21:FC28" si="13">FE21/1.19</f>
        <v>5777310.9243697478</v>
      </c>
      <c r="FD21" s="38">
        <f>FC21*19%</f>
        <v>1097689.075630252</v>
      </c>
      <c r="FE21" s="39">
        <f t="shared" si="12"/>
        <v>6875000</v>
      </c>
      <c r="FF21" s="106">
        <f>+FE21*E21*F21</f>
        <v>6875000</v>
      </c>
      <c r="FG21" s="248" t="s">
        <v>541</v>
      </c>
    </row>
    <row r="22" spans="1:163" ht="77.5" x14ac:dyDescent="0.35">
      <c r="A22" s="247">
        <f t="shared" si="10"/>
        <v>17</v>
      </c>
      <c r="B22" s="35" t="s">
        <v>623</v>
      </c>
      <c r="C22" s="231" t="s">
        <v>304</v>
      </c>
      <c r="D22" s="35" t="s">
        <v>136</v>
      </c>
      <c r="E22" s="20">
        <v>25</v>
      </c>
      <c r="F22" s="20"/>
      <c r="G22" s="102"/>
      <c r="H22" s="103"/>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c r="AG22" s="103"/>
      <c r="AH22" s="103"/>
      <c r="AI22" s="103">
        <v>14500</v>
      </c>
      <c r="AJ22" s="103">
        <v>10756</v>
      </c>
      <c r="AK22" s="103"/>
      <c r="AL22" s="103"/>
      <c r="AM22" s="103">
        <v>12760</v>
      </c>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f t="shared" si="3"/>
        <v>12760</v>
      </c>
      <c r="EZ22" s="103">
        <f t="shared" si="4"/>
        <v>12672</v>
      </c>
      <c r="FA22" s="103">
        <f t="shared" si="5"/>
        <v>1873.5506398280245</v>
      </c>
      <c r="FB22" s="36">
        <f t="shared" si="11"/>
        <v>0.14784964013794386</v>
      </c>
      <c r="FC22" s="37">
        <f t="shared" si="13"/>
        <v>10648.73949579832</v>
      </c>
      <c r="FD22" s="38">
        <f>FC22*19%</f>
        <v>2023.2605042016808</v>
      </c>
      <c r="FE22" s="39">
        <f t="shared" si="12"/>
        <v>12672</v>
      </c>
      <c r="FF22" s="106">
        <f t="shared" ref="FF22:FF27" si="14">+FE22*E22</f>
        <v>316800</v>
      </c>
      <c r="FG22" s="248" t="s">
        <v>534</v>
      </c>
    </row>
    <row r="23" spans="1:163" ht="15.5" x14ac:dyDescent="0.35">
      <c r="A23" s="247">
        <f t="shared" si="10"/>
        <v>18</v>
      </c>
      <c r="B23" s="35" t="s">
        <v>307</v>
      </c>
      <c r="C23" s="231" t="s">
        <v>293</v>
      </c>
      <c r="D23" s="20" t="s">
        <v>142</v>
      </c>
      <c r="E23" s="20">
        <v>25</v>
      </c>
      <c r="F23" s="20"/>
      <c r="G23" s="111"/>
      <c r="H23" s="103"/>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v>14000</v>
      </c>
      <c r="DQ23" s="103">
        <f>+DP23/1.19</f>
        <v>11764.705882352942</v>
      </c>
      <c r="DR23" s="103">
        <f>+(DQ23*36%)+DQ23</f>
        <v>16000.000000000002</v>
      </c>
      <c r="DS23" s="103">
        <v>15000</v>
      </c>
      <c r="DT23" s="103">
        <f>+DS23/1.19</f>
        <v>12605.042016806723</v>
      </c>
      <c r="DU23" s="103">
        <f>+(DT23*36%)+DT23</f>
        <v>17142.857142857145</v>
      </c>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f t="shared" si="3"/>
        <v>16571.428571428572</v>
      </c>
      <c r="EZ23" s="103">
        <f t="shared" si="4"/>
        <v>16571.428571428572</v>
      </c>
      <c r="FA23" s="103">
        <f t="shared" si="5"/>
        <v>808.12203564176878</v>
      </c>
      <c r="FB23" s="36">
        <f t="shared" si="11"/>
        <v>4.8765984909417082E-2</v>
      </c>
      <c r="FC23" s="37">
        <f t="shared" si="13"/>
        <v>13926.050420168069</v>
      </c>
      <c r="FD23" s="38">
        <f>FC23*19%</f>
        <v>2645.9495798319331</v>
      </c>
      <c r="FE23" s="39">
        <f t="shared" si="12"/>
        <v>16572</v>
      </c>
      <c r="FF23" s="106">
        <f t="shared" si="14"/>
        <v>414300</v>
      </c>
      <c r="FG23" s="248" t="s">
        <v>541</v>
      </c>
    </row>
    <row r="24" spans="1:163" ht="15.5" x14ac:dyDescent="0.35">
      <c r="A24" s="247">
        <f t="shared" si="10"/>
        <v>19</v>
      </c>
      <c r="B24" s="20" t="s">
        <v>151</v>
      </c>
      <c r="C24" s="188" t="s">
        <v>619</v>
      </c>
      <c r="D24" s="20" t="s">
        <v>142</v>
      </c>
      <c r="E24" s="20">
        <v>3</v>
      </c>
      <c r="F24" s="20"/>
      <c r="G24" s="102"/>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v>8900</v>
      </c>
      <c r="AL24" s="103">
        <v>10413</v>
      </c>
      <c r="AM24" s="103"/>
      <c r="AN24" s="103"/>
      <c r="AO24" s="103"/>
      <c r="AP24" s="103"/>
      <c r="AQ24" s="103"/>
      <c r="AR24" s="103"/>
      <c r="AS24" s="103"/>
      <c r="AT24" s="103">
        <v>12000</v>
      </c>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f t="shared" si="3"/>
        <v>11206.5</v>
      </c>
      <c r="EZ24" s="103">
        <f t="shared" si="4"/>
        <v>11206.5</v>
      </c>
      <c r="FA24" s="103">
        <f t="shared" si="5"/>
        <v>1122.178461743051</v>
      </c>
      <c r="FB24" s="36">
        <f t="shared" si="11"/>
        <v>0.10013639064320269</v>
      </c>
      <c r="FC24" s="37">
        <f t="shared" si="13"/>
        <v>9417.6470588235297</v>
      </c>
      <c r="FD24" s="38"/>
      <c r="FE24" s="39">
        <f t="shared" si="12"/>
        <v>11207</v>
      </c>
      <c r="FF24" s="106">
        <f t="shared" si="14"/>
        <v>33621</v>
      </c>
      <c r="FG24" s="248" t="s">
        <v>534</v>
      </c>
    </row>
    <row r="25" spans="1:163" ht="31" x14ac:dyDescent="0.35">
      <c r="A25" s="247">
        <f t="shared" si="10"/>
        <v>20</v>
      </c>
      <c r="B25" s="20" t="s">
        <v>141</v>
      </c>
      <c r="C25" s="231" t="s">
        <v>303</v>
      </c>
      <c r="D25" s="20" t="s">
        <v>142</v>
      </c>
      <c r="E25" s="20">
        <v>3</v>
      </c>
      <c r="F25" s="20"/>
      <c r="G25" s="102"/>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v>12000</v>
      </c>
      <c r="AF25" s="103">
        <f>(AE25*5.1%)+AE25</f>
        <v>12612</v>
      </c>
      <c r="AG25" s="103">
        <v>15000</v>
      </c>
      <c r="AH25" s="103">
        <f>(AG25*5.1%)+AG25</f>
        <v>15765</v>
      </c>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f t="shared" si="3"/>
        <v>14188.5</v>
      </c>
      <c r="EZ25" s="103">
        <f t="shared" si="4"/>
        <v>14188.5</v>
      </c>
      <c r="FA25" s="103">
        <f t="shared" si="5"/>
        <v>2229.5076810811843</v>
      </c>
      <c r="FB25" s="36">
        <f t="shared" si="11"/>
        <v>0.15713484026367722</v>
      </c>
      <c r="FC25" s="37">
        <f t="shared" si="13"/>
        <v>11923.529411764706</v>
      </c>
      <c r="FD25" s="38">
        <f>FC25*19%</f>
        <v>2265.4705882352941</v>
      </c>
      <c r="FE25" s="39">
        <f t="shared" si="12"/>
        <v>14189</v>
      </c>
      <c r="FF25" s="106">
        <f t="shared" si="14"/>
        <v>42567</v>
      </c>
      <c r="FG25" s="248" t="s">
        <v>534</v>
      </c>
    </row>
    <row r="26" spans="1:163" ht="31" x14ac:dyDescent="0.35">
      <c r="A26" s="247">
        <f t="shared" si="10"/>
        <v>21</v>
      </c>
      <c r="B26" s="20" t="s">
        <v>152</v>
      </c>
      <c r="C26" s="163" t="s">
        <v>153</v>
      </c>
      <c r="D26" s="20" t="s">
        <v>142</v>
      </c>
      <c r="E26" s="20">
        <v>3</v>
      </c>
      <c r="F26" s="20"/>
      <c r="G26" s="102"/>
      <c r="H26" s="103"/>
      <c r="I26" s="103"/>
      <c r="J26" s="103"/>
      <c r="K26" s="103"/>
      <c r="L26" s="103"/>
      <c r="M26" s="103"/>
      <c r="N26" s="103"/>
      <c r="O26" s="103"/>
      <c r="P26" s="103"/>
      <c r="Q26" s="103"/>
      <c r="R26" s="103"/>
      <c r="S26" s="103"/>
      <c r="T26" s="103"/>
      <c r="U26" s="103"/>
      <c r="V26" s="103"/>
      <c r="W26" s="103"/>
      <c r="X26" s="103"/>
      <c r="Y26" s="103"/>
      <c r="Z26" s="103"/>
      <c r="AA26" s="103"/>
      <c r="AB26" s="103"/>
      <c r="AC26" s="103">
        <v>11500</v>
      </c>
      <c r="AD26" s="103">
        <f>(AC26*5.1%)+AC26</f>
        <v>12086.5</v>
      </c>
      <c r="AE26" s="103"/>
      <c r="AF26" s="103"/>
      <c r="AG26" s="103">
        <v>12600</v>
      </c>
      <c r="AH26" s="103">
        <f>(AG26*5.1%)+AG26</f>
        <v>13242.6</v>
      </c>
      <c r="AI26" s="103"/>
      <c r="AJ26" s="103"/>
      <c r="AK26" s="103"/>
      <c r="AL26" s="103"/>
      <c r="AM26" s="103"/>
      <c r="AN26" s="103"/>
      <c r="AO26" s="103"/>
      <c r="AP26" s="103"/>
      <c r="AQ26" s="103"/>
      <c r="AR26" s="103"/>
      <c r="AS26" s="103"/>
      <c r="AT26" s="103">
        <v>12980</v>
      </c>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f t="shared" si="3"/>
        <v>12980</v>
      </c>
      <c r="EZ26" s="103">
        <f t="shared" si="4"/>
        <v>12769.699999999999</v>
      </c>
      <c r="FA26" s="103">
        <f t="shared" si="5"/>
        <v>606.06218327825093</v>
      </c>
      <c r="FB26" s="36">
        <f t="shared" si="11"/>
        <v>4.7460957052886991E-2</v>
      </c>
      <c r="FC26" s="37">
        <f t="shared" si="13"/>
        <v>10731.09243697479</v>
      </c>
      <c r="FD26" s="38"/>
      <c r="FE26" s="39">
        <f t="shared" si="12"/>
        <v>12770</v>
      </c>
      <c r="FF26" s="106">
        <f t="shared" si="14"/>
        <v>38310</v>
      </c>
      <c r="FG26" s="248" t="s">
        <v>541</v>
      </c>
    </row>
    <row r="27" spans="1:163" ht="58" x14ac:dyDescent="0.35">
      <c r="A27" s="247">
        <f t="shared" si="10"/>
        <v>22</v>
      </c>
      <c r="B27" s="22" t="s">
        <v>514</v>
      </c>
      <c r="C27" s="97" t="s">
        <v>490</v>
      </c>
      <c r="D27" s="20" t="s">
        <v>6</v>
      </c>
      <c r="E27" s="20">
        <v>50</v>
      </c>
      <c r="F27" s="20"/>
      <c r="G27" s="102"/>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38">
        <v>14000</v>
      </c>
      <c r="DB27" s="38">
        <v>13000</v>
      </c>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103">
        <f t="shared" si="3"/>
        <v>13500</v>
      </c>
      <c r="EZ27" s="103">
        <f t="shared" si="4"/>
        <v>13500</v>
      </c>
      <c r="FA27" s="103">
        <f t="shared" si="5"/>
        <v>707.10678118654755</v>
      </c>
      <c r="FB27" s="36">
        <f t="shared" si="11"/>
        <v>5.2378280087892408E-2</v>
      </c>
      <c r="FC27" s="37">
        <f t="shared" si="13"/>
        <v>11344.53781512605</v>
      </c>
      <c r="FD27" s="38"/>
      <c r="FE27" s="39">
        <f t="shared" si="12"/>
        <v>13500</v>
      </c>
      <c r="FF27" s="106">
        <f t="shared" si="14"/>
        <v>675000</v>
      </c>
      <c r="FG27" s="248" t="s">
        <v>541</v>
      </c>
    </row>
    <row r="28" spans="1:163" ht="139.5" x14ac:dyDescent="0.35">
      <c r="A28" s="247">
        <f t="shared" si="10"/>
        <v>23</v>
      </c>
      <c r="B28" s="22" t="s">
        <v>614</v>
      </c>
      <c r="C28" s="163" t="s">
        <v>615</v>
      </c>
      <c r="D28" s="20" t="s">
        <v>595</v>
      </c>
      <c r="E28" s="20">
        <v>2</v>
      </c>
      <c r="F28" s="20">
        <v>1</v>
      </c>
      <c r="G28" s="102"/>
      <c r="H28" s="103"/>
      <c r="I28" s="103"/>
      <c r="J28" s="103"/>
      <c r="K28" s="103"/>
      <c r="L28" s="103"/>
      <c r="M28" s="103"/>
      <c r="N28" s="103"/>
      <c r="O28" s="103"/>
      <c r="P28" s="103"/>
      <c r="Q28" s="103"/>
      <c r="R28" s="103"/>
      <c r="S28" s="103"/>
      <c r="T28" s="103">
        <v>2000000</v>
      </c>
      <c r="U28" s="103"/>
      <c r="V28" s="103"/>
      <c r="W28" s="103">
        <v>1560000</v>
      </c>
      <c r="X28" s="103">
        <v>1639560</v>
      </c>
      <c r="Y28" s="103">
        <v>1200000</v>
      </c>
      <c r="Z28" s="103">
        <v>1261200</v>
      </c>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f t="shared" si="3"/>
        <v>1639560</v>
      </c>
      <c r="EZ28" s="103">
        <f t="shared" si="4"/>
        <v>1633586.6666666667</v>
      </c>
      <c r="FA28" s="103">
        <f t="shared" si="5"/>
        <v>369436.21984495985</v>
      </c>
      <c r="FB28" s="36">
        <f t="shared" si="11"/>
        <v>0.22615036433836375</v>
      </c>
      <c r="FC28" s="37">
        <f t="shared" si="13"/>
        <v>1377781.512605042</v>
      </c>
      <c r="FD28" s="38"/>
      <c r="FE28" s="39">
        <f t="shared" si="12"/>
        <v>1639560</v>
      </c>
      <c r="FF28" s="106">
        <f>+FE28*E28*F28</f>
        <v>3279120</v>
      </c>
      <c r="FG28" s="248" t="s">
        <v>541</v>
      </c>
    </row>
    <row r="29" spans="1:163" s="198" customFormat="1" ht="15.65" customHeight="1" x14ac:dyDescent="0.35">
      <c r="A29" s="249" t="s">
        <v>154</v>
      </c>
      <c r="B29" s="199"/>
      <c r="C29" s="199"/>
      <c r="D29" s="199"/>
      <c r="E29" s="199"/>
      <c r="F29" s="199"/>
      <c r="G29" s="200"/>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c r="AY29" s="195"/>
      <c r="AZ29" s="195"/>
      <c r="BA29" s="195"/>
      <c r="BB29" s="195"/>
      <c r="BC29" s="195"/>
      <c r="BD29" s="195"/>
      <c r="BE29" s="195"/>
      <c r="BF29" s="195"/>
      <c r="BG29" s="195"/>
      <c r="BH29" s="195"/>
      <c r="BI29" s="195"/>
      <c r="BJ29" s="195"/>
      <c r="BK29" s="195"/>
      <c r="BL29" s="195"/>
      <c r="BM29" s="195"/>
      <c r="BN29" s="195"/>
      <c r="BO29" s="195"/>
      <c r="BP29" s="195"/>
      <c r="BQ29" s="195"/>
      <c r="BR29" s="195"/>
      <c r="BS29" s="195"/>
      <c r="BT29" s="195"/>
      <c r="BU29" s="195"/>
      <c r="BV29" s="195"/>
      <c r="BW29" s="195"/>
      <c r="BX29" s="195"/>
      <c r="BY29" s="195"/>
      <c r="BZ29" s="195"/>
      <c r="CA29" s="195"/>
      <c r="CB29" s="195"/>
      <c r="CC29" s="195"/>
      <c r="CD29" s="195"/>
      <c r="CE29" s="195"/>
      <c r="CF29" s="195"/>
      <c r="CG29" s="195"/>
      <c r="CH29" s="195"/>
      <c r="CI29" s="195"/>
      <c r="CJ29" s="195"/>
      <c r="CK29" s="195"/>
      <c r="CL29" s="195"/>
      <c r="CM29" s="195"/>
      <c r="CN29" s="195"/>
      <c r="CO29" s="195"/>
      <c r="CP29" s="195"/>
      <c r="CQ29" s="195"/>
      <c r="CR29" s="195"/>
      <c r="CS29" s="195"/>
      <c r="CT29" s="195"/>
      <c r="CU29" s="195"/>
      <c r="CV29" s="195"/>
      <c r="CW29" s="195"/>
      <c r="CX29" s="195"/>
      <c r="CY29" s="195"/>
      <c r="CZ29" s="195"/>
      <c r="DA29" s="195"/>
      <c r="DB29" s="195"/>
      <c r="DC29" s="195"/>
      <c r="DD29" s="195"/>
      <c r="DE29" s="195"/>
      <c r="DF29" s="195"/>
      <c r="DG29" s="195"/>
      <c r="DH29" s="195"/>
      <c r="DI29" s="195"/>
      <c r="DJ29" s="195"/>
      <c r="DK29" s="195"/>
      <c r="DL29" s="195"/>
      <c r="DM29" s="195"/>
      <c r="DN29" s="195"/>
      <c r="DO29" s="195"/>
      <c r="DP29" s="195"/>
      <c r="DQ29" s="195"/>
      <c r="DR29" s="195"/>
      <c r="DS29" s="195"/>
      <c r="DT29" s="195"/>
      <c r="DU29" s="195"/>
      <c r="DV29" s="195"/>
      <c r="DW29" s="195"/>
      <c r="DX29" s="195"/>
      <c r="DY29" s="195"/>
      <c r="DZ29" s="195"/>
      <c r="EA29" s="195"/>
      <c r="EB29" s="195"/>
      <c r="EC29" s="195"/>
      <c r="ED29" s="195"/>
      <c r="EE29" s="195"/>
      <c r="EF29" s="195"/>
      <c r="EG29" s="195"/>
      <c r="EH29" s="195"/>
      <c r="EI29" s="195"/>
      <c r="EJ29" s="195"/>
      <c r="EK29" s="195"/>
      <c r="EL29" s="195"/>
      <c r="EM29" s="195"/>
      <c r="EN29" s="195"/>
      <c r="EO29" s="195"/>
      <c r="EP29" s="195"/>
      <c r="EQ29" s="195"/>
      <c r="ER29" s="195"/>
      <c r="ES29" s="195"/>
      <c r="ET29" s="195"/>
      <c r="EU29" s="195"/>
      <c r="EV29" s="195"/>
      <c r="EW29" s="195"/>
      <c r="EX29" s="195"/>
      <c r="EY29" s="195"/>
      <c r="EZ29" s="195"/>
      <c r="FA29" s="195"/>
      <c r="FB29" s="197"/>
      <c r="FC29" s="196"/>
      <c r="FD29" s="196"/>
      <c r="FE29" s="196"/>
      <c r="FF29" s="196"/>
      <c r="FG29" s="250"/>
    </row>
    <row r="30" spans="1:163" ht="170.5" x14ac:dyDescent="0.35">
      <c r="A30" s="247">
        <f t="shared" ref="A30:A49" si="15">ROW()-5</f>
        <v>25</v>
      </c>
      <c r="B30" s="20" t="s">
        <v>494</v>
      </c>
      <c r="C30" s="163" t="s">
        <v>493</v>
      </c>
      <c r="D30" s="20" t="s">
        <v>6</v>
      </c>
      <c r="E30" s="20">
        <v>250</v>
      </c>
      <c r="F30" s="20"/>
      <c r="G30" s="102"/>
      <c r="H30" s="103">
        <v>17000</v>
      </c>
      <c r="I30" s="103">
        <f>(H30*5.1%)+H30</f>
        <v>17867</v>
      </c>
      <c r="J30" s="103">
        <v>15500</v>
      </c>
      <c r="K30" s="103">
        <f>(J30*5.1%)+J30</f>
        <v>16290.5</v>
      </c>
      <c r="L30" s="103"/>
      <c r="M30" s="103"/>
      <c r="N30" s="103">
        <v>15500</v>
      </c>
      <c r="O30" s="103"/>
      <c r="P30" s="103"/>
      <c r="Q30" s="103">
        <v>16000</v>
      </c>
      <c r="R30" s="103"/>
      <c r="S30" s="103"/>
      <c r="T30" s="103"/>
      <c r="U30" s="103"/>
      <c r="V30" s="103"/>
      <c r="W30" s="103"/>
      <c r="X30" s="103"/>
      <c r="Y30" s="103"/>
      <c r="Z30" s="103"/>
      <c r="AA30" s="103"/>
      <c r="AB30" s="103"/>
      <c r="AC30" s="103"/>
      <c r="AD30" s="103"/>
      <c r="AE30" s="103"/>
      <c r="AF30" s="103"/>
      <c r="AG30" s="103"/>
      <c r="AH30" s="103"/>
      <c r="AI30" s="103"/>
      <c r="AJ30" s="103"/>
      <c r="AK30" s="103"/>
      <c r="AL30" s="103"/>
      <c r="AM30" s="103"/>
      <c r="AN30" s="103"/>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f t="shared" si="3"/>
        <v>16145.25</v>
      </c>
      <c r="EZ30" s="103">
        <f t="shared" si="4"/>
        <v>16414.375</v>
      </c>
      <c r="FA30" s="103">
        <f t="shared" si="5"/>
        <v>1021.9674958138346</v>
      </c>
      <c r="FB30" s="36">
        <f t="shared" ref="FB30:FB43" si="16">+FA30/EZ30</f>
        <v>6.2260518345281776E-2</v>
      </c>
      <c r="FC30" s="37">
        <f>FE30/1.08</f>
        <v>15199.074074074073</v>
      </c>
      <c r="FD30" s="38">
        <f>FC30*8%</f>
        <v>1215.9259259259259</v>
      </c>
      <c r="FE30" s="39">
        <f t="shared" ref="FE30:FE49" si="17">ROUNDUP(IF(FB30&lt;15%,EZ30,EY30),0)</f>
        <v>16415</v>
      </c>
      <c r="FF30" s="106">
        <f>+FE30*E30</f>
        <v>4103750</v>
      </c>
      <c r="FG30" s="248" t="s">
        <v>541</v>
      </c>
    </row>
    <row r="31" spans="1:163" ht="201.5" x14ac:dyDescent="0.35">
      <c r="A31" s="247">
        <f t="shared" si="15"/>
        <v>26</v>
      </c>
      <c r="B31" s="21" t="s">
        <v>281</v>
      </c>
      <c r="C31" s="231" t="s">
        <v>302</v>
      </c>
      <c r="D31" s="20" t="s">
        <v>6</v>
      </c>
      <c r="E31" s="20">
        <v>50</v>
      </c>
      <c r="F31" s="20"/>
      <c r="G31" s="102"/>
      <c r="H31" s="103">
        <v>27500</v>
      </c>
      <c r="I31" s="103">
        <f>(H31*5.1%)+H31</f>
        <v>28902.5</v>
      </c>
      <c r="J31" s="103">
        <v>35000</v>
      </c>
      <c r="K31" s="103">
        <f>(J31*5.1%)+J31</f>
        <v>36785</v>
      </c>
      <c r="L31" s="103"/>
      <c r="M31" s="103"/>
      <c r="N31" s="103">
        <v>38000</v>
      </c>
      <c r="O31" s="103"/>
      <c r="P31" s="103"/>
      <c r="Q31" s="103">
        <v>37000</v>
      </c>
      <c r="R31" s="103"/>
      <c r="S31" s="103"/>
      <c r="T31" s="103"/>
      <c r="U31" s="103"/>
      <c r="V31" s="103"/>
      <c r="W31" s="103"/>
      <c r="X31" s="103"/>
      <c r="Y31" s="103"/>
      <c r="Z31" s="103"/>
      <c r="AA31" s="103"/>
      <c r="AB31" s="103"/>
      <c r="AC31" s="103"/>
      <c r="AD31" s="103"/>
      <c r="AE31" s="103"/>
      <c r="AF31" s="103"/>
      <c r="AG31" s="103"/>
      <c r="AH31" s="103"/>
      <c r="AI31" s="103"/>
      <c r="AJ31" s="103"/>
      <c r="AK31" s="103"/>
      <c r="AL31" s="103"/>
      <c r="AM31" s="103"/>
      <c r="AN31" s="103"/>
      <c r="AO31" s="103"/>
      <c r="AP31" s="103"/>
      <c r="AQ31" s="103"/>
      <c r="AR31" s="103"/>
      <c r="AS31" s="103"/>
      <c r="AT31" s="103"/>
      <c r="AU31" s="103">
        <v>29000</v>
      </c>
      <c r="AV31" s="103">
        <f>(AU31*5.1%)+AU31</f>
        <v>30479</v>
      </c>
      <c r="AW31" s="103">
        <v>37000</v>
      </c>
      <c r="AX31" s="103">
        <f>(AW31*5.1%)+AW31</f>
        <v>38887</v>
      </c>
      <c r="AY31" s="103">
        <v>27000</v>
      </c>
      <c r="AZ31" s="103">
        <f>(AY31*5.1%)+AY31</f>
        <v>28377</v>
      </c>
      <c r="BA31" s="103"/>
      <c r="BB31" s="103"/>
      <c r="BC31" s="103"/>
      <c r="BD31" s="103"/>
      <c r="BE31" s="103"/>
      <c r="BF31" s="103"/>
      <c r="BG31" s="103"/>
      <c r="BH31" s="103"/>
      <c r="BI31" s="103"/>
      <c r="BJ31" s="103"/>
      <c r="BK31" s="103"/>
      <c r="BL31" s="103"/>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f t="shared" si="3"/>
        <v>36785</v>
      </c>
      <c r="EZ31" s="103">
        <f t="shared" si="4"/>
        <v>34061.5</v>
      </c>
      <c r="FA31" s="103">
        <f t="shared" si="5"/>
        <v>4593.7021108614927</v>
      </c>
      <c r="FB31" s="36">
        <f t="shared" si="16"/>
        <v>0.13486493873908936</v>
      </c>
      <c r="FC31" s="37">
        <f>FE31/1.08</f>
        <v>31538.888888888887</v>
      </c>
      <c r="FD31" s="38">
        <f>FC31*8%</f>
        <v>2523.1111111111109</v>
      </c>
      <c r="FE31" s="39">
        <f t="shared" si="17"/>
        <v>34062</v>
      </c>
      <c r="FF31" s="106">
        <f>+FE31*E31</f>
        <v>1703100</v>
      </c>
      <c r="FG31" s="248" t="s">
        <v>541</v>
      </c>
    </row>
    <row r="32" spans="1:163" ht="58" x14ac:dyDescent="0.35">
      <c r="A32" s="247">
        <f t="shared" si="15"/>
        <v>27</v>
      </c>
      <c r="B32" s="22" t="s">
        <v>514</v>
      </c>
      <c r="C32" s="97" t="s">
        <v>490</v>
      </c>
      <c r="D32" s="20" t="s">
        <v>6</v>
      </c>
      <c r="E32" s="20">
        <v>50</v>
      </c>
      <c r="F32" s="20"/>
      <c r="G32" s="102"/>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3"/>
      <c r="AG32" s="103"/>
      <c r="AH32" s="103"/>
      <c r="AI32" s="103"/>
      <c r="AJ32" s="103"/>
      <c r="AK32" s="103"/>
      <c r="AL32" s="103"/>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38">
        <v>14000</v>
      </c>
      <c r="DB32" s="38">
        <v>13000</v>
      </c>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103">
        <f t="shared" si="3"/>
        <v>13500</v>
      </c>
      <c r="EZ32" s="103">
        <f t="shared" si="4"/>
        <v>13500</v>
      </c>
      <c r="FA32" s="103">
        <f t="shared" si="5"/>
        <v>707.10678118654755</v>
      </c>
      <c r="FB32" s="36">
        <f t="shared" si="16"/>
        <v>5.2378280087892408E-2</v>
      </c>
      <c r="FC32" s="37">
        <f t="shared" ref="FC32:FC48" si="18">FE32/1.19</f>
        <v>11344.53781512605</v>
      </c>
      <c r="FD32" s="38"/>
      <c r="FE32" s="39">
        <f t="shared" si="17"/>
        <v>13500</v>
      </c>
      <c r="FF32" s="106">
        <f>+FE32*E32</f>
        <v>675000</v>
      </c>
      <c r="FG32" s="248" t="s">
        <v>541</v>
      </c>
    </row>
    <row r="33" spans="1:163" ht="155" x14ac:dyDescent="0.35">
      <c r="A33" s="247">
        <f t="shared" si="15"/>
        <v>28</v>
      </c>
      <c r="B33" s="22" t="s">
        <v>155</v>
      </c>
      <c r="C33" s="163" t="s">
        <v>496</v>
      </c>
      <c r="D33" s="20" t="s">
        <v>495</v>
      </c>
      <c r="E33" s="20">
        <v>1</v>
      </c>
      <c r="F33" s="20">
        <v>1</v>
      </c>
      <c r="G33" s="102"/>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v>450000</v>
      </c>
      <c r="BB33" s="103">
        <f t="shared" ref="BB33:BB39" si="19">(BA33*5.1%)+BA33</f>
        <v>472950</v>
      </c>
      <c r="BC33" s="103">
        <v>480000</v>
      </c>
      <c r="BD33" s="103">
        <f t="shared" ref="BD33:BD39" si="20">(BC33*5.1%)+BC33</f>
        <v>504480</v>
      </c>
      <c r="BE33" s="103"/>
      <c r="BF33" s="103"/>
      <c r="BG33" s="103"/>
      <c r="BH33" s="103"/>
      <c r="BI33" s="103"/>
      <c r="BJ33" s="103"/>
      <c r="BK33" s="103"/>
      <c r="BL33" s="103"/>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f t="shared" si="3"/>
        <v>488715</v>
      </c>
      <c r="EZ33" s="103">
        <f t="shared" si="4"/>
        <v>488715</v>
      </c>
      <c r="FA33" s="103">
        <f t="shared" si="5"/>
        <v>22295.076810811843</v>
      </c>
      <c r="FB33" s="36">
        <f t="shared" si="16"/>
        <v>4.5619792334615966E-2</v>
      </c>
      <c r="FC33" s="37">
        <f t="shared" si="18"/>
        <v>410684.87394957984</v>
      </c>
      <c r="FD33" s="38">
        <f t="shared" ref="FD33:FD44" si="21">FC33*19%</f>
        <v>78030.126050420164</v>
      </c>
      <c r="FE33" s="39">
        <f t="shared" si="17"/>
        <v>488715</v>
      </c>
      <c r="FF33" s="106">
        <f t="shared" ref="FF33:FF40" si="22">+FE33*E33*F33</f>
        <v>488715</v>
      </c>
      <c r="FG33" s="248" t="s">
        <v>541</v>
      </c>
    </row>
    <row r="34" spans="1:163" ht="31" x14ac:dyDescent="0.35">
      <c r="A34" s="247">
        <f t="shared" si="15"/>
        <v>29</v>
      </c>
      <c r="B34" s="20" t="s">
        <v>156</v>
      </c>
      <c r="C34" s="163" t="s">
        <v>157</v>
      </c>
      <c r="D34" s="20" t="s">
        <v>608</v>
      </c>
      <c r="E34" s="20">
        <v>25</v>
      </c>
      <c r="F34" s="20">
        <v>1</v>
      </c>
      <c r="G34" s="102"/>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103"/>
      <c r="AL34" s="103"/>
      <c r="AM34" s="103"/>
      <c r="AN34" s="103"/>
      <c r="AO34" s="103"/>
      <c r="AP34" s="103"/>
      <c r="AQ34" s="103"/>
      <c r="AR34" s="103"/>
      <c r="AS34" s="103"/>
      <c r="AT34" s="103"/>
      <c r="AU34" s="103"/>
      <c r="AV34" s="103"/>
      <c r="AW34" s="103"/>
      <c r="AX34" s="103"/>
      <c r="AY34" s="103"/>
      <c r="AZ34" s="103"/>
      <c r="BA34" s="103">
        <v>270000</v>
      </c>
      <c r="BB34" s="103">
        <f t="shared" si="19"/>
        <v>283770</v>
      </c>
      <c r="BC34" s="103">
        <v>270000</v>
      </c>
      <c r="BD34" s="103">
        <f t="shared" si="20"/>
        <v>283770</v>
      </c>
      <c r="BE34" s="103"/>
      <c r="BF34" s="103"/>
      <c r="BG34" s="103"/>
      <c r="BH34" s="103"/>
      <c r="BI34" s="103"/>
      <c r="BJ34" s="103"/>
      <c r="BK34" s="103"/>
      <c r="BL34" s="103"/>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f t="shared" si="3"/>
        <v>283770</v>
      </c>
      <c r="EZ34" s="103">
        <f t="shared" si="4"/>
        <v>283770</v>
      </c>
      <c r="FA34" s="103">
        <f t="shared" si="5"/>
        <v>0</v>
      </c>
      <c r="FB34" s="36">
        <f t="shared" si="16"/>
        <v>0</v>
      </c>
      <c r="FC34" s="37">
        <f t="shared" si="18"/>
        <v>238462.18487394959</v>
      </c>
      <c r="FD34" s="38">
        <f t="shared" si="21"/>
        <v>45307.815126050424</v>
      </c>
      <c r="FE34" s="39">
        <f t="shared" si="17"/>
        <v>283770</v>
      </c>
      <c r="FF34" s="106">
        <f t="shared" si="22"/>
        <v>7094250</v>
      </c>
      <c r="FG34" s="248" t="s">
        <v>541</v>
      </c>
    </row>
    <row r="35" spans="1:163" ht="31" x14ac:dyDescent="0.35">
      <c r="A35" s="247">
        <f t="shared" si="15"/>
        <v>30</v>
      </c>
      <c r="B35" s="20" t="s">
        <v>158</v>
      </c>
      <c r="C35" s="163" t="s">
        <v>159</v>
      </c>
      <c r="D35" s="20" t="s">
        <v>608</v>
      </c>
      <c r="E35" s="20">
        <v>1</v>
      </c>
      <c r="F35" s="20">
        <v>1</v>
      </c>
      <c r="G35" s="102"/>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v>4000000</v>
      </c>
      <c r="BB35" s="103">
        <f t="shared" si="19"/>
        <v>4204000</v>
      </c>
      <c r="BC35" s="103">
        <v>4100000</v>
      </c>
      <c r="BD35" s="103">
        <f t="shared" si="20"/>
        <v>4309100</v>
      </c>
      <c r="BE35" s="103"/>
      <c r="BF35" s="103"/>
      <c r="BG35" s="103"/>
      <c r="BH35" s="103"/>
      <c r="BI35" s="103"/>
      <c r="BJ35" s="103"/>
      <c r="BK35" s="103"/>
      <c r="BL35" s="103"/>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f t="shared" si="3"/>
        <v>4256550</v>
      </c>
      <c r="EZ35" s="103">
        <f t="shared" si="4"/>
        <v>4256550</v>
      </c>
      <c r="FA35" s="103">
        <f t="shared" si="5"/>
        <v>74316.922702706142</v>
      </c>
      <c r="FB35" s="36">
        <f t="shared" si="16"/>
        <v>1.7459426695964137E-2</v>
      </c>
      <c r="FC35" s="37">
        <f t="shared" si="18"/>
        <v>3576932.7731092437</v>
      </c>
      <c r="FD35" s="38">
        <f t="shared" si="21"/>
        <v>679617.22689075628</v>
      </c>
      <c r="FE35" s="39">
        <f t="shared" si="17"/>
        <v>4256550</v>
      </c>
      <c r="FF35" s="106">
        <f t="shared" si="22"/>
        <v>4256550</v>
      </c>
      <c r="FG35" s="248" t="s">
        <v>541</v>
      </c>
    </row>
    <row r="36" spans="1:163" ht="31" x14ac:dyDescent="0.35">
      <c r="A36" s="247">
        <f t="shared" si="15"/>
        <v>31</v>
      </c>
      <c r="B36" s="20" t="s">
        <v>160</v>
      </c>
      <c r="C36" s="163" t="s">
        <v>161</v>
      </c>
      <c r="D36" s="20" t="s">
        <v>495</v>
      </c>
      <c r="E36" s="20">
        <v>1</v>
      </c>
      <c r="F36" s="20">
        <v>1</v>
      </c>
      <c r="G36" s="102"/>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v>3000000</v>
      </c>
      <c r="BB36" s="103">
        <f t="shared" si="19"/>
        <v>3153000</v>
      </c>
      <c r="BC36" s="103">
        <v>2900000</v>
      </c>
      <c r="BD36" s="103">
        <f t="shared" si="20"/>
        <v>3047900</v>
      </c>
      <c r="BE36" s="103">
        <v>3000000</v>
      </c>
      <c r="BF36" s="103">
        <f>(BE36*5.1%)+BE36</f>
        <v>3153000</v>
      </c>
      <c r="BG36" s="103"/>
      <c r="BH36" s="103"/>
      <c r="BI36" s="103"/>
      <c r="BJ36" s="103"/>
      <c r="BK36" s="103"/>
      <c r="BL36" s="103"/>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f t="shared" si="3"/>
        <v>3153000</v>
      </c>
      <c r="EZ36" s="103">
        <f t="shared" si="4"/>
        <v>3117966.6666666665</v>
      </c>
      <c r="FA36" s="103">
        <f t="shared" si="5"/>
        <v>60679.513291829666</v>
      </c>
      <c r="FB36" s="36">
        <f t="shared" si="16"/>
        <v>1.9461245028863792E-2</v>
      </c>
      <c r="FC36" s="37">
        <f t="shared" si="18"/>
        <v>2620140.3361344538</v>
      </c>
      <c r="FD36" s="38">
        <f t="shared" si="21"/>
        <v>497826.66386554623</v>
      </c>
      <c r="FE36" s="39">
        <f t="shared" si="17"/>
        <v>3117967</v>
      </c>
      <c r="FF36" s="106">
        <f t="shared" si="22"/>
        <v>3117967</v>
      </c>
      <c r="FG36" s="248" t="s">
        <v>541</v>
      </c>
    </row>
    <row r="37" spans="1:163" ht="31" x14ac:dyDescent="0.35">
      <c r="A37" s="247">
        <f t="shared" si="15"/>
        <v>32</v>
      </c>
      <c r="B37" s="20" t="s">
        <v>497</v>
      </c>
      <c r="C37" s="163" t="s">
        <v>640</v>
      </c>
      <c r="D37" s="20" t="s">
        <v>595</v>
      </c>
      <c r="E37" s="20">
        <v>1</v>
      </c>
      <c r="F37" s="20">
        <v>1</v>
      </c>
      <c r="G37" s="102"/>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v>2000000</v>
      </c>
      <c r="BB37" s="103">
        <f t="shared" si="19"/>
        <v>2102000</v>
      </c>
      <c r="BC37" s="103">
        <v>2100000</v>
      </c>
      <c r="BD37" s="103">
        <f t="shared" si="20"/>
        <v>2207100</v>
      </c>
      <c r="BE37" s="103">
        <v>2400000</v>
      </c>
      <c r="BF37" s="103">
        <f>(BE37*5.1%)+BE37</f>
        <v>2522400</v>
      </c>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f t="shared" si="3"/>
        <v>2207100</v>
      </c>
      <c r="EZ37" s="103">
        <f t="shared" si="4"/>
        <v>2277166.6666666665</v>
      </c>
      <c r="FA37" s="103">
        <f t="shared" si="5"/>
        <v>218783.09654389054</v>
      </c>
      <c r="FB37" s="36">
        <f t="shared" si="16"/>
        <v>9.6076892283052287E-2</v>
      </c>
      <c r="FC37" s="37">
        <f t="shared" si="18"/>
        <v>1913585.7142857143</v>
      </c>
      <c r="FD37" s="38">
        <f t="shared" si="21"/>
        <v>363581.28571428574</v>
      </c>
      <c r="FE37" s="39">
        <f t="shared" si="17"/>
        <v>2277167</v>
      </c>
      <c r="FF37" s="106">
        <f t="shared" si="22"/>
        <v>2277167</v>
      </c>
      <c r="FG37" s="248" t="s">
        <v>541</v>
      </c>
    </row>
    <row r="38" spans="1:163" ht="62" x14ac:dyDescent="0.35">
      <c r="A38" s="247">
        <f t="shared" si="15"/>
        <v>33</v>
      </c>
      <c r="B38" s="20" t="s">
        <v>162</v>
      </c>
      <c r="C38" s="163" t="s">
        <v>498</v>
      </c>
      <c r="D38" s="20" t="s">
        <v>595</v>
      </c>
      <c r="E38" s="20">
        <v>1</v>
      </c>
      <c r="F38" s="20">
        <v>1</v>
      </c>
      <c r="G38" s="102"/>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v>3000000</v>
      </c>
      <c r="BB38" s="103">
        <f t="shared" si="19"/>
        <v>3153000</v>
      </c>
      <c r="BC38" s="103">
        <v>3500000</v>
      </c>
      <c r="BD38" s="103">
        <f t="shared" si="20"/>
        <v>3678500</v>
      </c>
      <c r="BE38" s="103">
        <v>3500000</v>
      </c>
      <c r="BF38" s="103">
        <f>(BE38*5.1%)+BE38</f>
        <v>3678500</v>
      </c>
      <c r="BG38" s="103"/>
      <c r="BH38" s="103"/>
      <c r="BI38" s="103"/>
      <c r="BJ38" s="103"/>
      <c r="BK38" s="103"/>
      <c r="BL38" s="103"/>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f t="shared" si="3"/>
        <v>3678500</v>
      </c>
      <c r="EZ38" s="103">
        <f t="shared" si="4"/>
        <v>3503333.3333333335</v>
      </c>
      <c r="FA38" s="103">
        <f t="shared" si="5"/>
        <v>303397.56645914831</v>
      </c>
      <c r="FB38" s="36">
        <f t="shared" si="16"/>
        <v>8.6602540378443851E-2</v>
      </c>
      <c r="FC38" s="37">
        <f t="shared" si="18"/>
        <v>2943978.1512605045</v>
      </c>
      <c r="FD38" s="38">
        <f t="shared" si="21"/>
        <v>559355.84873949585</v>
      </c>
      <c r="FE38" s="39">
        <f t="shared" si="17"/>
        <v>3503334</v>
      </c>
      <c r="FF38" s="106">
        <f t="shared" si="22"/>
        <v>3503334</v>
      </c>
      <c r="FG38" s="248" t="s">
        <v>541</v>
      </c>
    </row>
    <row r="39" spans="1:163" ht="31" x14ac:dyDescent="0.35">
      <c r="A39" s="247">
        <f t="shared" si="15"/>
        <v>34</v>
      </c>
      <c r="B39" s="20" t="s">
        <v>163</v>
      </c>
      <c r="C39" s="163" t="s">
        <v>164</v>
      </c>
      <c r="D39" s="20" t="s">
        <v>595</v>
      </c>
      <c r="E39" s="20">
        <v>1</v>
      </c>
      <c r="F39" s="20">
        <v>1</v>
      </c>
      <c r="G39" s="102"/>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3"/>
      <c r="AJ39" s="103"/>
      <c r="AK39" s="103"/>
      <c r="AL39" s="103"/>
      <c r="AM39" s="103"/>
      <c r="AN39" s="103"/>
      <c r="AO39" s="103"/>
      <c r="AP39" s="103"/>
      <c r="AQ39" s="103"/>
      <c r="AR39" s="103"/>
      <c r="AS39" s="103"/>
      <c r="AT39" s="103"/>
      <c r="AU39" s="103"/>
      <c r="AV39" s="103"/>
      <c r="AW39" s="103"/>
      <c r="AX39" s="103"/>
      <c r="AY39" s="103"/>
      <c r="AZ39" s="103"/>
      <c r="BA39" s="103">
        <v>4500000</v>
      </c>
      <c r="BB39" s="103">
        <f t="shared" si="19"/>
        <v>4729500</v>
      </c>
      <c r="BC39" s="103">
        <v>4550000</v>
      </c>
      <c r="BD39" s="103">
        <f t="shared" si="20"/>
        <v>4782050</v>
      </c>
      <c r="BE39" s="103">
        <v>4860000</v>
      </c>
      <c r="BF39" s="103">
        <f>(BE39*5.1%)+BE39</f>
        <v>5107860</v>
      </c>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f t="shared" si="3"/>
        <v>4782050</v>
      </c>
      <c r="EZ39" s="103">
        <f t="shared" si="4"/>
        <v>4873136.666666667</v>
      </c>
      <c r="FA39" s="103">
        <f t="shared" si="5"/>
        <v>204967.45603469183</v>
      </c>
      <c r="FB39" s="36">
        <f t="shared" si="16"/>
        <v>4.2060682893774473E-2</v>
      </c>
      <c r="FC39" s="37">
        <f t="shared" si="18"/>
        <v>4095073.1092436975</v>
      </c>
      <c r="FD39" s="38">
        <f t="shared" si="21"/>
        <v>778063.89075630251</v>
      </c>
      <c r="FE39" s="39">
        <f t="shared" si="17"/>
        <v>4873137</v>
      </c>
      <c r="FF39" s="106">
        <f t="shared" si="22"/>
        <v>4873137</v>
      </c>
      <c r="FG39" s="248" t="s">
        <v>541</v>
      </c>
    </row>
    <row r="40" spans="1:163" ht="93" x14ac:dyDescent="0.35">
      <c r="A40" s="247">
        <f t="shared" si="15"/>
        <v>35</v>
      </c>
      <c r="B40" s="20" t="s">
        <v>165</v>
      </c>
      <c r="C40" s="163" t="s">
        <v>166</v>
      </c>
      <c r="D40" s="20" t="s">
        <v>499</v>
      </c>
      <c r="E40" s="20">
        <v>1</v>
      </c>
      <c r="F40" s="20">
        <v>1</v>
      </c>
      <c r="G40" s="102"/>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v>2000000</v>
      </c>
      <c r="BJ40" s="103">
        <f>(BI40*5.1%)+BI40</f>
        <v>2102000</v>
      </c>
      <c r="BK40" s="103">
        <v>2460000</v>
      </c>
      <c r="BL40" s="103">
        <f>(BK40*5.1%)+BK40</f>
        <v>2585460</v>
      </c>
      <c r="BM40" s="103"/>
      <c r="BN40" s="103"/>
      <c r="BO40" s="103">
        <v>2350000</v>
      </c>
      <c r="BP40" s="103">
        <f>(BO40*5.1%)+BO40</f>
        <v>2469850</v>
      </c>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f t="shared" si="3"/>
        <v>2469850</v>
      </c>
      <c r="EZ40" s="103">
        <f t="shared" si="4"/>
        <v>2385770</v>
      </c>
      <c r="FA40" s="103">
        <f t="shared" si="5"/>
        <v>252458.86338173988</v>
      </c>
      <c r="FB40" s="36">
        <f t="shared" si="16"/>
        <v>0.10581860924638162</v>
      </c>
      <c r="FC40" s="37">
        <f t="shared" si="18"/>
        <v>2004848.7394957985</v>
      </c>
      <c r="FD40" s="38">
        <f t="shared" si="21"/>
        <v>380921.26050420169</v>
      </c>
      <c r="FE40" s="39">
        <f t="shared" si="17"/>
        <v>2385770</v>
      </c>
      <c r="FF40" s="106">
        <f t="shared" si="22"/>
        <v>2385770</v>
      </c>
      <c r="FG40" s="248" t="s">
        <v>541</v>
      </c>
    </row>
    <row r="41" spans="1:163" ht="77.5" x14ac:dyDescent="0.35">
      <c r="A41" s="247">
        <f t="shared" si="15"/>
        <v>36</v>
      </c>
      <c r="B41" s="20" t="s">
        <v>623</v>
      </c>
      <c r="C41" s="231" t="s">
        <v>304</v>
      </c>
      <c r="D41" s="20" t="s">
        <v>136</v>
      </c>
      <c r="E41" s="20">
        <v>1</v>
      </c>
      <c r="F41" s="20"/>
      <c r="G41" s="102"/>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v>14500</v>
      </c>
      <c r="AJ41" s="103">
        <v>10756</v>
      </c>
      <c r="AK41" s="103"/>
      <c r="AL41" s="103"/>
      <c r="AM41" s="103">
        <v>12760</v>
      </c>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f t="shared" si="3"/>
        <v>12760</v>
      </c>
      <c r="EZ41" s="103">
        <f t="shared" si="4"/>
        <v>12672</v>
      </c>
      <c r="FA41" s="103">
        <f t="shared" si="5"/>
        <v>1873.5506398280245</v>
      </c>
      <c r="FB41" s="36">
        <f t="shared" si="16"/>
        <v>0.14784964013794386</v>
      </c>
      <c r="FC41" s="37">
        <f t="shared" si="18"/>
        <v>10648.73949579832</v>
      </c>
      <c r="FD41" s="38">
        <f t="shared" si="21"/>
        <v>2023.2605042016808</v>
      </c>
      <c r="FE41" s="39">
        <f t="shared" si="17"/>
        <v>12672</v>
      </c>
      <c r="FF41" s="106">
        <f t="shared" ref="FF41:FF49" si="23">+FE41*E41</f>
        <v>12672</v>
      </c>
      <c r="FG41" s="248" t="s">
        <v>534</v>
      </c>
    </row>
    <row r="42" spans="1:163" ht="15.5" x14ac:dyDescent="0.35">
      <c r="A42" s="247">
        <f t="shared" si="15"/>
        <v>37</v>
      </c>
      <c r="B42" s="35" t="s">
        <v>307</v>
      </c>
      <c r="C42" s="163" t="s">
        <v>500</v>
      </c>
      <c r="D42" s="20" t="s">
        <v>142</v>
      </c>
      <c r="E42" s="20">
        <v>1</v>
      </c>
      <c r="F42" s="20"/>
      <c r="G42" s="111"/>
      <c r="H42" s="103"/>
      <c r="I42" s="103"/>
      <c r="J42" s="103"/>
      <c r="K42" s="103"/>
      <c r="L42" s="103"/>
      <c r="M42" s="103"/>
      <c r="N42" s="103"/>
      <c r="O42" s="103"/>
      <c r="P42" s="103"/>
      <c r="Q42" s="103"/>
      <c r="R42" s="103"/>
      <c r="S42" s="103"/>
      <c r="T42" s="103"/>
      <c r="U42" s="103"/>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v>14000</v>
      </c>
      <c r="DQ42" s="103">
        <f>+DP42/1.19</f>
        <v>11764.705882352942</v>
      </c>
      <c r="DR42" s="103">
        <f>+(DQ42*36%)+DQ42</f>
        <v>16000.000000000002</v>
      </c>
      <c r="DS42" s="103">
        <v>15000</v>
      </c>
      <c r="DT42" s="103">
        <f>+DS42/1.19</f>
        <v>12605.042016806723</v>
      </c>
      <c r="DU42" s="103">
        <f>+(DT42*36%)+DT42</f>
        <v>17142.857142857145</v>
      </c>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f t="shared" si="3"/>
        <v>16571.428571428572</v>
      </c>
      <c r="EZ42" s="103">
        <f t="shared" si="4"/>
        <v>16571.428571428572</v>
      </c>
      <c r="FA42" s="103">
        <f t="shared" si="5"/>
        <v>808.12203564176878</v>
      </c>
      <c r="FB42" s="36">
        <f t="shared" si="16"/>
        <v>4.8765984909417082E-2</v>
      </c>
      <c r="FC42" s="37">
        <f t="shared" si="18"/>
        <v>13926.050420168069</v>
      </c>
      <c r="FD42" s="38">
        <f t="shared" si="21"/>
        <v>2645.9495798319331</v>
      </c>
      <c r="FE42" s="39">
        <f t="shared" si="17"/>
        <v>16572</v>
      </c>
      <c r="FF42" s="106">
        <f t="shared" si="23"/>
        <v>16572</v>
      </c>
      <c r="FG42" s="248" t="s">
        <v>541</v>
      </c>
    </row>
    <row r="43" spans="1:163" ht="15.5" x14ac:dyDescent="0.35">
      <c r="A43" s="247">
        <f t="shared" si="15"/>
        <v>38</v>
      </c>
      <c r="B43" s="20" t="s">
        <v>137</v>
      </c>
      <c r="C43" s="163" t="s">
        <v>138</v>
      </c>
      <c r="D43" s="20" t="s">
        <v>6</v>
      </c>
      <c r="E43" s="20">
        <v>1</v>
      </c>
      <c r="F43" s="20"/>
      <c r="G43" s="102"/>
      <c r="H43" s="103"/>
      <c r="I43" s="103"/>
      <c r="J43" s="103"/>
      <c r="K43" s="103"/>
      <c r="L43" s="103"/>
      <c r="M43" s="103"/>
      <c r="N43" s="103"/>
      <c r="O43" s="103"/>
      <c r="P43" s="103"/>
      <c r="Q43" s="103"/>
      <c r="R43" s="103"/>
      <c r="S43" s="103"/>
      <c r="T43" s="103"/>
      <c r="U43" s="103"/>
      <c r="V43" s="103"/>
      <c r="W43" s="103"/>
      <c r="X43" s="103"/>
      <c r="Y43" s="103"/>
      <c r="Z43" s="103"/>
      <c r="AA43" s="103"/>
      <c r="AB43" s="103"/>
      <c r="AC43" s="103">
        <v>2100</v>
      </c>
      <c r="AD43" s="103">
        <f>(AC43*5.1%)+AC43</f>
        <v>2207.1</v>
      </c>
      <c r="AE43" s="103"/>
      <c r="AF43" s="103"/>
      <c r="AG43" s="103">
        <v>2300</v>
      </c>
      <c r="AH43" s="103">
        <f>(AG43*5.1%)+AG43</f>
        <v>2417.3000000000002</v>
      </c>
      <c r="AI43" s="103"/>
      <c r="AJ43" s="103"/>
      <c r="AK43" s="103"/>
      <c r="AL43" s="103"/>
      <c r="AM43" s="103"/>
      <c r="AN43" s="103">
        <v>1698</v>
      </c>
      <c r="AO43" s="103">
        <f>(AN43*5.1%)+AN43</f>
        <v>1784.598</v>
      </c>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f t="shared" si="3"/>
        <v>2207.1</v>
      </c>
      <c r="EZ43" s="103">
        <f t="shared" si="4"/>
        <v>2136.3326666666667</v>
      </c>
      <c r="FA43" s="103">
        <f t="shared" si="5"/>
        <v>322.23278356078885</v>
      </c>
      <c r="FB43" s="36">
        <f t="shared" si="16"/>
        <v>0.15083455333928433</v>
      </c>
      <c r="FC43" s="37">
        <f t="shared" si="18"/>
        <v>1855.4621848739496</v>
      </c>
      <c r="FD43" s="38">
        <f t="shared" si="21"/>
        <v>352.53781512605042</v>
      </c>
      <c r="FE43" s="39">
        <f t="shared" si="17"/>
        <v>2208</v>
      </c>
      <c r="FF43" s="106">
        <f t="shared" si="23"/>
        <v>2208</v>
      </c>
      <c r="FG43" s="248" t="s">
        <v>534</v>
      </c>
    </row>
    <row r="44" spans="1:163" ht="15.5" x14ac:dyDescent="0.35">
      <c r="A44" s="247">
        <f t="shared" si="15"/>
        <v>39</v>
      </c>
      <c r="B44" s="35" t="s">
        <v>139</v>
      </c>
      <c r="C44" s="163" t="s">
        <v>140</v>
      </c>
      <c r="D44" s="20" t="s">
        <v>136</v>
      </c>
      <c r="E44" s="20">
        <v>1</v>
      </c>
      <c r="F44" s="20"/>
      <c r="G44" s="102"/>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c r="AH44" s="103"/>
      <c r="AI44" s="103"/>
      <c r="AJ44" s="103"/>
      <c r="AK44" s="103"/>
      <c r="AL44" s="103"/>
      <c r="AM44" s="103"/>
      <c r="AN44" s="103"/>
      <c r="AO44" s="103"/>
      <c r="AP44" s="109"/>
      <c r="AQ44" s="109">
        <v>13388</v>
      </c>
      <c r="AR44" s="103">
        <f>+AQ44/1.19</f>
        <v>11250.420168067227</v>
      </c>
      <c r="AS44" s="103">
        <f>+(AR44*36%)+AR44</f>
        <v>15300.571428571428</v>
      </c>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9">
        <v>19500</v>
      </c>
      <c r="DE44" s="103">
        <f>+DD44/1.19</f>
        <v>16386.55462184874</v>
      </c>
      <c r="DF44" s="103">
        <f>+(DE44*36%)+DE44</f>
        <v>22285.714285714286</v>
      </c>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f t="shared" si="3"/>
        <v>18793.142857142855</v>
      </c>
      <c r="EZ44" s="103">
        <f t="shared" si="4"/>
        <v>18793.142857142855</v>
      </c>
      <c r="FA44" s="103">
        <f t="shared" si="5"/>
        <v>4939.2418818425085</v>
      </c>
      <c r="FB44" s="36">
        <f>FA44/EZ44</f>
        <v>0.26282149395598364</v>
      </c>
      <c r="FC44" s="37">
        <f t="shared" si="18"/>
        <v>15793.27731092437</v>
      </c>
      <c r="FD44" s="38">
        <f t="shared" si="21"/>
        <v>3000.7226890756301</v>
      </c>
      <c r="FE44" s="39">
        <f t="shared" si="17"/>
        <v>18794</v>
      </c>
      <c r="FF44" s="106">
        <f t="shared" si="23"/>
        <v>18794</v>
      </c>
      <c r="FG44" s="248" t="s">
        <v>534</v>
      </c>
    </row>
    <row r="45" spans="1:163" ht="15.5" x14ac:dyDescent="0.35">
      <c r="A45" s="247">
        <f t="shared" si="15"/>
        <v>40</v>
      </c>
      <c r="B45" s="20" t="s">
        <v>151</v>
      </c>
      <c r="C45" s="188" t="s">
        <v>619</v>
      </c>
      <c r="D45" s="20" t="s">
        <v>142</v>
      </c>
      <c r="E45" s="20">
        <v>1</v>
      </c>
      <c r="F45" s="20"/>
      <c r="G45" s="102"/>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c r="AJ45" s="103"/>
      <c r="AK45" s="103">
        <v>8900</v>
      </c>
      <c r="AL45" s="103">
        <v>10413</v>
      </c>
      <c r="AM45" s="103"/>
      <c r="AN45" s="103"/>
      <c r="AO45" s="103"/>
      <c r="AP45" s="103"/>
      <c r="AQ45" s="103"/>
      <c r="AR45" s="103"/>
      <c r="AS45" s="103"/>
      <c r="AT45" s="103">
        <v>12000</v>
      </c>
      <c r="AU45" s="103"/>
      <c r="AV45" s="103"/>
      <c r="AW45" s="103"/>
      <c r="AX45" s="103"/>
      <c r="AY45" s="103"/>
      <c r="AZ45" s="103"/>
      <c r="BA45" s="103"/>
      <c r="BB45" s="103"/>
      <c r="BC45" s="103"/>
      <c r="BD45" s="103"/>
      <c r="BE45" s="103"/>
      <c r="BF45" s="103"/>
      <c r="BG45" s="103"/>
      <c r="BH45" s="103"/>
      <c r="BI45" s="103"/>
      <c r="BJ45" s="103"/>
      <c r="BK45" s="103"/>
      <c r="BL45" s="103"/>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f t="shared" si="3"/>
        <v>11206.5</v>
      </c>
      <c r="EZ45" s="103">
        <f t="shared" si="4"/>
        <v>11206.5</v>
      </c>
      <c r="FA45" s="103">
        <f t="shared" si="5"/>
        <v>1122.178461743051</v>
      </c>
      <c r="FB45" s="36">
        <f t="shared" ref="FB45" si="24">+FA45/EZ45</f>
        <v>0.10013639064320269</v>
      </c>
      <c r="FC45" s="37">
        <f t="shared" si="18"/>
        <v>9417.6470588235297</v>
      </c>
      <c r="FD45" s="38"/>
      <c r="FE45" s="39">
        <f t="shared" si="17"/>
        <v>11207</v>
      </c>
      <c r="FF45" s="106">
        <f t="shared" si="23"/>
        <v>11207</v>
      </c>
      <c r="FG45" s="248" t="s">
        <v>534</v>
      </c>
    </row>
    <row r="46" spans="1:163" ht="31" x14ac:dyDescent="0.35">
      <c r="A46" s="247">
        <f t="shared" si="15"/>
        <v>41</v>
      </c>
      <c r="B46" s="20" t="s">
        <v>141</v>
      </c>
      <c r="C46" s="231" t="s">
        <v>303</v>
      </c>
      <c r="D46" s="20" t="s">
        <v>142</v>
      </c>
      <c r="E46" s="20">
        <v>1</v>
      </c>
      <c r="F46" s="20"/>
      <c r="G46" s="102"/>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v>12000</v>
      </c>
      <c r="AF46" s="103">
        <f>(AE46*5.1%)+AE46</f>
        <v>12612</v>
      </c>
      <c r="AG46" s="103">
        <v>15000</v>
      </c>
      <c r="AH46" s="103">
        <f>(AG46*5.1%)+AG46</f>
        <v>15765</v>
      </c>
      <c r="AI46" s="103"/>
      <c r="AJ46" s="103"/>
      <c r="AK46" s="103"/>
      <c r="AL46" s="103"/>
      <c r="AM46" s="103"/>
      <c r="AN46" s="103"/>
      <c r="AO46" s="103"/>
      <c r="AP46" s="103"/>
      <c r="AQ46" s="103"/>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f t="shared" si="3"/>
        <v>14188.5</v>
      </c>
      <c r="EZ46" s="103">
        <f t="shared" si="4"/>
        <v>14188.5</v>
      </c>
      <c r="FA46" s="103">
        <f t="shared" si="5"/>
        <v>2229.5076810811843</v>
      </c>
      <c r="FB46" s="36">
        <f>+FA46/EZ46</f>
        <v>0.15713484026367722</v>
      </c>
      <c r="FC46" s="37">
        <f t="shared" si="18"/>
        <v>11923.529411764706</v>
      </c>
      <c r="FD46" s="38">
        <f>FC46*19%</f>
        <v>2265.4705882352941</v>
      </c>
      <c r="FE46" s="39">
        <f t="shared" si="17"/>
        <v>14189</v>
      </c>
      <c r="FF46" s="106">
        <f t="shared" si="23"/>
        <v>14189</v>
      </c>
      <c r="FG46" s="248" t="s">
        <v>534</v>
      </c>
    </row>
    <row r="47" spans="1:163" ht="31" x14ac:dyDescent="0.35">
      <c r="A47" s="247">
        <f t="shared" si="15"/>
        <v>42</v>
      </c>
      <c r="B47" s="20" t="s">
        <v>152</v>
      </c>
      <c r="C47" s="163" t="s">
        <v>153</v>
      </c>
      <c r="D47" s="20" t="s">
        <v>142</v>
      </c>
      <c r="E47" s="20">
        <v>1</v>
      </c>
      <c r="F47" s="20"/>
      <c r="G47" s="102"/>
      <c r="H47" s="103"/>
      <c r="I47" s="103"/>
      <c r="J47" s="103"/>
      <c r="K47" s="103"/>
      <c r="L47" s="103"/>
      <c r="M47" s="103"/>
      <c r="N47" s="103"/>
      <c r="O47" s="103"/>
      <c r="P47" s="103"/>
      <c r="Q47" s="103"/>
      <c r="R47" s="103"/>
      <c r="S47" s="103"/>
      <c r="T47" s="103"/>
      <c r="U47" s="103"/>
      <c r="V47" s="103"/>
      <c r="W47" s="103"/>
      <c r="X47" s="103"/>
      <c r="Y47" s="103"/>
      <c r="Z47" s="103"/>
      <c r="AA47" s="103"/>
      <c r="AB47" s="103"/>
      <c r="AC47" s="103">
        <v>11500</v>
      </c>
      <c r="AD47" s="103">
        <f>(AC47*5.1%)+AC47</f>
        <v>12086.5</v>
      </c>
      <c r="AE47" s="103"/>
      <c r="AF47" s="103"/>
      <c r="AG47" s="103">
        <v>12600</v>
      </c>
      <c r="AH47" s="103">
        <f>(AG47*5.1%)+AG47</f>
        <v>13242.6</v>
      </c>
      <c r="AI47" s="103"/>
      <c r="AJ47" s="103"/>
      <c r="AK47" s="103"/>
      <c r="AL47" s="103"/>
      <c r="AM47" s="103"/>
      <c r="AN47" s="103"/>
      <c r="AO47" s="103"/>
      <c r="AP47" s="103"/>
      <c r="AQ47" s="103"/>
      <c r="AR47" s="103"/>
      <c r="AS47" s="103"/>
      <c r="AT47" s="103">
        <v>12980</v>
      </c>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f t="shared" si="3"/>
        <v>12980</v>
      </c>
      <c r="EZ47" s="103">
        <f t="shared" si="4"/>
        <v>12769.699999999999</v>
      </c>
      <c r="FA47" s="103">
        <f t="shared" si="5"/>
        <v>606.06218327825093</v>
      </c>
      <c r="FB47" s="36">
        <f>+FA47/EZ47</f>
        <v>4.7460957052886991E-2</v>
      </c>
      <c r="FC47" s="37">
        <f t="shared" si="18"/>
        <v>10731.09243697479</v>
      </c>
      <c r="FD47" s="38"/>
      <c r="FE47" s="39">
        <f t="shared" si="17"/>
        <v>12770</v>
      </c>
      <c r="FF47" s="106">
        <f t="shared" si="23"/>
        <v>12770</v>
      </c>
      <c r="FG47" s="248" t="s">
        <v>541</v>
      </c>
    </row>
    <row r="48" spans="1:163" ht="15.5" x14ac:dyDescent="0.35">
      <c r="A48" s="247">
        <f t="shared" si="15"/>
        <v>43</v>
      </c>
      <c r="B48" s="35" t="s">
        <v>167</v>
      </c>
      <c r="C48" s="163" t="s">
        <v>168</v>
      </c>
      <c r="D48" s="20" t="s">
        <v>6</v>
      </c>
      <c r="E48" s="20">
        <v>2</v>
      </c>
      <c r="F48" s="20"/>
      <c r="G48" s="102"/>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3"/>
      <c r="AG48" s="103"/>
      <c r="AH48" s="103"/>
      <c r="AI48" s="103"/>
      <c r="AJ48" s="103"/>
      <c r="AK48" s="103"/>
      <c r="AL48" s="103"/>
      <c r="AM48" s="103"/>
      <c r="AN48" s="103"/>
      <c r="AO48" s="103"/>
      <c r="AP48" s="103"/>
      <c r="AQ48" s="103"/>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v>8900</v>
      </c>
      <c r="DW48" s="103">
        <f>+DV48/1.19</f>
        <v>7478.9915966386561</v>
      </c>
      <c r="DX48" s="103">
        <f>+(DW48*36%)+DW48</f>
        <v>10171.428571428572</v>
      </c>
      <c r="DY48" s="103">
        <v>13000</v>
      </c>
      <c r="DZ48" s="103">
        <f>+DY48/1.19</f>
        <v>10924.36974789916</v>
      </c>
      <c r="EA48" s="103">
        <f>+(DZ48*36%)+DZ48</f>
        <v>14857.142857142857</v>
      </c>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f t="shared" si="3"/>
        <v>12514.285714285714</v>
      </c>
      <c r="EZ48" s="103">
        <f t="shared" si="4"/>
        <v>12514.285714285714</v>
      </c>
      <c r="FA48" s="103">
        <f t="shared" si="5"/>
        <v>3313.300346131256</v>
      </c>
      <c r="FB48" s="36">
        <f>+FA48/EZ48</f>
        <v>0.26476144318400446</v>
      </c>
      <c r="FC48" s="37">
        <f t="shared" si="18"/>
        <v>10516.806722689076</v>
      </c>
      <c r="FD48" s="38">
        <f>FC48*19%</f>
        <v>1998.1932773109245</v>
      </c>
      <c r="FE48" s="39">
        <f t="shared" si="17"/>
        <v>12515</v>
      </c>
      <c r="FF48" s="106">
        <f t="shared" si="23"/>
        <v>25030</v>
      </c>
      <c r="FG48" s="248" t="s">
        <v>534</v>
      </c>
    </row>
    <row r="49" spans="1:163" ht="46.5" x14ac:dyDescent="0.35">
      <c r="A49" s="247">
        <f t="shared" si="15"/>
        <v>44</v>
      </c>
      <c r="B49" s="21" t="s">
        <v>308</v>
      </c>
      <c r="C49" s="163" t="s">
        <v>149</v>
      </c>
      <c r="D49" s="20" t="s">
        <v>6</v>
      </c>
      <c r="E49" s="20">
        <v>250</v>
      </c>
      <c r="F49" s="20"/>
      <c r="G49" s="102"/>
      <c r="H49" s="103"/>
      <c r="I49" s="103"/>
      <c r="J49" s="103"/>
      <c r="K49" s="103"/>
      <c r="L49" s="103"/>
      <c r="M49" s="103"/>
      <c r="N49" s="103">
        <v>1900</v>
      </c>
      <c r="O49" s="103"/>
      <c r="P49" s="103"/>
      <c r="Q49" s="103">
        <v>2200</v>
      </c>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v>1500</v>
      </c>
      <c r="AV49" s="103">
        <f>(AU49*5.1%)+AU49</f>
        <v>1576.5</v>
      </c>
      <c r="AW49" s="103"/>
      <c r="AX49" s="103"/>
      <c r="AY49" s="103"/>
      <c r="AZ49" s="103"/>
      <c r="BA49" s="103"/>
      <c r="BB49" s="103"/>
      <c r="BC49" s="103"/>
      <c r="BD49" s="103"/>
      <c r="BE49" s="103"/>
      <c r="BF49" s="103"/>
      <c r="BG49" s="103"/>
      <c r="BH49" s="103"/>
      <c r="BI49" s="103"/>
      <c r="BJ49" s="103"/>
      <c r="BK49" s="103"/>
      <c r="BL49" s="103"/>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f t="shared" si="3"/>
        <v>1900</v>
      </c>
      <c r="EZ49" s="103">
        <f t="shared" si="4"/>
        <v>1892.1666666666667</v>
      </c>
      <c r="FA49" s="103">
        <f t="shared" si="5"/>
        <v>311.82380174279996</v>
      </c>
      <c r="FB49" s="36">
        <f>+FA49/EZ49</f>
        <v>0.16479721751579315</v>
      </c>
      <c r="FC49" s="37">
        <f>FE49</f>
        <v>1900</v>
      </c>
      <c r="FD49" s="38"/>
      <c r="FE49" s="39">
        <f t="shared" si="17"/>
        <v>1900</v>
      </c>
      <c r="FF49" s="106">
        <f t="shared" si="23"/>
        <v>475000</v>
      </c>
      <c r="FG49" s="248" t="s">
        <v>534</v>
      </c>
    </row>
    <row r="50" spans="1:163" s="198" customFormat="1" ht="15.65" customHeight="1" x14ac:dyDescent="0.35">
      <c r="A50" s="249" t="s">
        <v>169</v>
      </c>
      <c r="B50" s="199"/>
      <c r="C50" s="199"/>
      <c r="D50" s="201"/>
      <c r="E50" s="199"/>
      <c r="F50" s="199"/>
      <c r="G50" s="200"/>
      <c r="H50" s="195"/>
      <c r="I50" s="195"/>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195"/>
      <c r="AM50" s="195"/>
      <c r="AN50" s="195"/>
      <c r="AO50" s="195"/>
      <c r="AP50" s="195"/>
      <c r="AQ50" s="195"/>
      <c r="AR50" s="195"/>
      <c r="AS50" s="195"/>
      <c r="AT50" s="195"/>
      <c r="AU50" s="195"/>
      <c r="AV50" s="195"/>
      <c r="AW50" s="195"/>
      <c r="AX50" s="195"/>
      <c r="AY50" s="195"/>
      <c r="AZ50" s="195"/>
      <c r="BA50" s="195"/>
      <c r="BB50" s="195"/>
      <c r="BC50" s="195"/>
      <c r="BD50" s="195"/>
      <c r="BE50" s="195"/>
      <c r="BF50" s="195"/>
      <c r="BG50" s="195"/>
      <c r="BH50" s="195"/>
      <c r="BI50" s="195"/>
      <c r="BJ50" s="195"/>
      <c r="BK50" s="195"/>
      <c r="BL50" s="195"/>
      <c r="BM50" s="195"/>
      <c r="BN50" s="195"/>
      <c r="BO50" s="195"/>
      <c r="BP50" s="195"/>
      <c r="BQ50" s="195"/>
      <c r="BR50" s="195"/>
      <c r="BS50" s="195"/>
      <c r="BT50" s="195"/>
      <c r="BU50" s="195"/>
      <c r="BV50" s="195"/>
      <c r="BW50" s="195"/>
      <c r="BX50" s="195"/>
      <c r="BY50" s="195"/>
      <c r="BZ50" s="195"/>
      <c r="CA50" s="195"/>
      <c r="CB50" s="195"/>
      <c r="CC50" s="195"/>
      <c r="CD50" s="195"/>
      <c r="CE50" s="195"/>
      <c r="CF50" s="195"/>
      <c r="CG50" s="195"/>
      <c r="CH50" s="195"/>
      <c r="CI50" s="195"/>
      <c r="CJ50" s="195"/>
      <c r="CK50" s="195"/>
      <c r="CL50" s="195"/>
      <c r="CM50" s="195"/>
      <c r="CN50" s="195"/>
      <c r="CO50" s="195"/>
      <c r="CP50" s="195"/>
      <c r="CQ50" s="195"/>
      <c r="CR50" s="195"/>
      <c r="CS50" s="195"/>
      <c r="CT50" s="195"/>
      <c r="CU50" s="195"/>
      <c r="CV50" s="195"/>
      <c r="CW50" s="195"/>
      <c r="CX50" s="195"/>
      <c r="CY50" s="195"/>
      <c r="CZ50" s="195"/>
      <c r="DA50" s="195"/>
      <c r="DB50" s="195"/>
      <c r="DC50" s="195"/>
      <c r="DD50" s="195"/>
      <c r="DE50" s="195"/>
      <c r="DF50" s="195"/>
      <c r="DG50" s="195"/>
      <c r="DH50" s="195"/>
      <c r="DI50" s="195"/>
      <c r="DJ50" s="195"/>
      <c r="DK50" s="195"/>
      <c r="DL50" s="195"/>
      <c r="DM50" s="195"/>
      <c r="DN50" s="195"/>
      <c r="DO50" s="195"/>
      <c r="DP50" s="195"/>
      <c r="DQ50" s="195"/>
      <c r="DR50" s="195"/>
      <c r="DS50" s="195"/>
      <c r="DT50" s="195"/>
      <c r="DU50" s="195"/>
      <c r="DV50" s="195"/>
      <c r="DW50" s="195"/>
      <c r="DX50" s="195"/>
      <c r="DY50" s="195"/>
      <c r="DZ50" s="195"/>
      <c r="EA50" s="195"/>
      <c r="EB50" s="195"/>
      <c r="EC50" s="195"/>
      <c r="ED50" s="195"/>
      <c r="EE50" s="195"/>
      <c r="EF50" s="195"/>
      <c r="EG50" s="195"/>
      <c r="EH50" s="195"/>
      <c r="EI50" s="195"/>
      <c r="EJ50" s="195"/>
      <c r="EK50" s="195"/>
      <c r="EL50" s="195"/>
      <c r="EM50" s="195"/>
      <c r="EN50" s="195"/>
      <c r="EO50" s="195"/>
      <c r="EP50" s="195"/>
      <c r="EQ50" s="195"/>
      <c r="ER50" s="195"/>
      <c r="ES50" s="195"/>
      <c r="ET50" s="195"/>
      <c r="EU50" s="195"/>
      <c r="EV50" s="195"/>
      <c r="EW50" s="195"/>
      <c r="EX50" s="195"/>
      <c r="EY50" s="195"/>
      <c r="EZ50" s="195"/>
      <c r="FA50" s="195"/>
      <c r="FB50" s="197"/>
      <c r="FC50" s="196"/>
      <c r="FD50" s="196"/>
      <c r="FE50" s="196"/>
      <c r="FF50" s="196"/>
      <c r="FG50" s="250"/>
    </row>
    <row r="51" spans="1:163" ht="170.5" x14ac:dyDescent="0.35">
      <c r="A51" s="247">
        <f t="shared" ref="A51:A65" si="25">ROW()-5</f>
        <v>46</v>
      </c>
      <c r="B51" s="20" t="s">
        <v>494</v>
      </c>
      <c r="C51" s="163" t="s">
        <v>493</v>
      </c>
      <c r="D51" s="20" t="s">
        <v>6</v>
      </c>
      <c r="E51" s="22">
        <v>350</v>
      </c>
      <c r="F51" s="22"/>
      <c r="G51" s="104"/>
      <c r="H51" s="103">
        <v>17000</v>
      </c>
      <c r="I51" s="103">
        <f>(H51*5.1%)+H51</f>
        <v>17867</v>
      </c>
      <c r="J51" s="103">
        <v>15500</v>
      </c>
      <c r="K51" s="103">
        <f>(J51*5.1%)+J51</f>
        <v>16290.5</v>
      </c>
      <c r="L51" s="103"/>
      <c r="M51" s="103"/>
      <c r="N51" s="103">
        <v>15500</v>
      </c>
      <c r="O51" s="103"/>
      <c r="P51" s="103"/>
      <c r="Q51" s="103">
        <v>16000</v>
      </c>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f t="shared" si="3"/>
        <v>16145.25</v>
      </c>
      <c r="EZ51" s="103">
        <f t="shared" si="4"/>
        <v>16414.375</v>
      </c>
      <c r="FA51" s="103">
        <f t="shared" si="5"/>
        <v>1021.9674958138346</v>
      </c>
      <c r="FB51" s="36">
        <f t="shared" ref="FB51:FB59" si="26">+FA51/EZ51</f>
        <v>6.2260518345281776E-2</v>
      </c>
      <c r="FC51" s="37">
        <f>FE51/1.08</f>
        <v>15199.074074074073</v>
      </c>
      <c r="FD51" s="38">
        <f>FC51*8%</f>
        <v>1215.9259259259259</v>
      </c>
      <c r="FE51" s="39">
        <f t="shared" ref="FE51:FE65" si="27">ROUNDUP(IF(FB51&lt;15%,EZ51,EY51),0)</f>
        <v>16415</v>
      </c>
      <c r="FF51" s="106">
        <f>+FE51*E51</f>
        <v>5745250</v>
      </c>
      <c r="FG51" s="248" t="s">
        <v>541</v>
      </c>
    </row>
    <row r="52" spans="1:163" ht="201.5" x14ac:dyDescent="0.35">
      <c r="A52" s="247">
        <f t="shared" si="25"/>
        <v>47</v>
      </c>
      <c r="B52" s="21" t="s">
        <v>281</v>
      </c>
      <c r="C52" s="231" t="s">
        <v>302</v>
      </c>
      <c r="D52" s="20" t="s">
        <v>6</v>
      </c>
      <c r="E52" s="22">
        <v>50</v>
      </c>
      <c r="F52" s="22"/>
      <c r="G52" s="104"/>
      <c r="H52" s="103">
        <v>27500</v>
      </c>
      <c r="I52" s="103">
        <f>(H52*5.1%)+H52</f>
        <v>28902.5</v>
      </c>
      <c r="J52" s="103">
        <v>35000</v>
      </c>
      <c r="K52" s="103">
        <f>(J52*5.1%)+J52</f>
        <v>36785</v>
      </c>
      <c r="L52" s="103"/>
      <c r="M52" s="103"/>
      <c r="N52" s="103">
        <v>38000</v>
      </c>
      <c r="O52" s="103"/>
      <c r="P52" s="103"/>
      <c r="Q52" s="103">
        <v>37000</v>
      </c>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v>29000</v>
      </c>
      <c r="AV52" s="103">
        <f>(AU52*5.1%)+AU52</f>
        <v>30479</v>
      </c>
      <c r="AW52" s="103">
        <v>37000</v>
      </c>
      <c r="AX52" s="103">
        <f>(AW52*5.1%)+AW52</f>
        <v>38887</v>
      </c>
      <c r="AY52" s="103">
        <v>27000</v>
      </c>
      <c r="AZ52" s="103">
        <f>(AY52*5.1%)+AY52</f>
        <v>28377</v>
      </c>
      <c r="BA52" s="103"/>
      <c r="BB52" s="103"/>
      <c r="BC52" s="103"/>
      <c r="BD52" s="103"/>
      <c r="BE52" s="103"/>
      <c r="BF52" s="103"/>
      <c r="BG52" s="103"/>
      <c r="BH52" s="103"/>
      <c r="BI52" s="103"/>
      <c r="BJ52" s="103"/>
      <c r="BK52" s="103"/>
      <c r="BL52" s="103"/>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f t="shared" si="3"/>
        <v>36785</v>
      </c>
      <c r="EZ52" s="103">
        <f t="shared" si="4"/>
        <v>34061.5</v>
      </c>
      <c r="FA52" s="103">
        <f t="shared" si="5"/>
        <v>4593.7021108614927</v>
      </c>
      <c r="FB52" s="36">
        <f t="shared" si="26"/>
        <v>0.13486493873908936</v>
      </c>
      <c r="FC52" s="37">
        <f>FE52/1.08</f>
        <v>31538.888888888887</v>
      </c>
      <c r="FD52" s="38">
        <f>FC52*8%</f>
        <v>2523.1111111111109</v>
      </c>
      <c r="FE52" s="39">
        <f t="shared" si="27"/>
        <v>34062</v>
      </c>
      <c r="FF52" s="106">
        <f>+FE52*E52</f>
        <v>1703100</v>
      </c>
      <c r="FG52" s="248" t="s">
        <v>541</v>
      </c>
    </row>
    <row r="53" spans="1:163" ht="280.75" customHeight="1" x14ac:dyDescent="0.35">
      <c r="A53" s="247">
        <f t="shared" si="25"/>
        <v>48</v>
      </c>
      <c r="B53" s="35" t="s">
        <v>645</v>
      </c>
      <c r="C53" s="233" t="s">
        <v>646</v>
      </c>
      <c r="D53" s="20" t="s">
        <v>595</v>
      </c>
      <c r="E53" s="22">
        <v>1</v>
      </c>
      <c r="F53" s="22">
        <v>1</v>
      </c>
      <c r="G53" s="112"/>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v>5500000</v>
      </c>
      <c r="DD53" s="28"/>
      <c r="DE53" s="28"/>
      <c r="DF53" s="28"/>
      <c r="DG53" s="28"/>
      <c r="DH53" s="28"/>
      <c r="DI53" s="28"/>
      <c r="DJ53" s="28"/>
      <c r="DK53" s="28"/>
      <c r="DL53" s="28"/>
      <c r="DM53" s="28"/>
      <c r="DN53" s="28"/>
      <c r="DO53" s="28"/>
      <c r="DP53" s="28"/>
      <c r="DQ53" s="28"/>
      <c r="DR53" s="28"/>
      <c r="DS53" s="28"/>
      <c r="DT53" s="28"/>
      <c r="DU53" s="28"/>
      <c r="DV53" s="28"/>
      <c r="DW53" s="28"/>
      <c r="DX53" s="28"/>
      <c r="DY53" s="28"/>
      <c r="DZ53" s="28"/>
      <c r="EA53" s="28"/>
      <c r="EB53" s="28">
        <v>5750000</v>
      </c>
      <c r="EC53" s="28"/>
      <c r="ED53" s="28"/>
      <c r="EE53" s="28"/>
      <c r="EF53" s="28"/>
      <c r="EG53" s="28"/>
      <c r="EH53" s="28"/>
      <c r="EI53" s="28"/>
      <c r="EJ53" s="28"/>
      <c r="EK53" s="28"/>
      <c r="EL53" s="28"/>
      <c r="EM53" s="28"/>
      <c r="EN53" s="28"/>
      <c r="EO53" s="28"/>
      <c r="EP53" s="28"/>
      <c r="EQ53" s="28"/>
      <c r="ER53" s="28"/>
      <c r="ES53" s="28"/>
      <c r="ET53" s="28"/>
      <c r="EU53" s="28"/>
      <c r="EV53" s="28"/>
      <c r="EW53" s="28"/>
      <c r="EX53" s="28"/>
      <c r="EY53" s="103">
        <f t="shared" si="3"/>
        <v>5625000</v>
      </c>
      <c r="EZ53" s="103">
        <f t="shared" si="4"/>
        <v>5625000</v>
      </c>
      <c r="FA53" s="103">
        <f t="shared" si="5"/>
        <v>176776.69529663687</v>
      </c>
      <c r="FB53" s="95">
        <f t="shared" si="26"/>
        <v>3.1426968052735441E-2</v>
      </c>
      <c r="FC53" s="37">
        <f t="shared" ref="FC53:FC64" si="28">FE53/1.19</f>
        <v>4726890.7563025216</v>
      </c>
      <c r="FD53" s="38">
        <f>FC53*19%</f>
        <v>898109.24369747913</v>
      </c>
      <c r="FE53" s="39">
        <f t="shared" si="27"/>
        <v>5625000</v>
      </c>
      <c r="FF53" s="106">
        <f>+FE53*E53*F53</f>
        <v>5625000</v>
      </c>
      <c r="FG53" s="248" t="s">
        <v>541</v>
      </c>
    </row>
    <row r="54" spans="1:163" ht="58" x14ac:dyDescent="0.35">
      <c r="A54" s="247">
        <f t="shared" si="25"/>
        <v>49</v>
      </c>
      <c r="B54" s="22" t="s">
        <v>514</v>
      </c>
      <c r="C54" s="97" t="s">
        <v>490</v>
      </c>
      <c r="D54" s="20" t="s">
        <v>6</v>
      </c>
      <c r="E54" s="22">
        <v>50</v>
      </c>
      <c r="F54" s="22"/>
      <c r="G54" s="104"/>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38">
        <v>14000</v>
      </c>
      <c r="DB54" s="38">
        <v>13000</v>
      </c>
      <c r="DC54" s="38"/>
      <c r="DD54" s="38"/>
      <c r="DE54" s="38"/>
      <c r="DF54" s="38"/>
      <c r="DG54" s="38"/>
      <c r="DH54" s="38"/>
      <c r="DI54" s="38"/>
      <c r="DJ54" s="38"/>
      <c r="DK54" s="38"/>
      <c r="DL54" s="38"/>
      <c r="DM54" s="38"/>
      <c r="DN54" s="38"/>
      <c r="DO54" s="38"/>
      <c r="DP54" s="38"/>
      <c r="DQ54" s="38"/>
      <c r="DR54" s="38"/>
      <c r="DS54" s="38"/>
      <c r="DT54" s="38"/>
      <c r="DU54" s="38"/>
      <c r="DV54" s="38"/>
      <c r="DW54" s="38"/>
      <c r="DX54" s="38"/>
      <c r="DY54" s="38"/>
      <c r="DZ54" s="38"/>
      <c r="EA54" s="38"/>
      <c r="EB54" s="38"/>
      <c r="EC54" s="38"/>
      <c r="ED54" s="38"/>
      <c r="EE54" s="38"/>
      <c r="EF54" s="38"/>
      <c r="EG54" s="38"/>
      <c r="EH54" s="38"/>
      <c r="EI54" s="38"/>
      <c r="EJ54" s="38"/>
      <c r="EK54" s="38"/>
      <c r="EL54" s="38"/>
      <c r="EM54" s="38"/>
      <c r="EN54" s="38"/>
      <c r="EO54" s="38"/>
      <c r="EP54" s="38"/>
      <c r="EQ54" s="38"/>
      <c r="ER54" s="38"/>
      <c r="ES54" s="38"/>
      <c r="ET54" s="38"/>
      <c r="EU54" s="38"/>
      <c r="EV54" s="38"/>
      <c r="EW54" s="38"/>
      <c r="EX54" s="38"/>
      <c r="EY54" s="103">
        <f t="shared" si="3"/>
        <v>13500</v>
      </c>
      <c r="EZ54" s="103">
        <f t="shared" si="4"/>
        <v>13500</v>
      </c>
      <c r="FA54" s="103">
        <f t="shared" si="5"/>
        <v>707.10678118654755</v>
      </c>
      <c r="FB54" s="36">
        <f t="shared" si="26"/>
        <v>5.2378280087892408E-2</v>
      </c>
      <c r="FC54" s="37">
        <f t="shared" si="28"/>
        <v>11344.53781512605</v>
      </c>
      <c r="FD54" s="38"/>
      <c r="FE54" s="39">
        <f t="shared" si="27"/>
        <v>13500</v>
      </c>
      <c r="FF54" s="106">
        <f>+FE54*E54</f>
        <v>675000</v>
      </c>
      <c r="FG54" s="248" t="s">
        <v>541</v>
      </c>
    </row>
    <row r="55" spans="1:163" ht="186" x14ac:dyDescent="0.35">
      <c r="A55" s="247">
        <f t="shared" si="25"/>
        <v>50</v>
      </c>
      <c r="B55" s="35" t="s">
        <v>616</v>
      </c>
      <c r="C55" s="163" t="s">
        <v>617</v>
      </c>
      <c r="D55" s="20" t="s">
        <v>595</v>
      </c>
      <c r="E55" s="22">
        <v>1</v>
      </c>
      <c r="F55" s="20">
        <v>1</v>
      </c>
      <c r="G55" s="104"/>
      <c r="H55" s="103"/>
      <c r="I55" s="103"/>
      <c r="J55" s="103"/>
      <c r="K55" s="103"/>
      <c r="L55" s="103"/>
      <c r="M55" s="103"/>
      <c r="N55" s="103"/>
      <c r="O55" s="103"/>
      <c r="P55" s="103"/>
      <c r="Q55" s="103"/>
      <c r="R55" s="103"/>
      <c r="S55" s="103"/>
      <c r="T55" s="103">
        <v>1500000</v>
      </c>
      <c r="U55" s="103">
        <v>1600000</v>
      </c>
      <c r="V55" s="103">
        <v>1550000</v>
      </c>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f t="shared" si="3"/>
        <v>1550000</v>
      </c>
      <c r="EZ55" s="103">
        <f t="shared" si="4"/>
        <v>1550000</v>
      </c>
      <c r="FA55" s="103">
        <f t="shared" si="5"/>
        <v>50000</v>
      </c>
      <c r="FB55" s="36">
        <f t="shared" si="26"/>
        <v>3.2258064516129031E-2</v>
      </c>
      <c r="FC55" s="37">
        <f t="shared" si="28"/>
        <v>1302521.0084033613</v>
      </c>
      <c r="FD55" s="38"/>
      <c r="FE55" s="39">
        <f t="shared" si="27"/>
        <v>1550000</v>
      </c>
      <c r="FF55" s="106">
        <f>+FE55*E55*F55</f>
        <v>1550000</v>
      </c>
      <c r="FG55" s="248" t="s">
        <v>541</v>
      </c>
    </row>
    <row r="56" spans="1:163" ht="46.5" x14ac:dyDescent="0.35">
      <c r="A56" s="247">
        <f t="shared" si="25"/>
        <v>51</v>
      </c>
      <c r="B56" s="22" t="s">
        <v>227</v>
      </c>
      <c r="C56" s="233" t="s">
        <v>228</v>
      </c>
      <c r="D56" s="22" t="s">
        <v>618</v>
      </c>
      <c r="E56" s="22">
        <v>3</v>
      </c>
      <c r="F56" s="22">
        <v>1</v>
      </c>
      <c r="G56" s="104"/>
      <c r="H56" s="103"/>
      <c r="I56" s="103"/>
      <c r="J56" s="103"/>
      <c r="K56" s="103"/>
      <c r="L56" s="103"/>
      <c r="M56" s="103"/>
      <c r="N56" s="103"/>
      <c r="O56" s="103"/>
      <c r="P56" s="103"/>
      <c r="Q56" s="103"/>
      <c r="R56" s="103"/>
      <c r="S56" s="103"/>
      <c r="T56" s="103"/>
      <c r="U56" s="103"/>
      <c r="V56" s="103"/>
      <c r="W56" s="103">
        <v>860000</v>
      </c>
      <c r="X56" s="103">
        <f>(W56*5.1%)+W56</f>
        <v>903860</v>
      </c>
      <c r="Y56" s="103">
        <v>600000</v>
      </c>
      <c r="Z56" s="103">
        <f>(Y56*5.1%)+Y56</f>
        <v>630600</v>
      </c>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9"/>
      <c r="BH56" s="109"/>
      <c r="BI56" s="109"/>
      <c r="BJ56" s="109"/>
      <c r="BK56" s="109"/>
      <c r="BL56" s="109"/>
      <c r="BM56" s="109"/>
      <c r="BN56" s="109"/>
      <c r="BO56" s="109"/>
      <c r="BP56" s="109"/>
      <c r="BQ56" s="109"/>
      <c r="BR56" s="109"/>
      <c r="BS56" s="109"/>
      <c r="BT56" s="109"/>
      <c r="BU56" s="109"/>
      <c r="BV56" s="109"/>
      <c r="BW56" s="109"/>
      <c r="BX56" s="109"/>
      <c r="BY56" s="109"/>
      <c r="BZ56" s="109"/>
      <c r="CA56" s="109"/>
      <c r="CB56" s="109"/>
      <c r="CC56" s="109"/>
      <c r="CD56" s="109"/>
      <c r="CE56" s="109"/>
      <c r="CF56" s="109"/>
      <c r="CG56" s="109"/>
      <c r="CH56" s="109"/>
      <c r="CI56" s="109"/>
      <c r="CJ56" s="109"/>
      <c r="CK56" s="109"/>
      <c r="CL56" s="109"/>
      <c r="CM56" s="109"/>
      <c r="CN56" s="109"/>
      <c r="CO56" s="109"/>
      <c r="CP56" s="109"/>
      <c r="CQ56" s="109"/>
      <c r="CR56" s="109"/>
      <c r="CS56" s="109"/>
      <c r="CT56" s="109"/>
      <c r="CU56" s="109"/>
      <c r="CV56" s="109"/>
      <c r="CW56" s="109"/>
      <c r="CX56" s="109"/>
      <c r="CY56" s="109"/>
      <c r="CZ56" s="109"/>
      <c r="DA56" s="109"/>
      <c r="DB56" s="109"/>
      <c r="DC56" s="109"/>
      <c r="DD56" s="109"/>
      <c r="DE56" s="109"/>
      <c r="DF56" s="109"/>
      <c r="DG56" s="109"/>
      <c r="DH56" s="109"/>
      <c r="DI56" s="109"/>
      <c r="DJ56" s="109"/>
      <c r="DK56" s="109"/>
      <c r="DL56" s="109"/>
      <c r="DM56" s="109"/>
      <c r="DN56" s="109"/>
      <c r="DO56" s="109"/>
      <c r="DP56" s="109"/>
      <c r="DQ56" s="109"/>
      <c r="DR56" s="109"/>
      <c r="DS56" s="109"/>
      <c r="DT56" s="109"/>
      <c r="DU56" s="109"/>
      <c r="DV56" s="109"/>
      <c r="DW56" s="109"/>
      <c r="DX56" s="109"/>
      <c r="DY56" s="109"/>
      <c r="DZ56" s="109"/>
      <c r="EA56" s="109"/>
      <c r="EB56" s="109"/>
      <c r="EC56" s="109"/>
      <c r="ED56" s="109"/>
      <c r="EE56" s="109"/>
      <c r="EF56" s="109"/>
      <c r="EG56" s="109"/>
      <c r="EH56" s="109"/>
      <c r="EI56" s="109"/>
      <c r="EJ56" s="109"/>
      <c r="EK56" s="109"/>
      <c r="EL56" s="109"/>
      <c r="EM56" s="109"/>
      <c r="EN56" s="109"/>
      <c r="EO56" s="109"/>
      <c r="EP56" s="109"/>
      <c r="EQ56" s="109"/>
      <c r="ER56" s="109"/>
      <c r="ES56" s="109"/>
      <c r="ET56" s="109"/>
      <c r="EU56" s="109"/>
      <c r="EV56" s="109"/>
      <c r="EW56" s="109"/>
      <c r="EX56" s="109"/>
      <c r="EY56" s="103">
        <f t="shared" si="3"/>
        <v>767230</v>
      </c>
      <c r="EZ56" s="103">
        <f t="shared" si="4"/>
        <v>767230</v>
      </c>
      <c r="FA56" s="103">
        <f t="shared" si="5"/>
        <v>193223.99902703598</v>
      </c>
      <c r="FB56" s="36">
        <f t="shared" si="26"/>
        <v>0.25184625083356488</v>
      </c>
      <c r="FC56" s="37">
        <f t="shared" si="28"/>
        <v>644731.09243697487</v>
      </c>
      <c r="FD56" s="38"/>
      <c r="FE56" s="39">
        <f t="shared" si="27"/>
        <v>767230</v>
      </c>
      <c r="FF56" s="106">
        <f>+FE56*E56*F56</f>
        <v>2301690</v>
      </c>
      <c r="FG56" s="248" t="s">
        <v>541</v>
      </c>
    </row>
    <row r="57" spans="1:163" ht="77.5" x14ac:dyDescent="0.35">
      <c r="A57" s="247">
        <f t="shared" si="25"/>
        <v>52</v>
      </c>
      <c r="B57" s="22" t="s">
        <v>623</v>
      </c>
      <c r="C57" s="231" t="s">
        <v>304</v>
      </c>
      <c r="D57" s="20" t="s">
        <v>136</v>
      </c>
      <c r="E57" s="22">
        <v>30</v>
      </c>
      <c r="F57" s="22"/>
      <c r="G57" s="104"/>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v>14500</v>
      </c>
      <c r="AJ57" s="103">
        <v>10756</v>
      </c>
      <c r="AK57" s="103"/>
      <c r="AL57" s="103"/>
      <c r="AM57" s="103">
        <v>12760</v>
      </c>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f t="shared" si="3"/>
        <v>12760</v>
      </c>
      <c r="EZ57" s="103">
        <f t="shared" si="4"/>
        <v>12672</v>
      </c>
      <c r="FA57" s="103">
        <f t="shared" si="5"/>
        <v>1873.5506398280245</v>
      </c>
      <c r="FB57" s="36">
        <f t="shared" si="26"/>
        <v>0.14784964013794386</v>
      </c>
      <c r="FC57" s="37">
        <f t="shared" si="28"/>
        <v>10648.73949579832</v>
      </c>
      <c r="FD57" s="38">
        <f>FC57*19%</f>
        <v>2023.2605042016808</v>
      </c>
      <c r="FE57" s="39">
        <f t="shared" si="27"/>
        <v>12672</v>
      </c>
      <c r="FF57" s="106">
        <f t="shared" ref="FF57:FF65" si="29">+FE57*E57</f>
        <v>380160</v>
      </c>
      <c r="FG57" s="248" t="s">
        <v>534</v>
      </c>
    </row>
    <row r="58" spans="1:163" ht="15.5" x14ac:dyDescent="0.35">
      <c r="A58" s="247">
        <f t="shared" si="25"/>
        <v>53</v>
      </c>
      <c r="B58" s="35" t="s">
        <v>307</v>
      </c>
      <c r="C58" s="234" t="s">
        <v>293</v>
      </c>
      <c r="D58" s="20" t="s">
        <v>142</v>
      </c>
      <c r="E58" s="22">
        <v>1</v>
      </c>
      <c r="F58" s="22"/>
      <c r="G58" s="112"/>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v>14000</v>
      </c>
      <c r="DQ58" s="103">
        <f>+DP58/1.19</f>
        <v>11764.705882352942</v>
      </c>
      <c r="DR58" s="103">
        <f>+(DQ58*36%)+DQ58</f>
        <v>16000.000000000002</v>
      </c>
      <c r="DS58" s="103">
        <v>15000</v>
      </c>
      <c r="DT58" s="103">
        <f>+DS58/1.19</f>
        <v>12605.042016806723</v>
      </c>
      <c r="DU58" s="103">
        <f>+(DT58*36%)+DT58</f>
        <v>17142.857142857145</v>
      </c>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f t="shared" si="3"/>
        <v>16571.428571428572</v>
      </c>
      <c r="EZ58" s="103">
        <f t="shared" si="4"/>
        <v>16571.428571428572</v>
      </c>
      <c r="FA58" s="103">
        <f t="shared" si="5"/>
        <v>808.12203564176878</v>
      </c>
      <c r="FB58" s="36">
        <f t="shared" si="26"/>
        <v>4.8765984909417082E-2</v>
      </c>
      <c r="FC58" s="37">
        <f t="shared" si="28"/>
        <v>13926.050420168069</v>
      </c>
      <c r="FD58" s="38">
        <f>FC58*19%</f>
        <v>2645.9495798319331</v>
      </c>
      <c r="FE58" s="39">
        <f t="shared" si="27"/>
        <v>16572</v>
      </c>
      <c r="FF58" s="106">
        <f t="shared" si="29"/>
        <v>16572</v>
      </c>
      <c r="FG58" s="248" t="s">
        <v>541</v>
      </c>
    </row>
    <row r="59" spans="1:163" ht="15.5" x14ac:dyDescent="0.35">
      <c r="A59" s="247">
        <f t="shared" si="25"/>
        <v>54</v>
      </c>
      <c r="B59" s="22" t="s">
        <v>137</v>
      </c>
      <c r="C59" s="233" t="s">
        <v>138</v>
      </c>
      <c r="D59" s="20" t="s">
        <v>6</v>
      </c>
      <c r="E59" s="22">
        <v>3</v>
      </c>
      <c r="F59" s="22"/>
      <c r="G59" s="104"/>
      <c r="H59" s="103"/>
      <c r="I59" s="103"/>
      <c r="J59" s="103"/>
      <c r="K59" s="103"/>
      <c r="L59" s="103"/>
      <c r="M59" s="103"/>
      <c r="N59" s="103"/>
      <c r="O59" s="103"/>
      <c r="P59" s="103"/>
      <c r="Q59" s="103"/>
      <c r="R59" s="103"/>
      <c r="S59" s="103"/>
      <c r="T59" s="103"/>
      <c r="U59" s="103"/>
      <c r="V59" s="103"/>
      <c r="W59" s="103"/>
      <c r="X59" s="103"/>
      <c r="Y59" s="103"/>
      <c r="Z59" s="103"/>
      <c r="AA59" s="103"/>
      <c r="AB59" s="103"/>
      <c r="AC59" s="103">
        <v>2100</v>
      </c>
      <c r="AD59" s="103">
        <f>(AC59*5.1%)+AC59</f>
        <v>2207.1</v>
      </c>
      <c r="AE59" s="103"/>
      <c r="AF59" s="103"/>
      <c r="AG59" s="103">
        <v>2300</v>
      </c>
      <c r="AH59" s="103">
        <f>(AG59*5.1%)+AG59</f>
        <v>2417.3000000000002</v>
      </c>
      <c r="AI59" s="103"/>
      <c r="AJ59" s="103"/>
      <c r="AK59" s="103"/>
      <c r="AL59" s="103"/>
      <c r="AM59" s="103"/>
      <c r="AN59" s="103">
        <v>1698</v>
      </c>
      <c r="AO59" s="103">
        <f>(AN59*5.1%)+AN59</f>
        <v>1784.598</v>
      </c>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f t="shared" si="3"/>
        <v>2207.1</v>
      </c>
      <c r="EZ59" s="103">
        <f t="shared" si="4"/>
        <v>2136.3326666666667</v>
      </c>
      <c r="FA59" s="103">
        <f t="shared" si="5"/>
        <v>322.23278356078885</v>
      </c>
      <c r="FB59" s="36">
        <f t="shared" si="26"/>
        <v>0.15083455333928433</v>
      </c>
      <c r="FC59" s="37">
        <f t="shared" si="28"/>
        <v>1855.4621848739496</v>
      </c>
      <c r="FD59" s="38">
        <f>FC59*19%</f>
        <v>352.53781512605042</v>
      </c>
      <c r="FE59" s="39">
        <f t="shared" si="27"/>
        <v>2208</v>
      </c>
      <c r="FF59" s="106">
        <f t="shared" si="29"/>
        <v>6624</v>
      </c>
      <c r="FG59" s="248" t="s">
        <v>534</v>
      </c>
    </row>
    <row r="60" spans="1:163" ht="15.5" x14ac:dyDescent="0.35">
      <c r="A60" s="247">
        <f t="shared" si="25"/>
        <v>55</v>
      </c>
      <c r="B60" s="35" t="s">
        <v>139</v>
      </c>
      <c r="C60" s="233" t="s">
        <v>140</v>
      </c>
      <c r="D60" s="20" t="s">
        <v>136</v>
      </c>
      <c r="E60" s="22">
        <v>1</v>
      </c>
      <c r="F60" s="22"/>
      <c r="G60" s="104"/>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9"/>
      <c r="AQ60" s="109">
        <v>13388</v>
      </c>
      <c r="AR60" s="103">
        <f>+AQ60/1.19</f>
        <v>11250.420168067227</v>
      </c>
      <c r="AS60" s="103">
        <f>+(AR60*36%)+AR60</f>
        <v>15300.571428571428</v>
      </c>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9">
        <v>19500</v>
      </c>
      <c r="DE60" s="103">
        <f>+DD60/1.19</f>
        <v>16386.55462184874</v>
      </c>
      <c r="DF60" s="103">
        <f>+(DE60*36%)+DE60</f>
        <v>22285.714285714286</v>
      </c>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f t="shared" si="3"/>
        <v>18793.142857142855</v>
      </c>
      <c r="EZ60" s="103">
        <f t="shared" si="4"/>
        <v>18793.142857142855</v>
      </c>
      <c r="FA60" s="103">
        <f t="shared" si="5"/>
        <v>4939.2418818425085</v>
      </c>
      <c r="FB60" s="36">
        <f>FA60/EZ60</f>
        <v>0.26282149395598364</v>
      </c>
      <c r="FC60" s="37">
        <f t="shared" si="28"/>
        <v>15793.27731092437</v>
      </c>
      <c r="FD60" s="38">
        <f>FC60*19%</f>
        <v>3000.7226890756301</v>
      </c>
      <c r="FE60" s="39">
        <f t="shared" si="27"/>
        <v>18794</v>
      </c>
      <c r="FF60" s="106">
        <f t="shared" si="29"/>
        <v>18794</v>
      </c>
      <c r="FG60" s="248" t="s">
        <v>534</v>
      </c>
    </row>
    <row r="61" spans="1:163" ht="15.5" x14ac:dyDescent="0.35">
      <c r="A61" s="247">
        <f t="shared" si="25"/>
        <v>56</v>
      </c>
      <c r="B61" s="22" t="s">
        <v>151</v>
      </c>
      <c r="C61" s="188" t="s">
        <v>619</v>
      </c>
      <c r="D61" s="20" t="s">
        <v>142</v>
      </c>
      <c r="E61" s="22">
        <v>3</v>
      </c>
      <c r="F61" s="22"/>
      <c r="G61" s="104"/>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v>8900</v>
      </c>
      <c r="AL61" s="103">
        <v>10413</v>
      </c>
      <c r="AM61" s="103"/>
      <c r="AN61" s="103"/>
      <c r="AO61" s="103"/>
      <c r="AP61" s="103"/>
      <c r="AQ61" s="103"/>
      <c r="AR61" s="103"/>
      <c r="AS61" s="103"/>
      <c r="AT61" s="103">
        <v>12000</v>
      </c>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f t="shared" si="3"/>
        <v>11206.5</v>
      </c>
      <c r="EZ61" s="103">
        <f t="shared" si="4"/>
        <v>11206.5</v>
      </c>
      <c r="FA61" s="103">
        <f t="shared" si="5"/>
        <v>1122.178461743051</v>
      </c>
      <c r="FB61" s="36">
        <f t="shared" ref="FB61" si="30">+FA61/EZ61</f>
        <v>0.10013639064320269</v>
      </c>
      <c r="FC61" s="37">
        <f t="shared" si="28"/>
        <v>9417.6470588235297</v>
      </c>
      <c r="FD61" s="38"/>
      <c r="FE61" s="39">
        <f t="shared" si="27"/>
        <v>11207</v>
      </c>
      <c r="FF61" s="106">
        <f t="shared" si="29"/>
        <v>33621</v>
      </c>
      <c r="FG61" s="248" t="s">
        <v>534</v>
      </c>
    </row>
    <row r="62" spans="1:163" ht="31" x14ac:dyDescent="0.35">
      <c r="A62" s="247">
        <f t="shared" si="25"/>
        <v>57</v>
      </c>
      <c r="B62" s="22" t="s">
        <v>141</v>
      </c>
      <c r="C62" s="234" t="s">
        <v>303</v>
      </c>
      <c r="D62" s="20" t="s">
        <v>142</v>
      </c>
      <c r="E62" s="22">
        <v>3</v>
      </c>
      <c r="F62" s="22"/>
      <c r="G62" s="104"/>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v>12000</v>
      </c>
      <c r="AF62" s="103">
        <f>(AE62*5.1%)+AE62</f>
        <v>12612</v>
      </c>
      <c r="AG62" s="103">
        <v>15000</v>
      </c>
      <c r="AH62" s="103">
        <f>(AG62*5.1%)+AG62</f>
        <v>15765</v>
      </c>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f t="shared" si="3"/>
        <v>14188.5</v>
      </c>
      <c r="EZ62" s="103">
        <f t="shared" si="4"/>
        <v>14188.5</v>
      </c>
      <c r="FA62" s="103">
        <f t="shared" si="5"/>
        <v>2229.5076810811843</v>
      </c>
      <c r="FB62" s="36">
        <f>+FA62/EZ62</f>
        <v>0.15713484026367722</v>
      </c>
      <c r="FC62" s="37">
        <f t="shared" si="28"/>
        <v>11923.529411764706</v>
      </c>
      <c r="FD62" s="38">
        <f>FC62*19%</f>
        <v>2265.4705882352941</v>
      </c>
      <c r="FE62" s="39">
        <f t="shared" si="27"/>
        <v>14189</v>
      </c>
      <c r="FF62" s="106">
        <f t="shared" si="29"/>
        <v>42567</v>
      </c>
      <c r="FG62" s="248" t="s">
        <v>534</v>
      </c>
    </row>
    <row r="63" spans="1:163" ht="31" x14ac:dyDescent="0.35">
      <c r="A63" s="247">
        <f t="shared" si="25"/>
        <v>58</v>
      </c>
      <c r="B63" s="22" t="s">
        <v>152</v>
      </c>
      <c r="C63" s="233" t="s">
        <v>153</v>
      </c>
      <c r="D63" s="20" t="s">
        <v>142</v>
      </c>
      <c r="E63" s="22">
        <v>3</v>
      </c>
      <c r="F63" s="22"/>
      <c r="G63" s="104"/>
      <c r="H63" s="103"/>
      <c r="I63" s="103"/>
      <c r="J63" s="103"/>
      <c r="K63" s="103"/>
      <c r="L63" s="103"/>
      <c r="M63" s="103"/>
      <c r="N63" s="103"/>
      <c r="O63" s="103"/>
      <c r="P63" s="103"/>
      <c r="Q63" s="103"/>
      <c r="R63" s="103"/>
      <c r="S63" s="103"/>
      <c r="T63" s="103"/>
      <c r="U63" s="103"/>
      <c r="V63" s="103"/>
      <c r="W63" s="103"/>
      <c r="X63" s="103"/>
      <c r="Y63" s="103"/>
      <c r="Z63" s="103"/>
      <c r="AA63" s="103"/>
      <c r="AB63" s="103"/>
      <c r="AC63" s="103">
        <v>11500</v>
      </c>
      <c r="AD63" s="103">
        <f>(AC63*5.1%)+AC63</f>
        <v>12086.5</v>
      </c>
      <c r="AE63" s="103"/>
      <c r="AF63" s="103"/>
      <c r="AG63" s="103">
        <v>12600</v>
      </c>
      <c r="AH63" s="103">
        <f>(AG63*5.1%)+AG63</f>
        <v>13242.6</v>
      </c>
      <c r="AI63" s="103"/>
      <c r="AJ63" s="103"/>
      <c r="AK63" s="103"/>
      <c r="AL63" s="103"/>
      <c r="AM63" s="103"/>
      <c r="AN63" s="103"/>
      <c r="AO63" s="103"/>
      <c r="AP63" s="103"/>
      <c r="AQ63" s="103"/>
      <c r="AR63" s="103"/>
      <c r="AS63" s="103"/>
      <c r="AT63" s="103">
        <v>12980</v>
      </c>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f t="shared" si="3"/>
        <v>12980</v>
      </c>
      <c r="EZ63" s="103">
        <f t="shared" si="4"/>
        <v>12769.699999999999</v>
      </c>
      <c r="FA63" s="103">
        <f t="shared" si="5"/>
        <v>606.06218327825093</v>
      </c>
      <c r="FB63" s="36">
        <f>+FA63/EZ63</f>
        <v>4.7460957052886991E-2</v>
      </c>
      <c r="FC63" s="37">
        <f t="shared" si="28"/>
        <v>10731.09243697479</v>
      </c>
      <c r="FD63" s="38"/>
      <c r="FE63" s="39">
        <f t="shared" si="27"/>
        <v>12770</v>
      </c>
      <c r="FF63" s="106">
        <f t="shared" si="29"/>
        <v>38310</v>
      </c>
      <c r="FG63" s="248" t="s">
        <v>541</v>
      </c>
    </row>
    <row r="64" spans="1:163" ht="15.5" x14ac:dyDescent="0.35">
      <c r="A64" s="247">
        <f t="shared" si="25"/>
        <v>59</v>
      </c>
      <c r="B64" s="35" t="s">
        <v>167</v>
      </c>
      <c r="C64" s="233" t="s">
        <v>168</v>
      </c>
      <c r="D64" s="20" t="s">
        <v>6</v>
      </c>
      <c r="E64" s="22">
        <v>3</v>
      </c>
      <c r="F64" s="22"/>
      <c r="G64" s="104"/>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v>8900</v>
      </c>
      <c r="DW64" s="103">
        <f>+DV64/1.19</f>
        <v>7478.9915966386561</v>
      </c>
      <c r="DX64" s="103">
        <f>+(DW64*36%)+DW64</f>
        <v>10171.428571428572</v>
      </c>
      <c r="DY64" s="103">
        <v>13000</v>
      </c>
      <c r="DZ64" s="103">
        <f>+DY64/1.19</f>
        <v>10924.36974789916</v>
      </c>
      <c r="EA64" s="103">
        <f>+(DZ64*36%)+DZ64</f>
        <v>14857.142857142857</v>
      </c>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f t="shared" si="3"/>
        <v>12514.285714285714</v>
      </c>
      <c r="EZ64" s="103">
        <f t="shared" si="4"/>
        <v>12514.285714285714</v>
      </c>
      <c r="FA64" s="103">
        <f t="shared" si="5"/>
        <v>3313.300346131256</v>
      </c>
      <c r="FB64" s="36">
        <f>+FA64/EZ64</f>
        <v>0.26476144318400446</v>
      </c>
      <c r="FC64" s="37">
        <f t="shared" si="28"/>
        <v>10516.806722689076</v>
      </c>
      <c r="FD64" s="38">
        <f>FC64*19%</f>
        <v>1998.1932773109245</v>
      </c>
      <c r="FE64" s="39">
        <f t="shared" si="27"/>
        <v>12515</v>
      </c>
      <c r="FF64" s="106">
        <f t="shared" si="29"/>
        <v>37545</v>
      </c>
      <c r="FG64" s="248" t="s">
        <v>534</v>
      </c>
    </row>
    <row r="65" spans="1:163" ht="46.5" x14ac:dyDescent="0.35">
      <c r="A65" s="247">
        <f t="shared" si="25"/>
        <v>60</v>
      </c>
      <c r="B65" s="235" t="s">
        <v>308</v>
      </c>
      <c r="C65" s="233" t="s">
        <v>149</v>
      </c>
      <c r="D65" s="20" t="s">
        <v>6</v>
      </c>
      <c r="E65" s="22">
        <v>350</v>
      </c>
      <c r="F65" s="22"/>
      <c r="G65" s="104"/>
      <c r="H65" s="103"/>
      <c r="I65" s="103"/>
      <c r="J65" s="103"/>
      <c r="K65" s="103"/>
      <c r="L65" s="103"/>
      <c r="M65" s="103"/>
      <c r="N65" s="103">
        <v>1900</v>
      </c>
      <c r="O65" s="103"/>
      <c r="P65" s="103"/>
      <c r="Q65" s="103">
        <v>2200</v>
      </c>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v>1500</v>
      </c>
      <c r="AV65" s="103">
        <f>(AU65*5.1%)+AU65</f>
        <v>1576.5</v>
      </c>
      <c r="AW65" s="103"/>
      <c r="AX65" s="103"/>
      <c r="AY65" s="103"/>
      <c r="AZ65" s="103"/>
      <c r="BA65" s="103"/>
      <c r="BB65" s="103"/>
      <c r="BC65" s="103"/>
      <c r="BD65" s="103"/>
      <c r="BE65" s="103"/>
      <c r="BF65" s="103"/>
      <c r="BG65" s="103"/>
      <c r="BH65" s="103"/>
      <c r="BI65" s="103"/>
      <c r="BJ65" s="103"/>
      <c r="BK65" s="103"/>
      <c r="BL65" s="103"/>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f t="shared" si="3"/>
        <v>1900</v>
      </c>
      <c r="EZ65" s="103">
        <f t="shared" si="4"/>
        <v>1892.1666666666667</v>
      </c>
      <c r="FA65" s="103">
        <f t="shared" si="5"/>
        <v>311.82380174279996</v>
      </c>
      <c r="FB65" s="36">
        <f>+FA65/EZ65</f>
        <v>0.16479721751579315</v>
      </c>
      <c r="FC65" s="37">
        <f>FE65</f>
        <v>1900</v>
      </c>
      <c r="FD65" s="38"/>
      <c r="FE65" s="39">
        <f t="shared" si="27"/>
        <v>1900</v>
      </c>
      <c r="FF65" s="106">
        <f t="shared" si="29"/>
        <v>665000</v>
      </c>
      <c r="FG65" s="248" t="s">
        <v>534</v>
      </c>
    </row>
    <row r="66" spans="1:163" s="198" customFormat="1" ht="15.65" customHeight="1" x14ac:dyDescent="0.35">
      <c r="A66" s="251" t="s">
        <v>170</v>
      </c>
      <c r="B66" s="199"/>
      <c r="C66" s="199"/>
      <c r="D66" s="201"/>
      <c r="E66" s="199"/>
      <c r="F66" s="199"/>
      <c r="G66" s="200"/>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c r="BB66" s="195"/>
      <c r="BC66" s="195"/>
      <c r="BD66" s="195"/>
      <c r="BE66" s="195"/>
      <c r="BF66" s="195"/>
      <c r="BG66" s="195"/>
      <c r="BH66" s="195"/>
      <c r="BI66" s="195"/>
      <c r="BJ66" s="195"/>
      <c r="BK66" s="195"/>
      <c r="BL66" s="195"/>
      <c r="BM66" s="195"/>
      <c r="BN66" s="195"/>
      <c r="BO66" s="195"/>
      <c r="BP66" s="195"/>
      <c r="BQ66" s="195"/>
      <c r="BR66" s="195"/>
      <c r="BS66" s="195"/>
      <c r="BT66" s="195"/>
      <c r="BU66" s="195"/>
      <c r="BV66" s="195"/>
      <c r="BW66" s="195"/>
      <c r="BX66" s="195"/>
      <c r="BY66" s="195"/>
      <c r="BZ66" s="195"/>
      <c r="CA66" s="195"/>
      <c r="CB66" s="195"/>
      <c r="CC66" s="195"/>
      <c r="CD66" s="195"/>
      <c r="CE66" s="195"/>
      <c r="CF66" s="195"/>
      <c r="CG66" s="195"/>
      <c r="CH66" s="195"/>
      <c r="CI66" s="195"/>
      <c r="CJ66" s="195"/>
      <c r="CK66" s="195"/>
      <c r="CL66" s="195"/>
      <c r="CM66" s="195"/>
      <c r="CN66" s="195"/>
      <c r="CO66" s="195"/>
      <c r="CP66" s="195"/>
      <c r="CQ66" s="195"/>
      <c r="CR66" s="195"/>
      <c r="CS66" s="195"/>
      <c r="CT66" s="195"/>
      <c r="CU66" s="195"/>
      <c r="CV66" s="195"/>
      <c r="CW66" s="195"/>
      <c r="CX66" s="195"/>
      <c r="CY66" s="195"/>
      <c r="CZ66" s="195"/>
      <c r="DA66" s="195"/>
      <c r="DB66" s="195"/>
      <c r="DC66" s="195"/>
      <c r="DD66" s="195"/>
      <c r="DE66" s="195"/>
      <c r="DF66" s="195"/>
      <c r="DG66" s="195"/>
      <c r="DH66" s="195"/>
      <c r="DI66" s="195"/>
      <c r="DJ66" s="195"/>
      <c r="DK66" s="195"/>
      <c r="DL66" s="195"/>
      <c r="DM66" s="195"/>
      <c r="DN66" s="195"/>
      <c r="DO66" s="195"/>
      <c r="DP66" s="195"/>
      <c r="DQ66" s="195"/>
      <c r="DR66" s="195"/>
      <c r="DS66" s="195"/>
      <c r="DT66" s="195"/>
      <c r="DU66" s="195"/>
      <c r="DV66" s="195"/>
      <c r="DW66" s="195"/>
      <c r="DX66" s="195"/>
      <c r="DY66" s="195"/>
      <c r="DZ66" s="195"/>
      <c r="EA66" s="195"/>
      <c r="EB66" s="195"/>
      <c r="EC66" s="195"/>
      <c r="ED66" s="195"/>
      <c r="EE66" s="195"/>
      <c r="EF66" s="195"/>
      <c r="EG66" s="195"/>
      <c r="EH66" s="195"/>
      <c r="EI66" s="195"/>
      <c r="EJ66" s="195"/>
      <c r="EK66" s="195"/>
      <c r="EL66" s="195"/>
      <c r="EM66" s="195"/>
      <c r="EN66" s="195"/>
      <c r="EO66" s="195"/>
      <c r="EP66" s="195"/>
      <c r="EQ66" s="195"/>
      <c r="ER66" s="195"/>
      <c r="ES66" s="195"/>
      <c r="ET66" s="195"/>
      <c r="EU66" s="195"/>
      <c r="EV66" s="195"/>
      <c r="EW66" s="195"/>
      <c r="EX66" s="195"/>
      <c r="EY66" s="195"/>
      <c r="EZ66" s="195"/>
      <c r="FA66" s="195"/>
      <c r="FB66" s="197"/>
      <c r="FC66" s="196"/>
      <c r="FD66" s="196"/>
      <c r="FE66" s="196"/>
      <c r="FF66" s="196"/>
      <c r="FG66" s="250"/>
    </row>
    <row r="67" spans="1:163" ht="170.5" x14ac:dyDescent="0.35">
      <c r="A67" s="247">
        <f t="shared" ref="A67:A81" si="31">ROW()-5</f>
        <v>62</v>
      </c>
      <c r="B67" s="20" t="s">
        <v>494</v>
      </c>
      <c r="C67" s="163" t="s">
        <v>493</v>
      </c>
      <c r="D67" s="20" t="s">
        <v>6</v>
      </c>
      <c r="E67" s="22">
        <v>250</v>
      </c>
      <c r="F67" s="22"/>
      <c r="G67" s="104"/>
      <c r="H67" s="103">
        <v>17000</v>
      </c>
      <c r="I67" s="103">
        <f>(H67*5.1%)+H67</f>
        <v>17867</v>
      </c>
      <c r="J67" s="103">
        <v>15500</v>
      </c>
      <c r="K67" s="103">
        <f>(J67*5.1%)+J67</f>
        <v>16290.5</v>
      </c>
      <c r="L67" s="103"/>
      <c r="M67" s="103"/>
      <c r="N67" s="103">
        <v>15500</v>
      </c>
      <c r="O67" s="103"/>
      <c r="P67" s="103"/>
      <c r="Q67" s="103">
        <v>16000</v>
      </c>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f t="shared" ref="EY67:EY127" si="32">+MEDIAN(G67,I67,K67,M67,N67,P67,Q67,S67,T67,U67,V67,X67,Z67,AB67,AD67,AF67,AH67,AI67,AJ67,AL67,AM67,AO67,AP67,AS67,AT67,AV67,AX67,AZ67,BB67,BD67,BF67,BH67,BJ67,BL67,BN67,BP67,BR67,BT67,BV67,BX67,BZ67,CB67,CD67,CF67,CI67,CL67,CO67,CR67,CT67,CV67,CX67,CZ67,DA67,DB67,DC67,DF67,DI67,DL67,DO67,DR67,DU67,DX67,EA67,EB67,EE67,EH67,EK67,EL67,EM67,EN67,EO67,ER67,EU67,EX67)</f>
        <v>16145.25</v>
      </c>
      <c r="EZ67" s="103">
        <f t="shared" ref="EZ67:EZ127" si="33">+AVERAGE(G67,I67,K67,M67,N67,P67,Q67,S67,T67,U67,V67,X67,Z67,AB67,AD67,AF67,AH67,AI67,AJ67,AL67,AM67,AO67,AP67,AS67,AT67,AV67,AX67,AZ67,BB67,BD67,BF67,BH67,BJ67,BL67,BN67,BP67,BR67,BT67,BV67,BX67,BZ67,CB67,CD67,CF67,CI67,CL67,CO67,CR67,CT67,CV67,CX67,CZ67,DA67,DB67,DC67,DF67,DI67,DL67,DO67,DR67,DU67,DX67,EA67,EB67,EE67,EH67,EK67,EL67,EM67,EN67,EO67,ER67,EU67,EX67)</f>
        <v>16414.375</v>
      </c>
      <c r="FA67" s="103">
        <f t="shared" ref="FA67:FA127" si="34">+STDEV(G67,I67,K67,M67,N67,P67,Q67,S67,T67,U67,V67,X67,Z67,AB67,AD67,AF67,AH67,AI67,AJ67,AL67,AM67,AO67,AP67,AS67,AT67,AV67,AX67,AZ67,BB67,BD67,BF67,BH67,BJ67,BL67,BN67,BP67,BR67,BT67,BV67,BX67,BZ67,CB67,CD67,CF67,CI67,CL67,CO67,CR67,CT67,CV67,CX67,CZ67,DA67,DB67,DC67,DF67,DI67,DL67,DO67,DR67,DU67,DX67,EA67,EB67,EE67,EH67,EK67,EL67,EM67,EN67,EO67,ER67,EU67,EX67)</f>
        <v>1021.9674958138346</v>
      </c>
      <c r="FB67" s="36">
        <f t="shared" ref="FB67:FB75" si="35">+FA67/EZ67</f>
        <v>6.2260518345281776E-2</v>
      </c>
      <c r="FC67" s="37">
        <f>FE67/1.08</f>
        <v>15199.074074074073</v>
      </c>
      <c r="FD67" s="38">
        <f>FC67*8%</f>
        <v>1215.9259259259259</v>
      </c>
      <c r="FE67" s="39">
        <f t="shared" ref="FE67:FE81" si="36">ROUNDUP(IF(FB67&lt;15%,EZ67,EY67),0)</f>
        <v>16415</v>
      </c>
      <c r="FF67" s="106">
        <f>+FE67*E67</f>
        <v>4103750</v>
      </c>
      <c r="FG67" s="248" t="s">
        <v>541</v>
      </c>
    </row>
    <row r="68" spans="1:163" ht="201.5" x14ac:dyDescent="0.35">
      <c r="A68" s="247">
        <f t="shared" si="31"/>
        <v>63</v>
      </c>
      <c r="B68" s="21" t="s">
        <v>281</v>
      </c>
      <c r="C68" s="231" t="s">
        <v>302</v>
      </c>
      <c r="D68" s="20" t="s">
        <v>6</v>
      </c>
      <c r="E68" s="22">
        <v>50</v>
      </c>
      <c r="F68" s="22"/>
      <c r="G68" s="104"/>
      <c r="H68" s="103">
        <v>27500</v>
      </c>
      <c r="I68" s="103">
        <f>(H68*5.1%)+H68</f>
        <v>28902.5</v>
      </c>
      <c r="J68" s="103">
        <v>35000</v>
      </c>
      <c r="K68" s="103">
        <f>(J68*5.1%)+J68</f>
        <v>36785</v>
      </c>
      <c r="L68" s="103"/>
      <c r="M68" s="103"/>
      <c r="N68" s="103">
        <v>38000</v>
      </c>
      <c r="O68" s="103"/>
      <c r="P68" s="103"/>
      <c r="Q68" s="103">
        <v>37000</v>
      </c>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v>29000</v>
      </c>
      <c r="AV68" s="103">
        <f>(AU68*5.1%)+AU68</f>
        <v>30479</v>
      </c>
      <c r="AW68" s="103">
        <v>37000</v>
      </c>
      <c r="AX68" s="103">
        <f>(AW68*5.1%)+AW68</f>
        <v>38887</v>
      </c>
      <c r="AY68" s="103">
        <v>27000</v>
      </c>
      <c r="AZ68" s="103">
        <f>(AY68*5.1%)+AY68</f>
        <v>28377</v>
      </c>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f t="shared" si="32"/>
        <v>36785</v>
      </c>
      <c r="EZ68" s="103">
        <f t="shared" si="33"/>
        <v>34061.5</v>
      </c>
      <c r="FA68" s="103">
        <f t="shared" si="34"/>
        <v>4593.7021108614927</v>
      </c>
      <c r="FB68" s="36">
        <f t="shared" si="35"/>
        <v>0.13486493873908936</v>
      </c>
      <c r="FC68" s="37">
        <f>FE68/1.08</f>
        <v>31538.888888888887</v>
      </c>
      <c r="FD68" s="38">
        <f>FC68*8%</f>
        <v>2523.1111111111109</v>
      </c>
      <c r="FE68" s="39">
        <f t="shared" si="36"/>
        <v>34062</v>
      </c>
      <c r="FF68" s="106">
        <f>+FE68*E68</f>
        <v>1703100</v>
      </c>
      <c r="FG68" s="248" t="s">
        <v>541</v>
      </c>
    </row>
    <row r="69" spans="1:163" ht="279" x14ac:dyDescent="0.35">
      <c r="A69" s="247">
        <f t="shared" si="31"/>
        <v>64</v>
      </c>
      <c r="B69" s="35" t="s">
        <v>645</v>
      </c>
      <c r="C69" s="233" t="s">
        <v>646</v>
      </c>
      <c r="D69" s="20" t="s">
        <v>595</v>
      </c>
      <c r="E69" s="22">
        <v>1</v>
      </c>
      <c r="F69" s="22">
        <v>1</v>
      </c>
      <c r="G69" s="112"/>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28"/>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8"/>
      <c r="DC69" s="28">
        <v>5500000</v>
      </c>
      <c r="DD69" s="28"/>
      <c r="DE69" s="28"/>
      <c r="DF69" s="28"/>
      <c r="DG69" s="28"/>
      <c r="DH69" s="28"/>
      <c r="DI69" s="28"/>
      <c r="DJ69" s="28"/>
      <c r="DK69" s="28"/>
      <c r="DL69" s="28"/>
      <c r="DM69" s="28"/>
      <c r="DN69" s="28"/>
      <c r="DO69" s="28"/>
      <c r="DP69" s="28"/>
      <c r="DQ69" s="28"/>
      <c r="DR69" s="28"/>
      <c r="DS69" s="28"/>
      <c r="DT69" s="28"/>
      <c r="DU69" s="28"/>
      <c r="DV69" s="28"/>
      <c r="DW69" s="28"/>
      <c r="DX69" s="28"/>
      <c r="DY69" s="28"/>
      <c r="DZ69" s="28"/>
      <c r="EA69" s="28"/>
      <c r="EB69" s="28">
        <v>5750000</v>
      </c>
      <c r="EC69" s="28"/>
      <c r="ED69" s="28"/>
      <c r="EE69" s="28"/>
      <c r="EF69" s="28"/>
      <c r="EG69" s="28"/>
      <c r="EH69" s="28"/>
      <c r="EI69" s="28"/>
      <c r="EJ69" s="28"/>
      <c r="EK69" s="28"/>
      <c r="EL69" s="28"/>
      <c r="EM69" s="28"/>
      <c r="EN69" s="28"/>
      <c r="EO69" s="28"/>
      <c r="EP69" s="28"/>
      <c r="EQ69" s="28"/>
      <c r="ER69" s="28"/>
      <c r="ES69" s="28"/>
      <c r="ET69" s="28"/>
      <c r="EU69" s="28"/>
      <c r="EV69" s="28"/>
      <c r="EW69" s="28"/>
      <c r="EX69" s="28"/>
      <c r="EY69" s="103">
        <f t="shared" si="32"/>
        <v>5625000</v>
      </c>
      <c r="EZ69" s="103">
        <f t="shared" si="33"/>
        <v>5625000</v>
      </c>
      <c r="FA69" s="103">
        <f t="shared" si="34"/>
        <v>176776.69529663687</v>
      </c>
      <c r="FB69" s="95">
        <f t="shared" si="35"/>
        <v>3.1426968052735441E-2</v>
      </c>
      <c r="FC69" s="37">
        <f t="shared" ref="FC69:FC80" si="37">FE69/1.19</f>
        <v>4726890.7563025216</v>
      </c>
      <c r="FD69" s="38">
        <f>FC69*19%</f>
        <v>898109.24369747913</v>
      </c>
      <c r="FE69" s="39">
        <f t="shared" si="36"/>
        <v>5625000</v>
      </c>
      <c r="FF69" s="106">
        <f>+FE69*E69*F69</f>
        <v>5625000</v>
      </c>
      <c r="FG69" s="248" t="s">
        <v>541</v>
      </c>
    </row>
    <row r="70" spans="1:163" ht="58" x14ac:dyDescent="0.35">
      <c r="A70" s="247">
        <f t="shared" si="31"/>
        <v>65</v>
      </c>
      <c r="B70" s="22" t="s">
        <v>514</v>
      </c>
      <c r="C70" s="97" t="s">
        <v>490</v>
      </c>
      <c r="D70" s="20" t="s">
        <v>6</v>
      </c>
      <c r="E70" s="22">
        <v>50</v>
      </c>
      <c r="F70" s="22"/>
      <c r="G70" s="104"/>
      <c r="H70" s="103"/>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38">
        <v>14000</v>
      </c>
      <c r="DB70" s="38">
        <v>13000</v>
      </c>
      <c r="DC70" s="38"/>
      <c r="DD70" s="38"/>
      <c r="DE70" s="38"/>
      <c r="DF70" s="38"/>
      <c r="DG70" s="38"/>
      <c r="DH70" s="38"/>
      <c r="DI70" s="38"/>
      <c r="DJ70" s="38"/>
      <c r="DK70" s="38"/>
      <c r="DL70" s="38"/>
      <c r="DM70" s="38"/>
      <c r="DN70" s="38"/>
      <c r="DO70" s="38"/>
      <c r="DP70" s="38"/>
      <c r="DQ70" s="38"/>
      <c r="DR70" s="38"/>
      <c r="DS70" s="38"/>
      <c r="DT70" s="38"/>
      <c r="DU70" s="38"/>
      <c r="DV70" s="38"/>
      <c r="DW70" s="38"/>
      <c r="DX70" s="38"/>
      <c r="DY70" s="38"/>
      <c r="DZ70" s="38"/>
      <c r="EA70" s="38"/>
      <c r="EB70" s="38"/>
      <c r="EC70" s="38"/>
      <c r="ED70" s="38"/>
      <c r="EE70" s="38"/>
      <c r="EF70" s="38"/>
      <c r="EG70" s="38"/>
      <c r="EH70" s="38"/>
      <c r="EI70" s="38"/>
      <c r="EJ70" s="38"/>
      <c r="EK70" s="38"/>
      <c r="EL70" s="38"/>
      <c r="EM70" s="38"/>
      <c r="EN70" s="38"/>
      <c r="EO70" s="38"/>
      <c r="EP70" s="38"/>
      <c r="EQ70" s="38"/>
      <c r="ER70" s="38"/>
      <c r="ES70" s="38"/>
      <c r="ET70" s="38"/>
      <c r="EU70" s="38"/>
      <c r="EV70" s="38"/>
      <c r="EW70" s="38"/>
      <c r="EX70" s="38"/>
      <c r="EY70" s="103">
        <f t="shared" si="32"/>
        <v>13500</v>
      </c>
      <c r="EZ70" s="103">
        <f t="shared" si="33"/>
        <v>13500</v>
      </c>
      <c r="FA70" s="103">
        <f t="shared" si="34"/>
        <v>707.10678118654755</v>
      </c>
      <c r="FB70" s="36">
        <f t="shared" si="35"/>
        <v>5.2378280087892408E-2</v>
      </c>
      <c r="FC70" s="37">
        <f t="shared" si="37"/>
        <v>11344.53781512605</v>
      </c>
      <c r="FD70" s="38"/>
      <c r="FE70" s="39">
        <f t="shared" si="36"/>
        <v>13500</v>
      </c>
      <c r="FF70" s="106">
        <f>+FE70*E70</f>
        <v>675000</v>
      </c>
      <c r="FG70" s="248" t="s">
        <v>541</v>
      </c>
    </row>
    <row r="71" spans="1:163" ht="186" x14ac:dyDescent="0.35">
      <c r="A71" s="247">
        <f t="shared" si="31"/>
        <v>66</v>
      </c>
      <c r="B71" s="35" t="s">
        <v>616</v>
      </c>
      <c r="C71" s="163" t="s">
        <v>617</v>
      </c>
      <c r="D71" s="20" t="s">
        <v>595</v>
      </c>
      <c r="E71" s="22">
        <v>1</v>
      </c>
      <c r="F71" s="20">
        <v>1</v>
      </c>
      <c r="G71" s="104"/>
      <c r="H71" s="103"/>
      <c r="I71" s="103"/>
      <c r="J71" s="103"/>
      <c r="K71" s="103"/>
      <c r="L71" s="103"/>
      <c r="M71" s="103"/>
      <c r="N71" s="103"/>
      <c r="O71" s="103"/>
      <c r="P71" s="103"/>
      <c r="Q71" s="103"/>
      <c r="R71" s="103"/>
      <c r="S71" s="103"/>
      <c r="T71" s="103">
        <v>1500000</v>
      </c>
      <c r="U71" s="103">
        <v>1600000</v>
      </c>
      <c r="V71" s="103">
        <v>1550000</v>
      </c>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f t="shared" si="32"/>
        <v>1550000</v>
      </c>
      <c r="EZ71" s="103">
        <f t="shared" si="33"/>
        <v>1550000</v>
      </c>
      <c r="FA71" s="103">
        <f t="shared" si="34"/>
        <v>50000</v>
      </c>
      <c r="FB71" s="36">
        <f t="shared" si="35"/>
        <v>3.2258064516129031E-2</v>
      </c>
      <c r="FC71" s="37">
        <f t="shared" si="37"/>
        <v>1302521.0084033613</v>
      </c>
      <c r="FD71" s="38"/>
      <c r="FE71" s="39">
        <f t="shared" si="36"/>
        <v>1550000</v>
      </c>
      <c r="FF71" s="106">
        <f>+FE71*E71*F71</f>
        <v>1550000</v>
      </c>
      <c r="FG71" s="248" t="s">
        <v>541</v>
      </c>
    </row>
    <row r="72" spans="1:163" ht="46.5" x14ac:dyDescent="0.35">
      <c r="A72" s="247">
        <f t="shared" si="31"/>
        <v>67</v>
      </c>
      <c r="B72" s="22" t="s">
        <v>227</v>
      </c>
      <c r="C72" s="233" t="s">
        <v>228</v>
      </c>
      <c r="D72" s="22" t="s">
        <v>618</v>
      </c>
      <c r="E72" s="22">
        <v>3</v>
      </c>
      <c r="F72" s="22">
        <v>1</v>
      </c>
      <c r="G72" s="104"/>
      <c r="H72" s="103"/>
      <c r="I72" s="103"/>
      <c r="J72" s="103"/>
      <c r="K72" s="103"/>
      <c r="L72" s="103"/>
      <c r="M72" s="103"/>
      <c r="N72" s="103"/>
      <c r="O72" s="103"/>
      <c r="P72" s="103"/>
      <c r="Q72" s="103"/>
      <c r="R72" s="103"/>
      <c r="S72" s="103"/>
      <c r="T72" s="103"/>
      <c r="U72" s="103"/>
      <c r="V72" s="103"/>
      <c r="W72" s="103">
        <v>860000</v>
      </c>
      <c r="X72" s="103">
        <f>(W72*5.1%)+W72</f>
        <v>903860</v>
      </c>
      <c r="Y72" s="103">
        <v>600000</v>
      </c>
      <c r="Z72" s="103">
        <f>(Y72*5.1%)+Y72</f>
        <v>630600</v>
      </c>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9"/>
      <c r="BH72" s="109"/>
      <c r="BI72" s="109"/>
      <c r="BJ72" s="109"/>
      <c r="BK72" s="109"/>
      <c r="BL72" s="109"/>
      <c r="BM72" s="109"/>
      <c r="BN72" s="109"/>
      <c r="BO72" s="109"/>
      <c r="BP72" s="109"/>
      <c r="BQ72" s="109"/>
      <c r="BR72" s="109"/>
      <c r="BS72" s="109"/>
      <c r="BT72" s="109"/>
      <c r="BU72" s="109"/>
      <c r="BV72" s="109"/>
      <c r="BW72" s="109"/>
      <c r="BX72" s="109"/>
      <c r="BY72" s="109"/>
      <c r="BZ72" s="109"/>
      <c r="CA72" s="109"/>
      <c r="CB72" s="109"/>
      <c r="CC72" s="109"/>
      <c r="CD72" s="109"/>
      <c r="CE72" s="109"/>
      <c r="CF72" s="109"/>
      <c r="CG72" s="109"/>
      <c r="CH72" s="109"/>
      <c r="CI72" s="109"/>
      <c r="CJ72" s="109"/>
      <c r="CK72" s="109"/>
      <c r="CL72" s="109"/>
      <c r="CM72" s="109"/>
      <c r="CN72" s="109"/>
      <c r="CO72" s="109"/>
      <c r="CP72" s="109"/>
      <c r="CQ72" s="109"/>
      <c r="CR72" s="109"/>
      <c r="CS72" s="109"/>
      <c r="CT72" s="109"/>
      <c r="CU72" s="109"/>
      <c r="CV72" s="109"/>
      <c r="CW72" s="109"/>
      <c r="CX72" s="109"/>
      <c r="CY72" s="109"/>
      <c r="CZ72" s="109"/>
      <c r="DA72" s="109"/>
      <c r="DB72" s="109"/>
      <c r="DC72" s="109"/>
      <c r="DD72" s="109"/>
      <c r="DE72" s="109"/>
      <c r="DF72" s="109"/>
      <c r="DG72" s="109"/>
      <c r="DH72" s="109"/>
      <c r="DI72" s="109"/>
      <c r="DJ72" s="109"/>
      <c r="DK72" s="109"/>
      <c r="DL72" s="109"/>
      <c r="DM72" s="109"/>
      <c r="DN72" s="109"/>
      <c r="DO72" s="109"/>
      <c r="DP72" s="109"/>
      <c r="DQ72" s="109"/>
      <c r="DR72" s="109"/>
      <c r="DS72" s="109"/>
      <c r="DT72" s="109"/>
      <c r="DU72" s="109"/>
      <c r="DV72" s="109"/>
      <c r="DW72" s="109"/>
      <c r="DX72" s="109"/>
      <c r="DY72" s="109"/>
      <c r="DZ72" s="109"/>
      <c r="EA72" s="109"/>
      <c r="EB72" s="109"/>
      <c r="EC72" s="109"/>
      <c r="ED72" s="109"/>
      <c r="EE72" s="109"/>
      <c r="EF72" s="109"/>
      <c r="EG72" s="109"/>
      <c r="EH72" s="109"/>
      <c r="EI72" s="109"/>
      <c r="EJ72" s="109"/>
      <c r="EK72" s="109"/>
      <c r="EL72" s="109"/>
      <c r="EM72" s="109"/>
      <c r="EN72" s="109"/>
      <c r="EO72" s="109"/>
      <c r="EP72" s="109"/>
      <c r="EQ72" s="109"/>
      <c r="ER72" s="109"/>
      <c r="ES72" s="109"/>
      <c r="ET72" s="109"/>
      <c r="EU72" s="109"/>
      <c r="EV72" s="109"/>
      <c r="EW72" s="109"/>
      <c r="EX72" s="109"/>
      <c r="EY72" s="103">
        <f t="shared" si="32"/>
        <v>767230</v>
      </c>
      <c r="EZ72" s="103">
        <f t="shared" si="33"/>
        <v>767230</v>
      </c>
      <c r="FA72" s="103">
        <f t="shared" si="34"/>
        <v>193223.99902703598</v>
      </c>
      <c r="FB72" s="36">
        <f t="shared" si="35"/>
        <v>0.25184625083356488</v>
      </c>
      <c r="FC72" s="37">
        <f t="shared" si="37"/>
        <v>644731.09243697487</v>
      </c>
      <c r="FD72" s="38"/>
      <c r="FE72" s="39">
        <f t="shared" si="36"/>
        <v>767230</v>
      </c>
      <c r="FF72" s="106">
        <f>+FE72*E72*F72</f>
        <v>2301690</v>
      </c>
      <c r="FG72" s="248" t="s">
        <v>541</v>
      </c>
    </row>
    <row r="73" spans="1:163" ht="77.5" x14ac:dyDescent="0.35">
      <c r="A73" s="247">
        <f t="shared" si="31"/>
        <v>68</v>
      </c>
      <c r="B73" s="22" t="s">
        <v>623</v>
      </c>
      <c r="C73" s="231" t="s">
        <v>304</v>
      </c>
      <c r="D73" s="20" t="s">
        <v>136</v>
      </c>
      <c r="E73" s="22">
        <v>25</v>
      </c>
      <c r="F73" s="22"/>
      <c r="G73" s="104"/>
      <c r="H73" s="103"/>
      <c r="I73" s="103"/>
      <c r="J73" s="103"/>
      <c r="K73" s="103"/>
      <c r="L73" s="103"/>
      <c r="M73" s="103"/>
      <c r="N73" s="103"/>
      <c r="O73" s="103"/>
      <c r="P73" s="103"/>
      <c r="Q73" s="103"/>
      <c r="R73" s="103"/>
      <c r="S73" s="103"/>
      <c r="T73" s="103"/>
      <c r="U73" s="103"/>
      <c r="V73" s="103"/>
      <c r="W73" s="103"/>
      <c r="X73" s="103"/>
      <c r="Y73" s="103"/>
      <c r="Z73" s="103"/>
      <c r="AA73" s="103"/>
      <c r="AB73" s="103"/>
      <c r="AC73" s="103"/>
      <c r="AD73" s="103"/>
      <c r="AE73" s="103"/>
      <c r="AF73" s="103"/>
      <c r="AG73" s="103"/>
      <c r="AH73" s="103"/>
      <c r="AI73" s="103">
        <v>14500</v>
      </c>
      <c r="AJ73" s="103">
        <v>10756</v>
      </c>
      <c r="AK73" s="103"/>
      <c r="AL73" s="103"/>
      <c r="AM73" s="103">
        <v>12760</v>
      </c>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f t="shared" si="32"/>
        <v>12760</v>
      </c>
      <c r="EZ73" s="103">
        <f t="shared" si="33"/>
        <v>12672</v>
      </c>
      <c r="FA73" s="103">
        <f t="shared" si="34"/>
        <v>1873.5506398280245</v>
      </c>
      <c r="FB73" s="36">
        <f t="shared" si="35"/>
        <v>0.14784964013794386</v>
      </c>
      <c r="FC73" s="37">
        <f t="shared" si="37"/>
        <v>10648.73949579832</v>
      </c>
      <c r="FD73" s="38">
        <f>FC73*19%</f>
        <v>2023.2605042016808</v>
      </c>
      <c r="FE73" s="39">
        <f t="shared" si="36"/>
        <v>12672</v>
      </c>
      <c r="FF73" s="106">
        <f t="shared" ref="FF73:FF81" si="38">+FE73*E73</f>
        <v>316800</v>
      </c>
      <c r="FG73" s="248" t="s">
        <v>534</v>
      </c>
    </row>
    <row r="74" spans="1:163" ht="15.5" x14ac:dyDescent="0.35">
      <c r="A74" s="247">
        <f t="shared" si="31"/>
        <v>69</v>
      </c>
      <c r="B74" s="35" t="s">
        <v>307</v>
      </c>
      <c r="C74" s="234" t="s">
        <v>293</v>
      </c>
      <c r="D74" s="20" t="s">
        <v>142</v>
      </c>
      <c r="E74" s="22">
        <v>1</v>
      </c>
      <c r="F74" s="22"/>
      <c r="G74" s="112"/>
      <c r="H74" s="103"/>
      <c r="I74" s="103"/>
      <c r="J74" s="103"/>
      <c r="K74" s="103"/>
      <c r="L74" s="103"/>
      <c r="M74" s="103"/>
      <c r="N74" s="103"/>
      <c r="O74" s="103"/>
      <c r="P74" s="103"/>
      <c r="Q74" s="103"/>
      <c r="R74" s="103"/>
      <c r="S74" s="103"/>
      <c r="T74" s="103"/>
      <c r="U74" s="103"/>
      <c r="V74" s="103"/>
      <c r="W74" s="103"/>
      <c r="X74" s="103"/>
      <c r="Y74" s="103"/>
      <c r="Z74" s="103"/>
      <c r="AA74" s="103"/>
      <c r="AB74" s="103"/>
      <c r="AC74" s="103"/>
      <c r="AD74" s="103"/>
      <c r="AE74" s="103"/>
      <c r="AF74" s="103"/>
      <c r="AG74" s="103"/>
      <c r="AH74" s="103"/>
      <c r="AI74" s="103"/>
      <c r="AJ74" s="103"/>
      <c r="AK74" s="103"/>
      <c r="AL74" s="103"/>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v>14000</v>
      </c>
      <c r="DQ74" s="103">
        <f>+DP74/1.19</f>
        <v>11764.705882352942</v>
      </c>
      <c r="DR74" s="103">
        <f>+(DQ74*36%)+DQ74</f>
        <v>16000.000000000002</v>
      </c>
      <c r="DS74" s="103">
        <v>15000</v>
      </c>
      <c r="DT74" s="103">
        <f>+DS74/1.19</f>
        <v>12605.042016806723</v>
      </c>
      <c r="DU74" s="103">
        <f>+(DT74*36%)+DT74</f>
        <v>17142.857142857145</v>
      </c>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f t="shared" si="32"/>
        <v>16571.428571428572</v>
      </c>
      <c r="EZ74" s="103">
        <f t="shared" si="33"/>
        <v>16571.428571428572</v>
      </c>
      <c r="FA74" s="103">
        <f t="shared" si="34"/>
        <v>808.12203564176878</v>
      </c>
      <c r="FB74" s="36">
        <f t="shared" si="35"/>
        <v>4.8765984909417082E-2</v>
      </c>
      <c r="FC74" s="37">
        <f t="shared" si="37"/>
        <v>13926.050420168069</v>
      </c>
      <c r="FD74" s="38">
        <f>FC74*19%</f>
        <v>2645.9495798319331</v>
      </c>
      <c r="FE74" s="39">
        <f t="shared" si="36"/>
        <v>16572</v>
      </c>
      <c r="FF74" s="106">
        <f t="shared" si="38"/>
        <v>16572</v>
      </c>
      <c r="FG74" s="248" t="s">
        <v>541</v>
      </c>
    </row>
    <row r="75" spans="1:163" ht="15.5" x14ac:dyDescent="0.35">
      <c r="A75" s="247">
        <f t="shared" si="31"/>
        <v>70</v>
      </c>
      <c r="B75" s="22" t="s">
        <v>137</v>
      </c>
      <c r="C75" s="233" t="s">
        <v>138</v>
      </c>
      <c r="D75" s="20" t="s">
        <v>6</v>
      </c>
      <c r="E75" s="22">
        <v>2</v>
      </c>
      <c r="F75" s="22"/>
      <c r="G75" s="104"/>
      <c r="H75" s="103"/>
      <c r="I75" s="103"/>
      <c r="J75" s="103"/>
      <c r="K75" s="103"/>
      <c r="L75" s="103"/>
      <c r="M75" s="103"/>
      <c r="N75" s="103"/>
      <c r="O75" s="103"/>
      <c r="P75" s="103"/>
      <c r="Q75" s="103"/>
      <c r="R75" s="103"/>
      <c r="S75" s="103"/>
      <c r="T75" s="103"/>
      <c r="U75" s="103"/>
      <c r="V75" s="103"/>
      <c r="W75" s="103"/>
      <c r="X75" s="103"/>
      <c r="Y75" s="103"/>
      <c r="Z75" s="103"/>
      <c r="AA75" s="103"/>
      <c r="AB75" s="103"/>
      <c r="AC75" s="103">
        <v>2100</v>
      </c>
      <c r="AD75" s="103">
        <f>(AC75*5.1%)+AC75</f>
        <v>2207.1</v>
      </c>
      <c r="AE75" s="103"/>
      <c r="AF75" s="103"/>
      <c r="AG75" s="103">
        <v>2300</v>
      </c>
      <c r="AH75" s="103">
        <f>(AG75*5.1%)+AG75</f>
        <v>2417.3000000000002</v>
      </c>
      <c r="AI75" s="103"/>
      <c r="AJ75" s="103"/>
      <c r="AK75" s="103"/>
      <c r="AL75" s="103"/>
      <c r="AM75" s="103"/>
      <c r="AN75" s="103">
        <v>1698</v>
      </c>
      <c r="AO75" s="103">
        <f>(AN75*5.1%)+AN75</f>
        <v>1784.598</v>
      </c>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f t="shared" si="32"/>
        <v>2207.1</v>
      </c>
      <c r="EZ75" s="103">
        <f t="shared" si="33"/>
        <v>2136.3326666666667</v>
      </c>
      <c r="FA75" s="103">
        <f t="shared" si="34"/>
        <v>322.23278356078885</v>
      </c>
      <c r="FB75" s="36">
        <f t="shared" si="35"/>
        <v>0.15083455333928433</v>
      </c>
      <c r="FC75" s="37">
        <f t="shared" si="37"/>
        <v>1855.4621848739496</v>
      </c>
      <c r="FD75" s="38">
        <f>FC75*19%</f>
        <v>352.53781512605042</v>
      </c>
      <c r="FE75" s="39">
        <f t="shared" si="36"/>
        <v>2208</v>
      </c>
      <c r="FF75" s="106">
        <f t="shared" si="38"/>
        <v>4416</v>
      </c>
      <c r="FG75" s="248" t="s">
        <v>534</v>
      </c>
    </row>
    <row r="76" spans="1:163" ht="15.5" x14ac:dyDescent="0.35">
      <c r="A76" s="247">
        <f t="shared" si="31"/>
        <v>71</v>
      </c>
      <c r="B76" s="35" t="s">
        <v>139</v>
      </c>
      <c r="C76" s="233" t="s">
        <v>140</v>
      </c>
      <c r="D76" s="20" t="s">
        <v>136</v>
      </c>
      <c r="E76" s="22">
        <v>1</v>
      </c>
      <c r="F76" s="22"/>
      <c r="G76" s="104"/>
      <c r="H76" s="103"/>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103"/>
      <c r="AN76" s="103"/>
      <c r="AO76" s="103"/>
      <c r="AP76" s="109"/>
      <c r="AQ76" s="109">
        <v>13388</v>
      </c>
      <c r="AR76" s="103">
        <f>+AQ76/1.19</f>
        <v>11250.420168067227</v>
      </c>
      <c r="AS76" s="103">
        <f>+(AR76*36%)+AR76</f>
        <v>15300.571428571428</v>
      </c>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9">
        <v>19500</v>
      </c>
      <c r="DE76" s="103">
        <f>+DD76/1.19</f>
        <v>16386.55462184874</v>
      </c>
      <c r="DF76" s="103">
        <f>+(DE76*36%)+DE76</f>
        <v>22285.714285714286</v>
      </c>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f t="shared" si="32"/>
        <v>18793.142857142855</v>
      </c>
      <c r="EZ76" s="103">
        <f t="shared" si="33"/>
        <v>18793.142857142855</v>
      </c>
      <c r="FA76" s="103">
        <f t="shared" si="34"/>
        <v>4939.2418818425085</v>
      </c>
      <c r="FB76" s="36">
        <f>FA76/EZ76</f>
        <v>0.26282149395598364</v>
      </c>
      <c r="FC76" s="37">
        <f t="shared" si="37"/>
        <v>15793.27731092437</v>
      </c>
      <c r="FD76" s="38">
        <f>FC76*19%</f>
        <v>3000.7226890756301</v>
      </c>
      <c r="FE76" s="39">
        <f t="shared" si="36"/>
        <v>18794</v>
      </c>
      <c r="FF76" s="106">
        <f t="shared" si="38"/>
        <v>18794</v>
      </c>
      <c r="FG76" s="248" t="s">
        <v>534</v>
      </c>
    </row>
    <row r="77" spans="1:163" ht="15.5" x14ac:dyDescent="0.35">
      <c r="A77" s="247">
        <f t="shared" si="31"/>
        <v>72</v>
      </c>
      <c r="B77" s="22" t="s">
        <v>151</v>
      </c>
      <c r="C77" s="188" t="s">
        <v>619</v>
      </c>
      <c r="D77" s="20" t="s">
        <v>142</v>
      </c>
      <c r="E77" s="22">
        <v>2</v>
      </c>
      <c r="F77" s="22"/>
      <c r="G77" s="104"/>
      <c r="H77" s="103"/>
      <c r="I77" s="103"/>
      <c r="J77" s="103"/>
      <c r="K77" s="103"/>
      <c r="L77" s="103"/>
      <c r="M77" s="103"/>
      <c r="N77" s="103"/>
      <c r="O77" s="103"/>
      <c r="P77" s="103"/>
      <c r="Q77" s="103"/>
      <c r="R77" s="103"/>
      <c r="S77" s="103"/>
      <c r="T77" s="103"/>
      <c r="U77" s="103"/>
      <c r="V77" s="103"/>
      <c r="W77" s="103"/>
      <c r="X77" s="103"/>
      <c r="Y77" s="103"/>
      <c r="Z77" s="103"/>
      <c r="AA77" s="103"/>
      <c r="AB77" s="103"/>
      <c r="AC77" s="103"/>
      <c r="AD77" s="103"/>
      <c r="AE77" s="103"/>
      <c r="AF77" s="103"/>
      <c r="AG77" s="103"/>
      <c r="AH77" s="103"/>
      <c r="AI77" s="103"/>
      <c r="AJ77" s="103"/>
      <c r="AK77" s="103">
        <v>8900</v>
      </c>
      <c r="AL77" s="103">
        <v>10413</v>
      </c>
      <c r="AM77" s="103"/>
      <c r="AN77" s="103"/>
      <c r="AO77" s="103"/>
      <c r="AP77" s="103"/>
      <c r="AQ77" s="103"/>
      <c r="AR77" s="103"/>
      <c r="AS77" s="103"/>
      <c r="AT77" s="103">
        <v>12000</v>
      </c>
      <c r="AU77" s="103"/>
      <c r="AV77" s="103"/>
      <c r="AW77" s="103"/>
      <c r="AX77" s="103"/>
      <c r="AY77" s="103"/>
      <c r="AZ77" s="103"/>
      <c r="BA77" s="103"/>
      <c r="BB77" s="103"/>
      <c r="BC77" s="103"/>
      <c r="BD77" s="103"/>
      <c r="BE77" s="103"/>
      <c r="BF77" s="103"/>
      <c r="BG77" s="103"/>
      <c r="BH77" s="103"/>
      <c r="BI77" s="103"/>
      <c r="BJ77" s="103"/>
      <c r="BK77" s="103"/>
      <c r="BL77" s="103"/>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f t="shared" si="32"/>
        <v>11206.5</v>
      </c>
      <c r="EZ77" s="103">
        <f t="shared" si="33"/>
        <v>11206.5</v>
      </c>
      <c r="FA77" s="103">
        <f t="shared" si="34"/>
        <v>1122.178461743051</v>
      </c>
      <c r="FB77" s="36">
        <f t="shared" ref="FB77" si="39">+FA77/EZ77</f>
        <v>0.10013639064320269</v>
      </c>
      <c r="FC77" s="37">
        <f t="shared" si="37"/>
        <v>9417.6470588235297</v>
      </c>
      <c r="FD77" s="38"/>
      <c r="FE77" s="39">
        <f t="shared" si="36"/>
        <v>11207</v>
      </c>
      <c r="FF77" s="106">
        <f t="shared" si="38"/>
        <v>22414</v>
      </c>
      <c r="FG77" s="248" t="s">
        <v>534</v>
      </c>
    </row>
    <row r="78" spans="1:163" ht="31" x14ac:dyDescent="0.35">
      <c r="A78" s="247">
        <f t="shared" si="31"/>
        <v>73</v>
      </c>
      <c r="B78" s="22" t="s">
        <v>141</v>
      </c>
      <c r="C78" s="234" t="s">
        <v>303</v>
      </c>
      <c r="D78" s="20" t="s">
        <v>142</v>
      </c>
      <c r="E78" s="22">
        <v>2</v>
      </c>
      <c r="F78" s="22"/>
      <c r="G78" s="104"/>
      <c r="H78" s="103"/>
      <c r="I78" s="103"/>
      <c r="J78" s="103"/>
      <c r="K78" s="103"/>
      <c r="L78" s="103"/>
      <c r="M78" s="103"/>
      <c r="N78" s="103"/>
      <c r="O78" s="103"/>
      <c r="P78" s="103"/>
      <c r="Q78" s="103"/>
      <c r="R78" s="103"/>
      <c r="S78" s="103"/>
      <c r="T78" s="103"/>
      <c r="U78" s="103"/>
      <c r="V78" s="103"/>
      <c r="W78" s="103"/>
      <c r="X78" s="103"/>
      <c r="Y78" s="103"/>
      <c r="Z78" s="103"/>
      <c r="AA78" s="103"/>
      <c r="AB78" s="103"/>
      <c r="AC78" s="103"/>
      <c r="AD78" s="103"/>
      <c r="AE78" s="103">
        <v>12000</v>
      </c>
      <c r="AF78" s="103">
        <f>(AE78*5.1%)+AE78</f>
        <v>12612</v>
      </c>
      <c r="AG78" s="103">
        <v>15000</v>
      </c>
      <c r="AH78" s="103">
        <f>(AG78*5.1%)+AG78</f>
        <v>15765</v>
      </c>
      <c r="AI78" s="103"/>
      <c r="AJ78" s="103"/>
      <c r="AK78" s="103"/>
      <c r="AL78" s="103"/>
      <c r="AM78" s="103"/>
      <c r="AN78" s="103"/>
      <c r="AO78" s="103"/>
      <c r="AP78" s="103"/>
      <c r="AQ78" s="103"/>
      <c r="AR78" s="103"/>
      <c r="AS78" s="103"/>
      <c r="AT78" s="103"/>
      <c r="AU78" s="103"/>
      <c r="AV78" s="103"/>
      <c r="AW78" s="103"/>
      <c r="AX78" s="103"/>
      <c r="AY78" s="103"/>
      <c r="AZ78" s="103"/>
      <c r="BA78" s="103"/>
      <c r="BB78" s="103"/>
      <c r="BC78" s="103"/>
      <c r="BD78" s="103"/>
      <c r="BE78" s="103"/>
      <c r="BF78" s="103"/>
      <c r="BG78" s="103"/>
      <c r="BH78" s="103"/>
      <c r="BI78" s="103"/>
      <c r="BJ78" s="103"/>
      <c r="BK78" s="103"/>
      <c r="BL78" s="103"/>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f t="shared" si="32"/>
        <v>14188.5</v>
      </c>
      <c r="EZ78" s="103">
        <f t="shared" si="33"/>
        <v>14188.5</v>
      </c>
      <c r="FA78" s="103">
        <f t="shared" si="34"/>
        <v>2229.5076810811843</v>
      </c>
      <c r="FB78" s="36">
        <f>+FA78/EZ78</f>
        <v>0.15713484026367722</v>
      </c>
      <c r="FC78" s="37">
        <f t="shared" si="37"/>
        <v>11923.529411764706</v>
      </c>
      <c r="FD78" s="38">
        <f>FC78*19%</f>
        <v>2265.4705882352941</v>
      </c>
      <c r="FE78" s="39">
        <f t="shared" si="36"/>
        <v>14189</v>
      </c>
      <c r="FF78" s="106">
        <f t="shared" si="38"/>
        <v>28378</v>
      </c>
      <c r="FG78" s="248" t="s">
        <v>534</v>
      </c>
    </row>
    <row r="79" spans="1:163" ht="31" x14ac:dyDescent="0.35">
      <c r="A79" s="247">
        <f t="shared" si="31"/>
        <v>74</v>
      </c>
      <c r="B79" s="22" t="s">
        <v>152</v>
      </c>
      <c r="C79" s="233" t="s">
        <v>153</v>
      </c>
      <c r="D79" s="20" t="s">
        <v>142</v>
      </c>
      <c r="E79" s="22">
        <v>2</v>
      </c>
      <c r="F79" s="22"/>
      <c r="G79" s="104"/>
      <c r="H79" s="103"/>
      <c r="I79" s="103"/>
      <c r="J79" s="103"/>
      <c r="K79" s="103"/>
      <c r="L79" s="103"/>
      <c r="M79" s="103"/>
      <c r="N79" s="103"/>
      <c r="O79" s="103"/>
      <c r="P79" s="103"/>
      <c r="Q79" s="103"/>
      <c r="R79" s="103"/>
      <c r="S79" s="103"/>
      <c r="T79" s="103"/>
      <c r="U79" s="103"/>
      <c r="V79" s="103"/>
      <c r="W79" s="103"/>
      <c r="X79" s="103"/>
      <c r="Y79" s="103"/>
      <c r="Z79" s="103"/>
      <c r="AA79" s="103"/>
      <c r="AB79" s="103"/>
      <c r="AC79" s="103">
        <v>11500</v>
      </c>
      <c r="AD79" s="103">
        <f>(AC79*5.1%)+AC79</f>
        <v>12086.5</v>
      </c>
      <c r="AE79" s="103"/>
      <c r="AF79" s="103"/>
      <c r="AG79" s="103">
        <v>12600</v>
      </c>
      <c r="AH79" s="103">
        <f>(AG79*5.1%)+AG79</f>
        <v>13242.6</v>
      </c>
      <c r="AI79" s="103"/>
      <c r="AJ79" s="103"/>
      <c r="AK79" s="103"/>
      <c r="AL79" s="103"/>
      <c r="AM79" s="103"/>
      <c r="AN79" s="103"/>
      <c r="AO79" s="103"/>
      <c r="AP79" s="103"/>
      <c r="AQ79" s="103"/>
      <c r="AR79" s="103"/>
      <c r="AS79" s="103"/>
      <c r="AT79" s="103">
        <v>12980</v>
      </c>
      <c r="AU79" s="103"/>
      <c r="AV79" s="103"/>
      <c r="AW79" s="103"/>
      <c r="AX79" s="103"/>
      <c r="AY79" s="103"/>
      <c r="AZ79" s="103"/>
      <c r="BA79" s="103"/>
      <c r="BB79" s="103"/>
      <c r="BC79" s="103"/>
      <c r="BD79" s="103"/>
      <c r="BE79" s="103"/>
      <c r="BF79" s="103"/>
      <c r="BG79" s="103"/>
      <c r="BH79" s="103"/>
      <c r="BI79" s="103"/>
      <c r="BJ79" s="103"/>
      <c r="BK79" s="103"/>
      <c r="BL79" s="103"/>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f t="shared" si="32"/>
        <v>12980</v>
      </c>
      <c r="EZ79" s="103">
        <f t="shared" si="33"/>
        <v>12769.699999999999</v>
      </c>
      <c r="FA79" s="103">
        <f t="shared" si="34"/>
        <v>606.06218327825093</v>
      </c>
      <c r="FB79" s="36">
        <f>+FA79/EZ79</f>
        <v>4.7460957052886991E-2</v>
      </c>
      <c r="FC79" s="37">
        <f t="shared" si="37"/>
        <v>10731.09243697479</v>
      </c>
      <c r="FD79" s="38"/>
      <c r="FE79" s="39">
        <f t="shared" si="36"/>
        <v>12770</v>
      </c>
      <c r="FF79" s="106">
        <f t="shared" si="38"/>
        <v>25540</v>
      </c>
      <c r="FG79" s="248" t="s">
        <v>541</v>
      </c>
    </row>
    <row r="80" spans="1:163" ht="15.5" x14ac:dyDescent="0.35">
      <c r="A80" s="247">
        <f t="shared" si="31"/>
        <v>75</v>
      </c>
      <c r="B80" s="35" t="s">
        <v>167</v>
      </c>
      <c r="C80" s="233" t="s">
        <v>168</v>
      </c>
      <c r="D80" s="20" t="s">
        <v>6</v>
      </c>
      <c r="E80" s="22">
        <v>1</v>
      </c>
      <c r="F80" s="22"/>
      <c r="G80" s="104"/>
      <c r="H80" s="103"/>
      <c r="I80" s="103"/>
      <c r="J80" s="103"/>
      <c r="K80" s="103"/>
      <c r="L80" s="103"/>
      <c r="M80" s="103"/>
      <c r="N80" s="103"/>
      <c r="O80" s="103"/>
      <c r="P80" s="103"/>
      <c r="Q80" s="103"/>
      <c r="R80" s="103"/>
      <c r="S80" s="103"/>
      <c r="T80" s="103"/>
      <c r="U80" s="103"/>
      <c r="V80" s="103"/>
      <c r="W80" s="103"/>
      <c r="X80" s="103"/>
      <c r="Y80" s="103"/>
      <c r="Z80" s="103"/>
      <c r="AA80" s="103"/>
      <c r="AB80" s="103"/>
      <c r="AC80" s="103"/>
      <c r="AD80" s="103"/>
      <c r="AE80" s="103"/>
      <c r="AF80" s="103"/>
      <c r="AG80" s="103"/>
      <c r="AH80" s="103"/>
      <c r="AI80" s="103"/>
      <c r="AJ80" s="103"/>
      <c r="AK80" s="103"/>
      <c r="AL80" s="103"/>
      <c r="AM80" s="103"/>
      <c r="AN80" s="103"/>
      <c r="AO80" s="103"/>
      <c r="AP80" s="103"/>
      <c r="AQ80" s="103"/>
      <c r="AR80" s="103"/>
      <c r="AS80" s="103"/>
      <c r="AT80" s="103"/>
      <c r="AU80" s="103"/>
      <c r="AV80" s="103"/>
      <c r="AW80" s="103"/>
      <c r="AX80" s="103"/>
      <c r="AY80" s="103"/>
      <c r="AZ80" s="103"/>
      <c r="BA80" s="103"/>
      <c r="BB80" s="103"/>
      <c r="BC80" s="103"/>
      <c r="BD80" s="103"/>
      <c r="BE80" s="103"/>
      <c r="BF80" s="103"/>
      <c r="BG80" s="103"/>
      <c r="BH80" s="103"/>
      <c r="BI80" s="103"/>
      <c r="BJ80" s="103"/>
      <c r="BK80" s="103"/>
      <c r="BL80" s="103"/>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v>8900</v>
      </c>
      <c r="DW80" s="103">
        <f>+DV80/1.19</f>
        <v>7478.9915966386561</v>
      </c>
      <c r="DX80" s="103">
        <f>+(DW80*36%)+DW80</f>
        <v>10171.428571428572</v>
      </c>
      <c r="DY80" s="103">
        <v>13000</v>
      </c>
      <c r="DZ80" s="103">
        <f>+DY80/1.19</f>
        <v>10924.36974789916</v>
      </c>
      <c r="EA80" s="103">
        <f>+(DZ80*36%)+DZ80</f>
        <v>14857.142857142857</v>
      </c>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f t="shared" si="32"/>
        <v>12514.285714285714</v>
      </c>
      <c r="EZ80" s="103">
        <f t="shared" si="33"/>
        <v>12514.285714285714</v>
      </c>
      <c r="FA80" s="103">
        <f t="shared" si="34"/>
        <v>3313.300346131256</v>
      </c>
      <c r="FB80" s="36">
        <f>+FA80/EZ80</f>
        <v>0.26476144318400446</v>
      </c>
      <c r="FC80" s="37">
        <f t="shared" si="37"/>
        <v>10516.806722689076</v>
      </c>
      <c r="FD80" s="38">
        <f>FC80*19%</f>
        <v>1998.1932773109245</v>
      </c>
      <c r="FE80" s="39">
        <f t="shared" si="36"/>
        <v>12515</v>
      </c>
      <c r="FF80" s="106">
        <f t="shared" si="38"/>
        <v>12515</v>
      </c>
      <c r="FG80" s="248" t="s">
        <v>534</v>
      </c>
    </row>
    <row r="81" spans="1:163" ht="46.5" x14ac:dyDescent="0.35">
      <c r="A81" s="247">
        <f t="shared" si="31"/>
        <v>76</v>
      </c>
      <c r="B81" s="235" t="s">
        <v>308</v>
      </c>
      <c r="C81" s="233" t="s">
        <v>149</v>
      </c>
      <c r="D81" s="20" t="s">
        <v>6</v>
      </c>
      <c r="E81" s="22">
        <v>250</v>
      </c>
      <c r="F81" s="22"/>
      <c r="G81" s="104"/>
      <c r="H81" s="103"/>
      <c r="I81" s="103"/>
      <c r="J81" s="103"/>
      <c r="K81" s="103"/>
      <c r="L81" s="103"/>
      <c r="M81" s="103"/>
      <c r="N81" s="103">
        <v>1900</v>
      </c>
      <c r="O81" s="103"/>
      <c r="P81" s="103"/>
      <c r="Q81" s="103">
        <v>2200</v>
      </c>
      <c r="R81" s="103"/>
      <c r="S81" s="103"/>
      <c r="T81" s="103"/>
      <c r="U81" s="103"/>
      <c r="V81" s="103"/>
      <c r="W81" s="103"/>
      <c r="X81" s="103"/>
      <c r="Y81" s="103"/>
      <c r="Z81" s="103"/>
      <c r="AA81" s="103"/>
      <c r="AB81" s="103"/>
      <c r="AC81" s="103"/>
      <c r="AD81" s="103"/>
      <c r="AE81" s="103"/>
      <c r="AF81" s="103"/>
      <c r="AG81" s="103"/>
      <c r="AH81" s="103"/>
      <c r="AI81" s="103"/>
      <c r="AJ81" s="103"/>
      <c r="AK81" s="103"/>
      <c r="AL81" s="103"/>
      <c r="AM81" s="103"/>
      <c r="AN81" s="103"/>
      <c r="AO81" s="103"/>
      <c r="AP81" s="103"/>
      <c r="AQ81" s="103"/>
      <c r="AR81" s="103"/>
      <c r="AS81" s="103"/>
      <c r="AT81" s="103"/>
      <c r="AU81" s="103">
        <v>1500</v>
      </c>
      <c r="AV81" s="103">
        <f>(AU81*5.1%)+AU81</f>
        <v>1576.5</v>
      </c>
      <c r="AW81" s="103"/>
      <c r="AX81" s="103"/>
      <c r="AY81" s="103"/>
      <c r="AZ81" s="103"/>
      <c r="BA81" s="103"/>
      <c r="BB81" s="103"/>
      <c r="BC81" s="103"/>
      <c r="BD81" s="103"/>
      <c r="BE81" s="103"/>
      <c r="BF81" s="103"/>
      <c r="BG81" s="103"/>
      <c r="BH81" s="103"/>
      <c r="BI81" s="103"/>
      <c r="BJ81" s="103"/>
      <c r="BK81" s="103"/>
      <c r="BL81" s="103"/>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f t="shared" si="32"/>
        <v>1900</v>
      </c>
      <c r="EZ81" s="103">
        <f t="shared" si="33"/>
        <v>1892.1666666666667</v>
      </c>
      <c r="FA81" s="103">
        <f t="shared" si="34"/>
        <v>311.82380174279996</v>
      </c>
      <c r="FB81" s="36">
        <f>+FA81/EZ81</f>
        <v>0.16479721751579315</v>
      </c>
      <c r="FC81" s="37">
        <f>FE81</f>
        <v>1900</v>
      </c>
      <c r="FD81" s="38"/>
      <c r="FE81" s="39">
        <f t="shared" si="36"/>
        <v>1900</v>
      </c>
      <c r="FF81" s="106">
        <f t="shared" si="38"/>
        <v>475000</v>
      </c>
      <c r="FG81" s="248" t="s">
        <v>534</v>
      </c>
    </row>
    <row r="82" spans="1:163" s="198" customFormat="1" ht="15.65" customHeight="1" x14ac:dyDescent="0.35">
      <c r="A82" s="252" t="s">
        <v>267</v>
      </c>
      <c r="B82" s="199"/>
      <c r="C82" s="199"/>
      <c r="D82" s="201"/>
      <c r="E82" s="199"/>
      <c r="F82" s="199"/>
      <c r="G82" s="200"/>
      <c r="H82" s="195"/>
      <c r="I82" s="195"/>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c r="BB82" s="195"/>
      <c r="BC82" s="195"/>
      <c r="BD82" s="195"/>
      <c r="BE82" s="195"/>
      <c r="BF82" s="195"/>
      <c r="BG82" s="195"/>
      <c r="BH82" s="195"/>
      <c r="BI82" s="195"/>
      <c r="BJ82" s="195"/>
      <c r="BK82" s="195"/>
      <c r="BL82" s="195"/>
      <c r="BM82" s="195"/>
      <c r="BN82" s="195"/>
      <c r="BO82" s="195"/>
      <c r="BP82" s="195"/>
      <c r="BQ82" s="195"/>
      <c r="BR82" s="195"/>
      <c r="BS82" s="195"/>
      <c r="BT82" s="195"/>
      <c r="BU82" s="195"/>
      <c r="BV82" s="195"/>
      <c r="BW82" s="195"/>
      <c r="BX82" s="195"/>
      <c r="BY82" s="195"/>
      <c r="BZ82" s="195"/>
      <c r="CA82" s="195"/>
      <c r="CB82" s="195"/>
      <c r="CC82" s="195"/>
      <c r="CD82" s="195"/>
      <c r="CE82" s="195"/>
      <c r="CF82" s="195"/>
      <c r="CG82" s="195"/>
      <c r="CH82" s="195"/>
      <c r="CI82" s="195"/>
      <c r="CJ82" s="195"/>
      <c r="CK82" s="195"/>
      <c r="CL82" s="195"/>
      <c r="CM82" s="195"/>
      <c r="CN82" s="195"/>
      <c r="CO82" s="195"/>
      <c r="CP82" s="195"/>
      <c r="CQ82" s="195"/>
      <c r="CR82" s="195"/>
      <c r="CS82" s="195"/>
      <c r="CT82" s="195"/>
      <c r="CU82" s="195"/>
      <c r="CV82" s="195"/>
      <c r="CW82" s="195"/>
      <c r="CX82" s="195"/>
      <c r="CY82" s="195"/>
      <c r="CZ82" s="195"/>
      <c r="DA82" s="195"/>
      <c r="DB82" s="195"/>
      <c r="DC82" s="195"/>
      <c r="DD82" s="195"/>
      <c r="DE82" s="195"/>
      <c r="DF82" s="195"/>
      <c r="DG82" s="195"/>
      <c r="DH82" s="195"/>
      <c r="DI82" s="195"/>
      <c r="DJ82" s="195"/>
      <c r="DK82" s="195"/>
      <c r="DL82" s="195"/>
      <c r="DM82" s="195"/>
      <c r="DN82" s="195"/>
      <c r="DO82" s="195"/>
      <c r="DP82" s="195"/>
      <c r="DQ82" s="195"/>
      <c r="DR82" s="195"/>
      <c r="DS82" s="195"/>
      <c r="DT82" s="195"/>
      <c r="DU82" s="195"/>
      <c r="DV82" s="195"/>
      <c r="DW82" s="195"/>
      <c r="DX82" s="195"/>
      <c r="DY82" s="195"/>
      <c r="DZ82" s="195"/>
      <c r="EA82" s="195"/>
      <c r="EB82" s="195"/>
      <c r="EC82" s="195"/>
      <c r="ED82" s="195"/>
      <c r="EE82" s="195"/>
      <c r="EF82" s="195"/>
      <c r="EG82" s="195"/>
      <c r="EH82" s="195"/>
      <c r="EI82" s="195"/>
      <c r="EJ82" s="195"/>
      <c r="EK82" s="195"/>
      <c r="EL82" s="195"/>
      <c r="EM82" s="195"/>
      <c r="EN82" s="195"/>
      <c r="EO82" s="195"/>
      <c r="EP82" s="195"/>
      <c r="EQ82" s="195"/>
      <c r="ER82" s="195"/>
      <c r="ES82" s="195"/>
      <c r="ET82" s="195"/>
      <c r="EU82" s="195"/>
      <c r="EV82" s="195"/>
      <c r="EW82" s="195"/>
      <c r="EX82" s="195"/>
      <c r="EY82" s="195"/>
      <c r="EZ82" s="195"/>
      <c r="FA82" s="195"/>
      <c r="FB82" s="197"/>
      <c r="FC82" s="196"/>
      <c r="FD82" s="196"/>
      <c r="FE82" s="196"/>
      <c r="FF82" s="196"/>
      <c r="FG82" s="250"/>
    </row>
    <row r="83" spans="1:163" ht="170.5" x14ac:dyDescent="0.35">
      <c r="A83" s="247">
        <f t="shared" ref="A83:A97" si="40">ROW()-5</f>
        <v>78</v>
      </c>
      <c r="B83" s="20" t="s">
        <v>494</v>
      </c>
      <c r="C83" s="163" t="s">
        <v>493</v>
      </c>
      <c r="D83" s="20" t="s">
        <v>6</v>
      </c>
      <c r="E83" s="20">
        <v>350</v>
      </c>
      <c r="F83" s="20"/>
      <c r="G83" s="102"/>
      <c r="H83" s="103">
        <v>17000</v>
      </c>
      <c r="I83" s="103">
        <f>(H83*5.1%)+H83</f>
        <v>17867</v>
      </c>
      <c r="J83" s="103">
        <v>15500</v>
      </c>
      <c r="K83" s="103">
        <f>(J83*5.1%)+J83</f>
        <v>16290.5</v>
      </c>
      <c r="L83" s="103"/>
      <c r="M83" s="103"/>
      <c r="N83" s="103">
        <v>15500</v>
      </c>
      <c r="O83" s="103"/>
      <c r="P83" s="103"/>
      <c r="Q83" s="103">
        <v>16000</v>
      </c>
      <c r="R83" s="103"/>
      <c r="S83" s="103"/>
      <c r="T83" s="103"/>
      <c r="U83" s="103"/>
      <c r="V83" s="103"/>
      <c r="W83" s="103"/>
      <c r="X83" s="103"/>
      <c r="Y83" s="103"/>
      <c r="Z83" s="103"/>
      <c r="AA83" s="103"/>
      <c r="AB83" s="103"/>
      <c r="AC83" s="103"/>
      <c r="AD83" s="103"/>
      <c r="AE83" s="103"/>
      <c r="AF83" s="103"/>
      <c r="AG83" s="103"/>
      <c r="AH83" s="103"/>
      <c r="AI83" s="103"/>
      <c r="AJ83" s="103"/>
      <c r="AK83" s="103"/>
      <c r="AL83" s="103"/>
      <c r="AM83" s="103"/>
      <c r="AN83" s="103"/>
      <c r="AO83" s="103"/>
      <c r="AP83" s="103"/>
      <c r="AQ83" s="103"/>
      <c r="AR83" s="103"/>
      <c r="AS83" s="103"/>
      <c r="AT83" s="103"/>
      <c r="AU83" s="103"/>
      <c r="AV83" s="103"/>
      <c r="AW83" s="103"/>
      <c r="AX83" s="103"/>
      <c r="AY83" s="103"/>
      <c r="AZ83" s="103"/>
      <c r="BA83" s="103"/>
      <c r="BB83" s="103"/>
      <c r="BC83" s="103"/>
      <c r="BD83" s="103"/>
      <c r="BE83" s="103"/>
      <c r="BF83" s="103"/>
      <c r="BG83" s="103"/>
      <c r="BH83" s="103"/>
      <c r="BI83" s="103"/>
      <c r="BJ83" s="103"/>
      <c r="BK83" s="103"/>
      <c r="BL83" s="103"/>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f t="shared" si="32"/>
        <v>16145.25</v>
      </c>
      <c r="EZ83" s="103">
        <f t="shared" si="33"/>
        <v>16414.375</v>
      </c>
      <c r="FA83" s="103">
        <f t="shared" si="34"/>
        <v>1021.9674958138346</v>
      </c>
      <c r="FB83" s="36">
        <f t="shared" ref="FB83:FB91" si="41">+FA83/EZ83</f>
        <v>6.2260518345281776E-2</v>
      </c>
      <c r="FC83" s="37">
        <f>FE83/1.08</f>
        <v>15199.074074074073</v>
      </c>
      <c r="FD83" s="38">
        <f>FC83*8%</f>
        <v>1215.9259259259259</v>
      </c>
      <c r="FE83" s="39">
        <f t="shared" ref="FE83:FE97" si="42">ROUNDUP(IF(FB83&lt;15%,EZ83,EY83),0)</f>
        <v>16415</v>
      </c>
      <c r="FF83" s="106">
        <f>+FE83*E83</f>
        <v>5745250</v>
      </c>
      <c r="FG83" s="248" t="s">
        <v>541</v>
      </c>
    </row>
    <row r="84" spans="1:163" ht="201.5" x14ac:dyDescent="0.35">
      <c r="A84" s="247">
        <f t="shared" si="40"/>
        <v>79</v>
      </c>
      <c r="B84" s="21" t="s">
        <v>281</v>
      </c>
      <c r="C84" s="231" t="s">
        <v>302</v>
      </c>
      <c r="D84" s="20" t="s">
        <v>6</v>
      </c>
      <c r="E84" s="20">
        <v>50</v>
      </c>
      <c r="F84" s="20"/>
      <c r="G84" s="102"/>
      <c r="H84" s="103">
        <v>27500</v>
      </c>
      <c r="I84" s="103">
        <f>(H84*5.1%)+H84</f>
        <v>28902.5</v>
      </c>
      <c r="J84" s="103">
        <v>35000</v>
      </c>
      <c r="K84" s="103">
        <f>(J84*5.1%)+J84</f>
        <v>36785</v>
      </c>
      <c r="L84" s="103"/>
      <c r="M84" s="103"/>
      <c r="N84" s="103">
        <v>38000</v>
      </c>
      <c r="O84" s="103"/>
      <c r="P84" s="103"/>
      <c r="Q84" s="103">
        <v>37000</v>
      </c>
      <c r="R84" s="103"/>
      <c r="S84" s="103"/>
      <c r="T84" s="103"/>
      <c r="U84" s="103"/>
      <c r="V84" s="103"/>
      <c r="W84" s="103"/>
      <c r="X84" s="103"/>
      <c r="Y84" s="103"/>
      <c r="Z84" s="103"/>
      <c r="AA84" s="103"/>
      <c r="AB84" s="103"/>
      <c r="AC84" s="103"/>
      <c r="AD84" s="103"/>
      <c r="AE84" s="103"/>
      <c r="AF84" s="103"/>
      <c r="AG84" s="103"/>
      <c r="AH84" s="103"/>
      <c r="AI84" s="103"/>
      <c r="AJ84" s="103"/>
      <c r="AK84" s="103"/>
      <c r="AL84" s="103"/>
      <c r="AM84" s="103"/>
      <c r="AN84" s="103"/>
      <c r="AO84" s="103"/>
      <c r="AP84" s="103"/>
      <c r="AQ84" s="103"/>
      <c r="AR84" s="103"/>
      <c r="AS84" s="103"/>
      <c r="AT84" s="103"/>
      <c r="AU84" s="103">
        <v>29000</v>
      </c>
      <c r="AV84" s="103">
        <f>(AU84*5.1%)+AU84</f>
        <v>30479</v>
      </c>
      <c r="AW84" s="103">
        <v>37000</v>
      </c>
      <c r="AX84" s="103">
        <f>(AW84*5.1%)+AW84</f>
        <v>38887</v>
      </c>
      <c r="AY84" s="103">
        <v>27000</v>
      </c>
      <c r="AZ84" s="103">
        <f>(AY84*5.1%)+AY84</f>
        <v>28377</v>
      </c>
      <c r="BA84" s="103"/>
      <c r="BB84" s="103"/>
      <c r="BC84" s="103"/>
      <c r="BD84" s="103"/>
      <c r="BE84" s="103"/>
      <c r="BF84" s="103"/>
      <c r="BG84" s="103"/>
      <c r="BH84" s="103"/>
      <c r="BI84" s="103"/>
      <c r="BJ84" s="103"/>
      <c r="BK84" s="103"/>
      <c r="BL84" s="103"/>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f t="shared" si="32"/>
        <v>36785</v>
      </c>
      <c r="EZ84" s="103">
        <f t="shared" si="33"/>
        <v>34061.5</v>
      </c>
      <c r="FA84" s="103">
        <f t="shared" si="34"/>
        <v>4593.7021108614927</v>
      </c>
      <c r="FB84" s="36">
        <f t="shared" si="41"/>
        <v>0.13486493873908936</v>
      </c>
      <c r="FC84" s="37">
        <f>FE84/1.08</f>
        <v>31538.888888888887</v>
      </c>
      <c r="FD84" s="38">
        <f>FC84*8%</f>
        <v>2523.1111111111109</v>
      </c>
      <c r="FE84" s="39">
        <f t="shared" si="42"/>
        <v>34062</v>
      </c>
      <c r="FF84" s="106">
        <f>+FE84*E84</f>
        <v>1703100</v>
      </c>
      <c r="FG84" s="248" t="s">
        <v>541</v>
      </c>
    </row>
    <row r="85" spans="1:163" ht="279" x14ac:dyDescent="0.35">
      <c r="A85" s="247">
        <f t="shared" si="40"/>
        <v>80</v>
      </c>
      <c r="B85" s="35" t="s">
        <v>645</v>
      </c>
      <c r="C85" s="233" t="s">
        <v>646</v>
      </c>
      <c r="D85" s="20" t="s">
        <v>595</v>
      </c>
      <c r="E85" s="22">
        <v>1</v>
      </c>
      <c r="F85" s="22">
        <v>1</v>
      </c>
      <c r="G85" s="111"/>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v>5500000</v>
      </c>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v>5750000</v>
      </c>
      <c r="EC85" s="28"/>
      <c r="ED85" s="28"/>
      <c r="EE85" s="28"/>
      <c r="EF85" s="28"/>
      <c r="EG85" s="28"/>
      <c r="EH85" s="28"/>
      <c r="EI85" s="28"/>
      <c r="EJ85" s="28"/>
      <c r="EK85" s="28"/>
      <c r="EL85" s="28"/>
      <c r="EM85" s="28"/>
      <c r="EN85" s="28"/>
      <c r="EO85" s="28"/>
      <c r="EP85" s="28"/>
      <c r="EQ85" s="28"/>
      <c r="ER85" s="28"/>
      <c r="ES85" s="28"/>
      <c r="ET85" s="28"/>
      <c r="EU85" s="28"/>
      <c r="EV85" s="28"/>
      <c r="EW85" s="28"/>
      <c r="EX85" s="28"/>
      <c r="EY85" s="103">
        <f t="shared" si="32"/>
        <v>5625000</v>
      </c>
      <c r="EZ85" s="103">
        <f t="shared" si="33"/>
        <v>5625000</v>
      </c>
      <c r="FA85" s="103">
        <f t="shared" si="34"/>
        <v>176776.69529663687</v>
      </c>
      <c r="FB85" s="95">
        <f t="shared" si="41"/>
        <v>3.1426968052735441E-2</v>
      </c>
      <c r="FC85" s="37">
        <f t="shared" ref="FC85:FC96" si="43">FE85/1.19</f>
        <v>4726890.7563025216</v>
      </c>
      <c r="FD85" s="38">
        <f>FC85*19%</f>
        <v>898109.24369747913</v>
      </c>
      <c r="FE85" s="39">
        <f t="shared" si="42"/>
        <v>5625000</v>
      </c>
      <c r="FF85" s="106">
        <f>+FE85*E85*F85</f>
        <v>5625000</v>
      </c>
      <c r="FG85" s="248" t="s">
        <v>541</v>
      </c>
    </row>
    <row r="86" spans="1:163" ht="58" x14ac:dyDescent="0.35">
      <c r="A86" s="247">
        <f t="shared" si="40"/>
        <v>81</v>
      </c>
      <c r="B86" s="22" t="s">
        <v>514</v>
      </c>
      <c r="C86" s="97" t="s">
        <v>490</v>
      </c>
      <c r="D86" s="20" t="s">
        <v>6</v>
      </c>
      <c r="E86" s="20">
        <v>50</v>
      </c>
      <c r="F86" s="20"/>
      <c r="G86" s="102"/>
      <c r="H86" s="103"/>
      <c r="I86" s="103"/>
      <c r="J86" s="103"/>
      <c r="K86" s="103"/>
      <c r="L86" s="103"/>
      <c r="M86" s="103"/>
      <c r="N86" s="103"/>
      <c r="O86" s="103"/>
      <c r="P86" s="103"/>
      <c r="Q86" s="103"/>
      <c r="R86" s="103"/>
      <c r="S86" s="103"/>
      <c r="T86" s="103"/>
      <c r="U86" s="103"/>
      <c r="V86" s="103"/>
      <c r="W86" s="103"/>
      <c r="X86" s="103"/>
      <c r="Y86" s="103"/>
      <c r="Z86" s="103"/>
      <c r="AA86" s="103"/>
      <c r="AB86" s="103"/>
      <c r="AC86" s="103"/>
      <c r="AD86" s="103"/>
      <c r="AE86" s="103"/>
      <c r="AF86" s="103"/>
      <c r="AG86" s="103"/>
      <c r="AH86" s="103"/>
      <c r="AI86" s="103"/>
      <c r="AJ86" s="103"/>
      <c r="AK86" s="103"/>
      <c r="AL86" s="103"/>
      <c r="AM86" s="103"/>
      <c r="AN86" s="103"/>
      <c r="AO86" s="103"/>
      <c r="AP86" s="103"/>
      <c r="AQ86" s="103"/>
      <c r="AR86" s="103"/>
      <c r="AS86" s="103"/>
      <c r="AT86" s="103"/>
      <c r="AU86" s="103"/>
      <c r="AV86" s="103"/>
      <c r="AW86" s="103"/>
      <c r="AX86" s="103"/>
      <c r="AY86" s="103"/>
      <c r="AZ86" s="103"/>
      <c r="BA86" s="103"/>
      <c r="BB86" s="103"/>
      <c r="BC86" s="103"/>
      <c r="BD86" s="103"/>
      <c r="BE86" s="103"/>
      <c r="BF86" s="103"/>
      <c r="BG86" s="103"/>
      <c r="BH86" s="103"/>
      <c r="BI86" s="103"/>
      <c r="BJ86" s="103"/>
      <c r="BK86" s="103"/>
      <c r="BL86" s="103"/>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38">
        <v>14000</v>
      </c>
      <c r="DB86" s="38">
        <v>13000</v>
      </c>
      <c r="DC86" s="38"/>
      <c r="DD86" s="38"/>
      <c r="DE86" s="38"/>
      <c r="DF86" s="38"/>
      <c r="DG86" s="38"/>
      <c r="DH86" s="38"/>
      <c r="DI86" s="38"/>
      <c r="DJ86" s="38"/>
      <c r="DK86" s="38"/>
      <c r="DL86" s="38"/>
      <c r="DM86" s="38"/>
      <c r="DN86" s="38"/>
      <c r="DO86" s="38"/>
      <c r="DP86" s="38"/>
      <c r="DQ86" s="38"/>
      <c r="DR86" s="38"/>
      <c r="DS86" s="38"/>
      <c r="DT86" s="38"/>
      <c r="DU86" s="38"/>
      <c r="DV86" s="38"/>
      <c r="DW86" s="38"/>
      <c r="DX86" s="38"/>
      <c r="DY86" s="38"/>
      <c r="DZ86" s="38"/>
      <c r="EA86" s="38"/>
      <c r="EB86" s="38"/>
      <c r="EC86" s="38"/>
      <c r="ED86" s="38"/>
      <c r="EE86" s="38"/>
      <c r="EF86" s="38"/>
      <c r="EG86" s="38"/>
      <c r="EH86" s="38"/>
      <c r="EI86" s="38"/>
      <c r="EJ86" s="38"/>
      <c r="EK86" s="38"/>
      <c r="EL86" s="38"/>
      <c r="EM86" s="38"/>
      <c r="EN86" s="38"/>
      <c r="EO86" s="38"/>
      <c r="EP86" s="38"/>
      <c r="EQ86" s="38"/>
      <c r="ER86" s="38"/>
      <c r="ES86" s="38"/>
      <c r="ET86" s="38"/>
      <c r="EU86" s="38"/>
      <c r="EV86" s="38"/>
      <c r="EW86" s="38"/>
      <c r="EX86" s="38"/>
      <c r="EY86" s="103">
        <f t="shared" si="32"/>
        <v>13500</v>
      </c>
      <c r="EZ86" s="103">
        <f t="shared" si="33"/>
        <v>13500</v>
      </c>
      <c r="FA86" s="103">
        <f t="shared" si="34"/>
        <v>707.10678118654755</v>
      </c>
      <c r="FB86" s="36">
        <f t="shared" si="41"/>
        <v>5.2378280087892408E-2</v>
      </c>
      <c r="FC86" s="37">
        <f t="shared" si="43"/>
        <v>11344.53781512605</v>
      </c>
      <c r="FD86" s="38"/>
      <c r="FE86" s="39">
        <f t="shared" si="42"/>
        <v>13500</v>
      </c>
      <c r="FF86" s="106">
        <f>+FE86*E86</f>
        <v>675000</v>
      </c>
      <c r="FG86" s="248" t="s">
        <v>541</v>
      </c>
    </row>
    <row r="87" spans="1:163" ht="186" x14ac:dyDescent="0.35">
      <c r="A87" s="247">
        <f t="shared" si="40"/>
        <v>82</v>
      </c>
      <c r="B87" s="35" t="s">
        <v>616</v>
      </c>
      <c r="C87" s="163" t="s">
        <v>617</v>
      </c>
      <c r="D87" s="20" t="s">
        <v>595</v>
      </c>
      <c r="E87" s="22">
        <v>1</v>
      </c>
      <c r="F87" s="20">
        <v>1</v>
      </c>
      <c r="G87" s="104"/>
      <c r="H87" s="103"/>
      <c r="I87" s="103"/>
      <c r="J87" s="103"/>
      <c r="K87" s="103"/>
      <c r="L87" s="103"/>
      <c r="M87" s="103"/>
      <c r="N87" s="103"/>
      <c r="O87" s="103"/>
      <c r="P87" s="103"/>
      <c r="Q87" s="103"/>
      <c r="R87" s="103"/>
      <c r="S87" s="103"/>
      <c r="T87" s="103">
        <v>1500000</v>
      </c>
      <c r="U87" s="103">
        <v>1600000</v>
      </c>
      <c r="V87" s="103">
        <v>1550000</v>
      </c>
      <c r="W87" s="103"/>
      <c r="X87" s="103"/>
      <c r="Y87" s="103"/>
      <c r="Z87" s="103"/>
      <c r="AA87" s="103"/>
      <c r="AB87" s="103"/>
      <c r="AC87" s="103"/>
      <c r="AD87" s="103"/>
      <c r="AE87" s="103"/>
      <c r="AF87" s="103"/>
      <c r="AG87" s="103"/>
      <c r="AH87" s="103"/>
      <c r="AI87" s="103"/>
      <c r="AJ87" s="103"/>
      <c r="AK87" s="103"/>
      <c r="AL87" s="103"/>
      <c r="AM87" s="103"/>
      <c r="AN87" s="103"/>
      <c r="AO87" s="103"/>
      <c r="AP87" s="103"/>
      <c r="AQ87" s="103"/>
      <c r="AR87" s="103"/>
      <c r="AS87" s="103"/>
      <c r="AT87" s="103"/>
      <c r="AU87" s="103"/>
      <c r="AV87" s="103"/>
      <c r="AW87" s="103"/>
      <c r="AX87" s="103"/>
      <c r="AY87" s="103"/>
      <c r="AZ87" s="103"/>
      <c r="BA87" s="103"/>
      <c r="BB87" s="103"/>
      <c r="BC87" s="103"/>
      <c r="BD87" s="103"/>
      <c r="BE87" s="103"/>
      <c r="BF87" s="103"/>
      <c r="BG87" s="103"/>
      <c r="BH87" s="103"/>
      <c r="BI87" s="103"/>
      <c r="BJ87" s="103"/>
      <c r="BK87" s="103"/>
      <c r="BL87" s="103"/>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f t="shared" si="32"/>
        <v>1550000</v>
      </c>
      <c r="EZ87" s="103">
        <f t="shared" si="33"/>
        <v>1550000</v>
      </c>
      <c r="FA87" s="103">
        <f t="shared" si="34"/>
        <v>50000</v>
      </c>
      <c r="FB87" s="36">
        <f t="shared" si="41"/>
        <v>3.2258064516129031E-2</v>
      </c>
      <c r="FC87" s="37">
        <f t="shared" si="43"/>
        <v>1302521.0084033613</v>
      </c>
      <c r="FD87" s="38"/>
      <c r="FE87" s="39">
        <f t="shared" si="42"/>
        <v>1550000</v>
      </c>
      <c r="FF87" s="106">
        <f>+FE87*E87*F87</f>
        <v>1550000</v>
      </c>
      <c r="FG87" s="248" t="s">
        <v>541</v>
      </c>
    </row>
    <row r="88" spans="1:163" ht="46.5" x14ac:dyDescent="0.35">
      <c r="A88" s="247">
        <f t="shared" si="40"/>
        <v>83</v>
      </c>
      <c r="B88" s="22" t="s">
        <v>227</v>
      </c>
      <c r="C88" s="233" t="s">
        <v>228</v>
      </c>
      <c r="D88" s="22" t="s">
        <v>618</v>
      </c>
      <c r="E88" s="22">
        <v>3</v>
      </c>
      <c r="F88" s="22">
        <v>1</v>
      </c>
      <c r="G88" s="104"/>
      <c r="H88" s="103"/>
      <c r="I88" s="103"/>
      <c r="J88" s="103"/>
      <c r="K88" s="103"/>
      <c r="L88" s="103"/>
      <c r="M88" s="103"/>
      <c r="N88" s="103"/>
      <c r="O88" s="103"/>
      <c r="P88" s="103"/>
      <c r="Q88" s="103"/>
      <c r="R88" s="103"/>
      <c r="S88" s="103"/>
      <c r="T88" s="103"/>
      <c r="U88" s="103"/>
      <c r="V88" s="103"/>
      <c r="W88" s="103">
        <v>860000</v>
      </c>
      <c r="X88" s="103">
        <f>(W88*5.1%)+W88</f>
        <v>903860</v>
      </c>
      <c r="Y88" s="103">
        <v>600000</v>
      </c>
      <c r="Z88" s="103">
        <f>(Y88*5.1%)+Y88</f>
        <v>630600</v>
      </c>
      <c r="AA88" s="103"/>
      <c r="AB88" s="103"/>
      <c r="AC88" s="103"/>
      <c r="AD88" s="103"/>
      <c r="AE88" s="103"/>
      <c r="AF88" s="103"/>
      <c r="AG88" s="103"/>
      <c r="AH88" s="103"/>
      <c r="AI88" s="103"/>
      <c r="AJ88" s="103"/>
      <c r="AK88" s="103"/>
      <c r="AL88" s="103"/>
      <c r="AM88" s="103"/>
      <c r="AN88" s="103"/>
      <c r="AO88" s="103"/>
      <c r="AP88" s="103"/>
      <c r="AQ88" s="103"/>
      <c r="AR88" s="103"/>
      <c r="AS88" s="103"/>
      <c r="AT88" s="103"/>
      <c r="AU88" s="103"/>
      <c r="AV88" s="103"/>
      <c r="AW88" s="103"/>
      <c r="AX88" s="103"/>
      <c r="AY88" s="103"/>
      <c r="AZ88" s="103"/>
      <c r="BA88" s="103"/>
      <c r="BB88" s="103"/>
      <c r="BC88" s="103"/>
      <c r="BD88" s="103"/>
      <c r="BE88" s="103"/>
      <c r="BF88" s="103"/>
      <c r="BG88" s="109"/>
      <c r="BH88" s="109"/>
      <c r="BI88" s="109"/>
      <c r="BJ88" s="109"/>
      <c r="BK88" s="109"/>
      <c r="BL88" s="109"/>
      <c r="BM88" s="109"/>
      <c r="BN88" s="109"/>
      <c r="BO88" s="109"/>
      <c r="BP88" s="109"/>
      <c r="BQ88" s="109"/>
      <c r="BR88" s="109"/>
      <c r="BS88" s="109"/>
      <c r="BT88" s="109"/>
      <c r="BU88" s="109"/>
      <c r="BV88" s="109"/>
      <c r="BW88" s="109"/>
      <c r="BX88" s="109"/>
      <c r="BY88" s="109"/>
      <c r="BZ88" s="109"/>
      <c r="CA88" s="109"/>
      <c r="CB88" s="109"/>
      <c r="CC88" s="109"/>
      <c r="CD88" s="109"/>
      <c r="CE88" s="109"/>
      <c r="CF88" s="109"/>
      <c r="CG88" s="109"/>
      <c r="CH88" s="109"/>
      <c r="CI88" s="109"/>
      <c r="CJ88" s="109"/>
      <c r="CK88" s="109"/>
      <c r="CL88" s="109"/>
      <c r="CM88" s="109"/>
      <c r="CN88" s="109"/>
      <c r="CO88" s="109"/>
      <c r="CP88" s="109"/>
      <c r="CQ88" s="109"/>
      <c r="CR88" s="109"/>
      <c r="CS88" s="109"/>
      <c r="CT88" s="109"/>
      <c r="CU88" s="109"/>
      <c r="CV88" s="109"/>
      <c r="CW88" s="109"/>
      <c r="CX88" s="109"/>
      <c r="CY88" s="109"/>
      <c r="CZ88" s="109"/>
      <c r="DA88" s="109"/>
      <c r="DB88" s="109"/>
      <c r="DC88" s="109"/>
      <c r="DD88" s="109"/>
      <c r="DE88" s="109"/>
      <c r="DF88" s="109"/>
      <c r="DG88" s="109"/>
      <c r="DH88" s="109"/>
      <c r="DI88" s="109"/>
      <c r="DJ88" s="109"/>
      <c r="DK88" s="109"/>
      <c r="DL88" s="109"/>
      <c r="DM88" s="109"/>
      <c r="DN88" s="109"/>
      <c r="DO88" s="109"/>
      <c r="DP88" s="109"/>
      <c r="DQ88" s="109"/>
      <c r="DR88" s="109"/>
      <c r="DS88" s="109"/>
      <c r="DT88" s="109"/>
      <c r="DU88" s="109"/>
      <c r="DV88" s="109"/>
      <c r="DW88" s="109"/>
      <c r="DX88" s="109"/>
      <c r="DY88" s="109"/>
      <c r="DZ88" s="109"/>
      <c r="EA88" s="109"/>
      <c r="EB88" s="109"/>
      <c r="EC88" s="109"/>
      <c r="ED88" s="109"/>
      <c r="EE88" s="109"/>
      <c r="EF88" s="109"/>
      <c r="EG88" s="109"/>
      <c r="EH88" s="109"/>
      <c r="EI88" s="109"/>
      <c r="EJ88" s="109"/>
      <c r="EK88" s="109"/>
      <c r="EL88" s="109"/>
      <c r="EM88" s="109"/>
      <c r="EN88" s="109"/>
      <c r="EO88" s="109"/>
      <c r="EP88" s="109"/>
      <c r="EQ88" s="109"/>
      <c r="ER88" s="109"/>
      <c r="ES88" s="109"/>
      <c r="ET88" s="109"/>
      <c r="EU88" s="109"/>
      <c r="EV88" s="109"/>
      <c r="EW88" s="109"/>
      <c r="EX88" s="109"/>
      <c r="EY88" s="103">
        <f t="shared" si="32"/>
        <v>767230</v>
      </c>
      <c r="EZ88" s="103">
        <f t="shared" si="33"/>
        <v>767230</v>
      </c>
      <c r="FA88" s="103">
        <f t="shared" si="34"/>
        <v>193223.99902703598</v>
      </c>
      <c r="FB88" s="36">
        <f t="shared" si="41"/>
        <v>0.25184625083356488</v>
      </c>
      <c r="FC88" s="37">
        <f t="shared" si="43"/>
        <v>644731.09243697487</v>
      </c>
      <c r="FD88" s="38"/>
      <c r="FE88" s="39">
        <f t="shared" si="42"/>
        <v>767230</v>
      </c>
      <c r="FF88" s="106">
        <f>+FE88*E88*F88</f>
        <v>2301690</v>
      </c>
      <c r="FG88" s="248" t="s">
        <v>541</v>
      </c>
    </row>
    <row r="89" spans="1:163" ht="77.5" x14ac:dyDescent="0.35">
      <c r="A89" s="247">
        <f t="shared" si="40"/>
        <v>84</v>
      </c>
      <c r="B89" s="22" t="s">
        <v>623</v>
      </c>
      <c r="C89" s="231" t="s">
        <v>304</v>
      </c>
      <c r="D89" s="20" t="s">
        <v>136</v>
      </c>
      <c r="E89" s="20">
        <v>25</v>
      </c>
      <c r="F89" s="20"/>
      <c r="G89" s="102"/>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v>14500</v>
      </c>
      <c r="AJ89" s="103">
        <v>10756</v>
      </c>
      <c r="AK89" s="103"/>
      <c r="AL89" s="103"/>
      <c r="AM89" s="103">
        <v>12760</v>
      </c>
      <c r="AN89" s="103"/>
      <c r="AO89" s="103"/>
      <c r="AP89" s="103"/>
      <c r="AQ89" s="103"/>
      <c r="AR89" s="103"/>
      <c r="AS89" s="103"/>
      <c r="AT89" s="103"/>
      <c r="AU89" s="103"/>
      <c r="AV89" s="103"/>
      <c r="AW89" s="103"/>
      <c r="AX89" s="103"/>
      <c r="AY89" s="103"/>
      <c r="AZ89" s="103"/>
      <c r="BA89" s="103"/>
      <c r="BB89" s="103"/>
      <c r="BC89" s="103"/>
      <c r="BD89" s="103"/>
      <c r="BE89" s="103"/>
      <c r="BF89" s="103"/>
      <c r="BG89" s="103"/>
      <c r="BH89" s="103"/>
      <c r="BI89" s="103"/>
      <c r="BJ89" s="103"/>
      <c r="BK89" s="103"/>
      <c r="BL89" s="103"/>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f t="shared" si="32"/>
        <v>12760</v>
      </c>
      <c r="EZ89" s="103">
        <f t="shared" si="33"/>
        <v>12672</v>
      </c>
      <c r="FA89" s="103">
        <f t="shared" si="34"/>
        <v>1873.5506398280245</v>
      </c>
      <c r="FB89" s="36">
        <f t="shared" si="41"/>
        <v>0.14784964013794386</v>
      </c>
      <c r="FC89" s="37">
        <f t="shared" si="43"/>
        <v>10648.73949579832</v>
      </c>
      <c r="FD89" s="38">
        <f>FC89*19%</f>
        <v>2023.2605042016808</v>
      </c>
      <c r="FE89" s="39">
        <f t="shared" si="42"/>
        <v>12672</v>
      </c>
      <c r="FF89" s="106">
        <f t="shared" ref="FF89:FF97" si="44">+FE89*E89</f>
        <v>316800</v>
      </c>
      <c r="FG89" s="248" t="s">
        <v>534</v>
      </c>
    </row>
    <row r="90" spans="1:163" ht="15.5" x14ac:dyDescent="0.35">
      <c r="A90" s="247">
        <f t="shared" si="40"/>
        <v>85</v>
      </c>
      <c r="B90" s="35" t="s">
        <v>307</v>
      </c>
      <c r="C90" s="231" t="s">
        <v>293</v>
      </c>
      <c r="D90" s="20" t="s">
        <v>142</v>
      </c>
      <c r="E90" s="20">
        <v>1</v>
      </c>
      <c r="F90" s="20"/>
      <c r="G90" s="111"/>
      <c r="H90" s="103"/>
      <c r="I90" s="103"/>
      <c r="J90" s="103"/>
      <c r="K90" s="103"/>
      <c r="L90" s="103"/>
      <c r="M90" s="103"/>
      <c r="N90" s="103"/>
      <c r="O90" s="103"/>
      <c r="P90" s="103"/>
      <c r="Q90" s="103"/>
      <c r="R90" s="103"/>
      <c r="S90" s="103"/>
      <c r="T90" s="103"/>
      <c r="U90" s="103"/>
      <c r="V90" s="103"/>
      <c r="W90" s="103"/>
      <c r="X90" s="103"/>
      <c r="Y90" s="103"/>
      <c r="Z90" s="103"/>
      <c r="AA90" s="103"/>
      <c r="AB90" s="103"/>
      <c r="AC90" s="103"/>
      <c r="AD90" s="103"/>
      <c r="AE90" s="103"/>
      <c r="AF90" s="103"/>
      <c r="AG90" s="103"/>
      <c r="AH90" s="103"/>
      <c r="AI90" s="103"/>
      <c r="AJ90" s="103"/>
      <c r="AK90" s="103"/>
      <c r="AL90" s="103"/>
      <c r="AM90" s="103"/>
      <c r="AN90" s="103"/>
      <c r="AO90" s="103"/>
      <c r="AP90" s="103"/>
      <c r="AQ90" s="103"/>
      <c r="AR90" s="103"/>
      <c r="AS90" s="103"/>
      <c r="AT90" s="103"/>
      <c r="AU90" s="103"/>
      <c r="AV90" s="103"/>
      <c r="AW90" s="103"/>
      <c r="AX90" s="103"/>
      <c r="AY90" s="103"/>
      <c r="AZ90" s="103"/>
      <c r="BA90" s="103"/>
      <c r="BB90" s="103"/>
      <c r="BC90" s="103"/>
      <c r="BD90" s="103"/>
      <c r="BE90" s="103"/>
      <c r="BF90" s="103"/>
      <c r="BG90" s="103"/>
      <c r="BH90" s="103"/>
      <c r="BI90" s="103"/>
      <c r="BJ90" s="103"/>
      <c r="BK90" s="103"/>
      <c r="BL90" s="103"/>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v>14000</v>
      </c>
      <c r="DQ90" s="103">
        <f>+DP90/1.19</f>
        <v>11764.705882352942</v>
      </c>
      <c r="DR90" s="103">
        <f>+(DQ90*36%)+DQ90</f>
        <v>16000.000000000002</v>
      </c>
      <c r="DS90" s="103">
        <v>15000</v>
      </c>
      <c r="DT90" s="103">
        <f>+DS90/1.19</f>
        <v>12605.042016806723</v>
      </c>
      <c r="DU90" s="103">
        <f>+(DT90*36%)+DT90</f>
        <v>17142.857142857145</v>
      </c>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f t="shared" si="32"/>
        <v>16571.428571428572</v>
      </c>
      <c r="EZ90" s="103">
        <f t="shared" si="33"/>
        <v>16571.428571428572</v>
      </c>
      <c r="FA90" s="103">
        <f t="shared" si="34"/>
        <v>808.12203564176878</v>
      </c>
      <c r="FB90" s="36">
        <f t="shared" si="41"/>
        <v>4.8765984909417082E-2</v>
      </c>
      <c r="FC90" s="37">
        <f t="shared" si="43"/>
        <v>13926.050420168069</v>
      </c>
      <c r="FD90" s="38">
        <f>FC90*19%</f>
        <v>2645.9495798319331</v>
      </c>
      <c r="FE90" s="39">
        <f t="shared" si="42"/>
        <v>16572</v>
      </c>
      <c r="FF90" s="106">
        <f t="shared" si="44"/>
        <v>16572</v>
      </c>
      <c r="FG90" s="248" t="s">
        <v>541</v>
      </c>
    </row>
    <row r="91" spans="1:163" ht="15.5" x14ac:dyDescent="0.35">
      <c r="A91" s="247">
        <f t="shared" si="40"/>
        <v>86</v>
      </c>
      <c r="B91" s="20" t="s">
        <v>137</v>
      </c>
      <c r="C91" s="163" t="s">
        <v>138</v>
      </c>
      <c r="D91" s="20" t="s">
        <v>6</v>
      </c>
      <c r="E91" s="20">
        <v>3</v>
      </c>
      <c r="F91" s="20"/>
      <c r="G91" s="102"/>
      <c r="H91" s="103"/>
      <c r="I91" s="103"/>
      <c r="J91" s="103"/>
      <c r="K91" s="103"/>
      <c r="L91" s="103"/>
      <c r="M91" s="103"/>
      <c r="N91" s="103"/>
      <c r="O91" s="103"/>
      <c r="P91" s="103"/>
      <c r="Q91" s="103"/>
      <c r="R91" s="103"/>
      <c r="S91" s="103"/>
      <c r="T91" s="103"/>
      <c r="U91" s="103"/>
      <c r="V91" s="103"/>
      <c r="W91" s="103"/>
      <c r="X91" s="103"/>
      <c r="Y91" s="103"/>
      <c r="Z91" s="103"/>
      <c r="AA91" s="103"/>
      <c r="AB91" s="103"/>
      <c r="AC91" s="103">
        <v>2100</v>
      </c>
      <c r="AD91" s="103">
        <f>(AC91*5.1%)+AC91</f>
        <v>2207.1</v>
      </c>
      <c r="AE91" s="103"/>
      <c r="AF91" s="103"/>
      <c r="AG91" s="103">
        <v>2300</v>
      </c>
      <c r="AH91" s="103">
        <f>(AG91*5.1%)+AG91</f>
        <v>2417.3000000000002</v>
      </c>
      <c r="AI91" s="103"/>
      <c r="AJ91" s="103"/>
      <c r="AK91" s="103"/>
      <c r="AL91" s="103"/>
      <c r="AM91" s="103"/>
      <c r="AN91" s="103">
        <v>1698</v>
      </c>
      <c r="AO91" s="103">
        <f>(AN91*5.1%)+AN91</f>
        <v>1784.598</v>
      </c>
      <c r="AP91" s="103"/>
      <c r="AQ91" s="103"/>
      <c r="AR91" s="103"/>
      <c r="AS91" s="103"/>
      <c r="AT91" s="103"/>
      <c r="AU91" s="103"/>
      <c r="AV91" s="103"/>
      <c r="AW91" s="103"/>
      <c r="AX91" s="103"/>
      <c r="AY91" s="103"/>
      <c r="AZ91" s="103"/>
      <c r="BA91" s="103"/>
      <c r="BB91" s="103"/>
      <c r="BC91" s="103"/>
      <c r="BD91" s="103"/>
      <c r="BE91" s="103"/>
      <c r="BF91" s="103"/>
      <c r="BG91" s="103"/>
      <c r="BH91" s="103"/>
      <c r="BI91" s="103"/>
      <c r="BJ91" s="103"/>
      <c r="BK91" s="103"/>
      <c r="BL91" s="103"/>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f t="shared" si="32"/>
        <v>2207.1</v>
      </c>
      <c r="EZ91" s="103">
        <f t="shared" si="33"/>
        <v>2136.3326666666667</v>
      </c>
      <c r="FA91" s="103">
        <f t="shared" si="34"/>
        <v>322.23278356078885</v>
      </c>
      <c r="FB91" s="36">
        <f t="shared" si="41"/>
        <v>0.15083455333928433</v>
      </c>
      <c r="FC91" s="37">
        <f t="shared" si="43"/>
        <v>1855.4621848739496</v>
      </c>
      <c r="FD91" s="38">
        <f>FC91*19%</f>
        <v>352.53781512605042</v>
      </c>
      <c r="FE91" s="39">
        <f t="shared" si="42"/>
        <v>2208</v>
      </c>
      <c r="FF91" s="106">
        <f t="shared" si="44"/>
        <v>6624</v>
      </c>
      <c r="FG91" s="248" t="s">
        <v>534</v>
      </c>
    </row>
    <row r="92" spans="1:163" ht="15.5" x14ac:dyDescent="0.35">
      <c r="A92" s="247">
        <f t="shared" si="40"/>
        <v>87</v>
      </c>
      <c r="B92" s="35" t="s">
        <v>139</v>
      </c>
      <c r="C92" s="163" t="s">
        <v>140</v>
      </c>
      <c r="D92" s="20" t="s">
        <v>136</v>
      </c>
      <c r="E92" s="20">
        <v>1</v>
      </c>
      <c r="F92" s="20"/>
      <c r="G92" s="102"/>
      <c r="H92" s="103"/>
      <c r="I92" s="103"/>
      <c r="J92" s="103"/>
      <c r="K92" s="103"/>
      <c r="L92" s="103"/>
      <c r="M92" s="103"/>
      <c r="N92" s="103"/>
      <c r="O92" s="103"/>
      <c r="P92" s="103"/>
      <c r="Q92" s="103"/>
      <c r="R92" s="103"/>
      <c r="S92" s="103"/>
      <c r="T92" s="103"/>
      <c r="U92" s="103"/>
      <c r="V92" s="103"/>
      <c r="W92" s="103"/>
      <c r="X92" s="103"/>
      <c r="Y92" s="103"/>
      <c r="Z92" s="103"/>
      <c r="AA92" s="103"/>
      <c r="AB92" s="103"/>
      <c r="AC92" s="103"/>
      <c r="AD92" s="103"/>
      <c r="AE92" s="103"/>
      <c r="AF92" s="103"/>
      <c r="AG92" s="103"/>
      <c r="AH92" s="103"/>
      <c r="AI92" s="103"/>
      <c r="AJ92" s="103"/>
      <c r="AK92" s="103"/>
      <c r="AL92" s="103"/>
      <c r="AM92" s="103"/>
      <c r="AN92" s="103"/>
      <c r="AO92" s="103"/>
      <c r="AP92" s="109"/>
      <c r="AQ92" s="109">
        <v>13388</v>
      </c>
      <c r="AR92" s="103">
        <f>+AQ92/1.19</f>
        <v>11250.420168067227</v>
      </c>
      <c r="AS92" s="103">
        <f>+(AR92*36%)+AR92</f>
        <v>15300.571428571428</v>
      </c>
      <c r="AT92" s="103"/>
      <c r="AU92" s="103"/>
      <c r="AV92" s="103"/>
      <c r="AW92" s="103"/>
      <c r="AX92" s="103"/>
      <c r="AY92" s="103"/>
      <c r="AZ92" s="103"/>
      <c r="BA92" s="103"/>
      <c r="BB92" s="103"/>
      <c r="BC92" s="103"/>
      <c r="BD92" s="103"/>
      <c r="BE92" s="103"/>
      <c r="BF92" s="103"/>
      <c r="BG92" s="103"/>
      <c r="BH92" s="103"/>
      <c r="BI92" s="103"/>
      <c r="BJ92" s="103"/>
      <c r="BK92" s="103"/>
      <c r="BL92" s="103"/>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9">
        <v>19500</v>
      </c>
      <c r="DE92" s="103">
        <f>+DD92/1.19</f>
        <v>16386.55462184874</v>
      </c>
      <c r="DF92" s="103">
        <f>+(DE92*36%)+DE92</f>
        <v>22285.714285714286</v>
      </c>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f t="shared" si="32"/>
        <v>18793.142857142855</v>
      </c>
      <c r="EZ92" s="103">
        <f t="shared" si="33"/>
        <v>18793.142857142855</v>
      </c>
      <c r="FA92" s="103">
        <f t="shared" si="34"/>
        <v>4939.2418818425085</v>
      </c>
      <c r="FB92" s="36">
        <f>FA92/EZ92</f>
        <v>0.26282149395598364</v>
      </c>
      <c r="FC92" s="37">
        <f t="shared" si="43"/>
        <v>15793.27731092437</v>
      </c>
      <c r="FD92" s="38">
        <f>FC92*19%</f>
        <v>3000.7226890756301</v>
      </c>
      <c r="FE92" s="39">
        <f t="shared" si="42"/>
        <v>18794</v>
      </c>
      <c r="FF92" s="106">
        <f t="shared" si="44"/>
        <v>18794</v>
      </c>
      <c r="FG92" s="248" t="s">
        <v>534</v>
      </c>
    </row>
    <row r="93" spans="1:163" ht="15.5" x14ac:dyDescent="0.35">
      <c r="A93" s="247">
        <f t="shared" si="40"/>
        <v>88</v>
      </c>
      <c r="B93" s="20" t="s">
        <v>151</v>
      </c>
      <c r="C93" s="188" t="s">
        <v>619</v>
      </c>
      <c r="D93" s="20" t="s">
        <v>142</v>
      </c>
      <c r="E93" s="20">
        <v>2</v>
      </c>
      <c r="F93" s="20"/>
      <c r="G93" s="102"/>
      <c r="H93" s="103"/>
      <c r="I93" s="103"/>
      <c r="J93" s="103"/>
      <c r="K93" s="103"/>
      <c r="L93" s="103"/>
      <c r="M93" s="103"/>
      <c r="N93" s="103"/>
      <c r="O93" s="103"/>
      <c r="P93" s="103"/>
      <c r="Q93" s="103"/>
      <c r="R93" s="103"/>
      <c r="S93" s="103"/>
      <c r="T93" s="103"/>
      <c r="U93" s="103"/>
      <c r="V93" s="103"/>
      <c r="W93" s="103"/>
      <c r="X93" s="103"/>
      <c r="Y93" s="103"/>
      <c r="Z93" s="103"/>
      <c r="AA93" s="103"/>
      <c r="AB93" s="103"/>
      <c r="AC93" s="103"/>
      <c r="AD93" s="103"/>
      <c r="AE93" s="103"/>
      <c r="AF93" s="103"/>
      <c r="AG93" s="103"/>
      <c r="AH93" s="103"/>
      <c r="AI93" s="103"/>
      <c r="AJ93" s="103"/>
      <c r="AK93" s="103">
        <v>8900</v>
      </c>
      <c r="AL93" s="103">
        <v>10413</v>
      </c>
      <c r="AM93" s="103"/>
      <c r="AN93" s="103"/>
      <c r="AO93" s="103"/>
      <c r="AP93" s="103"/>
      <c r="AQ93" s="103"/>
      <c r="AR93" s="103"/>
      <c r="AS93" s="103"/>
      <c r="AT93" s="103">
        <v>12000</v>
      </c>
      <c r="AU93" s="103"/>
      <c r="AV93" s="103"/>
      <c r="AW93" s="103"/>
      <c r="AX93" s="103"/>
      <c r="AY93" s="103"/>
      <c r="AZ93" s="103"/>
      <c r="BA93" s="103"/>
      <c r="BB93" s="103"/>
      <c r="BC93" s="103"/>
      <c r="BD93" s="103"/>
      <c r="BE93" s="103"/>
      <c r="BF93" s="103"/>
      <c r="BG93" s="103"/>
      <c r="BH93" s="103"/>
      <c r="BI93" s="103"/>
      <c r="BJ93" s="103"/>
      <c r="BK93" s="103"/>
      <c r="BL93" s="103"/>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f t="shared" si="32"/>
        <v>11206.5</v>
      </c>
      <c r="EZ93" s="103">
        <f t="shared" si="33"/>
        <v>11206.5</v>
      </c>
      <c r="FA93" s="103">
        <f t="shared" si="34"/>
        <v>1122.178461743051</v>
      </c>
      <c r="FB93" s="36">
        <f t="shared" ref="FB93" si="45">+FA93/EZ93</f>
        <v>0.10013639064320269</v>
      </c>
      <c r="FC93" s="37">
        <f t="shared" si="43"/>
        <v>9417.6470588235297</v>
      </c>
      <c r="FD93" s="38"/>
      <c r="FE93" s="39">
        <f t="shared" si="42"/>
        <v>11207</v>
      </c>
      <c r="FF93" s="106">
        <f t="shared" si="44"/>
        <v>22414</v>
      </c>
      <c r="FG93" s="248" t="s">
        <v>534</v>
      </c>
    </row>
    <row r="94" spans="1:163" ht="31" x14ac:dyDescent="0.35">
      <c r="A94" s="247">
        <f t="shared" si="40"/>
        <v>89</v>
      </c>
      <c r="B94" s="20" t="s">
        <v>141</v>
      </c>
      <c r="C94" s="231" t="s">
        <v>303</v>
      </c>
      <c r="D94" s="20" t="s">
        <v>142</v>
      </c>
      <c r="E94" s="20">
        <v>2</v>
      </c>
      <c r="F94" s="20"/>
      <c r="G94" s="102"/>
      <c r="H94" s="103"/>
      <c r="I94" s="103"/>
      <c r="J94" s="103"/>
      <c r="K94" s="103"/>
      <c r="L94" s="103"/>
      <c r="M94" s="103"/>
      <c r="N94" s="103"/>
      <c r="O94" s="103"/>
      <c r="P94" s="103"/>
      <c r="Q94" s="103"/>
      <c r="R94" s="103"/>
      <c r="S94" s="103"/>
      <c r="T94" s="103"/>
      <c r="U94" s="103"/>
      <c r="V94" s="103"/>
      <c r="W94" s="103"/>
      <c r="X94" s="103"/>
      <c r="Y94" s="103"/>
      <c r="Z94" s="103"/>
      <c r="AA94" s="103"/>
      <c r="AB94" s="103"/>
      <c r="AC94" s="103"/>
      <c r="AD94" s="103"/>
      <c r="AE94" s="103">
        <v>12000</v>
      </c>
      <c r="AF94" s="103">
        <f>(AE94*5.1%)+AE94</f>
        <v>12612</v>
      </c>
      <c r="AG94" s="103">
        <v>15000</v>
      </c>
      <c r="AH94" s="103">
        <f>(AG94*5.1%)+AG94</f>
        <v>15765</v>
      </c>
      <c r="AI94" s="103"/>
      <c r="AJ94" s="103"/>
      <c r="AK94" s="103"/>
      <c r="AL94" s="103"/>
      <c r="AM94" s="103"/>
      <c r="AN94" s="103"/>
      <c r="AO94" s="103"/>
      <c r="AP94" s="103"/>
      <c r="AQ94" s="103"/>
      <c r="AR94" s="103"/>
      <c r="AS94" s="103"/>
      <c r="AT94" s="103"/>
      <c r="AU94" s="103"/>
      <c r="AV94" s="103"/>
      <c r="AW94" s="103"/>
      <c r="AX94" s="103"/>
      <c r="AY94" s="103"/>
      <c r="AZ94" s="103"/>
      <c r="BA94" s="103"/>
      <c r="BB94" s="103"/>
      <c r="BC94" s="103"/>
      <c r="BD94" s="103"/>
      <c r="BE94" s="103"/>
      <c r="BF94" s="103"/>
      <c r="BG94" s="103"/>
      <c r="BH94" s="103"/>
      <c r="BI94" s="103"/>
      <c r="BJ94" s="103"/>
      <c r="BK94" s="103"/>
      <c r="BL94" s="103"/>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f t="shared" si="32"/>
        <v>14188.5</v>
      </c>
      <c r="EZ94" s="103">
        <f t="shared" si="33"/>
        <v>14188.5</v>
      </c>
      <c r="FA94" s="103">
        <f t="shared" si="34"/>
        <v>2229.5076810811843</v>
      </c>
      <c r="FB94" s="36">
        <f>+FA94/EZ94</f>
        <v>0.15713484026367722</v>
      </c>
      <c r="FC94" s="37">
        <f t="shared" si="43"/>
        <v>11923.529411764706</v>
      </c>
      <c r="FD94" s="38">
        <f>FC94*19%</f>
        <v>2265.4705882352941</v>
      </c>
      <c r="FE94" s="39">
        <f t="shared" si="42"/>
        <v>14189</v>
      </c>
      <c r="FF94" s="106">
        <f t="shared" si="44"/>
        <v>28378</v>
      </c>
      <c r="FG94" s="248" t="s">
        <v>534</v>
      </c>
    </row>
    <row r="95" spans="1:163" ht="31" x14ac:dyDescent="0.35">
      <c r="A95" s="247">
        <f t="shared" si="40"/>
        <v>90</v>
      </c>
      <c r="B95" s="20" t="s">
        <v>152</v>
      </c>
      <c r="C95" s="163" t="s">
        <v>153</v>
      </c>
      <c r="D95" s="20" t="s">
        <v>142</v>
      </c>
      <c r="E95" s="20">
        <v>2</v>
      </c>
      <c r="F95" s="20"/>
      <c r="G95" s="102"/>
      <c r="H95" s="103"/>
      <c r="I95" s="103"/>
      <c r="J95" s="103"/>
      <c r="K95" s="103"/>
      <c r="L95" s="103"/>
      <c r="M95" s="103"/>
      <c r="N95" s="103"/>
      <c r="O95" s="103"/>
      <c r="P95" s="103"/>
      <c r="Q95" s="103"/>
      <c r="R95" s="103"/>
      <c r="S95" s="103"/>
      <c r="T95" s="103"/>
      <c r="U95" s="103"/>
      <c r="V95" s="103"/>
      <c r="W95" s="103"/>
      <c r="X95" s="103"/>
      <c r="Y95" s="103"/>
      <c r="Z95" s="103"/>
      <c r="AA95" s="103"/>
      <c r="AB95" s="103"/>
      <c r="AC95" s="103">
        <v>11500</v>
      </c>
      <c r="AD95" s="103">
        <f>(AC95*5.1%)+AC95</f>
        <v>12086.5</v>
      </c>
      <c r="AE95" s="103"/>
      <c r="AF95" s="103"/>
      <c r="AG95" s="103">
        <v>12600</v>
      </c>
      <c r="AH95" s="103">
        <f>(AG95*5.1%)+AG95</f>
        <v>13242.6</v>
      </c>
      <c r="AI95" s="103"/>
      <c r="AJ95" s="103"/>
      <c r="AK95" s="103"/>
      <c r="AL95" s="103"/>
      <c r="AM95" s="103"/>
      <c r="AN95" s="103"/>
      <c r="AO95" s="103"/>
      <c r="AP95" s="103"/>
      <c r="AQ95" s="103"/>
      <c r="AR95" s="103"/>
      <c r="AS95" s="103"/>
      <c r="AT95" s="103">
        <v>12980</v>
      </c>
      <c r="AU95" s="103"/>
      <c r="AV95" s="103"/>
      <c r="AW95" s="103"/>
      <c r="AX95" s="103"/>
      <c r="AY95" s="103"/>
      <c r="AZ95" s="103"/>
      <c r="BA95" s="103"/>
      <c r="BB95" s="103"/>
      <c r="BC95" s="103"/>
      <c r="BD95" s="103"/>
      <c r="BE95" s="103"/>
      <c r="BF95" s="103"/>
      <c r="BG95" s="103"/>
      <c r="BH95" s="103"/>
      <c r="BI95" s="103"/>
      <c r="BJ95" s="103"/>
      <c r="BK95" s="103"/>
      <c r="BL95" s="103"/>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f t="shared" si="32"/>
        <v>12980</v>
      </c>
      <c r="EZ95" s="103">
        <f t="shared" si="33"/>
        <v>12769.699999999999</v>
      </c>
      <c r="FA95" s="103">
        <f t="shared" si="34"/>
        <v>606.06218327825093</v>
      </c>
      <c r="FB95" s="36">
        <f>+FA95/EZ95</f>
        <v>4.7460957052886991E-2</v>
      </c>
      <c r="FC95" s="37">
        <f t="shared" si="43"/>
        <v>10731.09243697479</v>
      </c>
      <c r="FD95" s="38"/>
      <c r="FE95" s="39">
        <f t="shared" si="42"/>
        <v>12770</v>
      </c>
      <c r="FF95" s="106">
        <f t="shared" si="44"/>
        <v>25540</v>
      </c>
      <c r="FG95" s="248" t="s">
        <v>541</v>
      </c>
    </row>
    <row r="96" spans="1:163" ht="15.5" x14ac:dyDescent="0.35">
      <c r="A96" s="247">
        <f t="shared" si="40"/>
        <v>91</v>
      </c>
      <c r="B96" s="35" t="s">
        <v>167</v>
      </c>
      <c r="C96" s="163" t="s">
        <v>168</v>
      </c>
      <c r="D96" s="20" t="s">
        <v>6</v>
      </c>
      <c r="E96" s="20">
        <v>3</v>
      </c>
      <c r="F96" s="20"/>
      <c r="G96" s="102"/>
      <c r="H96" s="103"/>
      <c r="I96" s="103"/>
      <c r="J96" s="103"/>
      <c r="K96" s="103"/>
      <c r="L96" s="103"/>
      <c r="M96" s="103"/>
      <c r="N96" s="103"/>
      <c r="O96" s="103"/>
      <c r="P96" s="103"/>
      <c r="Q96" s="103"/>
      <c r="R96" s="103"/>
      <c r="S96" s="103"/>
      <c r="T96" s="103"/>
      <c r="U96" s="103"/>
      <c r="V96" s="103"/>
      <c r="W96" s="103"/>
      <c r="X96" s="103"/>
      <c r="Y96" s="103"/>
      <c r="Z96" s="103"/>
      <c r="AA96" s="103"/>
      <c r="AB96" s="103"/>
      <c r="AC96" s="103"/>
      <c r="AD96" s="103"/>
      <c r="AE96" s="103"/>
      <c r="AF96" s="103"/>
      <c r="AG96" s="103"/>
      <c r="AH96" s="103"/>
      <c r="AI96" s="103"/>
      <c r="AJ96" s="103"/>
      <c r="AK96" s="103"/>
      <c r="AL96" s="103"/>
      <c r="AM96" s="103"/>
      <c r="AN96" s="103"/>
      <c r="AO96" s="103"/>
      <c r="AP96" s="103"/>
      <c r="AQ96" s="103"/>
      <c r="AR96" s="103"/>
      <c r="AS96" s="103"/>
      <c r="AT96" s="103"/>
      <c r="AU96" s="103"/>
      <c r="AV96" s="103"/>
      <c r="AW96" s="103"/>
      <c r="AX96" s="103"/>
      <c r="AY96" s="103"/>
      <c r="AZ96" s="103"/>
      <c r="BA96" s="103"/>
      <c r="BB96" s="103"/>
      <c r="BC96" s="103"/>
      <c r="BD96" s="103"/>
      <c r="BE96" s="103"/>
      <c r="BF96" s="103"/>
      <c r="BG96" s="103"/>
      <c r="BH96" s="103"/>
      <c r="BI96" s="103"/>
      <c r="BJ96" s="103"/>
      <c r="BK96" s="103"/>
      <c r="BL96" s="103"/>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v>8900</v>
      </c>
      <c r="DW96" s="103">
        <f>+DV96/1.19</f>
        <v>7478.9915966386561</v>
      </c>
      <c r="DX96" s="103">
        <f>+(DW96*36%)+DW96</f>
        <v>10171.428571428572</v>
      </c>
      <c r="DY96" s="103">
        <v>13000</v>
      </c>
      <c r="DZ96" s="103">
        <f>+DY96/1.19</f>
        <v>10924.36974789916</v>
      </c>
      <c r="EA96" s="103">
        <f>+(DZ96*36%)+DZ96</f>
        <v>14857.142857142857</v>
      </c>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f t="shared" si="32"/>
        <v>12514.285714285714</v>
      </c>
      <c r="EZ96" s="103">
        <f t="shared" si="33"/>
        <v>12514.285714285714</v>
      </c>
      <c r="FA96" s="103">
        <f t="shared" si="34"/>
        <v>3313.300346131256</v>
      </c>
      <c r="FB96" s="36">
        <f>+FA96/EZ96</f>
        <v>0.26476144318400446</v>
      </c>
      <c r="FC96" s="37">
        <f t="shared" si="43"/>
        <v>10516.806722689076</v>
      </c>
      <c r="FD96" s="38">
        <f>FC96*19%</f>
        <v>1998.1932773109245</v>
      </c>
      <c r="FE96" s="39">
        <f t="shared" si="42"/>
        <v>12515</v>
      </c>
      <c r="FF96" s="106">
        <f t="shared" si="44"/>
        <v>37545</v>
      </c>
      <c r="FG96" s="248" t="s">
        <v>534</v>
      </c>
    </row>
    <row r="97" spans="1:163" ht="46.5" x14ac:dyDescent="0.35">
      <c r="A97" s="247">
        <f t="shared" si="40"/>
        <v>92</v>
      </c>
      <c r="B97" s="21" t="s">
        <v>308</v>
      </c>
      <c r="C97" s="163" t="s">
        <v>149</v>
      </c>
      <c r="D97" s="20" t="s">
        <v>6</v>
      </c>
      <c r="E97" s="20">
        <v>450</v>
      </c>
      <c r="F97" s="20"/>
      <c r="G97" s="102"/>
      <c r="H97" s="103"/>
      <c r="I97" s="103"/>
      <c r="J97" s="103"/>
      <c r="K97" s="103"/>
      <c r="L97" s="103"/>
      <c r="M97" s="103"/>
      <c r="N97" s="103">
        <v>1900</v>
      </c>
      <c r="O97" s="103"/>
      <c r="P97" s="103"/>
      <c r="Q97" s="103">
        <v>2200</v>
      </c>
      <c r="R97" s="103"/>
      <c r="S97" s="103"/>
      <c r="T97" s="103"/>
      <c r="U97" s="103"/>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v>1500</v>
      </c>
      <c r="AV97" s="103">
        <f>(AU97*5.1%)+AU97</f>
        <v>1576.5</v>
      </c>
      <c r="AW97" s="103"/>
      <c r="AX97" s="103"/>
      <c r="AY97" s="103"/>
      <c r="AZ97" s="103"/>
      <c r="BA97" s="103"/>
      <c r="BB97" s="103"/>
      <c r="BC97" s="103"/>
      <c r="BD97" s="103"/>
      <c r="BE97" s="103"/>
      <c r="BF97" s="103"/>
      <c r="BG97" s="103"/>
      <c r="BH97" s="103"/>
      <c r="BI97" s="103"/>
      <c r="BJ97" s="103"/>
      <c r="BK97" s="103"/>
      <c r="BL97" s="103"/>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f t="shared" si="32"/>
        <v>1900</v>
      </c>
      <c r="EZ97" s="103">
        <f t="shared" si="33"/>
        <v>1892.1666666666667</v>
      </c>
      <c r="FA97" s="103">
        <f t="shared" si="34"/>
        <v>311.82380174279996</v>
      </c>
      <c r="FB97" s="36">
        <f>+FA97/EZ97</f>
        <v>0.16479721751579315</v>
      </c>
      <c r="FC97" s="37">
        <f>FE97</f>
        <v>1900</v>
      </c>
      <c r="FD97" s="38"/>
      <c r="FE97" s="39">
        <f t="shared" si="42"/>
        <v>1900</v>
      </c>
      <c r="FF97" s="106">
        <f t="shared" si="44"/>
        <v>855000</v>
      </c>
      <c r="FG97" s="248" t="s">
        <v>534</v>
      </c>
    </row>
    <row r="98" spans="1:163" s="198" customFormat="1" ht="15.65" customHeight="1" x14ac:dyDescent="0.35">
      <c r="A98" s="249" t="s">
        <v>171</v>
      </c>
      <c r="B98" s="199"/>
      <c r="C98" s="199"/>
      <c r="D98" s="201"/>
      <c r="E98" s="199"/>
      <c r="F98" s="199"/>
      <c r="G98" s="200"/>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c r="BD98" s="195"/>
      <c r="BE98" s="195"/>
      <c r="BF98" s="195"/>
      <c r="BG98" s="195"/>
      <c r="BH98" s="195"/>
      <c r="BI98" s="195"/>
      <c r="BJ98" s="195"/>
      <c r="BK98" s="195"/>
      <c r="BL98" s="195"/>
      <c r="BM98" s="195"/>
      <c r="BN98" s="195"/>
      <c r="BO98" s="195"/>
      <c r="BP98" s="195"/>
      <c r="BQ98" s="195"/>
      <c r="BR98" s="195"/>
      <c r="BS98" s="195"/>
      <c r="BT98" s="195"/>
      <c r="BU98" s="195"/>
      <c r="BV98" s="195"/>
      <c r="BW98" s="195"/>
      <c r="BX98" s="195"/>
      <c r="BY98" s="195"/>
      <c r="BZ98" s="195"/>
      <c r="CA98" s="195"/>
      <c r="CB98" s="195"/>
      <c r="CC98" s="195"/>
      <c r="CD98" s="195"/>
      <c r="CE98" s="195"/>
      <c r="CF98" s="195"/>
      <c r="CG98" s="195"/>
      <c r="CH98" s="195"/>
      <c r="CI98" s="195"/>
      <c r="CJ98" s="195"/>
      <c r="CK98" s="195"/>
      <c r="CL98" s="195"/>
      <c r="CM98" s="195"/>
      <c r="CN98" s="195"/>
      <c r="CO98" s="195"/>
      <c r="CP98" s="195"/>
      <c r="CQ98" s="195"/>
      <c r="CR98" s="195"/>
      <c r="CS98" s="195"/>
      <c r="CT98" s="195"/>
      <c r="CU98" s="195"/>
      <c r="CV98" s="195"/>
      <c r="CW98" s="195"/>
      <c r="CX98" s="195"/>
      <c r="CY98" s="195"/>
      <c r="CZ98" s="195"/>
      <c r="DA98" s="195"/>
      <c r="DB98" s="195"/>
      <c r="DC98" s="195"/>
      <c r="DD98" s="195"/>
      <c r="DE98" s="195"/>
      <c r="DF98" s="195"/>
      <c r="DG98" s="195"/>
      <c r="DH98" s="195"/>
      <c r="DI98" s="195"/>
      <c r="DJ98" s="195"/>
      <c r="DK98" s="195"/>
      <c r="DL98" s="195"/>
      <c r="DM98" s="195"/>
      <c r="DN98" s="195"/>
      <c r="DO98" s="195"/>
      <c r="DP98" s="195"/>
      <c r="DQ98" s="195"/>
      <c r="DR98" s="195"/>
      <c r="DS98" s="195"/>
      <c r="DT98" s="195"/>
      <c r="DU98" s="195"/>
      <c r="DV98" s="195"/>
      <c r="DW98" s="195"/>
      <c r="DX98" s="195"/>
      <c r="DY98" s="195"/>
      <c r="DZ98" s="195"/>
      <c r="EA98" s="195"/>
      <c r="EB98" s="195"/>
      <c r="EC98" s="195"/>
      <c r="ED98" s="195"/>
      <c r="EE98" s="195"/>
      <c r="EF98" s="195"/>
      <c r="EG98" s="195"/>
      <c r="EH98" s="195"/>
      <c r="EI98" s="195"/>
      <c r="EJ98" s="195"/>
      <c r="EK98" s="195"/>
      <c r="EL98" s="195"/>
      <c r="EM98" s="195"/>
      <c r="EN98" s="195"/>
      <c r="EO98" s="195"/>
      <c r="EP98" s="195"/>
      <c r="EQ98" s="195"/>
      <c r="ER98" s="195"/>
      <c r="ES98" s="195"/>
      <c r="ET98" s="195"/>
      <c r="EU98" s="195"/>
      <c r="EV98" s="195"/>
      <c r="EW98" s="195"/>
      <c r="EX98" s="195"/>
      <c r="EY98" s="195"/>
      <c r="EZ98" s="195"/>
      <c r="FA98" s="195"/>
      <c r="FB98" s="197"/>
      <c r="FC98" s="196"/>
      <c r="FD98" s="196"/>
      <c r="FE98" s="196"/>
      <c r="FF98" s="196"/>
      <c r="FG98" s="250"/>
    </row>
    <row r="99" spans="1:163" ht="186" x14ac:dyDescent="0.35">
      <c r="A99" s="247">
        <f t="shared" ref="A99:A133" si="46">ROW()-5</f>
        <v>94</v>
      </c>
      <c r="B99" s="20" t="s">
        <v>501</v>
      </c>
      <c r="C99" s="231" t="s">
        <v>274</v>
      </c>
      <c r="D99" s="20" t="s">
        <v>6</v>
      </c>
      <c r="E99" s="20">
        <v>350</v>
      </c>
      <c r="F99" s="20"/>
      <c r="G99" s="102"/>
      <c r="H99" s="103"/>
      <c r="I99" s="103"/>
      <c r="J99" s="103"/>
      <c r="K99" s="103"/>
      <c r="L99" s="103"/>
      <c r="M99" s="103"/>
      <c r="N99" s="103">
        <v>26000</v>
      </c>
      <c r="O99" s="103"/>
      <c r="P99" s="103"/>
      <c r="Q99" s="103">
        <v>25200</v>
      </c>
      <c r="R99" s="103"/>
      <c r="S99" s="103"/>
      <c r="T99" s="103"/>
      <c r="U99" s="103"/>
      <c r="V99" s="103"/>
      <c r="W99" s="103"/>
      <c r="X99" s="103"/>
      <c r="Y99" s="103"/>
      <c r="Z99" s="103"/>
      <c r="AA99" s="103"/>
      <c r="AB99" s="103"/>
      <c r="AC99" s="103"/>
      <c r="AD99" s="103"/>
      <c r="AE99" s="103"/>
      <c r="AF99" s="103"/>
      <c r="AG99" s="103"/>
      <c r="AH99" s="103"/>
      <c r="AI99" s="103"/>
      <c r="AJ99" s="103"/>
      <c r="AK99" s="103"/>
      <c r="AL99" s="103"/>
      <c r="AM99" s="103"/>
      <c r="AN99" s="103"/>
      <c r="AO99" s="103"/>
      <c r="AP99" s="103"/>
      <c r="AQ99" s="103"/>
      <c r="AR99" s="103"/>
      <c r="AS99" s="103"/>
      <c r="AT99" s="103"/>
      <c r="AU99" s="103">
        <v>27000</v>
      </c>
      <c r="AV99" s="103">
        <f>(AU99*5.1%)+AU99</f>
        <v>28377</v>
      </c>
      <c r="AW99" s="103"/>
      <c r="AX99" s="103"/>
      <c r="AY99" s="103"/>
      <c r="AZ99" s="103"/>
      <c r="BA99" s="103"/>
      <c r="BB99" s="103"/>
      <c r="BC99" s="103"/>
      <c r="BD99" s="103"/>
      <c r="BE99" s="103"/>
      <c r="BF99" s="103"/>
      <c r="BG99" s="103"/>
      <c r="BH99" s="103"/>
      <c r="BI99" s="103"/>
      <c r="BJ99" s="103"/>
      <c r="BK99" s="103"/>
      <c r="BL99" s="103"/>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f t="shared" si="32"/>
        <v>26000</v>
      </c>
      <c r="EZ99" s="103">
        <f t="shared" si="33"/>
        <v>26525.666666666668</v>
      </c>
      <c r="FA99" s="103">
        <f t="shared" si="34"/>
        <v>1652.445561382684</v>
      </c>
      <c r="FB99" s="36">
        <f t="shared" ref="FB99:FB133" si="47">+FA99/EZ99</f>
        <v>6.229609917624504E-2</v>
      </c>
      <c r="FC99" s="37">
        <f>FE99/1.08</f>
        <v>24561.111111111109</v>
      </c>
      <c r="FD99" s="38">
        <f>FC99*8%</f>
        <v>1964.8888888888887</v>
      </c>
      <c r="FE99" s="39">
        <f t="shared" ref="FE99:FE133" si="48">ROUNDUP(IF(FB99&lt;15%,EZ99,EY99),0)</f>
        <v>26526</v>
      </c>
      <c r="FF99" s="106">
        <f>+FE99*E99</f>
        <v>9284100</v>
      </c>
      <c r="FG99" s="248" t="s">
        <v>541</v>
      </c>
    </row>
    <row r="100" spans="1:163" ht="31.25" customHeight="1" x14ac:dyDescent="0.35">
      <c r="A100" s="247">
        <f t="shared" si="46"/>
        <v>95</v>
      </c>
      <c r="B100" s="20" t="s">
        <v>502</v>
      </c>
      <c r="C100" s="163" t="s">
        <v>173</v>
      </c>
      <c r="D100" s="20" t="s">
        <v>595</v>
      </c>
      <c r="E100" s="20">
        <v>1</v>
      </c>
      <c r="F100" s="20">
        <v>1</v>
      </c>
      <c r="G100" s="102"/>
      <c r="H100" s="103"/>
      <c r="I100" s="103"/>
      <c r="J100" s="103"/>
      <c r="K100" s="103"/>
      <c r="L100" s="103"/>
      <c r="M100" s="103"/>
      <c r="N100" s="103"/>
      <c r="O100" s="103"/>
      <c r="P100" s="103"/>
      <c r="Q100" s="103"/>
      <c r="R100" s="103"/>
      <c r="S100" s="103"/>
      <c r="T100" s="103"/>
      <c r="U100" s="103"/>
      <c r="V100" s="103"/>
      <c r="W100" s="103"/>
      <c r="X100" s="103"/>
      <c r="Y100" s="103"/>
      <c r="Z100" s="103"/>
      <c r="AA100" s="103"/>
      <c r="AB100" s="103"/>
      <c r="AC100" s="103"/>
      <c r="AD100" s="103"/>
      <c r="AE100" s="103"/>
      <c r="AF100" s="103"/>
      <c r="AG100" s="103"/>
      <c r="AH100" s="103"/>
      <c r="AI100" s="103"/>
      <c r="AJ100" s="103"/>
      <c r="AK100" s="103"/>
      <c r="AL100" s="103"/>
      <c r="AM100" s="103"/>
      <c r="AN100" s="103"/>
      <c r="AO100" s="103"/>
      <c r="AP100" s="103"/>
      <c r="AQ100" s="103"/>
      <c r="AR100" s="103"/>
      <c r="AS100" s="103"/>
      <c r="AT100" s="103"/>
      <c r="AU100" s="103"/>
      <c r="AV100" s="103"/>
      <c r="AW100" s="103"/>
      <c r="AX100" s="103"/>
      <c r="AY100" s="103"/>
      <c r="AZ100" s="103"/>
      <c r="BA100" s="103"/>
      <c r="BB100" s="103"/>
      <c r="BC100" s="103"/>
      <c r="BD100" s="103"/>
      <c r="BE100" s="103"/>
      <c r="BF100" s="103"/>
      <c r="BG100" s="103"/>
      <c r="BH100" s="103"/>
      <c r="BI100" s="103">
        <v>1200000</v>
      </c>
      <c r="BJ100" s="103">
        <f>(BI100*5.1%)+BI100</f>
        <v>1261200</v>
      </c>
      <c r="BK100" s="103"/>
      <c r="BL100" s="103"/>
      <c r="BM100" s="103"/>
      <c r="BN100" s="103"/>
      <c r="BO100" s="103"/>
      <c r="BP100" s="103"/>
      <c r="BQ100" s="103"/>
      <c r="BR100" s="103"/>
      <c r="BS100" s="103"/>
      <c r="BT100" s="103"/>
      <c r="BU100" s="103"/>
      <c r="BV100" s="103"/>
      <c r="BW100" s="103"/>
      <c r="BX100" s="103"/>
      <c r="BY100" s="103">
        <v>1880000</v>
      </c>
      <c r="BZ100" s="103">
        <f>(BY100*5.1%)+BY100</f>
        <v>1975880</v>
      </c>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f t="shared" si="32"/>
        <v>1618540</v>
      </c>
      <c r="EZ100" s="103">
        <f t="shared" si="33"/>
        <v>1618540</v>
      </c>
      <c r="FA100" s="103">
        <f t="shared" si="34"/>
        <v>505355.0743784018</v>
      </c>
      <c r="FB100" s="36">
        <f t="shared" si="47"/>
        <v>0.31222896831613789</v>
      </c>
      <c r="FC100" s="37">
        <f t="shared" ref="FC100:FC133" si="49">FE100/1.19</f>
        <v>1360117.6470588236</v>
      </c>
      <c r="FD100" s="38">
        <f>FC100*19%</f>
        <v>258422.35294117648</v>
      </c>
      <c r="FE100" s="39">
        <f t="shared" si="48"/>
        <v>1618540</v>
      </c>
      <c r="FF100" s="106">
        <f t="shared" ref="FF100:FF109" si="50">+FE100*E100*F100</f>
        <v>1618540</v>
      </c>
      <c r="FG100" s="248" t="s">
        <v>534</v>
      </c>
    </row>
    <row r="101" spans="1:163" ht="62" x14ac:dyDescent="0.35">
      <c r="A101" s="247">
        <f t="shared" si="46"/>
        <v>96</v>
      </c>
      <c r="B101" s="21" t="s">
        <v>174</v>
      </c>
      <c r="C101" s="163" t="s">
        <v>175</v>
      </c>
      <c r="D101" s="20" t="s">
        <v>595</v>
      </c>
      <c r="E101" s="20">
        <v>2</v>
      </c>
      <c r="F101" s="20">
        <v>1</v>
      </c>
      <c r="G101" s="102"/>
      <c r="H101" s="103"/>
      <c r="I101" s="103"/>
      <c r="J101" s="103"/>
      <c r="K101" s="103"/>
      <c r="L101" s="103"/>
      <c r="M101" s="103"/>
      <c r="N101" s="103"/>
      <c r="O101" s="103"/>
      <c r="P101" s="28"/>
      <c r="Q101" s="103">
        <v>670000</v>
      </c>
      <c r="R101" s="103"/>
      <c r="S101" s="103"/>
      <c r="T101" s="103"/>
      <c r="U101" s="103"/>
      <c r="V101" s="103"/>
      <c r="W101" s="103"/>
      <c r="X101" s="103"/>
      <c r="Y101" s="103"/>
      <c r="Z101" s="103"/>
      <c r="AA101" s="103"/>
      <c r="AB101" s="103"/>
      <c r="AC101" s="103"/>
      <c r="AD101" s="103"/>
      <c r="AE101" s="103"/>
      <c r="AF101" s="103"/>
      <c r="AG101" s="103"/>
      <c r="AH101" s="103"/>
      <c r="AI101" s="103"/>
      <c r="AJ101" s="103"/>
      <c r="AK101" s="103"/>
      <c r="AL101" s="103"/>
      <c r="AM101" s="103"/>
      <c r="AN101" s="103"/>
      <c r="AO101" s="103"/>
      <c r="AP101" s="103"/>
      <c r="AQ101" s="103"/>
      <c r="AR101" s="103"/>
      <c r="AS101" s="103"/>
      <c r="AT101" s="103"/>
      <c r="AU101" s="103">
        <v>650000</v>
      </c>
      <c r="AV101" s="103">
        <f>(AU101*5.1%)+AU101</f>
        <v>683150</v>
      </c>
      <c r="AW101" s="103"/>
      <c r="AX101" s="103"/>
      <c r="AY101" s="103"/>
      <c r="AZ101" s="103"/>
      <c r="BA101" s="103"/>
      <c r="BB101" s="103"/>
      <c r="BC101" s="103"/>
      <c r="BD101" s="103"/>
      <c r="BE101" s="103"/>
      <c r="BF101" s="103"/>
      <c r="BG101" s="103"/>
      <c r="BH101" s="103"/>
      <c r="BI101" s="103"/>
      <c r="BJ101" s="103"/>
      <c r="BK101" s="103"/>
      <c r="BL101" s="103"/>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f t="shared" si="32"/>
        <v>676575</v>
      </c>
      <c r="EZ101" s="103">
        <f t="shared" si="33"/>
        <v>676575</v>
      </c>
      <c r="FA101" s="103">
        <f t="shared" si="34"/>
        <v>9298.4541726031002</v>
      </c>
      <c r="FB101" s="36">
        <f t="shared" si="47"/>
        <v>1.374341968385338E-2</v>
      </c>
      <c r="FC101" s="37">
        <f>FE101/1.08</f>
        <v>626458.33333333326</v>
      </c>
      <c r="FD101" s="38">
        <f>FC101*8%</f>
        <v>50116.666666666664</v>
      </c>
      <c r="FE101" s="39">
        <f t="shared" si="48"/>
        <v>676575</v>
      </c>
      <c r="FF101" s="106">
        <f t="shared" si="50"/>
        <v>1353150</v>
      </c>
      <c r="FG101" s="248" t="s">
        <v>541</v>
      </c>
    </row>
    <row r="102" spans="1:163" ht="155" x14ac:dyDescent="0.35">
      <c r="A102" s="247">
        <f t="shared" si="46"/>
        <v>97</v>
      </c>
      <c r="B102" s="22" t="s">
        <v>155</v>
      </c>
      <c r="C102" s="163" t="s">
        <v>496</v>
      </c>
      <c r="D102" s="20" t="s">
        <v>495</v>
      </c>
      <c r="E102" s="20">
        <v>2</v>
      </c>
      <c r="F102" s="20">
        <v>1</v>
      </c>
      <c r="G102" s="102"/>
      <c r="H102" s="103"/>
      <c r="I102" s="103"/>
      <c r="J102" s="103"/>
      <c r="K102" s="103"/>
      <c r="L102" s="103"/>
      <c r="M102" s="103"/>
      <c r="N102" s="103"/>
      <c r="O102" s="103"/>
      <c r="P102" s="103"/>
      <c r="Q102" s="103"/>
      <c r="R102" s="103"/>
      <c r="S102" s="103"/>
      <c r="T102" s="103"/>
      <c r="U102" s="103"/>
      <c r="V102" s="103"/>
      <c r="W102" s="103"/>
      <c r="X102" s="103"/>
      <c r="Y102" s="103"/>
      <c r="Z102" s="103"/>
      <c r="AA102" s="103"/>
      <c r="AB102" s="103"/>
      <c r="AC102" s="103"/>
      <c r="AD102" s="103"/>
      <c r="AE102" s="103"/>
      <c r="AF102" s="103"/>
      <c r="AG102" s="103"/>
      <c r="AH102" s="103"/>
      <c r="AI102" s="103"/>
      <c r="AJ102" s="103"/>
      <c r="AK102" s="103"/>
      <c r="AL102" s="103"/>
      <c r="AM102" s="103"/>
      <c r="AN102" s="103"/>
      <c r="AO102" s="103"/>
      <c r="AP102" s="103"/>
      <c r="AQ102" s="103"/>
      <c r="AR102" s="103"/>
      <c r="AS102" s="103"/>
      <c r="AT102" s="103"/>
      <c r="AU102" s="103"/>
      <c r="AV102" s="103"/>
      <c r="AW102" s="103"/>
      <c r="AX102" s="103"/>
      <c r="AY102" s="103"/>
      <c r="AZ102" s="103"/>
      <c r="BA102" s="103">
        <v>450000</v>
      </c>
      <c r="BB102" s="103">
        <f t="shared" ref="BB102:BB108" si="51">(BA102*5.1%)+BA102</f>
        <v>472950</v>
      </c>
      <c r="BC102" s="103">
        <v>480000</v>
      </c>
      <c r="BD102" s="103">
        <f t="shared" ref="BD102:BD108" si="52">(BC102*5.1%)+BC102</f>
        <v>504480</v>
      </c>
      <c r="BE102" s="103"/>
      <c r="BF102" s="103"/>
      <c r="BG102" s="103"/>
      <c r="BH102" s="103"/>
      <c r="BI102" s="103"/>
      <c r="BJ102" s="103"/>
      <c r="BK102" s="103"/>
      <c r="BL102" s="103"/>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f t="shared" si="32"/>
        <v>488715</v>
      </c>
      <c r="EZ102" s="103">
        <f t="shared" si="33"/>
        <v>488715</v>
      </c>
      <c r="FA102" s="103">
        <f t="shared" si="34"/>
        <v>22295.076810811843</v>
      </c>
      <c r="FB102" s="36">
        <f t="shared" si="47"/>
        <v>4.5619792334615966E-2</v>
      </c>
      <c r="FC102" s="37">
        <f t="shared" si="49"/>
        <v>410684.87394957984</v>
      </c>
      <c r="FD102" s="38">
        <f t="shared" ref="FD102:FD131" si="53">FC102*19%</f>
        <v>78030.126050420164</v>
      </c>
      <c r="FE102" s="39">
        <f t="shared" si="48"/>
        <v>488715</v>
      </c>
      <c r="FF102" s="106">
        <f t="shared" si="50"/>
        <v>977430</v>
      </c>
      <c r="FG102" s="248" t="s">
        <v>541</v>
      </c>
    </row>
    <row r="103" spans="1:163" ht="31" x14ac:dyDescent="0.35">
      <c r="A103" s="247">
        <f t="shared" si="46"/>
        <v>98</v>
      </c>
      <c r="B103" s="20" t="s">
        <v>176</v>
      </c>
      <c r="C103" s="163" t="s">
        <v>610</v>
      </c>
      <c r="D103" s="20" t="s">
        <v>608</v>
      </c>
      <c r="E103" s="20">
        <v>2</v>
      </c>
      <c r="F103" s="20">
        <v>1</v>
      </c>
      <c r="G103" s="102"/>
      <c r="H103" s="103"/>
      <c r="I103" s="103"/>
      <c r="J103" s="103"/>
      <c r="K103" s="103"/>
      <c r="L103" s="103"/>
      <c r="M103" s="103"/>
      <c r="N103" s="103"/>
      <c r="O103" s="103"/>
      <c r="P103" s="103"/>
      <c r="Q103" s="103"/>
      <c r="R103" s="103"/>
      <c r="S103" s="103"/>
      <c r="T103" s="103"/>
      <c r="U103" s="103"/>
      <c r="V103" s="103"/>
      <c r="W103" s="103"/>
      <c r="X103" s="103"/>
      <c r="Y103" s="103"/>
      <c r="Z103" s="103"/>
      <c r="AA103" s="103"/>
      <c r="AB103" s="103"/>
      <c r="AC103" s="103"/>
      <c r="AD103" s="103"/>
      <c r="AE103" s="103"/>
      <c r="AF103" s="103"/>
      <c r="AG103" s="103"/>
      <c r="AH103" s="103"/>
      <c r="AI103" s="103"/>
      <c r="AJ103" s="103"/>
      <c r="AK103" s="103"/>
      <c r="AL103" s="103"/>
      <c r="AM103" s="103"/>
      <c r="AN103" s="103"/>
      <c r="AO103" s="103"/>
      <c r="AP103" s="103"/>
      <c r="AQ103" s="103"/>
      <c r="AR103" s="103"/>
      <c r="AS103" s="103"/>
      <c r="AT103" s="103"/>
      <c r="AU103" s="103"/>
      <c r="AV103" s="103"/>
      <c r="AW103" s="103"/>
      <c r="AX103" s="103"/>
      <c r="AY103" s="103"/>
      <c r="AZ103" s="103"/>
      <c r="BA103" s="103">
        <v>210000</v>
      </c>
      <c r="BB103" s="103">
        <f t="shared" si="51"/>
        <v>220710</v>
      </c>
      <c r="BC103" s="103">
        <v>240000</v>
      </c>
      <c r="BD103" s="103">
        <f t="shared" si="52"/>
        <v>252240</v>
      </c>
      <c r="BE103" s="103"/>
      <c r="BF103" s="103"/>
      <c r="BG103" s="103"/>
      <c r="BH103" s="103"/>
      <c r="BI103" s="103"/>
      <c r="BJ103" s="103"/>
      <c r="BK103" s="103"/>
      <c r="BL103" s="103"/>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f t="shared" si="32"/>
        <v>236475</v>
      </c>
      <c r="EZ103" s="103">
        <f t="shared" si="33"/>
        <v>236475</v>
      </c>
      <c r="FA103" s="103">
        <f t="shared" si="34"/>
        <v>22295.076810811843</v>
      </c>
      <c r="FB103" s="36">
        <f t="shared" si="47"/>
        <v>9.4280904158206336E-2</v>
      </c>
      <c r="FC103" s="37">
        <f t="shared" si="49"/>
        <v>198718.48739495798</v>
      </c>
      <c r="FD103" s="38">
        <f t="shared" si="53"/>
        <v>37756.512605042015</v>
      </c>
      <c r="FE103" s="39">
        <f t="shared" si="48"/>
        <v>236475</v>
      </c>
      <c r="FF103" s="106">
        <f t="shared" si="50"/>
        <v>472950</v>
      </c>
      <c r="FG103" s="248" t="s">
        <v>541</v>
      </c>
    </row>
    <row r="104" spans="1:163" ht="31" x14ac:dyDescent="0.35">
      <c r="A104" s="247">
        <f t="shared" si="46"/>
        <v>99</v>
      </c>
      <c r="B104" s="20" t="s">
        <v>156</v>
      </c>
      <c r="C104" s="163" t="s">
        <v>157</v>
      </c>
      <c r="D104" s="20" t="s">
        <v>608</v>
      </c>
      <c r="E104" s="20">
        <v>30</v>
      </c>
      <c r="F104" s="20">
        <v>1</v>
      </c>
      <c r="G104" s="102"/>
      <c r="H104" s="103"/>
      <c r="I104" s="103"/>
      <c r="J104" s="103"/>
      <c r="K104" s="103"/>
      <c r="L104" s="103"/>
      <c r="M104" s="103"/>
      <c r="N104" s="103"/>
      <c r="O104" s="103"/>
      <c r="P104" s="103"/>
      <c r="Q104" s="103"/>
      <c r="R104" s="103"/>
      <c r="S104" s="103"/>
      <c r="T104" s="103"/>
      <c r="U104" s="103"/>
      <c r="V104" s="103"/>
      <c r="W104" s="103"/>
      <c r="X104" s="103"/>
      <c r="Y104" s="103"/>
      <c r="Z104" s="103"/>
      <c r="AA104" s="103"/>
      <c r="AB104" s="103"/>
      <c r="AC104" s="103"/>
      <c r="AD104" s="103"/>
      <c r="AE104" s="103"/>
      <c r="AF104" s="103"/>
      <c r="AG104" s="103"/>
      <c r="AH104" s="103"/>
      <c r="AI104" s="103"/>
      <c r="AJ104" s="103"/>
      <c r="AK104" s="103"/>
      <c r="AL104" s="103"/>
      <c r="AM104" s="103"/>
      <c r="AN104" s="103"/>
      <c r="AO104" s="103"/>
      <c r="AP104" s="103"/>
      <c r="AQ104" s="103"/>
      <c r="AR104" s="103"/>
      <c r="AS104" s="103"/>
      <c r="AT104" s="103"/>
      <c r="AU104" s="103"/>
      <c r="AV104" s="103"/>
      <c r="AW104" s="103"/>
      <c r="AX104" s="103"/>
      <c r="AY104" s="103"/>
      <c r="AZ104" s="103"/>
      <c r="BA104" s="103">
        <v>270000</v>
      </c>
      <c r="BB104" s="103">
        <f t="shared" si="51"/>
        <v>283770</v>
      </c>
      <c r="BC104" s="103">
        <v>270000</v>
      </c>
      <c r="BD104" s="103">
        <f t="shared" si="52"/>
        <v>283770</v>
      </c>
      <c r="BE104" s="103"/>
      <c r="BF104" s="103"/>
      <c r="BG104" s="103"/>
      <c r="BH104" s="103"/>
      <c r="BI104" s="103"/>
      <c r="BJ104" s="103"/>
      <c r="BK104" s="103"/>
      <c r="BL104" s="103"/>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f t="shared" si="32"/>
        <v>283770</v>
      </c>
      <c r="EZ104" s="103">
        <f t="shared" si="33"/>
        <v>283770</v>
      </c>
      <c r="FA104" s="103">
        <f t="shared" si="34"/>
        <v>0</v>
      </c>
      <c r="FB104" s="36">
        <f t="shared" si="47"/>
        <v>0</v>
      </c>
      <c r="FC104" s="37">
        <f t="shared" si="49"/>
        <v>238462.18487394959</v>
      </c>
      <c r="FD104" s="38">
        <f t="shared" si="53"/>
        <v>45307.815126050424</v>
      </c>
      <c r="FE104" s="39">
        <f t="shared" si="48"/>
        <v>283770</v>
      </c>
      <c r="FF104" s="106">
        <f t="shared" si="50"/>
        <v>8513100</v>
      </c>
      <c r="FG104" s="248" t="s">
        <v>541</v>
      </c>
    </row>
    <row r="105" spans="1:163" ht="31" x14ac:dyDescent="0.35">
      <c r="A105" s="247">
        <f t="shared" si="46"/>
        <v>100</v>
      </c>
      <c r="B105" s="20" t="s">
        <v>177</v>
      </c>
      <c r="C105" s="163" t="s">
        <v>178</v>
      </c>
      <c r="D105" s="20" t="s">
        <v>608</v>
      </c>
      <c r="E105" s="20">
        <v>5</v>
      </c>
      <c r="F105" s="20">
        <v>1</v>
      </c>
      <c r="G105" s="102"/>
      <c r="H105" s="103"/>
      <c r="I105" s="103"/>
      <c r="J105" s="103"/>
      <c r="K105" s="103"/>
      <c r="L105" s="103"/>
      <c r="M105" s="103"/>
      <c r="N105" s="103"/>
      <c r="O105" s="103"/>
      <c r="P105" s="103"/>
      <c r="Q105" s="103"/>
      <c r="R105" s="103"/>
      <c r="S105" s="103"/>
      <c r="T105" s="103"/>
      <c r="U105" s="103"/>
      <c r="V105" s="103"/>
      <c r="W105" s="103"/>
      <c r="X105" s="103"/>
      <c r="Y105" s="103"/>
      <c r="Z105" s="103"/>
      <c r="AA105" s="103"/>
      <c r="AB105" s="103"/>
      <c r="AC105" s="103"/>
      <c r="AD105" s="103"/>
      <c r="AE105" s="103"/>
      <c r="AF105" s="103"/>
      <c r="AG105" s="103"/>
      <c r="AH105" s="103"/>
      <c r="AI105" s="103"/>
      <c r="AJ105" s="103"/>
      <c r="AK105" s="103"/>
      <c r="AL105" s="103"/>
      <c r="AM105" s="103"/>
      <c r="AN105" s="103"/>
      <c r="AO105" s="103"/>
      <c r="AP105" s="103"/>
      <c r="AQ105" s="103"/>
      <c r="AR105" s="103"/>
      <c r="AS105" s="103"/>
      <c r="AT105" s="103"/>
      <c r="AU105" s="103"/>
      <c r="AV105" s="103"/>
      <c r="AW105" s="103"/>
      <c r="AX105" s="103"/>
      <c r="AY105" s="103"/>
      <c r="AZ105" s="103"/>
      <c r="BA105" s="103">
        <v>480000</v>
      </c>
      <c r="BB105" s="103">
        <f t="shared" si="51"/>
        <v>504480</v>
      </c>
      <c r="BC105" s="103">
        <v>495000</v>
      </c>
      <c r="BD105" s="103">
        <f t="shared" si="52"/>
        <v>520245</v>
      </c>
      <c r="BE105" s="103"/>
      <c r="BF105" s="103"/>
      <c r="BG105" s="103"/>
      <c r="BH105" s="103"/>
      <c r="BI105" s="103"/>
      <c r="BJ105" s="103"/>
      <c r="BK105" s="103"/>
      <c r="BL105" s="103"/>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f t="shared" si="32"/>
        <v>512362.5</v>
      </c>
      <c r="EZ105" s="103">
        <f t="shared" si="33"/>
        <v>512362.5</v>
      </c>
      <c r="FA105" s="103">
        <f t="shared" si="34"/>
        <v>11147.538405405921</v>
      </c>
      <c r="FB105" s="36">
        <f t="shared" si="47"/>
        <v>2.1757131728816846E-2</v>
      </c>
      <c r="FC105" s="37">
        <f t="shared" si="49"/>
        <v>430557.1428571429</v>
      </c>
      <c r="FD105" s="38">
        <f t="shared" si="53"/>
        <v>81805.857142857145</v>
      </c>
      <c r="FE105" s="39">
        <f t="shared" si="48"/>
        <v>512363</v>
      </c>
      <c r="FF105" s="106">
        <f t="shared" si="50"/>
        <v>2561815</v>
      </c>
      <c r="FG105" s="248" t="s">
        <v>541</v>
      </c>
    </row>
    <row r="106" spans="1:163" ht="31" x14ac:dyDescent="0.35">
      <c r="A106" s="247">
        <f t="shared" si="46"/>
        <v>101</v>
      </c>
      <c r="B106" s="20" t="s">
        <v>158</v>
      </c>
      <c r="C106" s="163" t="s">
        <v>159</v>
      </c>
      <c r="D106" s="20" t="s">
        <v>608</v>
      </c>
      <c r="E106" s="20">
        <v>1</v>
      </c>
      <c r="F106" s="20">
        <v>1</v>
      </c>
      <c r="G106" s="102"/>
      <c r="H106" s="103"/>
      <c r="I106" s="103"/>
      <c r="J106" s="103"/>
      <c r="K106" s="103"/>
      <c r="L106" s="103"/>
      <c r="M106" s="103"/>
      <c r="N106" s="103"/>
      <c r="O106" s="103"/>
      <c r="P106" s="103"/>
      <c r="Q106" s="103"/>
      <c r="R106" s="103"/>
      <c r="S106" s="103"/>
      <c r="T106" s="103"/>
      <c r="U106" s="103"/>
      <c r="V106" s="103"/>
      <c r="W106" s="103"/>
      <c r="X106" s="103"/>
      <c r="Y106" s="103"/>
      <c r="Z106" s="103"/>
      <c r="AA106" s="103"/>
      <c r="AB106" s="103"/>
      <c r="AC106" s="103"/>
      <c r="AD106" s="103"/>
      <c r="AE106" s="103"/>
      <c r="AF106" s="103"/>
      <c r="AG106" s="103"/>
      <c r="AH106" s="103"/>
      <c r="AI106" s="103"/>
      <c r="AJ106" s="103"/>
      <c r="AK106" s="103"/>
      <c r="AL106" s="103"/>
      <c r="AM106" s="103"/>
      <c r="AN106" s="103"/>
      <c r="AO106" s="103"/>
      <c r="AP106" s="103"/>
      <c r="AQ106" s="103"/>
      <c r="AR106" s="103"/>
      <c r="AS106" s="103"/>
      <c r="AT106" s="103"/>
      <c r="AU106" s="103"/>
      <c r="AV106" s="103"/>
      <c r="AW106" s="103"/>
      <c r="AX106" s="103"/>
      <c r="AY106" s="103"/>
      <c r="AZ106" s="103"/>
      <c r="BA106" s="103">
        <v>4000000</v>
      </c>
      <c r="BB106" s="103">
        <f t="shared" si="51"/>
        <v>4204000</v>
      </c>
      <c r="BC106" s="103">
        <v>4100000</v>
      </c>
      <c r="BD106" s="103">
        <f t="shared" si="52"/>
        <v>4309100</v>
      </c>
      <c r="BE106" s="103"/>
      <c r="BF106" s="103"/>
      <c r="BG106" s="103"/>
      <c r="BH106" s="103"/>
      <c r="BI106" s="103"/>
      <c r="BJ106" s="103"/>
      <c r="BK106" s="103"/>
      <c r="BL106" s="103"/>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f t="shared" si="32"/>
        <v>4256550</v>
      </c>
      <c r="EZ106" s="103">
        <f t="shared" si="33"/>
        <v>4256550</v>
      </c>
      <c r="FA106" s="103">
        <f t="shared" si="34"/>
        <v>74316.922702706142</v>
      </c>
      <c r="FB106" s="36">
        <f t="shared" si="47"/>
        <v>1.7459426695964137E-2</v>
      </c>
      <c r="FC106" s="37">
        <f t="shared" si="49"/>
        <v>3576932.7731092437</v>
      </c>
      <c r="FD106" s="38">
        <f t="shared" si="53"/>
        <v>679617.22689075628</v>
      </c>
      <c r="FE106" s="39">
        <f t="shared" si="48"/>
        <v>4256550</v>
      </c>
      <c r="FF106" s="106">
        <f t="shared" si="50"/>
        <v>4256550</v>
      </c>
      <c r="FG106" s="248" t="s">
        <v>541</v>
      </c>
    </row>
    <row r="107" spans="1:163" ht="31" x14ac:dyDescent="0.35">
      <c r="A107" s="247">
        <f t="shared" si="46"/>
        <v>102</v>
      </c>
      <c r="B107" s="20" t="s">
        <v>179</v>
      </c>
      <c r="C107" s="163" t="s">
        <v>624</v>
      </c>
      <c r="D107" s="20" t="s">
        <v>595</v>
      </c>
      <c r="E107" s="20">
        <v>2</v>
      </c>
      <c r="F107" s="20">
        <v>1</v>
      </c>
      <c r="G107" s="102"/>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3"/>
      <c r="AL107" s="103"/>
      <c r="AM107" s="103"/>
      <c r="AN107" s="103"/>
      <c r="AO107" s="103"/>
      <c r="AP107" s="103"/>
      <c r="AQ107" s="103"/>
      <c r="AR107" s="103"/>
      <c r="AS107" s="103"/>
      <c r="AT107" s="103"/>
      <c r="AU107" s="103"/>
      <c r="AV107" s="103"/>
      <c r="AW107" s="103"/>
      <c r="AX107" s="103"/>
      <c r="AY107" s="103"/>
      <c r="AZ107" s="103"/>
      <c r="BA107" s="103">
        <v>4000000</v>
      </c>
      <c r="BB107" s="103">
        <f t="shared" si="51"/>
        <v>4204000</v>
      </c>
      <c r="BC107" s="103">
        <v>4300000</v>
      </c>
      <c r="BD107" s="103">
        <f t="shared" si="52"/>
        <v>4519300</v>
      </c>
      <c r="BE107" s="103"/>
      <c r="BF107" s="103"/>
      <c r="BG107" s="103"/>
      <c r="BH107" s="103"/>
      <c r="BI107" s="103"/>
      <c r="BJ107" s="103"/>
      <c r="BK107" s="103"/>
      <c r="BL107" s="103"/>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f t="shared" si="32"/>
        <v>4361650</v>
      </c>
      <c r="EZ107" s="103">
        <f t="shared" si="33"/>
        <v>4361650</v>
      </c>
      <c r="FA107" s="103">
        <f t="shared" si="34"/>
        <v>222950.76810811844</v>
      </c>
      <c r="FB107" s="36">
        <f t="shared" si="47"/>
        <v>5.111615285685886E-2</v>
      </c>
      <c r="FC107" s="37">
        <f t="shared" si="49"/>
        <v>3665252.1008403362</v>
      </c>
      <c r="FD107" s="38">
        <f t="shared" si="53"/>
        <v>696397.89915966394</v>
      </c>
      <c r="FE107" s="39">
        <f t="shared" si="48"/>
        <v>4361650</v>
      </c>
      <c r="FF107" s="106">
        <f t="shared" si="50"/>
        <v>8723300</v>
      </c>
      <c r="FG107" s="248" t="s">
        <v>541</v>
      </c>
    </row>
    <row r="108" spans="1:163" ht="46.75" customHeight="1" x14ac:dyDescent="0.35">
      <c r="A108" s="247">
        <f t="shared" si="46"/>
        <v>103</v>
      </c>
      <c r="B108" s="20" t="s">
        <v>180</v>
      </c>
      <c r="C108" s="163" t="s">
        <v>631</v>
      </c>
      <c r="D108" s="20" t="s">
        <v>595</v>
      </c>
      <c r="E108" s="20">
        <v>1</v>
      </c>
      <c r="F108" s="20">
        <v>1</v>
      </c>
      <c r="G108" s="102"/>
      <c r="H108" s="103"/>
      <c r="I108" s="103"/>
      <c r="J108" s="103"/>
      <c r="K108" s="103"/>
      <c r="L108" s="103"/>
      <c r="M108" s="103"/>
      <c r="N108" s="103"/>
      <c r="O108" s="103"/>
      <c r="P108" s="103"/>
      <c r="Q108" s="103"/>
      <c r="R108" s="103"/>
      <c r="S108" s="103"/>
      <c r="T108" s="103"/>
      <c r="U108" s="103"/>
      <c r="V108" s="103"/>
      <c r="W108" s="103"/>
      <c r="X108" s="103"/>
      <c r="Y108" s="103"/>
      <c r="Z108" s="103"/>
      <c r="AA108" s="103"/>
      <c r="AB108" s="103"/>
      <c r="AC108" s="103"/>
      <c r="AD108" s="103"/>
      <c r="AE108" s="103"/>
      <c r="AF108" s="103"/>
      <c r="AG108" s="103"/>
      <c r="AH108" s="103"/>
      <c r="AI108" s="103"/>
      <c r="AJ108" s="103"/>
      <c r="AK108" s="103"/>
      <c r="AL108" s="103"/>
      <c r="AM108" s="103"/>
      <c r="AN108" s="103"/>
      <c r="AO108" s="103"/>
      <c r="AP108" s="103"/>
      <c r="AQ108" s="103"/>
      <c r="AR108" s="103"/>
      <c r="AS108" s="103"/>
      <c r="AT108" s="103"/>
      <c r="AU108" s="103"/>
      <c r="AV108" s="103"/>
      <c r="AW108" s="103"/>
      <c r="AX108" s="103"/>
      <c r="AY108" s="103"/>
      <c r="AZ108" s="103"/>
      <c r="BA108" s="103">
        <v>2000000</v>
      </c>
      <c r="BB108" s="103">
        <f t="shared" si="51"/>
        <v>2102000</v>
      </c>
      <c r="BC108" s="103">
        <v>1950000</v>
      </c>
      <c r="BD108" s="103">
        <f t="shared" si="52"/>
        <v>2049450</v>
      </c>
      <c r="BE108" s="103">
        <v>2360000</v>
      </c>
      <c r="BF108" s="103">
        <f>(BE108*5.1%)+BE108</f>
        <v>2480360</v>
      </c>
      <c r="BG108" s="103"/>
      <c r="BH108" s="103"/>
      <c r="BI108" s="103"/>
      <c r="BJ108" s="103"/>
      <c r="BK108" s="103"/>
      <c r="BL108" s="103"/>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f t="shared" si="32"/>
        <v>2102000</v>
      </c>
      <c r="EZ108" s="103">
        <f t="shared" si="33"/>
        <v>2210603.3333333335</v>
      </c>
      <c r="FA108" s="103">
        <f t="shared" si="34"/>
        <v>235089.0682982374</v>
      </c>
      <c r="FB108" s="36">
        <f t="shared" si="47"/>
        <v>0.10634611137754431</v>
      </c>
      <c r="FC108" s="37">
        <f t="shared" si="49"/>
        <v>1857650.4201680673</v>
      </c>
      <c r="FD108" s="38">
        <f t="shared" si="53"/>
        <v>352953.57983193279</v>
      </c>
      <c r="FE108" s="39">
        <f t="shared" si="48"/>
        <v>2210604</v>
      </c>
      <c r="FF108" s="106">
        <f t="shared" si="50"/>
        <v>2210604</v>
      </c>
      <c r="FG108" s="248" t="s">
        <v>541</v>
      </c>
    </row>
    <row r="109" spans="1:163" ht="31" x14ac:dyDescent="0.35">
      <c r="A109" s="247">
        <f t="shared" si="46"/>
        <v>104</v>
      </c>
      <c r="B109" s="20" t="s">
        <v>160</v>
      </c>
      <c r="C109" s="163" t="s">
        <v>161</v>
      </c>
      <c r="D109" s="20" t="s">
        <v>608</v>
      </c>
      <c r="E109" s="20">
        <v>1</v>
      </c>
      <c r="F109" s="20">
        <v>1</v>
      </c>
      <c r="G109" s="102"/>
      <c r="H109" s="103"/>
      <c r="I109" s="103"/>
      <c r="J109" s="103"/>
      <c r="K109" s="103"/>
      <c r="L109" s="103"/>
      <c r="M109" s="103"/>
      <c r="N109" s="103"/>
      <c r="O109" s="103"/>
      <c r="P109" s="103"/>
      <c r="Q109" s="103"/>
      <c r="R109" s="103"/>
      <c r="S109" s="103"/>
      <c r="T109" s="103"/>
      <c r="U109" s="103"/>
      <c r="V109" s="103"/>
      <c r="W109" s="103"/>
      <c r="X109" s="103"/>
      <c r="Y109" s="103"/>
      <c r="Z109" s="103"/>
      <c r="AA109" s="103"/>
      <c r="AB109" s="103"/>
      <c r="AC109" s="103"/>
      <c r="AD109" s="103"/>
      <c r="AE109" s="103"/>
      <c r="AF109" s="103"/>
      <c r="AG109" s="103"/>
      <c r="AH109" s="103"/>
      <c r="AI109" s="103"/>
      <c r="AJ109" s="103"/>
      <c r="AK109" s="103"/>
      <c r="AL109" s="103"/>
      <c r="AM109" s="103"/>
      <c r="AN109" s="103"/>
      <c r="AO109" s="103"/>
      <c r="AP109" s="103"/>
      <c r="AQ109" s="103"/>
      <c r="AR109" s="103"/>
      <c r="AS109" s="103"/>
      <c r="AT109" s="103"/>
      <c r="AU109" s="103"/>
      <c r="AV109" s="103"/>
      <c r="AW109" s="103"/>
      <c r="AX109" s="103"/>
      <c r="AY109" s="103"/>
      <c r="AZ109" s="103"/>
      <c r="BA109" s="103">
        <v>3000000</v>
      </c>
      <c r="BB109" s="103">
        <f>(BA109*5.1%)+BA109</f>
        <v>3153000</v>
      </c>
      <c r="BC109" s="103">
        <v>2900000</v>
      </c>
      <c r="BD109" s="103">
        <f>(BC109*5.1%)+BC109</f>
        <v>3047900</v>
      </c>
      <c r="BE109" s="103">
        <v>3000000</v>
      </c>
      <c r="BF109" s="103">
        <f>(BE109*5.1%)+BE109</f>
        <v>3153000</v>
      </c>
      <c r="BG109" s="103"/>
      <c r="BH109" s="103"/>
      <c r="BI109" s="103"/>
      <c r="BJ109" s="103"/>
      <c r="BK109" s="103"/>
      <c r="BL109" s="103"/>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f t="shared" si="32"/>
        <v>3153000</v>
      </c>
      <c r="EZ109" s="103">
        <f t="shared" si="33"/>
        <v>3117966.6666666665</v>
      </c>
      <c r="FA109" s="103">
        <f t="shared" si="34"/>
        <v>60679.513291829666</v>
      </c>
      <c r="FB109" s="36">
        <f t="shared" si="47"/>
        <v>1.9461245028863792E-2</v>
      </c>
      <c r="FC109" s="37">
        <f t="shared" si="49"/>
        <v>2620140.3361344538</v>
      </c>
      <c r="FD109" s="38">
        <f t="shared" si="53"/>
        <v>497826.66386554623</v>
      </c>
      <c r="FE109" s="39">
        <f t="shared" si="48"/>
        <v>3117967</v>
      </c>
      <c r="FF109" s="106">
        <f t="shared" si="50"/>
        <v>3117967</v>
      </c>
      <c r="FG109" s="248" t="s">
        <v>541</v>
      </c>
    </row>
    <row r="110" spans="1:163" ht="15.65" customHeight="1" x14ac:dyDescent="0.35">
      <c r="A110" s="247">
        <f t="shared" si="46"/>
        <v>105</v>
      </c>
      <c r="B110" s="35" t="s">
        <v>503</v>
      </c>
      <c r="C110" s="163" t="s">
        <v>181</v>
      </c>
      <c r="D110" s="20" t="s">
        <v>6</v>
      </c>
      <c r="E110" s="20">
        <v>1</v>
      </c>
      <c r="F110" s="20"/>
      <c r="G110" s="102"/>
      <c r="H110" s="103"/>
      <c r="I110" s="103"/>
      <c r="J110" s="103"/>
      <c r="K110" s="103"/>
      <c r="L110" s="103"/>
      <c r="M110" s="103"/>
      <c r="N110" s="103"/>
      <c r="O110" s="103"/>
      <c r="P110" s="103"/>
      <c r="Q110" s="103"/>
      <c r="R110" s="103"/>
      <c r="S110" s="103"/>
      <c r="T110" s="103"/>
      <c r="U110" s="103"/>
      <c r="V110" s="103"/>
      <c r="W110" s="103"/>
      <c r="X110" s="103"/>
      <c r="Y110" s="103"/>
      <c r="Z110" s="103"/>
      <c r="AA110" s="103"/>
      <c r="AB110" s="103"/>
      <c r="AC110" s="103"/>
      <c r="AD110" s="103"/>
      <c r="AE110" s="103"/>
      <c r="AF110" s="103"/>
      <c r="AG110" s="103"/>
      <c r="AH110" s="103"/>
      <c r="AI110" s="103"/>
      <c r="AJ110" s="103"/>
      <c r="AK110" s="103"/>
      <c r="AL110" s="103"/>
      <c r="AM110" s="103"/>
      <c r="AN110" s="103"/>
      <c r="AO110" s="103"/>
      <c r="AP110" s="103"/>
      <c r="AQ110" s="103"/>
      <c r="AR110" s="103"/>
      <c r="AS110" s="103"/>
      <c r="AT110" s="103"/>
      <c r="AU110" s="103"/>
      <c r="AV110" s="103"/>
      <c r="AW110" s="103"/>
      <c r="AX110" s="103"/>
      <c r="AY110" s="103"/>
      <c r="AZ110" s="103"/>
      <c r="BA110" s="103"/>
      <c r="BB110" s="103"/>
      <c r="BC110" s="103"/>
      <c r="BD110" s="103"/>
      <c r="BE110" s="103"/>
      <c r="BF110" s="103"/>
      <c r="BG110" s="103"/>
      <c r="BH110" s="103"/>
      <c r="BI110" s="103"/>
      <c r="BJ110" s="103"/>
      <c r="BK110" s="103"/>
      <c r="BL110" s="103"/>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v>95900</v>
      </c>
      <c r="CH110" s="103">
        <f>+CG110/1.19</f>
        <v>80588.23529411765</v>
      </c>
      <c r="CI110" s="103">
        <f>+(CH110*36%)+CH110</f>
        <v>109600</v>
      </c>
      <c r="CJ110" s="103">
        <v>90290</v>
      </c>
      <c r="CK110" s="103">
        <f>+CJ110/1.19</f>
        <v>75873.94957983194</v>
      </c>
      <c r="CL110" s="103">
        <f>+(CK110*36%)+CK110</f>
        <v>103188.57142857143</v>
      </c>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f t="shared" si="32"/>
        <v>106394.28571428571</v>
      </c>
      <c r="EZ110" s="103">
        <f t="shared" si="33"/>
        <v>106394.28571428571</v>
      </c>
      <c r="FA110" s="103">
        <f t="shared" si="34"/>
        <v>4533.5646199503171</v>
      </c>
      <c r="FB110" s="36">
        <f t="shared" si="47"/>
        <v>4.2610978489247837E-2</v>
      </c>
      <c r="FC110" s="37">
        <f t="shared" si="49"/>
        <v>89407.563025210082</v>
      </c>
      <c r="FD110" s="38">
        <f t="shared" si="53"/>
        <v>16987.436974789915</v>
      </c>
      <c r="FE110" s="39">
        <f t="shared" si="48"/>
        <v>106395</v>
      </c>
      <c r="FF110" s="106">
        <f>+FE110*E110</f>
        <v>106395</v>
      </c>
      <c r="FG110" s="248" t="s">
        <v>541</v>
      </c>
    </row>
    <row r="111" spans="1:163" ht="31.25" customHeight="1" x14ac:dyDescent="0.35">
      <c r="A111" s="247">
        <f t="shared" si="46"/>
        <v>106</v>
      </c>
      <c r="B111" s="21" t="s">
        <v>276</v>
      </c>
      <c r="C111" s="163" t="s">
        <v>182</v>
      </c>
      <c r="D111" s="20" t="s">
        <v>595</v>
      </c>
      <c r="E111" s="20">
        <v>1</v>
      </c>
      <c r="F111" s="20">
        <v>1</v>
      </c>
      <c r="G111" s="102"/>
      <c r="H111" s="103"/>
      <c r="I111" s="103"/>
      <c r="J111" s="103"/>
      <c r="K111" s="103"/>
      <c r="L111" s="103"/>
      <c r="M111" s="103"/>
      <c r="N111" s="103"/>
      <c r="O111" s="103"/>
      <c r="P111" s="103"/>
      <c r="Q111" s="103"/>
      <c r="R111" s="103"/>
      <c r="S111" s="103"/>
      <c r="T111" s="103"/>
      <c r="U111" s="103"/>
      <c r="V111" s="103"/>
      <c r="W111" s="103"/>
      <c r="X111" s="103"/>
      <c r="Y111" s="103"/>
      <c r="Z111" s="103"/>
      <c r="AA111" s="103"/>
      <c r="AB111" s="103"/>
      <c r="AC111" s="103"/>
      <c r="AD111" s="103"/>
      <c r="AE111" s="103"/>
      <c r="AF111" s="103"/>
      <c r="AG111" s="103"/>
      <c r="AH111" s="103"/>
      <c r="AI111" s="103"/>
      <c r="AJ111" s="103"/>
      <c r="AK111" s="103"/>
      <c r="AL111" s="103"/>
      <c r="AM111" s="103"/>
      <c r="AN111" s="103"/>
      <c r="AO111" s="103"/>
      <c r="AP111" s="103"/>
      <c r="AQ111" s="103"/>
      <c r="AR111" s="103"/>
      <c r="AS111" s="103"/>
      <c r="AT111" s="103"/>
      <c r="AU111" s="103"/>
      <c r="AV111" s="103"/>
      <c r="AW111" s="103"/>
      <c r="AX111" s="103"/>
      <c r="AY111" s="103"/>
      <c r="AZ111" s="103"/>
      <c r="BA111" s="103">
        <v>500000</v>
      </c>
      <c r="BB111" s="103">
        <f>(BA111*5.1%)+BA111</f>
        <v>525500</v>
      </c>
      <c r="BC111" s="103">
        <v>530000</v>
      </c>
      <c r="BD111" s="103">
        <f>(BC111*5.1%)+BC111</f>
        <v>557030</v>
      </c>
      <c r="BE111" s="103">
        <v>550000</v>
      </c>
      <c r="BF111" s="103">
        <f>(BE111*5.1%)+BE111</f>
        <v>578050</v>
      </c>
      <c r="BG111" s="103"/>
      <c r="BH111" s="103"/>
      <c r="BI111" s="103"/>
      <c r="BJ111" s="103"/>
      <c r="BK111" s="103"/>
      <c r="BL111" s="103"/>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f t="shared" si="32"/>
        <v>557030</v>
      </c>
      <c r="EZ111" s="103">
        <f t="shared" si="33"/>
        <v>553526.66666666663</v>
      </c>
      <c r="FA111" s="103">
        <f t="shared" si="34"/>
        <v>26449.58663823186</v>
      </c>
      <c r="FB111" s="36">
        <f t="shared" si="47"/>
        <v>4.778376224854905E-2</v>
      </c>
      <c r="FC111" s="37">
        <f t="shared" si="49"/>
        <v>465148.73949579836</v>
      </c>
      <c r="FD111" s="38">
        <f t="shared" si="53"/>
        <v>88378.260504201695</v>
      </c>
      <c r="FE111" s="39">
        <f t="shared" si="48"/>
        <v>553527</v>
      </c>
      <c r="FF111" s="106">
        <f>+FE111*E111*F111</f>
        <v>553527</v>
      </c>
      <c r="FG111" s="248" t="s">
        <v>541</v>
      </c>
    </row>
    <row r="112" spans="1:163" ht="15.5" x14ac:dyDescent="0.35">
      <c r="A112" s="247">
        <f t="shared" si="46"/>
        <v>107</v>
      </c>
      <c r="B112" s="35" t="s">
        <v>183</v>
      </c>
      <c r="C112" s="163" t="s">
        <v>634</v>
      </c>
      <c r="D112" s="20" t="s">
        <v>6</v>
      </c>
      <c r="E112" s="20">
        <v>1</v>
      </c>
      <c r="F112" s="20"/>
      <c r="G112" s="102"/>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3"/>
      <c r="AL112" s="103"/>
      <c r="AM112" s="103"/>
      <c r="AN112" s="103"/>
      <c r="AO112" s="103"/>
      <c r="AP112" s="103"/>
      <c r="AQ112" s="103"/>
      <c r="AR112" s="103"/>
      <c r="AS112" s="103"/>
      <c r="AT112" s="103"/>
      <c r="AU112" s="103"/>
      <c r="AV112" s="103"/>
      <c r="AW112" s="103"/>
      <c r="AX112" s="103"/>
      <c r="AY112" s="103"/>
      <c r="AZ112" s="103"/>
      <c r="BA112" s="103"/>
      <c r="BB112" s="103"/>
      <c r="BC112" s="103"/>
      <c r="BD112" s="103"/>
      <c r="BE112" s="103"/>
      <c r="BF112" s="103"/>
      <c r="BG112" s="103"/>
      <c r="BH112" s="103"/>
      <c r="BI112" s="103"/>
      <c r="BJ112" s="103"/>
      <c r="BK112" s="103"/>
      <c r="BL112" s="103"/>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v>77530</v>
      </c>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v>81158</v>
      </c>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f t="shared" si="32"/>
        <v>79344</v>
      </c>
      <c r="EZ112" s="103">
        <f t="shared" si="33"/>
        <v>79344</v>
      </c>
      <c r="FA112" s="103">
        <f t="shared" si="34"/>
        <v>2565.3834021447942</v>
      </c>
      <c r="FB112" s="36">
        <f t="shared" si="47"/>
        <v>3.2332418357340117E-2</v>
      </c>
      <c r="FC112" s="37">
        <f t="shared" si="49"/>
        <v>66675.630252100847</v>
      </c>
      <c r="FD112" s="38">
        <f t="shared" si="53"/>
        <v>12668.369747899162</v>
      </c>
      <c r="FE112" s="39">
        <f t="shared" si="48"/>
        <v>79344</v>
      </c>
      <c r="FF112" s="106">
        <f>+FE112*E112</f>
        <v>79344</v>
      </c>
      <c r="FG112" s="248" t="s">
        <v>541</v>
      </c>
    </row>
    <row r="113" spans="1:163" ht="31" x14ac:dyDescent="0.35">
      <c r="A113" s="247">
        <f t="shared" si="46"/>
        <v>108</v>
      </c>
      <c r="B113" s="20" t="s">
        <v>184</v>
      </c>
      <c r="C113" s="163" t="s">
        <v>637</v>
      </c>
      <c r="D113" s="20" t="s">
        <v>595</v>
      </c>
      <c r="E113" s="20">
        <v>1</v>
      </c>
      <c r="F113" s="20">
        <v>1</v>
      </c>
      <c r="G113" s="102"/>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3"/>
      <c r="AG113" s="103"/>
      <c r="AH113" s="103"/>
      <c r="AI113" s="103"/>
      <c r="AJ113" s="103"/>
      <c r="AK113" s="103"/>
      <c r="AL113" s="103"/>
      <c r="AM113" s="103"/>
      <c r="AN113" s="103"/>
      <c r="AO113" s="103"/>
      <c r="AP113" s="103"/>
      <c r="AQ113" s="103"/>
      <c r="AR113" s="103"/>
      <c r="AS113" s="103"/>
      <c r="AT113" s="103"/>
      <c r="AU113" s="103"/>
      <c r="AV113" s="103"/>
      <c r="AW113" s="103"/>
      <c r="AX113" s="103"/>
      <c r="AY113" s="103"/>
      <c r="AZ113" s="103"/>
      <c r="BA113" s="103">
        <v>12000000</v>
      </c>
      <c r="BB113" s="103">
        <f>(BA113*5.1%)+BA113</f>
        <v>12612000</v>
      </c>
      <c r="BC113" s="103">
        <v>12550000</v>
      </c>
      <c r="BD113" s="103">
        <f>(BC113*5.1%)+BC113</f>
        <v>13190050</v>
      </c>
      <c r="BE113" s="103">
        <v>13500000</v>
      </c>
      <c r="BF113" s="103">
        <f>(BE113*5.1%)+BE113</f>
        <v>14188500</v>
      </c>
      <c r="BG113" s="103"/>
      <c r="BH113" s="103"/>
      <c r="BI113" s="103"/>
      <c r="BJ113" s="103"/>
      <c r="BK113" s="103"/>
      <c r="BL113" s="103"/>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f t="shared" si="32"/>
        <v>13190050</v>
      </c>
      <c r="EZ113" s="103">
        <f t="shared" si="33"/>
        <v>13330183.333333334</v>
      </c>
      <c r="FA113" s="103">
        <f t="shared" si="34"/>
        <v>797537.50747744355</v>
      </c>
      <c r="FB113" s="36">
        <f t="shared" si="47"/>
        <v>5.9829447767843415E-2</v>
      </c>
      <c r="FC113" s="37">
        <f t="shared" si="49"/>
        <v>11201835.294117648</v>
      </c>
      <c r="FD113" s="38">
        <f t="shared" si="53"/>
        <v>2128348.7058823532</v>
      </c>
      <c r="FE113" s="39">
        <f t="shared" si="48"/>
        <v>13330184</v>
      </c>
      <c r="FF113" s="106">
        <f t="shared" ref="FF113:FF124" si="54">+FE113*E113*F113</f>
        <v>13330184</v>
      </c>
      <c r="FG113" s="248" t="s">
        <v>541</v>
      </c>
    </row>
    <row r="114" spans="1:163" ht="31" x14ac:dyDescent="0.35">
      <c r="A114" s="247">
        <f t="shared" si="46"/>
        <v>109</v>
      </c>
      <c r="B114" s="20" t="s">
        <v>185</v>
      </c>
      <c r="C114" s="163" t="s">
        <v>638</v>
      </c>
      <c r="D114" s="20" t="s">
        <v>595</v>
      </c>
      <c r="E114" s="20">
        <v>1</v>
      </c>
      <c r="F114" s="20">
        <v>1</v>
      </c>
      <c r="G114" s="102"/>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3"/>
      <c r="AG114" s="103"/>
      <c r="AH114" s="103"/>
      <c r="AI114" s="103"/>
      <c r="AJ114" s="103"/>
      <c r="AK114" s="103"/>
      <c r="AL114" s="103"/>
      <c r="AM114" s="103"/>
      <c r="AN114" s="103"/>
      <c r="AO114" s="103"/>
      <c r="AP114" s="103"/>
      <c r="AQ114" s="103"/>
      <c r="AR114" s="103"/>
      <c r="AS114" s="103"/>
      <c r="AT114" s="103"/>
      <c r="AU114" s="103"/>
      <c r="AV114" s="103"/>
      <c r="AW114" s="103"/>
      <c r="AX114" s="103"/>
      <c r="AY114" s="103"/>
      <c r="AZ114" s="103"/>
      <c r="BA114" s="103">
        <v>8200000</v>
      </c>
      <c r="BB114" s="103">
        <f>(BA114*5.1%)+BA114</f>
        <v>8618200</v>
      </c>
      <c r="BC114" s="103">
        <v>8000000</v>
      </c>
      <c r="BD114" s="103">
        <f>(BC114*5.1%)+BC114</f>
        <v>8408000</v>
      </c>
      <c r="BE114" s="103">
        <v>9400000</v>
      </c>
      <c r="BF114" s="103">
        <f>(BE114*5.1%)+BE114</f>
        <v>9879400</v>
      </c>
      <c r="BG114" s="103"/>
      <c r="BH114" s="103"/>
      <c r="BI114" s="103"/>
      <c r="BJ114" s="103"/>
      <c r="BK114" s="103"/>
      <c r="BL114" s="103"/>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f t="shared" si="32"/>
        <v>8618200</v>
      </c>
      <c r="EZ114" s="103">
        <f t="shared" si="33"/>
        <v>8968533.333333334</v>
      </c>
      <c r="FA114" s="103">
        <f t="shared" si="34"/>
        <v>795804.35619147832</v>
      </c>
      <c r="FB114" s="36">
        <f t="shared" si="47"/>
        <v>8.8732942903129261E-2</v>
      </c>
      <c r="FC114" s="37">
        <f t="shared" si="49"/>
        <v>7536583.1932773115</v>
      </c>
      <c r="FD114" s="38">
        <f t="shared" si="53"/>
        <v>1431950.8067226892</v>
      </c>
      <c r="FE114" s="39">
        <f t="shared" si="48"/>
        <v>8968534</v>
      </c>
      <c r="FF114" s="106">
        <f t="shared" si="54"/>
        <v>8968534</v>
      </c>
      <c r="FG114" s="248" t="s">
        <v>541</v>
      </c>
    </row>
    <row r="115" spans="1:163" ht="31" x14ac:dyDescent="0.35">
      <c r="A115" s="247">
        <f t="shared" si="46"/>
        <v>110</v>
      </c>
      <c r="B115" s="20" t="s">
        <v>497</v>
      </c>
      <c r="C115" s="163" t="s">
        <v>640</v>
      </c>
      <c r="D115" s="20" t="s">
        <v>595</v>
      </c>
      <c r="E115" s="20">
        <v>1</v>
      </c>
      <c r="F115" s="20">
        <v>1</v>
      </c>
      <c r="G115" s="102"/>
      <c r="H115" s="103"/>
      <c r="I115" s="103"/>
      <c r="J115" s="103"/>
      <c r="K115" s="103"/>
      <c r="L115" s="103"/>
      <c r="M115" s="103"/>
      <c r="N115" s="103"/>
      <c r="O115" s="103"/>
      <c r="P115" s="103"/>
      <c r="Q115" s="103"/>
      <c r="R115" s="103"/>
      <c r="S115" s="103"/>
      <c r="T115" s="103"/>
      <c r="U115" s="103"/>
      <c r="V115" s="103"/>
      <c r="W115" s="103"/>
      <c r="X115" s="103"/>
      <c r="Y115" s="103"/>
      <c r="Z115" s="103"/>
      <c r="AA115" s="103"/>
      <c r="AB115" s="103"/>
      <c r="AC115" s="103"/>
      <c r="AD115" s="103"/>
      <c r="AE115" s="103"/>
      <c r="AF115" s="103"/>
      <c r="AG115" s="103"/>
      <c r="AH115" s="103"/>
      <c r="AI115" s="103"/>
      <c r="AJ115" s="103"/>
      <c r="AK115" s="103"/>
      <c r="AL115" s="103"/>
      <c r="AM115" s="103"/>
      <c r="AN115" s="103"/>
      <c r="AO115" s="103"/>
      <c r="AP115" s="103"/>
      <c r="AQ115" s="103"/>
      <c r="AR115" s="103"/>
      <c r="AS115" s="103"/>
      <c r="AT115" s="103"/>
      <c r="AU115" s="103"/>
      <c r="AV115" s="103"/>
      <c r="AW115" s="103"/>
      <c r="AX115" s="103"/>
      <c r="AY115" s="103"/>
      <c r="AZ115" s="103"/>
      <c r="BA115" s="103">
        <v>2000000</v>
      </c>
      <c r="BB115" s="103">
        <f>(BA115*5.1%)+BA115</f>
        <v>2102000</v>
      </c>
      <c r="BC115" s="103">
        <v>2100000</v>
      </c>
      <c r="BD115" s="103">
        <f>(BC115*5.1%)+BC115</f>
        <v>2207100</v>
      </c>
      <c r="BE115" s="103">
        <v>2400000</v>
      </c>
      <c r="BF115" s="103">
        <f>(BE115*5.1%)+BE115</f>
        <v>2522400</v>
      </c>
      <c r="BG115" s="103"/>
      <c r="BH115" s="103"/>
      <c r="BI115" s="103"/>
      <c r="BJ115" s="103"/>
      <c r="BK115" s="103"/>
      <c r="BL115" s="103"/>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f t="shared" si="32"/>
        <v>2207100</v>
      </c>
      <c r="EZ115" s="103">
        <f t="shared" si="33"/>
        <v>2277166.6666666665</v>
      </c>
      <c r="FA115" s="103">
        <f t="shared" si="34"/>
        <v>218783.09654389054</v>
      </c>
      <c r="FB115" s="36">
        <f t="shared" si="47"/>
        <v>9.6076892283052287E-2</v>
      </c>
      <c r="FC115" s="37">
        <f t="shared" si="49"/>
        <v>1913585.7142857143</v>
      </c>
      <c r="FD115" s="38">
        <f t="shared" si="53"/>
        <v>363581.28571428574</v>
      </c>
      <c r="FE115" s="39">
        <f t="shared" si="48"/>
        <v>2277167</v>
      </c>
      <c r="FF115" s="106">
        <f t="shared" si="54"/>
        <v>2277167</v>
      </c>
      <c r="FG115" s="248" t="s">
        <v>541</v>
      </c>
    </row>
    <row r="116" spans="1:163" ht="15.65" customHeight="1" x14ac:dyDescent="0.35">
      <c r="A116" s="247">
        <f t="shared" si="46"/>
        <v>111</v>
      </c>
      <c r="B116" s="20" t="s">
        <v>186</v>
      </c>
      <c r="C116" s="163" t="s">
        <v>633</v>
      </c>
      <c r="D116" s="20" t="s">
        <v>495</v>
      </c>
      <c r="E116" s="20">
        <v>30</v>
      </c>
      <c r="F116" s="20">
        <v>1</v>
      </c>
      <c r="G116" s="102"/>
      <c r="H116" s="103"/>
      <c r="I116" s="103"/>
      <c r="J116" s="103"/>
      <c r="K116" s="103"/>
      <c r="L116" s="103">
        <v>5000</v>
      </c>
      <c r="M116" s="103">
        <f>(L116*5.1%)+L116</f>
        <v>5255</v>
      </c>
      <c r="N116" s="103"/>
      <c r="O116" s="103">
        <v>5250</v>
      </c>
      <c r="P116" s="103">
        <f>(O116*5.1%)+O116</f>
        <v>5517.75</v>
      </c>
      <c r="Q116" s="103"/>
      <c r="R116" s="103">
        <v>6000</v>
      </c>
      <c r="S116" s="103">
        <f>(R116*5.1%)+R116</f>
        <v>6306</v>
      </c>
      <c r="T116" s="103"/>
      <c r="U116" s="103"/>
      <c r="V116" s="103"/>
      <c r="W116" s="103"/>
      <c r="X116" s="103"/>
      <c r="Y116" s="103"/>
      <c r="Z116" s="103"/>
      <c r="AA116" s="103"/>
      <c r="AB116" s="103"/>
      <c r="AC116" s="103"/>
      <c r="AD116" s="103"/>
      <c r="AE116" s="103"/>
      <c r="AF116" s="103"/>
      <c r="AG116" s="103"/>
      <c r="AH116" s="103"/>
      <c r="AI116" s="103"/>
      <c r="AJ116" s="103"/>
      <c r="AK116" s="103"/>
      <c r="AL116" s="103"/>
      <c r="AM116" s="103"/>
      <c r="AN116" s="103"/>
      <c r="AO116" s="103"/>
      <c r="AP116" s="103"/>
      <c r="AQ116" s="103"/>
      <c r="AR116" s="103"/>
      <c r="AS116" s="103"/>
      <c r="AT116" s="103"/>
      <c r="AU116" s="103"/>
      <c r="AV116" s="103"/>
      <c r="AW116" s="103"/>
      <c r="AX116" s="103"/>
      <c r="AY116" s="103"/>
      <c r="AZ116" s="103"/>
      <c r="BA116" s="103"/>
      <c r="BB116" s="103"/>
      <c r="BC116" s="103"/>
      <c r="BD116" s="103"/>
      <c r="BE116" s="103"/>
      <c r="BF116" s="103"/>
      <c r="BG116" s="103"/>
      <c r="BH116" s="103"/>
      <c r="BI116" s="103"/>
      <c r="BJ116" s="103"/>
      <c r="BK116" s="103"/>
      <c r="BL116" s="103"/>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f t="shared" si="32"/>
        <v>5517.75</v>
      </c>
      <c r="EZ116" s="103">
        <f t="shared" si="33"/>
        <v>5692.916666666667</v>
      </c>
      <c r="FA116" s="103">
        <f t="shared" si="34"/>
        <v>546.95774135972636</v>
      </c>
      <c r="FB116" s="36">
        <f t="shared" si="47"/>
        <v>9.6076892283052273E-2</v>
      </c>
      <c r="FC116" s="37">
        <f t="shared" si="49"/>
        <v>4784.0336134453783</v>
      </c>
      <c r="FD116" s="38">
        <f t="shared" si="53"/>
        <v>908.96638655462186</v>
      </c>
      <c r="FE116" s="39">
        <f t="shared" si="48"/>
        <v>5693</v>
      </c>
      <c r="FF116" s="106">
        <f t="shared" si="54"/>
        <v>170790</v>
      </c>
      <c r="FG116" s="248" t="s">
        <v>541</v>
      </c>
    </row>
    <row r="117" spans="1:163" ht="62" x14ac:dyDescent="0.35">
      <c r="A117" s="247">
        <f t="shared" si="46"/>
        <v>112</v>
      </c>
      <c r="B117" s="20" t="s">
        <v>162</v>
      </c>
      <c r="C117" s="163" t="s">
        <v>498</v>
      </c>
      <c r="D117" s="20" t="s">
        <v>595</v>
      </c>
      <c r="E117" s="20">
        <v>1</v>
      </c>
      <c r="F117" s="20">
        <v>1</v>
      </c>
      <c r="G117" s="102"/>
      <c r="H117" s="103"/>
      <c r="I117" s="103"/>
      <c r="J117" s="103"/>
      <c r="K117" s="103"/>
      <c r="L117" s="103"/>
      <c r="M117" s="103"/>
      <c r="N117" s="103"/>
      <c r="O117" s="103"/>
      <c r="P117" s="103"/>
      <c r="Q117" s="103"/>
      <c r="R117" s="103"/>
      <c r="S117" s="103"/>
      <c r="T117" s="103"/>
      <c r="U117" s="103"/>
      <c r="V117" s="103"/>
      <c r="W117" s="103"/>
      <c r="X117" s="103"/>
      <c r="Y117" s="103"/>
      <c r="Z117" s="103"/>
      <c r="AA117" s="103"/>
      <c r="AB117" s="103"/>
      <c r="AC117" s="103"/>
      <c r="AD117" s="103"/>
      <c r="AE117" s="103"/>
      <c r="AF117" s="103"/>
      <c r="AG117" s="103"/>
      <c r="AH117" s="103"/>
      <c r="AI117" s="103"/>
      <c r="AJ117" s="103"/>
      <c r="AK117" s="103"/>
      <c r="AL117" s="103"/>
      <c r="AM117" s="103"/>
      <c r="AN117" s="103"/>
      <c r="AO117" s="103"/>
      <c r="AP117" s="103"/>
      <c r="AQ117" s="103"/>
      <c r="AR117" s="103"/>
      <c r="AS117" s="103"/>
      <c r="AT117" s="103"/>
      <c r="AU117" s="103"/>
      <c r="AV117" s="103"/>
      <c r="AW117" s="103"/>
      <c r="AX117" s="103"/>
      <c r="AY117" s="103"/>
      <c r="AZ117" s="103"/>
      <c r="BA117" s="103">
        <v>3000000</v>
      </c>
      <c r="BB117" s="103">
        <f>(BA117*5.1%)+BA117</f>
        <v>3153000</v>
      </c>
      <c r="BC117" s="103">
        <v>3500000</v>
      </c>
      <c r="BD117" s="103">
        <f>(BC117*5.1%)+BC117</f>
        <v>3678500</v>
      </c>
      <c r="BE117" s="103">
        <v>3500000</v>
      </c>
      <c r="BF117" s="103">
        <f>(BE117*5.1%)+BE117</f>
        <v>3678500</v>
      </c>
      <c r="BG117" s="103"/>
      <c r="BH117" s="103"/>
      <c r="BI117" s="103"/>
      <c r="BJ117" s="103"/>
      <c r="BK117" s="103"/>
      <c r="BL117" s="103"/>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f t="shared" si="32"/>
        <v>3678500</v>
      </c>
      <c r="EZ117" s="103">
        <f t="shared" si="33"/>
        <v>3503333.3333333335</v>
      </c>
      <c r="FA117" s="103">
        <f t="shared" si="34"/>
        <v>303397.56645914831</v>
      </c>
      <c r="FB117" s="36">
        <f t="shared" si="47"/>
        <v>8.6602540378443851E-2</v>
      </c>
      <c r="FC117" s="37">
        <f t="shared" si="49"/>
        <v>2943978.1512605045</v>
      </c>
      <c r="FD117" s="38">
        <f t="shared" si="53"/>
        <v>559355.84873949585</v>
      </c>
      <c r="FE117" s="39">
        <f t="shared" si="48"/>
        <v>3503334</v>
      </c>
      <c r="FF117" s="106">
        <f t="shared" si="54"/>
        <v>3503334</v>
      </c>
      <c r="FG117" s="248" t="s">
        <v>541</v>
      </c>
    </row>
    <row r="118" spans="1:163" ht="31" x14ac:dyDescent="0.35">
      <c r="A118" s="247">
        <f t="shared" si="46"/>
        <v>113</v>
      </c>
      <c r="B118" s="20" t="s">
        <v>187</v>
      </c>
      <c r="C118" s="163" t="s">
        <v>188</v>
      </c>
      <c r="D118" s="20" t="s">
        <v>595</v>
      </c>
      <c r="E118" s="20">
        <v>1</v>
      </c>
      <c r="F118" s="20">
        <v>1</v>
      </c>
      <c r="G118" s="102"/>
      <c r="H118" s="103"/>
      <c r="I118" s="103"/>
      <c r="J118" s="103"/>
      <c r="K118" s="103"/>
      <c r="L118" s="103"/>
      <c r="M118" s="103"/>
      <c r="N118" s="103"/>
      <c r="O118" s="103"/>
      <c r="P118" s="103"/>
      <c r="Q118" s="103"/>
      <c r="R118" s="103"/>
      <c r="S118" s="103"/>
      <c r="T118" s="103"/>
      <c r="U118" s="103"/>
      <c r="V118" s="103"/>
      <c r="W118" s="103"/>
      <c r="X118" s="103"/>
      <c r="Y118" s="103"/>
      <c r="Z118" s="103"/>
      <c r="AA118" s="103"/>
      <c r="AB118" s="103"/>
      <c r="AC118" s="103"/>
      <c r="AD118" s="103"/>
      <c r="AE118" s="103"/>
      <c r="AF118" s="103"/>
      <c r="AG118" s="103"/>
      <c r="AH118" s="103"/>
      <c r="AI118" s="103"/>
      <c r="AJ118" s="103"/>
      <c r="AK118" s="103"/>
      <c r="AL118" s="103"/>
      <c r="AM118" s="103"/>
      <c r="AN118" s="103"/>
      <c r="AO118" s="103"/>
      <c r="AP118" s="103"/>
      <c r="AQ118" s="103"/>
      <c r="AR118" s="103"/>
      <c r="AS118" s="103"/>
      <c r="AT118" s="103"/>
      <c r="AU118" s="103"/>
      <c r="AV118" s="103"/>
      <c r="AW118" s="103"/>
      <c r="AX118" s="103"/>
      <c r="AY118" s="103"/>
      <c r="AZ118" s="103"/>
      <c r="BA118" s="103">
        <v>8500000</v>
      </c>
      <c r="BB118" s="103">
        <f>(BA118*5.1%)+BA118</f>
        <v>8933500</v>
      </c>
      <c r="BC118" s="103">
        <v>8700000</v>
      </c>
      <c r="BD118" s="103">
        <f>(BC118*5.1%)+BC118</f>
        <v>9143700</v>
      </c>
      <c r="BE118" s="103">
        <v>9200000</v>
      </c>
      <c r="BF118" s="103">
        <f>(BE118*5.1%)+BE118</f>
        <v>9669200</v>
      </c>
      <c r="BG118" s="103"/>
      <c r="BH118" s="103"/>
      <c r="BI118" s="103"/>
      <c r="BJ118" s="103"/>
      <c r="BK118" s="103"/>
      <c r="BL118" s="103"/>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f t="shared" si="32"/>
        <v>9143700</v>
      </c>
      <c r="EZ118" s="103">
        <f t="shared" si="33"/>
        <v>9248800</v>
      </c>
      <c r="FA118" s="103">
        <f t="shared" si="34"/>
        <v>378943.43905126525</v>
      </c>
      <c r="FB118" s="36">
        <f t="shared" si="47"/>
        <v>4.0972173584818056E-2</v>
      </c>
      <c r="FC118" s="37">
        <f t="shared" si="49"/>
        <v>7772100.8403361347</v>
      </c>
      <c r="FD118" s="38">
        <f t="shared" si="53"/>
        <v>1476699.1596638656</v>
      </c>
      <c r="FE118" s="39">
        <f t="shared" si="48"/>
        <v>9248800</v>
      </c>
      <c r="FF118" s="106">
        <f t="shared" si="54"/>
        <v>9248800</v>
      </c>
      <c r="FG118" s="248" t="s">
        <v>541</v>
      </c>
    </row>
    <row r="119" spans="1:163" ht="31" x14ac:dyDescent="0.35">
      <c r="A119" s="247">
        <f t="shared" si="46"/>
        <v>114</v>
      </c>
      <c r="B119" s="20" t="s">
        <v>189</v>
      </c>
      <c r="C119" s="163" t="s">
        <v>643</v>
      </c>
      <c r="D119" s="20" t="s">
        <v>595</v>
      </c>
      <c r="E119" s="20">
        <v>1</v>
      </c>
      <c r="F119" s="20">
        <v>1</v>
      </c>
      <c r="G119" s="102"/>
      <c r="H119" s="103"/>
      <c r="I119" s="103"/>
      <c r="J119" s="103"/>
      <c r="K119" s="103"/>
      <c r="L119" s="103"/>
      <c r="M119" s="103"/>
      <c r="N119" s="103"/>
      <c r="O119" s="103"/>
      <c r="P119" s="103"/>
      <c r="Q119" s="103"/>
      <c r="R119" s="103"/>
      <c r="S119" s="103"/>
      <c r="T119" s="103"/>
      <c r="U119" s="103"/>
      <c r="V119" s="103"/>
      <c r="W119" s="103"/>
      <c r="X119" s="103"/>
      <c r="Y119" s="103"/>
      <c r="Z119" s="103"/>
      <c r="AA119" s="103"/>
      <c r="AB119" s="103"/>
      <c r="AC119" s="103"/>
      <c r="AD119" s="103"/>
      <c r="AE119" s="103"/>
      <c r="AF119" s="103"/>
      <c r="AG119" s="103"/>
      <c r="AH119" s="103"/>
      <c r="AI119" s="103"/>
      <c r="AJ119" s="103"/>
      <c r="AK119" s="103"/>
      <c r="AL119" s="103"/>
      <c r="AM119" s="103"/>
      <c r="AN119" s="103"/>
      <c r="AO119" s="103"/>
      <c r="AP119" s="103"/>
      <c r="AQ119" s="103"/>
      <c r="AR119" s="103"/>
      <c r="AS119" s="103"/>
      <c r="AT119" s="103"/>
      <c r="AU119" s="103"/>
      <c r="AV119" s="103"/>
      <c r="AW119" s="103"/>
      <c r="AX119" s="103"/>
      <c r="AY119" s="103"/>
      <c r="AZ119" s="103"/>
      <c r="BA119" s="103">
        <v>500000</v>
      </c>
      <c r="BB119" s="103">
        <f>(BA119*5.1%)+BA119</f>
        <v>525500</v>
      </c>
      <c r="BC119" s="103">
        <v>525000</v>
      </c>
      <c r="BD119" s="103">
        <f>(BC119*5.1%)+BC119</f>
        <v>551775</v>
      </c>
      <c r="BE119" s="103">
        <v>550000</v>
      </c>
      <c r="BF119" s="103">
        <f>(BE119*5.1%)+BE119</f>
        <v>578050</v>
      </c>
      <c r="BG119" s="103"/>
      <c r="BH119" s="103"/>
      <c r="BI119" s="103"/>
      <c r="BJ119" s="103"/>
      <c r="BK119" s="103"/>
      <c r="BL119" s="103"/>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f t="shared" si="32"/>
        <v>551775</v>
      </c>
      <c r="EZ119" s="103">
        <f t="shared" si="33"/>
        <v>551775</v>
      </c>
      <c r="FA119" s="103">
        <f t="shared" si="34"/>
        <v>26275</v>
      </c>
      <c r="FB119" s="36">
        <f t="shared" si="47"/>
        <v>4.7619047619047616E-2</v>
      </c>
      <c r="FC119" s="37">
        <f t="shared" si="49"/>
        <v>463676.4705882353</v>
      </c>
      <c r="FD119" s="38">
        <f t="shared" si="53"/>
        <v>88098.529411764714</v>
      </c>
      <c r="FE119" s="39">
        <f t="shared" si="48"/>
        <v>551775</v>
      </c>
      <c r="FF119" s="106">
        <f t="shared" si="54"/>
        <v>551775</v>
      </c>
      <c r="FG119" s="248" t="s">
        <v>541</v>
      </c>
    </row>
    <row r="120" spans="1:163" ht="46.5" x14ac:dyDescent="0.35">
      <c r="A120" s="247">
        <f t="shared" si="46"/>
        <v>115</v>
      </c>
      <c r="B120" s="20" t="s">
        <v>190</v>
      </c>
      <c r="C120" s="163" t="s">
        <v>191</v>
      </c>
      <c r="D120" s="20" t="s">
        <v>595</v>
      </c>
      <c r="E120" s="20">
        <v>50</v>
      </c>
      <c r="F120" s="20">
        <v>1</v>
      </c>
      <c r="G120" s="111"/>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v>42000</v>
      </c>
      <c r="BB120" s="28">
        <f>(BA120*5.1%)+BA120</f>
        <v>44142</v>
      </c>
      <c r="BC120" s="28">
        <v>50000</v>
      </c>
      <c r="BD120" s="28">
        <f>(BC120*5.1%)+BC120</f>
        <v>52550</v>
      </c>
      <c r="BE120" s="28">
        <v>52000</v>
      </c>
      <c r="BF120" s="28">
        <f>(BE120*5.1%)+BE120</f>
        <v>54652</v>
      </c>
      <c r="BG120" s="28"/>
      <c r="BH120" s="28"/>
      <c r="BI120" s="28"/>
      <c r="BJ120" s="28"/>
      <c r="BK120" s="28"/>
      <c r="BL120" s="28"/>
      <c r="BM120" s="28"/>
      <c r="BN120" s="28"/>
      <c r="BO120" s="28"/>
      <c r="BP120" s="28"/>
      <c r="BQ120" s="28"/>
      <c r="BR120" s="28"/>
      <c r="BS120" s="28"/>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8"/>
      <c r="DN120" s="28"/>
      <c r="DO120" s="28"/>
      <c r="DP120" s="28"/>
      <c r="DQ120" s="28"/>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103">
        <f t="shared" si="32"/>
        <v>52550</v>
      </c>
      <c r="EZ120" s="103">
        <f t="shared" si="33"/>
        <v>50448</v>
      </c>
      <c r="FA120" s="103">
        <f t="shared" si="34"/>
        <v>5561.3692558577695</v>
      </c>
      <c r="FB120" s="95">
        <f t="shared" si="47"/>
        <v>0.11023963796102461</v>
      </c>
      <c r="FC120" s="37">
        <f t="shared" si="49"/>
        <v>42393.277310924372</v>
      </c>
      <c r="FD120" s="38">
        <f t="shared" si="53"/>
        <v>8054.722689075631</v>
      </c>
      <c r="FE120" s="39">
        <f t="shared" si="48"/>
        <v>50448</v>
      </c>
      <c r="FF120" s="106">
        <f t="shared" si="54"/>
        <v>2522400</v>
      </c>
      <c r="FG120" s="248" t="s">
        <v>541</v>
      </c>
    </row>
    <row r="121" spans="1:163" ht="93" x14ac:dyDescent="0.35">
      <c r="A121" s="247">
        <f t="shared" si="46"/>
        <v>116</v>
      </c>
      <c r="B121" s="20" t="s">
        <v>192</v>
      </c>
      <c r="C121" s="163" t="s">
        <v>193</v>
      </c>
      <c r="D121" s="20" t="s">
        <v>499</v>
      </c>
      <c r="E121" s="20">
        <v>1</v>
      </c>
      <c r="F121" s="20">
        <v>1</v>
      </c>
      <c r="G121" s="102"/>
      <c r="H121" s="103"/>
      <c r="I121" s="103"/>
      <c r="J121" s="103"/>
      <c r="K121" s="103"/>
      <c r="L121" s="103"/>
      <c r="M121" s="103"/>
      <c r="N121" s="103"/>
      <c r="O121" s="103"/>
      <c r="P121" s="103"/>
      <c r="Q121" s="103"/>
      <c r="R121" s="103"/>
      <c r="S121" s="103"/>
      <c r="T121" s="103"/>
      <c r="U121" s="103"/>
      <c r="V121" s="103"/>
      <c r="W121" s="103"/>
      <c r="X121" s="103"/>
      <c r="Y121" s="103"/>
      <c r="Z121" s="103"/>
      <c r="AA121" s="103"/>
      <c r="AB121" s="103"/>
      <c r="AC121" s="103"/>
      <c r="AD121" s="103"/>
      <c r="AE121" s="103"/>
      <c r="AF121" s="103"/>
      <c r="AG121" s="103"/>
      <c r="AH121" s="103"/>
      <c r="AI121" s="103"/>
      <c r="AJ121" s="103"/>
      <c r="AK121" s="103"/>
      <c r="AL121" s="103"/>
      <c r="AM121" s="103"/>
      <c r="AN121" s="103"/>
      <c r="AO121" s="103"/>
      <c r="AP121" s="103"/>
      <c r="AQ121" s="103"/>
      <c r="AR121" s="103"/>
      <c r="AS121" s="103"/>
      <c r="AT121" s="103"/>
      <c r="AU121" s="103"/>
      <c r="AV121" s="103"/>
      <c r="AW121" s="103"/>
      <c r="AX121" s="103"/>
      <c r="AY121" s="103"/>
      <c r="AZ121" s="103"/>
      <c r="BA121" s="103"/>
      <c r="BB121" s="103"/>
      <c r="BC121" s="103"/>
      <c r="BD121" s="103"/>
      <c r="BE121" s="103"/>
      <c r="BF121" s="103"/>
      <c r="BG121" s="103"/>
      <c r="BH121" s="103"/>
      <c r="BI121" s="103">
        <v>2500000</v>
      </c>
      <c r="BJ121" s="103">
        <f>(BI121*5.1%)+BI121</f>
        <v>2627500</v>
      </c>
      <c r="BK121" s="103">
        <v>2789000</v>
      </c>
      <c r="BL121" s="103">
        <f>(BK121*5.1%)+BK121</f>
        <v>2931239</v>
      </c>
      <c r="BM121" s="103"/>
      <c r="BN121" s="103"/>
      <c r="BO121" s="103">
        <v>2650000</v>
      </c>
      <c r="BP121" s="103">
        <f>(BO121*5.1%)+BO121</f>
        <v>2785150</v>
      </c>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f t="shared" si="32"/>
        <v>2785150</v>
      </c>
      <c r="EZ121" s="103">
        <f t="shared" si="33"/>
        <v>2781296.3333333335</v>
      </c>
      <c r="FA121" s="103">
        <f t="shared" si="34"/>
        <v>151906.16541251159</v>
      </c>
      <c r="FB121" s="36">
        <f t="shared" si="47"/>
        <v>5.4617037239773292E-2</v>
      </c>
      <c r="FC121" s="37">
        <f t="shared" si="49"/>
        <v>2337224.3697478995</v>
      </c>
      <c r="FD121" s="38">
        <f t="shared" si="53"/>
        <v>444072.63025210088</v>
      </c>
      <c r="FE121" s="39">
        <f t="shared" si="48"/>
        <v>2781297</v>
      </c>
      <c r="FF121" s="106">
        <f t="shared" si="54"/>
        <v>2781297</v>
      </c>
      <c r="FG121" s="248" t="s">
        <v>541</v>
      </c>
    </row>
    <row r="122" spans="1:163" ht="62.4" customHeight="1" x14ac:dyDescent="0.35">
      <c r="A122" s="247">
        <f t="shared" si="46"/>
        <v>117</v>
      </c>
      <c r="B122" s="21" t="s">
        <v>282</v>
      </c>
      <c r="C122" s="231" t="s">
        <v>283</v>
      </c>
      <c r="D122" s="20" t="s">
        <v>608</v>
      </c>
      <c r="E122" s="20">
        <v>1</v>
      </c>
      <c r="F122" s="20">
        <v>1</v>
      </c>
      <c r="G122" s="102"/>
      <c r="H122" s="103"/>
      <c r="I122" s="103"/>
      <c r="J122" s="103"/>
      <c r="K122" s="103"/>
      <c r="L122" s="103"/>
      <c r="M122" s="103"/>
      <c r="N122" s="103"/>
      <c r="O122" s="103"/>
      <c r="P122" s="103"/>
      <c r="Q122" s="103"/>
      <c r="R122" s="103"/>
      <c r="S122" s="103"/>
      <c r="T122" s="103"/>
      <c r="U122" s="103"/>
      <c r="V122" s="103"/>
      <c r="W122" s="103"/>
      <c r="X122" s="103"/>
      <c r="Y122" s="103"/>
      <c r="Z122" s="103"/>
      <c r="AA122" s="103"/>
      <c r="AB122" s="103"/>
      <c r="AC122" s="103"/>
      <c r="AD122" s="103"/>
      <c r="AE122" s="103"/>
      <c r="AF122" s="103"/>
      <c r="AG122" s="103"/>
      <c r="AH122" s="103"/>
      <c r="AI122" s="103"/>
      <c r="AJ122" s="103"/>
      <c r="AK122" s="103"/>
      <c r="AL122" s="103"/>
      <c r="AM122" s="103"/>
      <c r="AN122" s="103"/>
      <c r="AO122" s="103"/>
      <c r="AP122" s="103"/>
      <c r="AQ122" s="103"/>
      <c r="AR122" s="103"/>
      <c r="AS122" s="103"/>
      <c r="AT122" s="103"/>
      <c r="AU122" s="103"/>
      <c r="AV122" s="103"/>
      <c r="AW122" s="103"/>
      <c r="AX122" s="103"/>
      <c r="AY122" s="103"/>
      <c r="AZ122" s="103"/>
      <c r="BA122" s="103"/>
      <c r="BB122" s="103"/>
      <c r="BC122" s="103"/>
      <c r="BD122" s="103"/>
      <c r="BE122" s="103"/>
      <c r="BF122" s="103"/>
      <c r="BG122" s="103"/>
      <c r="BH122" s="103"/>
      <c r="BI122" s="103">
        <v>1360000</v>
      </c>
      <c r="BJ122" s="103">
        <f>(BI122*5.1%)+BI122</f>
        <v>1429360</v>
      </c>
      <c r="BK122" s="103"/>
      <c r="BL122" s="103"/>
      <c r="BM122" s="103">
        <v>1280000</v>
      </c>
      <c r="BN122" s="103">
        <f>(BM122*5.1%)+BM122</f>
        <v>1345280</v>
      </c>
      <c r="BO122" s="103"/>
      <c r="BP122" s="103"/>
      <c r="BQ122" s="103"/>
      <c r="BR122" s="103"/>
      <c r="BS122" s="103"/>
      <c r="BT122" s="103"/>
      <c r="BU122" s="103"/>
      <c r="BV122" s="103"/>
      <c r="BW122" s="103"/>
      <c r="BX122" s="103"/>
      <c r="BY122" s="103">
        <v>1512608</v>
      </c>
      <c r="BZ122" s="103">
        <f>(BY122*5.1%)+BY122</f>
        <v>1589751.0079999999</v>
      </c>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f t="shared" si="32"/>
        <v>1429360</v>
      </c>
      <c r="EZ122" s="103">
        <f t="shared" si="33"/>
        <v>1454797.0026666664</v>
      </c>
      <c r="FA122" s="103">
        <f t="shared" si="34"/>
        <v>124204.66684723248</v>
      </c>
      <c r="FB122" s="36">
        <f t="shared" si="47"/>
        <v>8.537594359870368E-2</v>
      </c>
      <c r="FC122" s="37">
        <f t="shared" si="49"/>
        <v>1222519.3277310925</v>
      </c>
      <c r="FD122" s="38">
        <f t="shared" si="53"/>
        <v>232278.67226890757</v>
      </c>
      <c r="FE122" s="39">
        <f t="shared" si="48"/>
        <v>1454798</v>
      </c>
      <c r="FF122" s="106">
        <f t="shared" si="54"/>
        <v>1454798</v>
      </c>
      <c r="FG122" s="248" t="s">
        <v>541</v>
      </c>
    </row>
    <row r="123" spans="1:163" ht="31.25" customHeight="1" x14ac:dyDescent="0.35">
      <c r="A123" s="247">
        <f t="shared" si="46"/>
        <v>118</v>
      </c>
      <c r="B123" s="20" t="s">
        <v>194</v>
      </c>
      <c r="C123" s="163" t="s">
        <v>195</v>
      </c>
      <c r="D123" s="20" t="s">
        <v>423</v>
      </c>
      <c r="E123" s="20">
        <v>6</v>
      </c>
      <c r="F123" s="20">
        <v>1</v>
      </c>
      <c r="G123" s="111"/>
      <c r="H123" s="28"/>
      <c r="I123" s="28"/>
      <c r="J123" s="28"/>
      <c r="K123" s="28"/>
      <c r="L123" s="28"/>
      <c r="M123" s="28"/>
      <c r="N123" s="28"/>
      <c r="O123" s="28"/>
      <c r="P123" s="28"/>
      <c r="Q123" s="28"/>
      <c r="R123" s="28"/>
      <c r="S123" s="28"/>
      <c r="T123" s="28"/>
      <c r="U123" s="28">
        <v>120000</v>
      </c>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28"/>
      <c r="BK123" s="28"/>
      <c r="BL123" s="28"/>
      <c r="BM123" s="28"/>
      <c r="BN123" s="28"/>
      <c r="BO123" s="28"/>
      <c r="BP123" s="28"/>
      <c r="BQ123" s="28"/>
      <c r="BR123" s="28"/>
      <c r="BS123" s="28"/>
      <c r="BT123" s="28"/>
      <c r="BU123" s="28"/>
      <c r="BV123" s="28"/>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28"/>
      <c r="CS123" s="28">
        <v>119000</v>
      </c>
      <c r="CT123" s="28">
        <f>+((CS123/1.19)*23%)+CS123</f>
        <v>142000</v>
      </c>
      <c r="CU123" s="28">
        <v>135000</v>
      </c>
      <c r="CV123" s="28">
        <f>+((CU123/1.19)*23%)+CU123</f>
        <v>161092.43697478992</v>
      </c>
      <c r="CW123" s="28"/>
      <c r="CX123" s="28"/>
      <c r="CY123" s="28"/>
      <c r="CZ123" s="28"/>
      <c r="DA123" s="28"/>
      <c r="DB123" s="28"/>
      <c r="DC123" s="28"/>
      <c r="DD123" s="28"/>
      <c r="DE123" s="28"/>
      <c r="DF123" s="28"/>
      <c r="DG123" s="28"/>
      <c r="DH123" s="28"/>
      <c r="DI123" s="28"/>
      <c r="DJ123" s="28"/>
      <c r="DK123" s="28"/>
      <c r="DL123" s="28"/>
      <c r="DM123" s="28"/>
      <c r="DN123" s="28"/>
      <c r="DO123" s="28"/>
      <c r="DP123" s="28"/>
      <c r="DQ123" s="28"/>
      <c r="DR123" s="28"/>
      <c r="DS123" s="28"/>
      <c r="DT123" s="28"/>
      <c r="DU123" s="28"/>
      <c r="DV123" s="28"/>
      <c r="DW123" s="28"/>
      <c r="DX123" s="28"/>
      <c r="DY123" s="28"/>
      <c r="DZ123" s="28"/>
      <c r="EA123" s="28"/>
      <c r="EB123" s="28"/>
      <c r="EC123" s="28"/>
      <c r="ED123" s="28"/>
      <c r="EE123" s="28"/>
      <c r="EF123" s="28"/>
      <c r="EG123" s="28"/>
      <c r="EH123" s="28"/>
      <c r="EI123" s="28"/>
      <c r="EJ123" s="28"/>
      <c r="EK123" s="28"/>
      <c r="EL123" s="28"/>
      <c r="EM123" s="28"/>
      <c r="EN123" s="28"/>
      <c r="EO123" s="28"/>
      <c r="EP123" s="28"/>
      <c r="EQ123" s="28"/>
      <c r="ER123" s="28"/>
      <c r="ES123" s="28"/>
      <c r="ET123" s="28"/>
      <c r="EU123" s="28"/>
      <c r="EV123" s="28"/>
      <c r="EW123" s="28"/>
      <c r="EX123" s="28"/>
      <c r="EY123" s="103">
        <f t="shared" si="32"/>
        <v>142000</v>
      </c>
      <c r="EZ123" s="103">
        <f t="shared" si="33"/>
        <v>141030.81232492998</v>
      </c>
      <c r="FA123" s="103">
        <f t="shared" si="34"/>
        <v>20563.355458044713</v>
      </c>
      <c r="FB123" s="95">
        <f t="shared" si="47"/>
        <v>0.145807537509374</v>
      </c>
      <c r="FC123" s="37">
        <f t="shared" si="49"/>
        <v>118513.44537815127</v>
      </c>
      <c r="FD123" s="38">
        <f t="shared" si="53"/>
        <v>22517.554621848743</v>
      </c>
      <c r="FE123" s="39">
        <f t="shared" si="48"/>
        <v>141031</v>
      </c>
      <c r="FF123" s="106">
        <f t="shared" si="54"/>
        <v>846186</v>
      </c>
      <c r="FG123" s="248" t="s">
        <v>534</v>
      </c>
    </row>
    <row r="124" spans="1:163" ht="78" customHeight="1" x14ac:dyDescent="0.35">
      <c r="A124" s="247">
        <f t="shared" si="46"/>
        <v>119</v>
      </c>
      <c r="B124" s="35" t="s">
        <v>196</v>
      </c>
      <c r="C124" s="163" t="s">
        <v>641</v>
      </c>
      <c r="D124" s="20" t="s">
        <v>608</v>
      </c>
      <c r="E124" s="20">
        <v>30</v>
      </c>
      <c r="F124" s="20">
        <v>1</v>
      </c>
      <c r="G124" s="102"/>
      <c r="H124" s="103"/>
      <c r="I124" s="103"/>
      <c r="J124" s="103"/>
      <c r="K124" s="103"/>
      <c r="L124" s="103"/>
      <c r="M124" s="103"/>
      <c r="N124" s="103"/>
      <c r="O124" s="103"/>
      <c r="P124" s="103"/>
      <c r="Q124" s="103"/>
      <c r="R124" s="103"/>
      <c r="S124" s="103"/>
      <c r="T124" s="103"/>
      <c r="U124" s="103"/>
      <c r="V124" s="103"/>
      <c r="W124" s="103"/>
      <c r="X124" s="103"/>
      <c r="Y124" s="103"/>
      <c r="Z124" s="103"/>
      <c r="AA124" s="103"/>
      <c r="AB124" s="103"/>
      <c r="AC124" s="103"/>
      <c r="AD124" s="103"/>
      <c r="AE124" s="103"/>
      <c r="AF124" s="103"/>
      <c r="AG124" s="103"/>
      <c r="AH124" s="103"/>
      <c r="AI124" s="103"/>
      <c r="AJ124" s="103"/>
      <c r="AK124" s="103"/>
      <c r="AL124" s="103"/>
      <c r="AM124" s="103"/>
      <c r="AN124" s="103"/>
      <c r="AO124" s="103"/>
      <c r="AP124" s="103"/>
      <c r="AQ124" s="103"/>
      <c r="AR124" s="103"/>
      <c r="AS124" s="103"/>
      <c r="AT124" s="103"/>
      <c r="AU124" s="103"/>
      <c r="AV124" s="103"/>
      <c r="AW124" s="103"/>
      <c r="AX124" s="103"/>
      <c r="AY124" s="103"/>
      <c r="AZ124" s="103"/>
      <c r="BA124" s="103"/>
      <c r="BB124" s="103"/>
      <c r="BC124" s="103"/>
      <c r="BD124" s="103"/>
      <c r="BE124" s="103"/>
      <c r="BF124" s="103"/>
      <c r="BG124" s="103"/>
      <c r="BH124" s="103"/>
      <c r="BI124" s="103"/>
      <c r="BJ124" s="103"/>
      <c r="BK124" s="103"/>
      <c r="BL124" s="103"/>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v>56168</v>
      </c>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v>53550</v>
      </c>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f t="shared" si="32"/>
        <v>54859</v>
      </c>
      <c r="EZ124" s="103">
        <f t="shared" si="33"/>
        <v>54859</v>
      </c>
      <c r="FA124" s="103">
        <f t="shared" si="34"/>
        <v>1851.2055531463814</v>
      </c>
      <c r="FB124" s="36">
        <f t="shared" si="47"/>
        <v>3.3744792160746301E-2</v>
      </c>
      <c r="FC124" s="37">
        <f t="shared" si="49"/>
        <v>46100</v>
      </c>
      <c r="FD124" s="38">
        <f t="shared" si="53"/>
        <v>8759</v>
      </c>
      <c r="FE124" s="39">
        <f t="shared" si="48"/>
        <v>54859</v>
      </c>
      <c r="FF124" s="106">
        <f t="shared" si="54"/>
        <v>1645770</v>
      </c>
      <c r="FG124" s="248" t="s">
        <v>541</v>
      </c>
    </row>
    <row r="125" spans="1:163" ht="62" x14ac:dyDescent="0.35">
      <c r="A125" s="247">
        <f t="shared" si="46"/>
        <v>120</v>
      </c>
      <c r="B125" s="20" t="s">
        <v>197</v>
      </c>
      <c r="C125" s="231" t="s">
        <v>305</v>
      </c>
      <c r="D125" s="20" t="s">
        <v>148</v>
      </c>
      <c r="E125" s="20">
        <v>1</v>
      </c>
      <c r="F125" s="20"/>
      <c r="G125" s="102"/>
      <c r="H125" s="103"/>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c r="AH125" s="103"/>
      <c r="AI125" s="103"/>
      <c r="AJ125" s="103"/>
      <c r="AK125" s="103"/>
      <c r="AL125" s="103"/>
      <c r="AM125" s="103"/>
      <c r="AN125" s="103"/>
      <c r="AO125" s="103"/>
      <c r="AP125" s="103"/>
      <c r="AQ125" s="103"/>
      <c r="AR125" s="103"/>
      <c r="AS125" s="103"/>
      <c r="AT125" s="103"/>
      <c r="AU125" s="103"/>
      <c r="AV125" s="103"/>
      <c r="AW125" s="103"/>
      <c r="AX125" s="103"/>
      <c r="AY125" s="103"/>
      <c r="AZ125" s="103"/>
      <c r="BA125" s="103">
        <v>35000</v>
      </c>
      <c r="BB125" s="103">
        <f>(BA125*5.1%)+BA125</f>
        <v>36785</v>
      </c>
      <c r="BC125" s="103">
        <v>32000</v>
      </c>
      <c r="BD125" s="103">
        <f>(BC125*5.1%)+BC125</f>
        <v>33632</v>
      </c>
      <c r="BE125" s="103"/>
      <c r="BF125" s="103"/>
      <c r="BG125" s="103">
        <v>38000</v>
      </c>
      <c r="BH125" s="103">
        <f>(BG125*5.1%)+BG125</f>
        <v>39938</v>
      </c>
      <c r="BI125" s="103"/>
      <c r="BJ125" s="103"/>
      <c r="BK125" s="103"/>
      <c r="BL125" s="103"/>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f t="shared" si="32"/>
        <v>36785</v>
      </c>
      <c r="EZ125" s="103">
        <f t="shared" si="33"/>
        <v>36785</v>
      </c>
      <c r="FA125" s="103">
        <f t="shared" si="34"/>
        <v>3153</v>
      </c>
      <c r="FB125" s="36">
        <f t="shared" si="47"/>
        <v>8.5714285714285715E-2</v>
      </c>
      <c r="FC125" s="37">
        <f t="shared" si="49"/>
        <v>30911.764705882353</v>
      </c>
      <c r="FD125" s="38">
        <f t="shared" si="53"/>
        <v>5873.2352941176468</v>
      </c>
      <c r="FE125" s="39">
        <f t="shared" si="48"/>
        <v>36785</v>
      </c>
      <c r="FF125" s="106">
        <f>+FE125*E125</f>
        <v>36785</v>
      </c>
      <c r="FG125" s="248" t="s">
        <v>541</v>
      </c>
    </row>
    <row r="126" spans="1:163" ht="78" customHeight="1" x14ac:dyDescent="0.35">
      <c r="A126" s="247">
        <f t="shared" si="46"/>
        <v>121</v>
      </c>
      <c r="B126" s="22" t="s">
        <v>623</v>
      </c>
      <c r="C126" s="231" t="s">
        <v>304</v>
      </c>
      <c r="D126" s="20" t="s">
        <v>136</v>
      </c>
      <c r="E126" s="20">
        <v>20</v>
      </c>
      <c r="F126" s="20"/>
      <c r="G126" s="102"/>
      <c r="H126" s="103"/>
      <c r="I126" s="103"/>
      <c r="J126" s="103"/>
      <c r="K126" s="103"/>
      <c r="L126" s="103"/>
      <c r="M126" s="103"/>
      <c r="N126" s="103"/>
      <c r="O126" s="103"/>
      <c r="P126" s="103"/>
      <c r="Q126" s="103"/>
      <c r="R126" s="103"/>
      <c r="S126" s="103"/>
      <c r="T126" s="103"/>
      <c r="U126" s="103"/>
      <c r="V126" s="103"/>
      <c r="W126" s="103"/>
      <c r="X126" s="103"/>
      <c r="Y126" s="103"/>
      <c r="Z126" s="103"/>
      <c r="AA126" s="103"/>
      <c r="AB126" s="103"/>
      <c r="AC126" s="103"/>
      <c r="AD126" s="103"/>
      <c r="AE126" s="103"/>
      <c r="AF126" s="103"/>
      <c r="AG126" s="103"/>
      <c r="AH126" s="103"/>
      <c r="AI126" s="103">
        <v>14500</v>
      </c>
      <c r="AJ126" s="103">
        <v>10756</v>
      </c>
      <c r="AK126" s="103"/>
      <c r="AL126" s="103"/>
      <c r="AM126" s="103">
        <v>12760</v>
      </c>
      <c r="AN126" s="103"/>
      <c r="AO126" s="103"/>
      <c r="AP126" s="103"/>
      <c r="AQ126" s="103"/>
      <c r="AR126" s="103"/>
      <c r="AS126" s="103"/>
      <c r="AT126" s="103"/>
      <c r="AU126" s="103"/>
      <c r="AV126" s="103"/>
      <c r="AW126" s="103"/>
      <c r="AX126" s="103"/>
      <c r="AY126" s="103"/>
      <c r="AZ126" s="103"/>
      <c r="BA126" s="103"/>
      <c r="BB126" s="103"/>
      <c r="BC126" s="103"/>
      <c r="BD126" s="103"/>
      <c r="BE126" s="103"/>
      <c r="BF126" s="103"/>
      <c r="BG126" s="103"/>
      <c r="BH126" s="103"/>
      <c r="BI126" s="103"/>
      <c r="BJ126" s="103"/>
      <c r="BK126" s="103"/>
      <c r="BL126" s="103"/>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f t="shared" si="32"/>
        <v>12760</v>
      </c>
      <c r="EZ126" s="103">
        <f t="shared" si="33"/>
        <v>12672</v>
      </c>
      <c r="FA126" s="103">
        <f t="shared" si="34"/>
        <v>1873.5506398280245</v>
      </c>
      <c r="FB126" s="36">
        <f t="shared" si="47"/>
        <v>0.14784964013794386</v>
      </c>
      <c r="FC126" s="37">
        <f t="shared" si="49"/>
        <v>10648.73949579832</v>
      </c>
      <c r="FD126" s="38">
        <f t="shared" si="53"/>
        <v>2023.2605042016808</v>
      </c>
      <c r="FE126" s="39">
        <f t="shared" si="48"/>
        <v>12672</v>
      </c>
      <c r="FF126" s="106">
        <f>+FE126*E126</f>
        <v>253440</v>
      </c>
      <c r="FG126" s="248" t="s">
        <v>534</v>
      </c>
    </row>
    <row r="127" spans="1:163" ht="31" x14ac:dyDescent="0.35">
      <c r="A127" s="247">
        <f t="shared" si="46"/>
        <v>122</v>
      </c>
      <c r="B127" s="20" t="s">
        <v>141</v>
      </c>
      <c r="C127" s="231" t="s">
        <v>303</v>
      </c>
      <c r="D127" s="20" t="s">
        <v>142</v>
      </c>
      <c r="E127" s="20">
        <v>3</v>
      </c>
      <c r="F127" s="20"/>
      <c r="G127" s="102"/>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v>12000</v>
      </c>
      <c r="AF127" s="103">
        <f>(AE127*5.1%)+AE127</f>
        <v>12612</v>
      </c>
      <c r="AG127" s="103">
        <v>15000</v>
      </c>
      <c r="AH127" s="103">
        <f>(AG127*5.1%)+AG127</f>
        <v>15765</v>
      </c>
      <c r="AI127" s="103"/>
      <c r="AJ127" s="103"/>
      <c r="AK127" s="103"/>
      <c r="AL127" s="103"/>
      <c r="AM127" s="103"/>
      <c r="AN127" s="103"/>
      <c r="AO127" s="103"/>
      <c r="AP127" s="103"/>
      <c r="AQ127" s="103"/>
      <c r="AR127" s="103"/>
      <c r="AS127" s="103"/>
      <c r="AT127" s="103"/>
      <c r="AU127" s="103"/>
      <c r="AV127" s="103"/>
      <c r="AW127" s="103"/>
      <c r="AX127" s="103"/>
      <c r="AY127" s="103"/>
      <c r="AZ127" s="103"/>
      <c r="BA127" s="103"/>
      <c r="BB127" s="103"/>
      <c r="BC127" s="103"/>
      <c r="BD127" s="103"/>
      <c r="BE127" s="103"/>
      <c r="BF127" s="103"/>
      <c r="BG127" s="103"/>
      <c r="BH127" s="103"/>
      <c r="BI127" s="103"/>
      <c r="BJ127" s="103"/>
      <c r="BK127" s="103"/>
      <c r="BL127" s="103"/>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f t="shared" si="32"/>
        <v>14188.5</v>
      </c>
      <c r="EZ127" s="103">
        <f t="shared" si="33"/>
        <v>14188.5</v>
      </c>
      <c r="FA127" s="103">
        <f t="shared" si="34"/>
        <v>2229.5076810811843</v>
      </c>
      <c r="FB127" s="36">
        <f t="shared" si="47"/>
        <v>0.15713484026367722</v>
      </c>
      <c r="FC127" s="37">
        <f t="shared" si="49"/>
        <v>11923.529411764706</v>
      </c>
      <c r="FD127" s="38">
        <f t="shared" si="53"/>
        <v>2265.4705882352941</v>
      </c>
      <c r="FE127" s="39">
        <f t="shared" si="48"/>
        <v>14189</v>
      </c>
      <c r="FF127" s="106">
        <f>+FE127*E127</f>
        <v>42567</v>
      </c>
      <c r="FG127" s="248" t="s">
        <v>534</v>
      </c>
    </row>
    <row r="128" spans="1:163" ht="15.5" x14ac:dyDescent="0.35">
      <c r="A128" s="247">
        <f t="shared" si="46"/>
        <v>123</v>
      </c>
      <c r="B128" s="35" t="s">
        <v>198</v>
      </c>
      <c r="C128" s="163" t="s">
        <v>199</v>
      </c>
      <c r="D128" s="20" t="s">
        <v>6</v>
      </c>
      <c r="E128" s="20">
        <v>3</v>
      </c>
      <c r="F128" s="20"/>
      <c r="G128" s="102"/>
      <c r="H128" s="103"/>
      <c r="I128" s="103"/>
      <c r="J128" s="103"/>
      <c r="K128" s="103"/>
      <c r="L128" s="103"/>
      <c r="M128" s="103"/>
      <c r="N128" s="103"/>
      <c r="O128" s="103"/>
      <c r="P128" s="103"/>
      <c r="Q128" s="103"/>
      <c r="R128" s="103"/>
      <c r="S128" s="103"/>
      <c r="T128" s="103"/>
      <c r="U128" s="103"/>
      <c r="V128" s="103"/>
      <c r="W128" s="103"/>
      <c r="X128" s="103"/>
      <c r="Y128" s="103"/>
      <c r="Z128" s="103"/>
      <c r="AA128" s="103"/>
      <c r="AB128" s="103"/>
      <c r="AC128" s="103"/>
      <c r="AD128" s="103"/>
      <c r="AE128" s="103"/>
      <c r="AF128" s="103"/>
      <c r="AG128" s="103"/>
      <c r="AH128" s="103"/>
      <c r="AI128" s="103"/>
      <c r="AJ128" s="103"/>
      <c r="AK128" s="103"/>
      <c r="AL128" s="103"/>
      <c r="AM128" s="103"/>
      <c r="AN128" s="103"/>
      <c r="AO128" s="103"/>
      <c r="AP128" s="103"/>
      <c r="AQ128" s="103"/>
      <c r="AR128" s="103"/>
      <c r="AS128" s="103"/>
      <c r="AT128" s="103"/>
      <c r="AU128" s="103"/>
      <c r="AV128" s="103"/>
      <c r="AW128" s="103"/>
      <c r="AX128" s="103"/>
      <c r="AY128" s="103"/>
      <c r="AZ128" s="103"/>
      <c r="BA128" s="103">
        <v>200000</v>
      </c>
      <c r="BB128" s="103">
        <f>(BA128*5.1%)+BA128</f>
        <v>210200</v>
      </c>
      <c r="BC128" s="103">
        <v>200000</v>
      </c>
      <c r="BD128" s="103">
        <f>(BC128*5.1%)+BC128</f>
        <v>210200</v>
      </c>
      <c r="BE128" s="103"/>
      <c r="BF128" s="103"/>
      <c r="BG128" s="103"/>
      <c r="BH128" s="103"/>
      <c r="BI128" s="103"/>
      <c r="BJ128" s="103"/>
      <c r="BK128" s="103"/>
      <c r="BL128" s="103"/>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f t="shared" ref="EY128:EY188" si="55">+MEDIAN(G128,I128,K128,M128,N128,P128,Q128,S128,T128,U128,V128,X128,Z128,AB128,AD128,AF128,AH128,AI128,AJ128,AL128,AM128,AO128,AP128,AS128,AT128,AV128,AX128,AZ128,BB128,BD128,BF128,BH128,BJ128,BL128,BN128,BP128,BR128,BT128,BV128,BX128,BZ128,CB128,CD128,CF128,CI128,CL128,CO128,CR128,CT128,CV128,CX128,CZ128,DA128,DB128,DC128,DF128,DI128,DL128,DO128,DR128,DU128,DX128,EA128,EB128,EE128,EH128,EK128,EL128,EM128,EN128,EO128,ER128,EU128,EX128)</f>
        <v>210200</v>
      </c>
      <c r="EZ128" s="103">
        <f t="shared" ref="EZ128:EZ188" si="56">+AVERAGE(G128,I128,K128,M128,N128,P128,Q128,S128,T128,U128,V128,X128,Z128,AB128,AD128,AF128,AH128,AI128,AJ128,AL128,AM128,AO128,AP128,AS128,AT128,AV128,AX128,AZ128,BB128,BD128,BF128,BH128,BJ128,BL128,BN128,BP128,BR128,BT128,BV128,BX128,BZ128,CB128,CD128,CF128,CI128,CL128,CO128,CR128,CT128,CV128,CX128,CZ128,DA128,DB128,DC128,DF128,DI128,DL128,DO128,DR128,DU128,DX128,EA128,EB128,EE128,EH128,EK128,EL128,EM128,EN128,EO128,ER128,EU128,EX128)</f>
        <v>210200</v>
      </c>
      <c r="FA128" s="103">
        <f t="shared" ref="FA128:FA188" si="57">+STDEV(G128,I128,K128,M128,N128,P128,Q128,S128,T128,U128,V128,X128,Z128,AB128,AD128,AF128,AH128,AI128,AJ128,AL128,AM128,AO128,AP128,AS128,AT128,AV128,AX128,AZ128,BB128,BD128,BF128,BH128,BJ128,BL128,BN128,BP128,BR128,BT128,BV128,BX128,BZ128,CB128,CD128,CF128,CI128,CL128,CO128,CR128,CT128,CV128,CX128,CZ128,DA128,DB128,DC128,DF128,DI128,DL128,DO128,DR128,DU128,DX128,EA128,EB128,EE128,EH128,EK128,EL128,EM128,EN128,EO128,ER128,EU128,EX128)</f>
        <v>0</v>
      </c>
      <c r="FB128" s="36">
        <f t="shared" si="47"/>
        <v>0</v>
      </c>
      <c r="FC128" s="37">
        <f t="shared" si="49"/>
        <v>176638.65546218489</v>
      </c>
      <c r="FD128" s="38">
        <f t="shared" si="53"/>
        <v>33561.34453781513</v>
      </c>
      <c r="FE128" s="39">
        <f t="shared" si="48"/>
        <v>210200</v>
      </c>
      <c r="FF128" s="106">
        <f>+FE128*E128</f>
        <v>630600</v>
      </c>
      <c r="FG128" s="248" t="s">
        <v>541</v>
      </c>
    </row>
    <row r="129" spans="1:163" ht="46.5" x14ac:dyDescent="0.35">
      <c r="A129" s="247">
        <f t="shared" si="46"/>
        <v>124</v>
      </c>
      <c r="B129" s="20" t="s">
        <v>200</v>
      </c>
      <c r="C129" s="163" t="s">
        <v>201</v>
      </c>
      <c r="D129" s="20" t="s">
        <v>423</v>
      </c>
      <c r="E129" s="20">
        <v>1</v>
      </c>
      <c r="F129" s="20">
        <v>1</v>
      </c>
      <c r="G129" s="102"/>
      <c r="H129" s="103"/>
      <c r="I129" s="103"/>
      <c r="J129" s="103"/>
      <c r="K129" s="103"/>
      <c r="L129" s="103">
        <v>200000</v>
      </c>
      <c r="M129" s="103">
        <f>+((L129/1.19)*23%)+L129</f>
        <v>238655.46218487396</v>
      </c>
      <c r="N129" s="103"/>
      <c r="O129" s="103">
        <v>210000</v>
      </c>
      <c r="P129" s="103">
        <f>+((O129/1.19)*23%)+O129</f>
        <v>250588.23529411765</v>
      </c>
      <c r="Q129" s="103"/>
      <c r="R129" s="103">
        <v>243000</v>
      </c>
      <c r="S129" s="103">
        <f>+((R129/1.19)*23%)+R129</f>
        <v>289966.38655462186</v>
      </c>
      <c r="T129" s="103"/>
      <c r="U129" s="103"/>
      <c r="V129" s="103"/>
      <c r="W129" s="103"/>
      <c r="X129" s="103"/>
      <c r="Y129" s="103"/>
      <c r="Z129" s="103"/>
      <c r="AA129" s="103"/>
      <c r="AB129" s="103"/>
      <c r="AC129" s="103"/>
      <c r="AD129" s="103"/>
      <c r="AE129" s="103"/>
      <c r="AF129" s="103"/>
      <c r="AG129" s="103"/>
      <c r="AH129" s="103"/>
      <c r="AI129" s="103"/>
      <c r="AJ129" s="103"/>
      <c r="AK129" s="103"/>
      <c r="AL129" s="103"/>
      <c r="AM129" s="103"/>
      <c r="AN129" s="103"/>
      <c r="AO129" s="103"/>
      <c r="AP129" s="103"/>
      <c r="AQ129" s="103"/>
      <c r="AR129" s="103"/>
      <c r="AS129" s="103"/>
      <c r="AT129" s="103"/>
      <c r="AU129" s="103"/>
      <c r="AV129" s="103"/>
      <c r="AW129" s="103"/>
      <c r="AX129" s="103"/>
      <c r="AY129" s="103"/>
      <c r="AZ129" s="103"/>
      <c r="BA129" s="103"/>
      <c r="BB129" s="103"/>
      <c r="BC129" s="103"/>
      <c r="BD129" s="103"/>
      <c r="BE129" s="103"/>
      <c r="BF129" s="103"/>
      <c r="BG129" s="103"/>
      <c r="BH129" s="103"/>
      <c r="BI129" s="103"/>
      <c r="BJ129" s="103"/>
      <c r="BK129" s="103"/>
      <c r="BL129" s="103"/>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f t="shared" si="55"/>
        <v>250588.23529411765</v>
      </c>
      <c r="EZ129" s="103">
        <f t="shared" si="56"/>
        <v>259736.69467787116</v>
      </c>
      <c r="FA129" s="103">
        <f t="shared" si="57"/>
        <v>26850.949177666658</v>
      </c>
      <c r="FB129" s="36">
        <f t="shared" si="47"/>
        <v>0.10337757324188465</v>
      </c>
      <c r="FC129" s="37">
        <f t="shared" si="49"/>
        <v>218266.38655462186</v>
      </c>
      <c r="FD129" s="38">
        <f t="shared" si="53"/>
        <v>41470.613445378156</v>
      </c>
      <c r="FE129" s="39">
        <f t="shared" si="48"/>
        <v>259737</v>
      </c>
      <c r="FF129" s="106">
        <f>+FE129*E129*F129</f>
        <v>259737</v>
      </c>
      <c r="FG129" s="248" t="s">
        <v>541</v>
      </c>
    </row>
    <row r="130" spans="1:163" ht="31" x14ac:dyDescent="0.35">
      <c r="A130" s="247">
        <f t="shared" si="46"/>
        <v>125</v>
      </c>
      <c r="B130" s="20" t="s">
        <v>202</v>
      </c>
      <c r="C130" s="163" t="s">
        <v>609</v>
      </c>
      <c r="D130" s="20" t="s">
        <v>423</v>
      </c>
      <c r="E130" s="20">
        <v>6</v>
      </c>
      <c r="F130" s="20">
        <v>1</v>
      </c>
      <c r="G130" s="102"/>
      <c r="H130" s="103"/>
      <c r="I130" s="103"/>
      <c r="J130" s="103"/>
      <c r="K130" s="103"/>
      <c r="L130" s="103">
        <v>115000</v>
      </c>
      <c r="M130" s="103">
        <f>((L130/1.19)*23%)+L130</f>
        <v>137226.89075630251</v>
      </c>
      <c r="N130" s="103"/>
      <c r="O130" s="103">
        <v>120000</v>
      </c>
      <c r="P130" s="103">
        <f>((O130/1.19)*23%)+O130</f>
        <v>143193.27731092437</v>
      </c>
      <c r="Q130" s="103"/>
      <c r="R130" s="103">
        <v>148000</v>
      </c>
      <c r="S130" s="103">
        <f>((R130/1.19)*23%)+R130</f>
        <v>176605.04201680672</v>
      </c>
      <c r="T130" s="103"/>
      <c r="U130" s="103"/>
      <c r="V130" s="103"/>
      <c r="W130" s="103"/>
      <c r="X130" s="103"/>
      <c r="Y130" s="103"/>
      <c r="Z130" s="103"/>
      <c r="AA130" s="103"/>
      <c r="AB130" s="103"/>
      <c r="AC130" s="103"/>
      <c r="AD130" s="103"/>
      <c r="AE130" s="103"/>
      <c r="AF130" s="103"/>
      <c r="AG130" s="103"/>
      <c r="AH130" s="103"/>
      <c r="AI130" s="103"/>
      <c r="AJ130" s="103"/>
      <c r="AK130" s="103"/>
      <c r="AL130" s="103"/>
      <c r="AM130" s="103"/>
      <c r="AN130" s="103"/>
      <c r="AO130" s="103"/>
      <c r="AP130" s="103"/>
      <c r="AQ130" s="103"/>
      <c r="AR130" s="103"/>
      <c r="AS130" s="103"/>
      <c r="AT130" s="103"/>
      <c r="AU130" s="103"/>
      <c r="AV130" s="103"/>
      <c r="AW130" s="103"/>
      <c r="AX130" s="103"/>
      <c r="AY130" s="103"/>
      <c r="AZ130" s="103"/>
      <c r="BA130" s="103"/>
      <c r="BB130" s="103"/>
      <c r="BC130" s="103"/>
      <c r="BD130" s="103"/>
      <c r="BE130" s="103"/>
      <c r="BF130" s="103"/>
      <c r="BG130" s="103"/>
      <c r="BH130" s="103"/>
      <c r="BI130" s="103"/>
      <c r="BJ130" s="103"/>
      <c r="BK130" s="103"/>
      <c r="BL130" s="103"/>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f t="shared" si="55"/>
        <v>143193.27731092437</v>
      </c>
      <c r="EZ130" s="103">
        <f t="shared" si="56"/>
        <v>152341.73669467788</v>
      </c>
      <c r="FA130" s="103">
        <f t="shared" si="57"/>
        <v>21223.346366582569</v>
      </c>
      <c r="FB130" s="36">
        <f t="shared" si="47"/>
        <v>0.13931406341466512</v>
      </c>
      <c r="FC130" s="37">
        <f t="shared" si="49"/>
        <v>128018.48739495799</v>
      </c>
      <c r="FD130" s="38">
        <f t="shared" si="53"/>
        <v>24323.512605042019</v>
      </c>
      <c r="FE130" s="39">
        <f t="shared" si="48"/>
        <v>152342</v>
      </c>
      <c r="FF130" s="106">
        <f>+FE130*E130*F130</f>
        <v>914052</v>
      </c>
      <c r="FG130" s="248" t="s">
        <v>541</v>
      </c>
    </row>
    <row r="131" spans="1:163" ht="15.5" x14ac:dyDescent="0.35">
      <c r="A131" s="247">
        <f t="shared" si="46"/>
        <v>126</v>
      </c>
      <c r="B131" s="20" t="s">
        <v>146</v>
      </c>
      <c r="C131" s="163" t="s">
        <v>147</v>
      </c>
      <c r="D131" s="20" t="s">
        <v>148</v>
      </c>
      <c r="E131" s="20">
        <v>1</v>
      </c>
      <c r="F131" s="20"/>
      <c r="G131" s="102"/>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3"/>
      <c r="AG131" s="103"/>
      <c r="AH131" s="103"/>
      <c r="AI131" s="103"/>
      <c r="AJ131" s="103"/>
      <c r="AK131" s="103"/>
      <c r="AL131" s="103"/>
      <c r="AM131" s="103">
        <v>5940</v>
      </c>
      <c r="AN131" s="103">
        <v>6433</v>
      </c>
      <c r="AO131" s="103">
        <f>(AN131*5.1%)+AN131</f>
        <v>6761.0829999999996</v>
      </c>
      <c r="AP131" s="103"/>
      <c r="AQ131" s="103"/>
      <c r="AR131" s="103"/>
      <c r="AS131" s="103"/>
      <c r="AT131" s="103"/>
      <c r="AU131" s="103"/>
      <c r="AV131" s="103"/>
      <c r="AW131" s="103"/>
      <c r="AX131" s="103"/>
      <c r="AY131" s="103"/>
      <c r="AZ131" s="103"/>
      <c r="BA131" s="103"/>
      <c r="BB131" s="103"/>
      <c r="BC131" s="103"/>
      <c r="BD131" s="103"/>
      <c r="BE131" s="103"/>
      <c r="BF131" s="103"/>
      <c r="BG131" s="103"/>
      <c r="BH131" s="103"/>
      <c r="BI131" s="103"/>
      <c r="BJ131" s="103"/>
      <c r="BK131" s="103"/>
      <c r="BL131" s="103"/>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f t="shared" si="55"/>
        <v>6350.5414999999994</v>
      </c>
      <c r="EZ131" s="103">
        <f t="shared" si="56"/>
        <v>6350.5414999999994</v>
      </c>
      <c r="FA131" s="103">
        <f t="shared" si="57"/>
        <v>580.59335721699381</v>
      </c>
      <c r="FB131" s="36">
        <f t="shared" si="47"/>
        <v>9.1424228503505386E-2</v>
      </c>
      <c r="FC131" s="37">
        <f t="shared" si="49"/>
        <v>5336.9747899159665</v>
      </c>
      <c r="FD131" s="38">
        <f t="shared" si="53"/>
        <v>1014.0252100840337</v>
      </c>
      <c r="FE131" s="39">
        <f t="shared" si="48"/>
        <v>6351</v>
      </c>
      <c r="FF131" s="106">
        <f>+FE131*E131</f>
        <v>6351</v>
      </c>
      <c r="FG131" s="248" t="s">
        <v>541</v>
      </c>
    </row>
    <row r="132" spans="1:163" ht="186" x14ac:dyDescent="0.35">
      <c r="A132" s="247">
        <f t="shared" si="46"/>
        <v>127</v>
      </c>
      <c r="B132" s="20" t="s">
        <v>203</v>
      </c>
      <c r="C132" s="163" t="s">
        <v>504</v>
      </c>
      <c r="D132" s="20" t="s">
        <v>6</v>
      </c>
      <c r="E132" s="20">
        <v>50</v>
      </c>
      <c r="F132" s="20"/>
      <c r="G132" s="102"/>
      <c r="H132" s="103"/>
      <c r="I132" s="103"/>
      <c r="J132" s="103"/>
      <c r="K132" s="103"/>
      <c r="L132" s="103">
        <v>12800</v>
      </c>
      <c r="M132" s="103">
        <f>(L132*5.1%)+L132</f>
        <v>13452.8</v>
      </c>
      <c r="N132" s="103"/>
      <c r="O132" s="103">
        <v>13000</v>
      </c>
      <c r="P132" s="103">
        <f>(O132*5.1%)+O132</f>
        <v>13663</v>
      </c>
      <c r="Q132" s="103"/>
      <c r="R132" s="103"/>
      <c r="S132" s="103"/>
      <c r="T132" s="103"/>
      <c r="U132" s="103"/>
      <c r="V132" s="103"/>
      <c r="W132" s="103"/>
      <c r="X132" s="103"/>
      <c r="Y132" s="103"/>
      <c r="Z132" s="103"/>
      <c r="AA132" s="103"/>
      <c r="AB132" s="103"/>
      <c r="AC132" s="103"/>
      <c r="AD132" s="103"/>
      <c r="AE132" s="103"/>
      <c r="AF132" s="103"/>
      <c r="AG132" s="103"/>
      <c r="AH132" s="103"/>
      <c r="AI132" s="103"/>
      <c r="AJ132" s="103"/>
      <c r="AK132" s="103"/>
      <c r="AL132" s="103"/>
      <c r="AM132" s="103"/>
      <c r="AN132" s="103"/>
      <c r="AO132" s="103"/>
      <c r="AP132" s="103"/>
      <c r="AQ132" s="103"/>
      <c r="AR132" s="103"/>
      <c r="AS132" s="103"/>
      <c r="AT132" s="103"/>
      <c r="AU132" s="103"/>
      <c r="AV132" s="103"/>
      <c r="AW132" s="103"/>
      <c r="AX132" s="103"/>
      <c r="AY132" s="103"/>
      <c r="AZ132" s="103"/>
      <c r="BA132" s="103"/>
      <c r="BB132" s="103"/>
      <c r="BC132" s="103"/>
      <c r="BD132" s="103"/>
      <c r="BE132" s="103"/>
      <c r="BF132" s="103"/>
      <c r="BG132" s="103"/>
      <c r="BH132" s="103"/>
      <c r="BI132" s="103"/>
      <c r="BJ132" s="103"/>
      <c r="BK132" s="103"/>
      <c r="BL132" s="103"/>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f t="shared" si="55"/>
        <v>13557.9</v>
      </c>
      <c r="EZ132" s="103">
        <f t="shared" si="56"/>
        <v>13557.9</v>
      </c>
      <c r="FA132" s="103">
        <f t="shared" si="57"/>
        <v>148.63384540541281</v>
      </c>
      <c r="FB132" s="36">
        <f t="shared" si="47"/>
        <v>1.0962895832349613E-2</v>
      </c>
      <c r="FC132" s="37">
        <f>FE132/1.08</f>
        <v>12553.703703703703</v>
      </c>
      <c r="FD132" s="38">
        <f>FC132*8%</f>
        <v>1004.2962962962962</v>
      </c>
      <c r="FE132" s="39">
        <f t="shared" si="48"/>
        <v>13558</v>
      </c>
      <c r="FF132" s="106">
        <f>+FE132*E132</f>
        <v>677900</v>
      </c>
      <c r="FG132" s="248" t="s">
        <v>541</v>
      </c>
    </row>
    <row r="133" spans="1:163" ht="15.5" x14ac:dyDescent="0.35">
      <c r="A133" s="247">
        <f t="shared" si="46"/>
        <v>128</v>
      </c>
      <c r="B133" s="20" t="s">
        <v>204</v>
      </c>
      <c r="C133" s="163" t="s">
        <v>642</v>
      </c>
      <c r="D133" s="20" t="s">
        <v>595</v>
      </c>
      <c r="E133" s="20">
        <v>50</v>
      </c>
      <c r="F133" s="20">
        <v>1</v>
      </c>
      <c r="G133" s="102"/>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c r="AH133" s="103"/>
      <c r="AI133" s="103"/>
      <c r="AJ133" s="103"/>
      <c r="AK133" s="103"/>
      <c r="AL133" s="103"/>
      <c r="AM133" s="103"/>
      <c r="AN133" s="103"/>
      <c r="AO133" s="103"/>
      <c r="AP133" s="103"/>
      <c r="AQ133" s="103"/>
      <c r="AR133" s="103"/>
      <c r="AS133" s="103"/>
      <c r="AT133" s="103"/>
      <c r="AU133" s="103"/>
      <c r="AV133" s="103"/>
      <c r="AW133" s="103"/>
      <c r="AX133" s="103"/>
      <c r="AY133" s="103"/>
      <c r="AZ133" s="103"/>
      <c r="BA133" s="103">
        <v>3500</v>
      </c>
      <c r="BB133" s="103">
        <f>(BA133*5.1%)+BA133</f>
        <v>3678.5</v>
      </c>
      <c r="BC133" s="103">
        <v>3200</v>
      </c>
      <c r="BD133" s="103">
        <f>(BC133*5.1%)+BC133</f>
        <v>3363.2</v>
      </c>
      <c r="BE133" s="103">
        <v>2500</v>
      </c>
      <c r="BF133" s="103">
        <f>(BE133*5.1%)+BE133</f>
        <v>2627.5</v>
      </c>
      <c r="BG133" s="103"/>
      <c r="BH133" s="103"/>
      <c r="BI133" s="103"/>
      <c r="BJ133" s="103"/>
      <c r="BK133" s="103"/>
      <c r="BL133" s="103"/>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f t="shared" si="55"/>
        <v>3363.2</v>
      </c>
      <c r="EZ133" s="103">
        <f t="shared" si="56"/>
        <v>3223.0666666666671</v>
      </c>
      <c r="FA133" s="103">
        <f t="shared" si="57"/>
        <v>539.33131128586433</v>
      </c>
      <c r="FB133" s="36">
        <f t="shared" si="47"/>
        <v>0.16733482954717999</v>
      </c>
      <c r="FC133" s="37">
        <f t="shared" si="49"/>
        <v>2826.8907563025209</v>
      </c>
      <c r="FD133" s="38">
        <f>FC133*19%</f>
        <v>537.10924369747897</v>
      </c>
      <c r="FE133" s="39">
        <f t="shared" si="48"/>
        <v>3364</v>
      </c>
      <c r="FF133" s="106">
        <f>+FE133*E133*F133</f>
        <v>168200</v>
      </c>
      <c r="FG133" s="248" t="s">
        <v>534</v>
      </c>
    </row>
    <row r="134" spans="1:163" s="198" customFormat="1" ht="15.65" customHeight="1" x14ac:dyDescent="0.35">
      <c r="A134" s="249" t="s">
        <v>205</v>
      </c>
      <c r="B134" s="199"/>
      <c r="C134" s="199"/>
      <c r="D134" s="201"/>
      <c r="E134" s="199"/>
      <c r="F134" s="199"/>
      <c r="G134" s="200"/>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c r="BC134" s="195"/>
      <c r="BD134" s="195"/>
      <c r="BE134" s="195"/>
      <c r="BF134" s="195"/>
      <c r="BG134" s="195"/>
      <c r="BH134" s="195"/>
      <c r="BI134" s="195"/>
      <c r="BJ134" s="195"/>
      <c r="BK134" s="195"/>
      <c r="BL134" s="195"/>
      <c r="BM134" s="195"/>
      <c r="BN134" s="195"/>
      <c r="BO134" s="195"/>
      <c r="BP134" s="195"/>
      <c r="BQ134" s="195"/>
      <c r="BR134" s="195"/>
      <c r="BS134" s="195"/>
      <c r="BT134" s="195"/>
      <c r="BU134" s="195"/>
      <c r="BV134" s="195"/>
      <c r="BW134" s="195"/>
      <c r="BX134" s="195"/>
      <c r="BY134" s="195"/>
      <c r="BZ134" s="195"/>
      <c r="CA134" s="195"/>
      <c r="CB134" s="195"/>
      <c r="CC134" s="195"/>
      <c r="CD134" s="195"/>
      <c r="CE134" s="195"/>
      <c r="CF134" s="195"/>
      <c r="CG134" s="195"/>
      <c r="CH134" s="195"/>
      <c r="CI134" s="195"/>
      <c r="CJ134" s="195"/>
      <c r="CK134" s="195"/>
      <c r="CL134" s="195"/>
      <c r="CM134" s="195"/>
      <c r="CN134" s="195"/>
      <c r="CO134" s="195"/>
      <c r="CP134" s="195"/>
      <c r="CQ134" s="195"/>
      <c r="CR134" s="195"/>
      <c r="CS134" s="195"/>
      <c r="CT134" s="195"/>
      <c r="CU134" s="195"/>
      <c r="CV134" s="195"/>
      <c r="CW134" s="195"/>
      <c r="CX134" s="195"/>
      <c r="CY134" s="195"/>
      <c r="CZ134" s="195"/>
      <c r="DA134" s="195"/>
      <c r="DB134" s="195"/>
      <c r="DC134" s="195"/>
      <c r="DD134" s="195"/>
      <c r="DE134" s="195"/>
      <c r="DF134" s="195"/>
      <c r="DG134" s="195"/>
      <c r="DH134" s="195"/>
      <c r="DI134" s="195"/>
      <c r="DJ134" s="195"/>
      <c r="DK134" s="195"/>
      <c r="DL134" s="195"/>
      <c r="DM134" s="195"/>
      <c r="DN134" s="195"/>
      <c r="DO134" s="195"/>
      <c r="DP134" s="195"/>
      <c r="DQ134" s="195"/>
      <c r="DR134" s="195"/>
      <c r="DS134" s="195"/>
      <c r="DT134" s="195"/>
      <c r="DU134" s="195"/>
      <c r="DV134" s="195"/>
      <c r="DW134" s="195"/>
      <c r="DX134" s="195"/>
      <c r="DY134" s="195"/>
      <c r="DZ134" s="195"/>
      <c r="EA134" s="195"/>
      <c r="EB134" s="195"/>
      <c r="EC134" s="195"/>
      <c r="ED134" s="195"/>
      <c r="EE134" s="195"/>
      <c r="EF134" s="195"/>
      <c r="EG134" s="195"/>
      <c r="EH134" s="195"/>
      <c r="EI134" s="195"/>
      <c r="EJ134" s="195"/>
      <c r="EK134" s="195"/>
      <c r="EL134" s="195"/>
      <c r="EM134" s="195"/>
      <c r="EN134" s="195"/>
      <c r="EO134" s="195"/>
      <c r="EP134" s="195"/>
      <c r="EQ134" s="195"/>
      <c r="ER134" s="195"/>
      <c r="ES134" s="195"/>
      <c r="ET134" s="195"/>
      <c r="EU134" s="195"/>
      <c r="EV134" s="195"/>
      <c r="EW134" s="195"/>
      <c r="EX134" s="195"/>
      <c r="EY134" s="195"/>
      <c r="EZ134" s="195"/>
      <c r="FA134" s="195"/>
      <c r="FB134" s="197"/>
      <c r="FC134" s="196"/>
      <c r="FD134" s="196"/>
      <c r="FE134" s="196"/>
      <c r="FF134" s="196"/>
      <c r="FG134" s="250"/>
    </row>
    <row r="135" spans="1:163" ht="170.5" x14ac:dyDescent="0.35">
      <c r="A135" s="247">
        <f t="shared" ref="A135:A146" si="58">ROW()-5</f>
        <v>130</v>
      </c>
      <c r="B135" s="20" t="s">
        <v>494</v>
      </c>
      <c r="C135" s="163" t="s">
        <v>493</v>
      </c>
      <c r="D135" s="20" t="s">
        <v>6</v>
      </c>
      <c r="E135" s="20">
        <v>400</v>
      </c>
      <c r="F135" s="20"/>
      <c r="G135" s="102"/>
      <c r="H135" s="103">
        <v>17000</v>
      </c>
      <c r="I135" s="103">
        <f>(H135*5.1%)+H135</f>
        <v>17867</v>
      </c>
      <c r="J135" s="103">
        <v>15500</v>
      </c>
      <c r="K135" s="103">
        <f>(J135*5.1%)+J135</f>
        <v>16290.5</v>
      </c>
      <c r="L135" s="103"/>
      <c r="M135" s="103"/>
      <c r="N135" s="103">
        <v>15500</v>
      </c>
      <c r="O135" s="103"/>
      <c r="P135" s="103"/>
      <c r="Q135" s="103">
        <v>16000</v>
      </c>
      <c r="R135" s="103"/>
      <c r="S135" s="103"/>
      <c r="T135" s="103"/>
      <c r="U135" s="103"/>
      <c r="V135" s="103"/>
      <c r="W135" s="103"/>
      <c r="X135" s="103"/>
      <c r="Y135" s="103"/>
      <c r="Z135" s="103"/>
      <c r="AA135" s="103"/>
      <c r="AB135" s="103"/>
      <c r="AC135" s="103"/>
      <c r="AD135" s="103"/>
      <c r="AE135" s="103"/>
      <c r="AF135" s="103"/>
      <c r="AG135" s="103"/>
      <c r="AH135" s="103"/>
      <c r="AI135" s="103"/>
      <c r="AJ135" s="103"/>
      <c r="AK135" s="103"/>
      <c r="AL135" s="103"/>
      <c r="AM135" s="103"/>
      <c r="AN135" s="103"/>
      <c r="AO135" s="103"/>
      <c r="AP135" s="103"/>
      <c r="AQ135" s="103"/>
      <c r="AR135" s="103"/>
      <c r="AS135" s="103"/>
      <c r="AT135" s="103"/>
      <c r="AU135" s="103"/>
      <c r="AV135" s="103"/>
      <c r="AW135" s="103"/>
      <c r="AX135" s="103"/>
      <c r="AY135" s="103"/>
      <c r="AZ135" s="103"/>
      <c r="BA135" s="103"/>
      <c r="BB135" s="103"/>
      <c r="BC135" s="103"/>
      <c r="BD135" s="103"/>
      <c r="BE135" s="103"/>
      <c r="BF135" s="103"/>
      <c r="BG135" s="103"/>
      <c r="BH135" s="103"/>
      <c r="BI135" s="103"/>
      <c r="BJ135" s="103"/>
      <c r="BK135" s="103"/>
      <c r="BL135" s="103"/>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f t="shared" si="55"/>
        <v>16145.25</v>
      </c>
      <c r="EZ135" s="103">
        <f t="shared" si="56"/>
        <v>16414.375</v>
      </c>
      <c r="FA135" s="103">
        <f t="shared" si="57"/>
        <v>1021.9674958138346</v>
      </c>
      <c r="FB135" s="36">
        <f t="shared" ref="FB135:FB141" si="59">+FA135/EZ135</f>
        <v>6.2260518345281776E-2</v>
      </c>
      <c r="FC135" s="37">
        <f>FE135/1.08</f>
        <v>15199.074074074073</v>
      </c>
      <c r="FD135" s="38">
        <f>FC135*8%</f>
        <v>1215.9259259259259</v>
      </c>
      <c r="FE135" s="39">
        <f t="shared" ref="FE135:FE146" si="60">ROUNDUP(IF(FB135&lt;15%,EZ135,EY135),0)</f>
        <v>16415</v>
      </c>
      <c r="FF135" s="106">
        <f>+FE135*E135</f>
        <v>6566000</v>
      </c>
      <c r="FG135" s="248" t="s">
        <v>541</v>
      </c>
    </row>
    <row r="136" spans="1:163" ht="279" x14ac:dyDescent="0.35">
      <c r="A136" s="247">
        <f t="shared" si="58"/>
        <v>131</v>
      </c>
      <c r="B136" s="35" t="s">
        <v>645</v>
      </c>
      <c r="C136" s="233" t="s">
        <v>646</v>
      </c>
      <c r="D136" s="20" t="s">
        <v>595</v>
      </c>
      <c r="E136" s="22">
        <v>1</v>
      </c>
      <c r="F136" s="22">
        <v>1</v>
      </c>
      <c r="G136" s="111"/>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c r="BO136" s="28"/>
      <c r="BP136" s="28"/>
      <c r="BQ136" s="28"/>
      <c r="BR136" s="28"/>
      <c r="BS136" s="28"/>
      <c r="BT136" s="28"/>
      <c r="BU136" s="28"/>
      <c r="BV136" s="28"/>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8"/>
      <c r="DC136" s="28">
        <v>5500000</v>
      </c>
      <c r="DD136" s="28"/>
      <c r="DE136" s="28"/>
      <c r="DF136" s="28"/>
      <c r="DG136" s="28"/>
      <c r="DH136" s="28"/>
      <c r="DI136" s="28"/>
      <c r="DJ136" s="28"/>
      <c r="DK136" s="28"/>
      <c r="DL136" s="28"/>
      <c r="DM136" s="28"/>
      <c r="DN136" s="28"/>
      <c r="DO136" s="28"/>
      <c r="DP136" s="28"/>
      <c r="DQ136" s="28"/>
      <c r="DR136" s="28"/>
      <c r="DS136" s="28"/>
      <c r="DT136" s="28"/>
      <c r="DU136" s="28"/>
      <c r="DV136" s="28"/>
      <c r="DW136" s="28"/>
      <c r="DX136" s="28"/>
      <c r="DY136" s="28"/>
      <c r="DZ136" s="28"/>
      <c r="EA136" s="28"/>
      <c r="EB136" s="28">
        <v>5750000</v>
      </c>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103">
        <f t="shared" si="55"/>
        <v>5625000</v>
      </c>
      <c r="EZ136" s="103">
        <f t="shared" si="56"/>
        <v>5625000</v>
      </c>
      <c r="FA136" s="103">
        <f t="shared" si="57"/>
        <v>176776.69529663687</v>
      </c>
      <c r="FB136" s="95">
        <f t="shared" si="59"/>
        <v>3.1426968052735441E-2</v>
      </c>
      <c r="FC136" s="37">
        <f t="shared" ref="FC136:FC146" si="61">FE136/1.19</f>
        <v>4726890.7563025216</v>
      </c>
      <c r="FD136" s="38">
        <f>FC136*19%</f>
        <v>898109.24369747913</v>
      </c>
      <c r="FE136" s="39">
        <f t="shared" si="60"/>
        <v>5625000</v>
      </c>
      <c r="FF136" s="106">
        <f>+FE136*E136*F136</f>
        <v>5625000</v>
      </c>
      <c r="FG136" s="248" t="s">
        <v>541</v>
      </c>
    </row>
    <row r="137" spans="1:163" ht="58" x14ac:dyDescent="0.35">
      <c r="A137" s="247">
        <f t="shared" si="58"/>
        <v>132</v>
      </c>
      <c r="B137" s="22" t="s">
        <v>514</v>
      </c>
      <c r="C137" s="97" t="s">
        <v>490</v>
      </c>
      <c r="D137" s="20" t="s">
        <v>6</v>
      </c>
      <c r="E137" s="20">
        <v>50</v>
      </c>
      <c r="F137" s="20"/>
      <c r="G137" s="102"/>
      <c r="H137" s="103"/>
      <c r="I137" s="103"/>
      <c r="J137" s="103"/>
      <c r="K137" s="103"/>
      <c r="L137" s="103"/>
      <c r="M137" s="103"/>
      <c r="N137" s="103"/>
      <c r="O137" s="103"/>
      <c r="P137" s="103"/>
      <c r="Q137" s="103"/>
      <c r="R137" s="103"/>
      <c r="S137" s="103"/>
      <c r="T137" s="103"/>
      <c r="U137" s="103"/>
      <c r="V137" s="103"/>
      <c r="W137" s="103"/>
      <c r="X137" s="103"/>
      <c r="Y137" s="103"/>
      <c r="Z137" s="103"/>
      <c r="AA137" s="103"/>
      <c r="AB137" s="103"/>
      <c r="AC137" s="103"/>
      <c r="AD137" s="103"/>
      <c r="AE137" s="103"/>
      <c r="AF137" s="103"/>
      <c r="AG137" s="103"/>
      <c r="AH137" s="103"/>
      <c r="AI137" s="103"/>
      <c r="AJ137" s="103"/>
      <c r="AK137" s="103"/>
      <c r="AL137" s="103"/>
      <c r="AM137" s="103"/>
      <c r="AN137" s="103"/>
      <c r="AO137" s="103"/>
      <c r="AP137" s="103"/>
      <c r="AQ137" s="103"/>
      <c r="AR137" s="103"/>
      <c r="AS137" s="103"/>
      <c r="AT137" s="103"/>
      <c r="AU137" s="103"/>
      <c r="AV137" s="103"/>
      <c r="AW137" s="103"/>
      <c r="AX137" s="103"/>
      <c r="AY137" s="103"/>
      <c r="AZ137" s="103"/>
      <c r="BA137" s="103"/>
      <c r="BB137" s="103"/>
      <c r="BC137" s="103"/>
      <c r="BD137" s="103"/>
      <c r="BE137" s="103"/>
      <c r="BF137" s="103"/>
      <c r="BG137" s="103"/>
      <c r="BH137" s="103"/>
      <c r="BI137" s="103"/>
      <c r="BJ137" s="103"/>
      <c r="BK137" s="103"/>
      <c r="BL137" s="103"/>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38">
        <v>14000</v>
      </c>
      <c r="DB137" s="38">
        <v>13000</v>
      </c>
      <c r="DC137" s="38"/>
      <c r="DD137" s="38"/>
      <c r="DE137" s="38"/>
      <c r="DF137" s="38"/>
      <c r="DG137" s="38"/>
      <c r="DH137" s="38"/>
      <c r="DI137" s="38"/>
      <c r="DJ137" s="38"/>
      <c r="DK137" s="38"/>
      <c r="DL137" s="38"/>
      <c r="DM137" s="38"/>
      <c r="DN137" s="38"/>
      <c r="DO137" s="38"/>
      <c r="DP137" s="38"/>
      <c r="DQ137" s="38"/>
      <c r="DR137" s="38"/>
      <c r="DS137" s="38"/>
      <c r="DT137" s="38"/>
      <c r="DU137" s="38"/>
      <c r="DV137" s="38"/>
      <c r="DW137" s="38"/>
      <c r="DX137" s="38"/>
      <c r="DY137" s="38"/>
      <c r="DZ137" s="38"/>
      <c r="EA137" s="38"/>
      <c r="EB137" s="38"/>
      <c r="EC137" s="38"/>
      <c r="ED137" s="38"/>
      <c r="EE137" s="38"/>
      <c r="EF137" s="38"/>
      <c r="EG137" s="38"/>
      <c r="EH137" s="38"/>
      <c r="EI137" s="38"/>
      <c r="EJ137" s="38"/>
      <c r="EK137" s="38"/>
      <c r="EL137" s="38"/>
      <c r="EM137" s="38"/>
      <c r="EN137" s="38"/>
      <c r="EO137" s="38"/>
      <c r="EP137" s="38"/>
      <c r="EQ137" s="38"/>
      <c r="ER137" s="38"/>
      <c r="ES137" s="38"/>
      <c r="ET137" s="38"/>
      <c r="EU137" s="38"/>
      <c r="EV137" s="38"/>
      <c r="EW137" s="38"/>
      <c r="EX137" s="38"/>
      <c r="EY137" s="103">
        <f t="shared" si="55"/>
        <v>13500</v>
      </c>
      <c r="EZ137" s="103">
        <f t="shared" si="56"/>
        <v>13500</v>
      </c>
      <c r="FA137" s="103">
        <f t="shared" si="57"/>
        <v>707.10678118654755</v>
      </c>
      <c r="FB137" s="36">
        <f t="shared" si="59"/>
        <v>5.2378280087892408E-2</v>
      </c>
      <c r="FC137" s="37">
        <f t="shared" si="61"/>
        <v>11344.53781512605</v>
      </c>
      <c r="FD137" s="38"/>
      <c r="FE137" s="39">
        <f t="shared" si="60"/>
        <v>13500</v>
      </c>
      <c r="FF137" s="106">
        <f>+FE137*E137</f>
        <v>675000</v>
      </c>
      <c r="FG137" s="248" t="s">
        <v>541</v>
      </c>
    </row>
    <row r="138" spans="1:163" ht="186" x14ac:dyDescent="0.35">
      <c r="A138" s="247">
        <f t="shared" si="58"/>
        <v>133</v>
      </c>
      <c r="B138" s="35" t="s">
        <v>616</v>
      </c>
      <c r="C138" s="163" t="s">
        <v>617</v>
      </c>
      <c r="D138" s="20" t="s">
        <v>595</v>
      </c>
      <c r="E138" s="22">
        <v>1</v>
      </c>
      <c r="F138" s="20">
        <v>1</v>
      </c>
      <c r="G138" s="104"/>
      <c r="H138" s="103"/>
      <c r="I138" s="103"/>
      <c r="J138" s="103"/>
      <c r="K138" s="103"/>
      <c r="L138" s="103"/>
      <c r="M138" s="103"/>
      <c r="N138" s="103"/>
      <c r="O138" s="103"/>
      <c r="P138" s="103"/>
      <c r="Q138" s="103"/>
      <c r="R138" s="103"/>
      <c r="S138" s="103"/>
      <c r="T138" s="103">
        <v>1500000</v>
      </c>
      <c r="U138" s="103">
        <v>1600000</v>
      </c>
      <c r="V138" s="103">
        <v>1550000</v>
      </c>
      <c r="W138" s="103"/>
      <c r="X138" s="103"/>
      <c r="Y138" s="103"/>
      <c r="Z138" s="103"/>
      <c r="AA138" s="103"/>
      <c r="AB138" s="103"/>
      <c r="AC138" s="103"/>
      <c r="AD138" s="103"/>
      <c r="AE138" s="103"/>
      <c r="AF138" s="103"/>
      <c r="AG138" s="103"/>
      <c r="AH138" s="103"/>
      <c r="AI138" s="103"/>
      <c r="AJ138" s="103"/>
      <c r="AK138" s="103"/>
      <c r="AL138" s="103"/>
      <c r="AM138" s="103"/>
      <c r="AN138" s="103"/>
      <c r="AO138" s="103"/>
      <c r="AP138" s="103"/>
      <c r="AQ138" s="103"/>
      <c r="AR138" s="103"/>
      <c r="AS138" s="103"/>
      <c r="AT138" s="103"/>
      <c r="AU138" s="103"/>
      <c r="AV138" s="103"/>
      <c r="AW138" s="103"/>
      <c r="AX138" s="103"/>
      <c r="AY138" s="103"/>
      <c r="AZ138" s="103"/>
      <c r="BA138" s="103"/>
      <c r="BB138" s="103"/>
      <c r="BC138" s="103"/>
      <c r="BD138" s="103"/>
      <c r="BE138" s="103"/>
      <c r="BF138" s="103"/>
      <c r="BG138" s="103"/>
      <c r="BH138" s="103"/>
      <c r="BI138" s="103"/>
      <c r="BJ138" s="103"/>
      <c r="BK138" s="103"/>
      <c r="BL138" s="103"/>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f t="shared" si="55"/>
        <v>1550000</v>
      </c>
      <c r="EZ138" s="103">
        <f t="shared" si="56"/>
        <v>1550000</v>
      </c>
      <c r="FA138" s="103">
        <f t="shared" si="57"/>
        <v>50000</v>
      </c>
      <c r="FB138" s="36">
        <f t="shared" si="59"/>
        <v>3.2258064516129031E-2</v>
      </c>
      <c r="FC138" s="37">
        <f t="shared" si="61"/>
        <v>1302521.0084033613</v>
      </c>
      <c r="FD138" s="38"/>
      <c r="FE138" s="39">
        <f t="shared" si="60"/>
        <v>1550000</v>
      </c>
      <c r="FF138" s="106">
        <f>+FE138*E138*F138</f>
        <v>1550000</v>
      </c>
      <c r="FG138" s="248" t="s">
        <v>541</v>
      </c>
    </row>
    <row r="139" spans="1:163" ht="46.5" x14ac:dyDescent="0.35">
      <c r="A139" s="247">
        <f t="shared" si="58"/>
        <v>134</v>
      </c>
      <c r="B139" s="22" t="s">
        <v>227</v>
      </c>
      <c r="C139" s="233" t="s">
        <v>228</v>
      </c>
      <c r="D139" s="22" t="s">
        <v>618</v>
      </c>
      <c r="E139" s="22">
        <v>3</v>
      </c>
      <c r="F139" s="22">
        <v>1</v>
      </c>
      <c r="G139" s="104"/>
      <c r="H139" s="103"/>
      <c r="I139" s="103"/>
      <c r="J139" s="103"/>
      <c r="K139" s="103"/>
      <c r="L139" s="103"/>
      <c r="M139" s="103"/>
      <c r="N139" s="103"/>
      <c r="O139" s="103"/>
      <c r="P139" s="103"/>
      <c r="Q139" s="103"/>
      <c r="R139" s="103"/>
      <c r="S139" s="103"/>
      <c r="T139" s="103"/>
      <c r="U139" s="103"/>
      <c r="V139" s="103"/>
      <c r="W139" s="103">
        <v>860000</v>
      </c>
      <c r="X139" s="103">
        <f>(W139*5.1%)+W139</f>
        <v>903860</v>
      </c>
      <c r="Y139" s="103">
        <v>600000</v>
      </c>
      <c r="Z139" s="103">
        <f>(Y139*5.1%)+Y139</f>
        <v>630600</v>
      </c>
      <c r="AA139" s="103"/>
      <c r="AB139" s="103"/>
      <c r="AC139" s="103"/>
      <c r="AD139" s="103"/>
      <c r="AE139" s="103"/>
      <c r="AF139" s="103"/>
      <c r="AG139" s="103"/>
      <c r="AH139" s="103"/>
      <c r="AI139" s="103"/>
      <c r="AJ139" s="103"/>
      <c r="AK139" s="103"/>
      <c r="AL139" s="103"/>
      <c r="AM139" s="103"/>
      <c r="AN139" s="103"/>
      <c r="AO139" s="103"/>
      <c r="AP139" s="103"/>
      <c r="AQ139" s="103"/>
      <c r="AR139" s="103"/>
      <c r="AS139" s="103"/>
      <c r="AT139" s="103"/>
      <c r="AU139" s="103"/>
      <c r="AV139" s="103"/>
      <c r="AW139" s="103"/>
      <c r="AX139" s="103"/>
      <c r="AY139" s="103"/>
      <c r="AZ139" s="103"/>
      <c r="BA139" s="103"/>
      <c r="BB139" s="103"/>
      <c r="BC139" s="103"/>
      <c r="BD139" s="103"/>
      <c r="BE139" s="103"/>
      <c r="BF139" s="103"/>
      <c r="BG139" s="109"/>
      <c r="BH139" s="109"/>
      <c r="BI139" s="109"/>
      <c r="BJ139" s="109"/>
      <c r="BK139" s="109"/>
      <c r="BL139" s="109"/>
      <c r="BM139" s="109"/>
      <c r="BN139" s="109"/>
      <c r="BO139" s="109"/>
      <c r="BP139" s="109"/>
      <c r="BQ139" s="109"/>
      <c r="BR139" s="109"/>
      <c r="BS139" s="109"/>
      <c r="BT139" s="109"/>
      <c r="BU139" s="109"/>
      <c r="BV139" s="109"/>
      <c r="BW139" s="109"/>
      <c r="BX139" s="109"/>
      <c r="BY139" s="109"/>
      <c r="BZ139" s="109"/>
      <c r="CA139" s="109"/>
      <c r="CB139" s="109"/>
      <c r="CC139" s="109"/>
      <c r="CD139" s="109"/>
      <c r="CE139" s="109"/>
      <c r="CF139" s="109"/>
      <c r="CG139" s="109"/>
      <c r="CH139" s="109"/>
      <c r="CI139" s="109"/>
      <c r="CJ139" s="109"/>
      <c r="CK139" s="109"/>
      <c r="CL139" s="109"/>
      <c r="CM139" s="109"/>
      <c r="CN139" s="109"/>
      <c r="CO139" s="109"/>
      <c r="CP139" s="109"/>
      <c r="CQ139" s="109"/>
      <c r="CR139" s="109"/>
      <c r="CS139" s="109"/>
      <c r="CT139" s="109"/>
      <c r="CU139" s="109"/>
      <c r="CV139" s="109"/>
      <c r="CW139" s="109"/>
      <c r="CX139" s="109"/>
      <c r="CY139" s="109"/>
      <c r="CZ139" s="109"/>
      <c r="DA139" s="109"/>
      <c r="DB139" s="109"/>
      <c r="DC139" s="109"/>
      <c r="DD139" s="109"/>
      <c r="DE139" s="109"/>
      <c r="DF139" s="109"/>
      <c r="DG139" s="109"/>
      <c r="DH139" s="109"/>
      <c r="DI139" s="109"/>
      <c r="DJ139" s="109"/>
      <c r="DK139" s="109"/>
      <c r="DL139" s="109"/>
      <c r="DM139" s="109"/>
      <c r="DN139" s="109"/>
      <c r="DO139" s="109"/>
      <c r="DP139" s="109"/>
      <c r="DQ139" s="109"/>
      <c r="DR139" s="109"/>
      <c r="DS139" s="109"/>
      <c r="DT139" s="109"/>
      <c r="DU139" s="109"/>
      <c r="DV139" s="109"/>
      <c r="DW139" s="109"/>
      <c r="DX139" s="109"/>
      <c r="DY139" s="109"/>
      <c r="DZ139" s="109"/>
      <c r="EA139" s="109"/>
      <c r="EB139" s="109"/>
      <c r="EC139" s="109"/>
      <c r="ED139" s="109"/>
      <c r="EE139" s="109"/>
      <c r="EF139" s="109"/>
      <c r="EG139" s="109"/>
      <c r="EH139" s="109"/>
      <c r="EI139" s="109"/>
      <c r="EJ139" s="109"/>
      <c r="EK139" s="109"/>
      <c r="EL139" s="109"/>
      <c r="EM139" s="109"/>
      <c r="EN139" s="109"/>
      <c r="EO139" s="109"/>
      <c r="EP139" s="109"/>
      <c r="EQ139" s="109"/>
      <c r="ER139" s="109"/>
      <c r="ES139" s="109"/>
      <c r="ET139" s="109"/>
      <c r="EU139" s="109"/>
      <c r="EV139" s="109"/>
      <c r="EW139" s="109"/>
      <c r="EX139" s="109"/>
      <c r="EY139" s="103">
        <f t="shared" si="55"/>
        <v>767230</v>
      </c>
      <c r="EZ139" s="103">
        <f t="shared" si="56"/>
        <v>767230</v>
      </c>
      <c r="FA139" s="103">
        <f t="shared" si="57"/>
        <v>193223.99902703598</v>
      </c>
      <c r="FB139" s="36">
        <f t="shared" si="59"/>
        <v>0.25184625083356488</v>
      </c>
      <c r="FC139" s="37">
        <f t="shared" si="61"/>
        <v>644731.09243697487</v>
      </c>
      <c r="FD139" s="38"/>
      <c r="FE139" s="39">
        <f t="shared" si="60"/>
        <v>767230</v>
      </c>
      <c r="FF139" s="106">
        <f>+FE139*E139*F139</f>
        <v>2301690</v>
      </c>
      <c r="FG139" s="248" t="s">
        <v>541</v>
      </c>
    </row>
    <row r="140" spans="1:163" ht="77.5" x14ac:dyDescent="0.35">
      <c r="A140" s="247">
        <f t="shared" si="58"/>
        <v>135</v>
      </c>
      <c r="B140" s="22" t="s">
        <v>623</v>
      </c>
      <c r="C140" s="231" t="s">
        <v>304</v>
      </c>
      <c r="D140" s="20" t="s">
        <v>136</v>
      </c>
      <c r="E140" s="20">
        <v>25</v>
      </c>
      <c r="F140" s="20"/>
      <c r="G140" s="102"/>
      <c r="H140" s="103"/>
      <c r="I140" s="103"/>
      <c r="J140" s="103"/>
      <c r="K140" s="103"/>
      <c r="L140" s="103"/>
      <c r="M140" s="103"/>
      <c r="N140" s="103"/>
      <c r="O140" s="103"/>
      <c r="P140" s="103"/>
      <c r="Q140" s="103"/>
      <c r="R140" s="103"/>
      <c r="S140" s="103"/>
      <c r="T140" s="103"/>
      <c r="U140" s="103"/>
      <c r="V140" s="103"/>
      <c r="W140" s="103"/>
      <c r="X140" s="103"/>
      <c r="Y140" s="103"/>
      <c r="Z140" s="103"/>
      <c r="AA140" s="103"/>
      <c r="AB140" s="103"/>
      <c r="AC140" s="103"/>
      <c r="AD140" s="103"/>
      <c r="AE140" s="103"/>
      <c r="AF140" s="103"/>
      <c r="AG140" s="103"/>
      <c r="AH140" s="103"/>
      <c r="AI140" s="103">
        <v>14500</v>
      </c>
      <c r="AJ140" s="103">
        <v>10756</v>
      </c>
      <c r="AK140" s="103"/>
      <c r="AL140" s="103"/>
      <c r="AM140" s="103">
        <v>12760</v>
      </c>
      <c r="AN140" s="103"/>
      <c r="AO140" s="103"/>
      <c r="AP140" s="103"/>
      <c r="AQ140" s="103"/>
      <c r="AR140" s="103"/>
      <c r="AS140" s="103"/>
      <c r="AT140" s="103"/>
      <c r="AU140" s="103"/>
      <c r="AV140" s="103"/>
      <c r="AW140" s="103"/>
      <c r="AX140" s="103"/>
      <c r="AY140" s="103"/>
      <c r="AZ140" s="103"/>
      <c r="BA140" s="103"/>
      <c r="BB140" s="103"/>
      <c r="BC140" s="103"/>
      <c r="BD140" s="103"/>
      <c r="BE140" s="103"/>
      <c r="BF140" s="103"/>
      <c r="BG140" s="103"/>
      <c r="BH140" s="103"/>
      <c r="BI140" s="103"/>
      <c r="BJ140" s="103"/>
      <c r="BK140" s="103"/>
      <c r="BL140" s="103"/>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f t="shared" si="55"/>
        <v>12760</v>
      </c>
      <c r="EZ140" s="103">
        <f t="shared" si="56"/>
        <v>12672</v>
      </c>
      <c r="FA140" s="103">
        <f t="shared" si="57"/>
        <v>1873.5506398280245</v>
      </c>
      <c r="FB140" s="36">
        <f t="shared" si="59"/>
        <v>0.14784964013794386</v>
      </c>
      <c r="FC140" s="37">
        <f t="shared" si="61"/>
        <v>10648.73949579832</v>
      </c>
      <c r="FD140" s="38">
        <f>FC140*19%</f>
        <v>2023.2605042016808</v>
      </c>
      <c r="FE140" s="39">
        <f t="shared" si="60"/>
        <v>12672</v>
      </c>
      <c r="FF140" s="106">
        <f t="shared" ref="FF140:FF146" si="62">+FE140*E140</f>
        <v>316800</v>
      </c>
      <c r="FG140" s="248" t="s">
        <v>534</v>
      </c>
    </row>
    <row r="141" spans="1:163" ht="15.5" x14ac:dyDescent="0.35">
      <c r="A141" s="247">
        <f t="shared" si="58"/>
        <v>136</v>
      </c>
      <c r="B141" s="20" t="s">
        <v>137</v>
      </c>
      <c r="C141" s="163" t="s">
        <v>138</v>
      </c>
      <c r="D141" s="20" t="s">
        <v>6</v>
      </c>
      <c r="E141" s="20">
        <v>3</v>
      </c>
      <c r="F141" s="20"/>
      <c r="G141" s="102"/>
      <c r="H141" s="103"/>
      <c r="I141" s="103"/>
      <c r="J141" s="103"/>
      <c r="K141" s="103"/>
      <c r="L141" s="103"/>
      <c r="M141" s="103"/>
      <c r="N141" s="103"/>
      <c r="O141" s="103"/>
      <c r="P141" s="103"/>
      <c r="Q141" s="103"/>
      <c r="R141" s="103"/>
      <c r="S141" s="103"/>
      <c r="T141" s="103"/>
      <c r="U141" s="103"/>
      <c r="V141" s="103"/>
      <c r="W141" s="103"/>
      <c r="X141" s="103"/>
      <c r="Y141" s="103"/>
      <c r="Z141" s="103"/>
      <c r="AA141" s="103"/>
      <c r="AB141" s="103"/>
      <c r="AC141" s="103">
        <v>2100</v>
      </c>
      <c r="AD141" s="103">
        <f>(AC141*5.1%)+AC141</f>
        <v>2207.1</v>
      </c>
      <c r="AE141" s="103"/>
      <c r="AF141" s="103"/>
      <c r="AG141" s="103">
        <v>2300</v>
      </c>
      <c r="AH141" s="103">
        <f>(AG141*5.1%)+AG141</f>
        <v>2417.3000000000002</v>
      </c>
      <c r="AI141" s="103"/>
      <c r="AJ141" s="103"/>
      <c r="AK141" s="103"/>
      <c r="AL141" s="103"/>
      <c r="AM141" s="103"/>
      <c r="AN141" s="103">
        <v>1698</v>
      </c>
      <c r="AO141" s="103">
        <f>(AN141*5.1%)+AN141</f>
        <v>1784.598</v>
      </c>
      <c r="AP141" s="103"/>
      <c r="AQ141" s="103"/>
      <c r="AR141" s="103"/>
      <c r="AS141" s="103"/>
      <c r="AT141" s="103"/>
      <c r="AU141" s="103"/>
      <c r="AV141" s="103"/>
      <c r="AW141" s="103"/>
      <c r="AX141" s="103"/>
      <c r="AY141" s="103"/>
      <c r="AZ141" s="103"/>
      <c r="BA141" s="103"/>
      <c r="BB141" s="103"/>
      <c r="BC141" s="103"/>
      <c r="BD141" s="103"/>
      <c r="BE141" s="103"/>
      <c r="BF141" s="103"/>
      <c r="BG141" s="103"/>
      <c r="BH141" s="103"/>
      <c r="BI141" s="103"/>
      <c r="BJ141" s="103"/>
      <c r="BK141" s="103"/>
      <c r="BL141" s="103"/>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f t="shared" si="55"/>
        <v>2207.1</v>
      </c>
      <c r="EZ141" s="103">
        <f t="shared" si="56"/>
        <v>2136.3326666666667</v>
      </c>
      <c r="FA141" s="103">
        <f t="shared" si="57"/>
        <v>322.23278356078885</v>
      </c>
      <c r="FB141" s="36">
        <f t="shared" si="59"/>
        <v>0.15083455333928433</v>
      </c>
      <c r="FC141" s="37">
        <f t="shared" si="61"/>
        <v>1855.4621848739496</v>
      </c>
      <c r="FD141" s="38">
        <f>FC141*19%</f>
        <v>352.53781512605042</v>
      </c>
      <c r="FE141" s="39">
        <f t="shared" si="60"/>
        <v>2208</v>
      </c>
      <c r="FF141" s="106">
        <f t="shared" si="62"/>
        <v>6624</v>
      </c>
      <c r="FG141" s="248" t="s">
        <v>534</v>
      </c>
    </row>
    <row r="142" spans="1:163" ht="15.5" x14ac:dyDescent="0.35">
      <c r="A142" s="247">
        <f t="shared" si="58"/>
        <v>137</v>
      </c>
      <c r="B142" s="35" t="s">
        <v>139</v>
      </c>
      <c r="C142" s="163" t="s">
        <v>140</v>
      </c>
      <c r="D142" s="20" t="s">
        <v>136</v>
      </c>
      <c r="E142" s="20">
        <v>1</v>
      </c>
      <c r="F142" s="20"/>
      <c r="G142" s="102"/>
      <c r="H142" s="103"/>
      <c r="I142" s="103"/>
      <c r="J142" s="103"/>
      <c r="K142" s="103"/>
      <c r="L142" s="103"/>
      <c r="M142" s="103"/>
      <c r="N142" s="103"/>
      <c r="O142" s="103"/>
      <c r="P142" s="103"/>
      <c r="Q142" s="103"/>
      <c r="R142" s="103"/>
      <c r="S142" s="103"/>
      <c r="T142" s="103"/>
      <c r="U142" s="103"/>
      <c r="V142" s="103"/>
      <c r="W142" s="103"/>
      <c r="X142" s="103"/>
      <c r="Y142" s="103"/>
      <c r="Z142" s="103"/>
      <c r="AA142" s="103"/>
      <c r="AB142" s="103"/>
      <c r="AC142" s="103"/>
      <c r="AD142" s="103"/>
      <c r="AE142" s="103"/>
      <c r="AF142" s="103"/>
      <c r="AG142" s="103"/>
      <c r="AH142" s="103"/>
      <c r="AI142" s="103"/>
      <c r="AJ142" s="103"/>
      <c r="AK142" s="103"/>
      <c r="AL142" s="103"/>
      <c r="AM142" s="103"/>
      <c r="AN142" s="103"/>
      <c r="AO142" s="103"/>
      <c r="AP142" s="109"/>
      <c r="AQ142" s="109">
        <v>13388</v>
      </c>
      <c r="AR142" s="103">
        <f>+AQ142/1.19</f>
        <v>11250.420168067227</v>
      </c>
      <c r="AS142" s="103">
        <f>+(AR142*36%)+AR142</f>
        <v>15300.571428571428</v>
      </c>
      <c r="AT142" s="103"/>
      <c r="AU142" s="103"/>
      <c r="AV142" s="103"/>
      <c r="AW142" s="103"/>
      <c r="AX142" s="103"/>
      <c r="AY142" s="103"/>
      <c r="AZ142" s="103"/>
      <c r="BA142" s="103"/>
      <c r="BB142" s="103"/>
      <c r="BC142" s="103"/>
      <c r="BD142" s="103"/>
      <c r="BE142" s="103"/>
      <c r="BF142" s="103"/>
      <c r="BG142" s="103"/>
      <c r="BH142" s="103"/>
      <c r="BI142" s="103"/>
      <c r="BJ142" s="103"/>
      <c r="BK142" s="103"/>
      <c r="BL142" s="103"/>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9">
        <v>19500</v>
      </c>
      <c r="DE142" s="103">
        <f>+DD142/1.19</f>
        <v>16386.55462184874</v>
      </c>
      <c r="DF142" s="103">
        <f>+(DE142*36%)+DE142</f>
        <v>22285.714285714286</v>
      </c>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f t="shared" si="55"/>
        <v>18793.142857142855</v>
      </c>
      <c r="EZ142" s="103">
        <f t="shared" si="56"/>
        <v>18793.142857142855</v>
      </c>
      <c r="FA142" s="103">
        <f t="shared" si="57"/>
        <v>4939.2418818425085</v>
      </c>
      <c r="FB142" s="36">
        <f>FA142/EZ142</f>
        <v>0.26282149395598364</v>
      </c>
      <c r="FC142" s="37">
        <f t="shared" si="61"/>
        <v>15793.27731092437</v>
      </c>
      <c r="FD142" s="38">
        <f>FC142*19%</f>
        <v>3000.7226890756301</v>
      </c>
      <c r="FE142" s="39">
        <f t="shared" si="60"/>
        <v>18794</v>
      </c>
      <c r="FF142" s="106">
        <f t="shared" si="62"/>
        <v>18794</v>
      </c>
      <c r="FG142" s="248" t="s">
        <v>534</v>
      </c>
    </row>
    <row r="143" spans="1:163" ht="15.5" x14ac:dyDescent="0.35">
      <c r="A143" s="247">
        <f t="shared" si="58"/>
        <v>138</v>
      </c>
      <c r="B143" s="20" t="s">
        <v>151</v>
      </c>
      <c r="C143" s="188" t="s">
        <v>619</v>
      </c>
      <c r="D143" s="20" t="s">
        <v>142</v>
      </c>
      <c r="E143" s="20">
        <v>2</v>
      </c>
      <c r="F143" s="20"/>
      <c r="G143" s="102"/>
      <c r="H143" s="103"/>
      <c r="I143" s="103"/>
      <c r="J143" s="103"/>
      <c r="K143" s="103"/>
      <c r="L143" s="103"/>
      <c r="M143" s="103"/>
      <c r="N143" s="103"/>
      <c r="O143" s="103"/>
      <c r="P143" s="103"/>
      <c r="Q143" s="103"/>
      <c r="R143" s="103"/>
      <c r="S143" s="103"/>
      <c r="T143" s="103"/>
      <c r="U143" s="103"/>
      <c r="V143" s="103"/>
      <c r="W143" s="103"/>
      <c r="X143" s="103"/>
      <c r="Y143" s="103"/>
      <c r="Z143" s="103"/>
      <c r="AA143" s="103"/>
      <c r="AB143" s="103"/>
      <c r="AC143" s="103"/>
      <c r="AD143" s="103"/>
      <c r="AE143" s="103"/>
      <c r="AF143" s="103"/>
      <c r="AG143" s="103"/>
      <c r="AH143" s="103"/>
      <c r="AI143" s="103"/>
      <c r="AJ143" s="103"/>
      <c r="AK143" s="103">
        <v>8900</v>
      </c>
      <c r="AL143" s="103">
        <v>10413</v>
      </c>
      <c r="AM143" s="103"/>
      <c r="AN143" s="103"/>
      <c r="AO143" s="103"/>
      <c r="AP143" s="103"/>
      <c r="AQ143" s="103"/>
      <c r="AR143" s="103"/>
      <c r="AS143" s="103"/>
      <c r="AT143" s="103">
        <v>12000</v>
      </c>
      <c r="AU143" s="103"/>
      <c r="AV143" s="103"/>
      <c r="AW143" s="103"/>
      <c r="AX143" s="103"/>
      <c r="AY143" s="103"/>
      <c r="AZ143" s="103"/>
      <c r="BA143" s="103"/>
      <c r="BB143" s="103"/>
      <c r="BC143" s="103"/>
      <c r="BD143" s="103"/>
      <c r="BE143" s="103"/>
      <c r="BF143" s="103"/>
      <c r="BG143" s="103"/>
      <c r="BH143" s="103"/>
      <c r="BI143" s="103"/>
      <c r="BJ143" s="103"/>
      <c r="BK143" s="103"/>
      <c r="BL143" s="103"/>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f t="shared" si="55"/>
        <v>11206.5</v>
      </c>
      <c r="EZ143" s="103">
        <f t="shared" si="56"/>
        <v>11206.5</v>
      </c>
      <c r="FA143" s="103">
        <f t="shared" si="57"/>
        <v>1122.178461743051</v>
      </c>
      <c r="FB143" s="36">
        <f t="shared" ref="FB143" si="63">+FA143/EZ143</f>
        <v>0.10013639064320269</v>
      </c>
      <c r="FC143" s="37">
        <f t="shared" si="61"/>
        <v>9417.6470588235297</v>
      </c>
      <c r="FD143" s="38"/>
      <c r="FE143" s="39">
        <f t="shared" si="60"/>
        <v>11207</v>
      </c>
      <c r="FF143" s="106">
        <f t="shared" si="62"/>
        <v>22414</v>
      </c>
      <c r="FG143" s="248" t="s">
        <v>534</v>
      </c>
    </row>
    <row r="144" spans="1:163" ht="31" x14ac:dyDescent="0.35">
      <c r="A144" s="247">
        <f t="shared" si="58"/>
        <v>139</v>
      </c>
      <c r="B144" s="20" t="s">
        <v>141</v>
      </c>
      <c r="C144" s="231" t="s">
        <v>303</v>
      </c>
      <c r="D144" s="20" t="s">
        <v>142</v>
      </c>
      <c r="E144" s="20">
        <v>2</v>
      </c>
      <c r="F144" s="20"/>
      <c r="G144" s="102"/>
      <c r="H144" s="103"/>
      <c r="I144" s="103"/>
      <c r="J144" s="103"/>
      <c r="K144" s="103"/>
      <c r="L144" s="103"/>
      <c r="M144" s="103"/>
      <c r="N144" s="103"/>
      <c r="O144" s="103"/>
      <c r="P144" s="103"/>
      <c r="Q144" s="103"/>
      <c r="R144" s="103"/>
      <c r="S144" s="103"/>
      <c r="T144" s="103"/>
      <c r="U144" s="103"/>
      <c r="V144" s="103"/>
      <c r="W144" s="103"/>
      <c r="X144" s="103"/>
      <c r="Y144" s="103"/>
      <c r="Z144" s="103"/>
      <c r="AA144" s="103"/>
      <c r="AB144" s="103"/>
      <c r="AC144" s="103"/>
      <c r="AD144" s="103"/>
      <c r="AE144" s="103">
        <v>12000</v>
      </c>
      <c r="AF144" s="103">
        <f>(AE144*5.1%)+AE144</f>
        <v>12612</v>
      </c>
      <c r="AG144" s="103">
        <v>15000</v>
      </c>
      <c r="AH144" s="103">
        <f>(AG144*5.1%)+AG144</f>
        <v>15765</v>
      </c>
      <c r="AI144" s="103"/>
      <c r="AJ144" s="103"/>
      <c r="AK144" s="103"/>
      <c r="AL144" s="103"/>
      <c r="AM144" s="103"/>
      <c r="AN144" s="103"/>
      <c r="AO144" s="103"/>
      <c r="AP144" s="103"/>
      <c r="AQ144" s="103"/>
      <c r="AR144" s="103"/>
      <c r="AS144" s="103"/>
      <c r="AT144" s="103"/>
      <c r="AU144" s="103"/>
      <c r="AV144" s="103"/>
      <c r="AW144" s="103"/>
      <c r="AX144" s="103"/>
      <c r="AY144" s="103"/>
      <c r="AZ144" s="103"/>
      <c r="BA144" s="103"/>
      <c r="BB144" s="103"/>
      <c r="BC144" s="103"/>
      <c r="BD144" s="103"/>
      <c r="BE144" s="103"/>
      <c r="BF144" s="103"/>
      <c r="BG144" s="103"/>
      <c r="BH144" s="103"/>
      <c r="BI144" s="103"/>
      <c r="BJ144" s="103"/>
      <c r="BK144" s="103"/>
      <c r="BL144" s="103"/>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f t="shared" si="55"/>
        <v>14188.5</v>
      </c>
      <c r="EZ144" s="103">
        <f t="shared" si="56"/>
        <v>14188.5</v>
      </c>
      <c r="FA144" s="103">
        <f t="shared" si="57"/>
        <v>2229.5076810811843</v>
      </c>
      <c r="FB144" s="36">
        <f>+FA144/EZ144</f>
        <v>0.15713484026367722</v>
      </c>
      <c r="FC144" s="37">
        <f t="shared" si="61"/>
        <v>11923.529411764706</v>
      </c>
      <c r="FD144" s="38">
        <f>FC144*19%</f>
        <v>2265.4705882352941</v>
      </c>
      <c r="FE144" s="39">
        <f t="shared" si="60"/>
        <v>14189</v>
      </c>
      <c r="FF144" s="106">
        <f t="shared" si="62"/>
        <v>28378</v>
      </c>
      <c r="FG144" s="248" t="s">
        <v>534</v>
      </c>
    </row>
    <row r="145" spans="1:163" ht="31" x14ac:dyDescent="0.35">
      <c r="A145" s="247">
        <f t="shared" si="58"/>
        <v>140</v>
      </c>
      <c r="B145" s="20" t="s">
        <v>152</v>
      </c>
      <c r="C145" s="163" t="s">
        <v>153</v>
      </c>
      <c r="D145" s="20" t="s">
        <v>142</v>
      </c>
      <c r="E145" s="20">
        <v>2</v>
      </c>
      <c r="F145" s="20"/>
      <c r="G145" s="102"/>
      <c r="H145" s="103"/>
      <c r="I145" s="103"/>
      <c r="J145" s="103"/>
      <c r="K145" s="103"/>
      <c r="L145" s="103"/>
      <c r="M145" s="103"/>
      <c r="N145" s="103"/>
      <c r="O145" s="103"/>
      <c r="P145" s="103"/>
      <c r="Q145" s="103"/>
      <c r="R145" s="103"/>
      <c r="S145" s="103"/>
      <c r="T145" s="103"/>
      <c r="U145" s="103"/>
      <c r="V145" s="103"/>
      <c r="W145" s="103"/>
      <c r="X145" s="103"/>
      <c r="Y145" s="103"/>
      <c r="Z145" s="103"/>
      <c r="AA145" s="103"/>
      <c r="AB145" s="103"/>
      <c r="AC145" s="103">
        <v>11500</v>
      </c>
      <c r="AD145" s="103">
        <f>(AC145*5.1%)+AC145</f>
        <v>12086.5</v>
      </c>
      <c r="AE145" s="103"/>
      <c r="AF145" s="103"/>
      <c r="AG145" s="103">
        <v>12600</v>
      </c>
      <c r="AH145" s="103">
        <f>(AG145*5.1%)+AG145</f>
        <v>13242.6</v>
      </c>
      <c r="AI145" s="103"/>
      <c r="AJ145" s="103"/>
      <c r="AK145" s="103"/>
      <c r="AL145" s="103"/>
      <c r="AM145" s="103"/>
      <c r="AN145" s="103"/>
      <c r="AO145" s="103"/>
      <c r="AP145" s="103"/>
      <c r="AQ145" s="103"/>
      <c r="AR145" s="103"/>
      <c r="AS145" s="103"/>
      <c r="AT145" s="103">
        <v>12980</v>
      </c>
      <c r="AU145" s="103"/>
      <c r="AV145" s="103"/>
      <c r="AW145" s="103"/>
      <c r="AX145" s="103"/>
      <c r="AY145" s="103"/>
      <c r="AZ145" s="103"/>
      <c r="BA145" s="103"/>
      <c r="BB145" s="103"/>
      <c r="BC145" s="103"/>
      <c r="BD145" s="103"/>
      <c r="BE145" s="103"/>
      <c r="BF145" s="103"/>
      <c r="BG145" s="103"/>
      <c r="BH145" s="103"/>
      <c r="BI145" s="103"/>
      <c r="BJ145" s="103"/>
      <c r="BK145" s="103"/>
      <c r="BL145" s="103"/>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f t="shared" si="55"/>
        <v>12980</v>
      </c>
      <c r="EZ145" s="103">
        <f t="shared" si="56"/>
        <v>12769.699999999999</v>
      </c>
      <c r="FA145" s="103">
        <f t="shared" si="57"/>
        <v>606.06218327825093</v>
      </c>
      <c r="FB145" s="36">
        <f>+FA145/EZ145</f>
        <v>4.7460957052886991E-2</v>
      </c>
      <c r="FC145" s="37">
        <f t="shared" si="61"/>
        <v>10731.09243697479</v>
      </c>
      <c r="FD145" s="38"/>
      <c r="FE145" s="39">
        <f t="shared" si="60"/>
        <v>12770</v>
      </c>
      <c r="FF145" s="106">
        <f t="shared" si="62"/>
        <v>25540</v>
      </c>
      <c r="FG145" s="248" t="s">
        <v>541</v>
      </c>
    </row>
    <row r="146" spans="1:163" ht="15.5" x14ac:dyDescent="0.35">
      <c r="A146" s="247">
        <f t="shared" si="58"/>
        <v>141</v>
      </c>
      <c r="B146" s="20" t="s">
        <v>146</v>
      </c>
      <c r="C146" s="163" t="s">
        <v>147</v>
      </c>
      <c r="D146" s="20" t="s">
        <v>148</v>
      </c>
      <c r="E146" s="20">
        <v>3</v>
      </c>
      <c r="F146" s="20"/>
      <c r="G146" s="102"/>
      <c r="H146" s="103"/>
      <c r="I146" s="103"/>
      <c r="J146" s="103"/>
      <c r="K146" s="103"/>
      <c r="L146" s="103"/>
      <c r="M146" s="103"/>
      <c r="N146" s="103"/>
      <c r="O146" s="103"/>
      <c r="P146" s="103"/>
      <c r="Q146" s="103"/>
      <c r="R146" s="103"/>
      <c r="S146" s="103"/>
      <c r="T146" s="103"/>
      <c r="U146" s="103"/>
      <c r="V146" s="103"/>
      <c r="W146" s="103"/>
      <c r="X146" s="103"/>
      <c r="Y146" s="103"/>
      <c r="Z146" s="103"/>
      <c r="AA146" s="103"/>
      <c r="AB146" s="103"/>
      <c r="AC146" s="103"/>
      <c r="AD146" s="103"/>
      <c r="AE146" s="103"/>
      <c r="AF146" s="103"/>
      <c r="AG146" s="103"/>
      <c r="AH146" s="103"/>
      <c r="AI146" s="103"/>
      <c r="AJ146" s="103"/>
      <c r="AK146" s="103"/>
      <c r="AL146" s="103"/>
      <c r="AM146" s="103">
        <v>5940</v>
      </c>
      <c r="AN146" s="103">
        <v>6433</v>
      </c>
      <c r="AO146" s="103">
        <f>(AN146*5.1%)+AN146</f>
        <v>6761.0829999999996</v>
      </c>
      <c r="AP146" s="103"/>
      <c r="AQ146" s="103"/>
      <c r="AR146" s="103"/>
      <c r="AS146" s="103"/>
      <c r="AT146" s="103"/>
      <c r="AU146" s="103"/>
      <c r="AV146" s="103"/>
      <c r="AW146" s="103"/>
      <c r="AX146" s="103"/>
      <c r="AY146" s="103"/>
      <c r="AZ146" s="103"/>
      <c r="BA146" s="103"/>
      <c r="BB146" s="103"/>
      <c r="BC146" s="103"/>
      <c r="BD146" s="103"/>
      <c r="BE146" s="103"/>
      <c r="BF146" s="103"/>
      <c r="BG146" s="103"/>
      <c r="BH146" s="103"/>
      <c r="BI146" s="103"/>
      <c r="BJ146" s="103"/>
      <c r="BK146" s="103"/>
      <c r="BL146" s="103"/>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f t="shared" si="55"/>
        <v>6350.5414999999994</v>
      </c>
      <c r="EZ146" s="103">
        <f t="shared" si="56"/>
        <v>6350.5414999999994</v>
      </c>
      <c r="FA146" s="103">
        <f t="shared" si="57"/>
        <v>580.59335721699381</v>
      </c>
      <c r="FB146" s="36">
        <f>+FA146/EZ146</f>
        <v>9.1424228503505386E-2</v>
      </c>
      <c r="FC146" s="37">
        <f t="shared" si="61"/>
        <v>5336.9747899159665</v>
      </c>
      <c r="FD146" s="38">
        <f>FC146*19%</f>
        <v>1014.0252100840337</v>
      </c>
      <c r="FE146" s="39">
        <f t="shared" si="60"/>
        <v>6351</v>
      </c>
      <c r="FF146" s="106">
        <f t="shared" si="62"/>
        <v>19053</v>
      </c>
      <c r="FG146" s="248" t="s">
        <v>541</v>
      </c>
    </row>
    <row r="147" spans="1:163" s="198" customFormat="1" ht="15.65" customHeight="1" x14ac:dyDescent="0.35">
      <c r="A147" s="249" t="s">
        <v>206</v>
      </c>
      <c r="B147" s="199"/>
      <c r="C147" s="199"/>
      <c r="D147" s="201"/>
      <c r="E147" s="199"/>
      <c r="F147" s="199"/>
      <c r="G147" s="200"/>
      <c r="H147" s="195"/>
      <c r="I147" s="195"/>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c r="BB147" s="195"/>
      <c r="BC147" s="195"/>
      <c r="BD147" s="195"/>
      <c r="BE147" s="195"/>
      <c r="BF147" s="195"/>
      <c r="BG147" s="195"/>
      <c r="BH147" s="195"/>
      <c r="BI147" s="195"/>
      <c r="BJ147" s="195"/>
      <c r="BK147" s="195"/>
      <c r="BL147" s="195"/>
      <c r="BM147" s="195"/>
      <c r="BN147" s="195"/>
      <c r="BO147" s="195"/>
      <c r="BP147" s="195"/>
      <c r="BQ147" s="195"/>
      <c r="BR147" s="195"/>
      <c r="BS147" s="195"/>
      <c r="BT147" s="195"/>
      <c r="BU147" s="195"/>
      <c r="BV147" s="195"/>
      <c r="BW147" s="195"/>
      <c r="BX147" s="195"/>
      <c r="BY147" s="195"/>
      <c r="BZ147" s="195"/>
      <c r="CA147" s="195"/>
      <c r="CB147" s="195"/>
      <c r="CC147" s="195"/>
      <c r="CD147" s="195"/>
      <c r="CE147" s="195"/>
      <c r="CF147" s="195"/>
      <c r="CG147" s="195"/>
      <c r="CH147" s="195"/>
      <c r="CI147" s="195"/>
      <c r="CJ147" s="195"/>
      <c r="CK147" s="195"/>
      <c r="CL147" s="195"/>
      <c r="CM147" s="195"/>
      <c r="CN147" s="195"/>
      <c r="CO147" s="195"/>
      <c r="CP147" s="195"/>
      <c r="CQ147" s="195"/>
      <c r="CR147" s="195"/>
      <c r="CS147" s="195"/>
      <c r="CT147" s="195"/>
      <c r="CU147" s="195"/>
      <c r="CV147" s="195"/>
      <c r="CW147" s="195"/>
      <c r="CX147" s="195"/>
      <c r="CY147" s="195"/>
      <c r="CZ147" s="195"/>
      <c r="DA147" s="195"/>
      <c r="DB147" s="195"/>
      <c r="DC147" s="195"/>
      <c r="DD147" s="195"/>
      <c r="DE147" s="195"/>
      <c r="DF147" s="195"/>
      <c r="DG147" s="195"/>
      <c r="DH147" s="195"/>
      <c r="DI147" s="195"/>
      <c r="DJ147" s="195"/>
      <c r="DK147" s="195"/>
      <c r="DL147" s="195"/>
      <c r="DM147" s="195"/>
      <c r="DN147" s="195"/>
      <c r="DO147" s="195"/>
      <c r="DP147" s="195"/>
      <c r="DQ147" s="195"/>
      <c r="DR147" s="195"/>
      <c r="DS147" s="195"/>
      <c r="DT147" s="195"/>
      <c r="DU147" s="195"/>
      <c r="DV147" s="195"/>
      <c r="DW147" s="195"/>
      <c r="DX147" s="195"/>
      <c r="DY147" s="195"/>
      <c r="DZ147" s="195"/>
      <c r="EA147" s="195"/>
      <c r="EB147" s="195"/>
      <c r="EC147" s="195"/>
      <c r="ED147" s="195"/>
      <c r="EE147" s="195"/>
      <c r="EF147" s="195"/>
      <c r="EG147" s="195"/>
      <c r="EH147" s="195"/>
      <c r="EI147" s="195"/>
      <c r="EJ147" s="195"/>
      <c r="EK147" s="195"/>
      <c r="EL147" s="195"/>
      <c r="EM147" s="195"/>
      <c r="EN147" s="195"/>
      <c r="EO147" s="195"/>
      <c r="EP147" s="195"/>
      <c r="EQ147" s="195"/>
      <c r="ER147" s="195"/>
      <c r="ES147" s="195"/>
      <c r="ET147" s="195"/>
      <c r="EU147" s="195"/>
      <c r="EV147" s="195"/>
      <c r="EW147" s="195"/>
      <c r="EX147" s="195"/>
      <c r="EY147" s="195"/>
      <c r="EZ147" s="195"/>
      <c r="FA147" s="195"/>
      <c r="FB147" s="197"/>
      <c r="FC147" s="196"/>
      <c r="FD147" s="196"/>
      <c r="FE147" s="196"/>
      <c r="FF147" s="196"/>
      <c r="FG147" s="250"/>
    </row>
    <row r="148" spans="1:163" ht="171.65" customHeight="1" x14ac:dyDescent="0.35">
      <c r="A148" s="247">
        <f t="shared" ref="A148:A165" si="64">ROW()-5</f>
        <v>143</v>
      </c>
      <c r="B148" s="20" t="s">
        <v>494</v>
      </c>
      <c r="C148" s="163" t="s">
        <v>493</v>
      </c>
      <c r="D148" s="20" t="s">
        <v>6</v>
      </c>
      <c r="E148" s="20">
        <v>237</v>
      </c>
      <c r="F148" s="20"/>
      <c r="G148" s="102"/>
      <c r="H148" s="103">
        <v>17000</v>
      </c>
      <c r="I148" s="103">
        <f>(H148*5.1%)+H148</f>
        <v>17867</v>
      </c>
      <c r="J148" s="103">
        <v>15500</v>
      </c>
      <c r="K148" s="103">
        <f>(J148*5.1%)+J148</f>
        <v>16290.5</v>
      </c>
      <c r="L148" s="103"/>
      <c r="M148" s="103"/>
      <c r="N148" s="103">
        <v>15500</v>
      </c>
      <c r="O148" s="103"/>
      <c r="P148" s="103"/>
      <c r="Q148" s="103">
        <v>16000</v>
      </c>
      <c r="R148" s="103"/>
      <c r="S148" s="103"/>
      <c r="T148" s="103"/>
      <c r="U148" s="103"/>
      <c r="V148" s="103"/>
      <c r="W148" s="103"/>
      <c r="X148" s="103"/>
      <c r="Y148" s="103"/>
      <c r="Z148" s="103"/>
      <c r="AA148" s="103"/>
      <c r="AB148" s="103"/>
      <c r="AC148" s="103"/>
      <c r="AD148" s="103"/>
      <c r="AE148" s="103"/>
      <c r="AF148" s="103"/>
      <c r="AG148" s="103"/>
      <c r="AH148" s="103"/>
      <c r="AI148" s="103"/>
      <c r="AJ148" s="103"/>
      <c r="AK148" s="103"/>
      <c r="AL148" s="103"/>
      <c r="AM148" s="103"/>
      <c r="AN148" s="103"/>
      <c r="AO148" s="103"/>
      <c r="AP148" s="103"/>
      <c r="AQ148" s="103"/>
      <c r="AR148" s="103"/>
      <c r="AS148" s="103"/>
      <c r="AT148" s="103"/>
      <c r="AU148" s="103"/>
      <c r="AV148" s="103"/>
      <c r="AW148" s="103"/>
      <c r="AX148" s="103"/>
      <c r="AY148" s="103"/>
      <c r="AZ148" s="103"/>
      <c r="BA148" s="103"/>
      <c r="BB148" s="103"/>
      <c r="BC148" s="103"/>
      <c r="BD148" s="103"/>
      <c r="BE148" s="103"/>
      <c r="BF148" s="103"/>
      <c r="BG148" s="103"/>
      <c r="BH148" s="103"/>
      <c r="BI148" s="103"/>
      <c r="BJ148" s="103"/>
      <c r="BK148" s="103"/>
      <c r="BL148" s="103"/>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f t="shared" si="55"/>
        <v>16145.25</v>
      </c>
      <c r="EZ148" s="103">
        <f t="shared" si="56"/>
        <v>16414.375</v>
      </c>
      <c r="FA148" s="103">
        <f t="shared" si="57"/>
        <v>1021.9674958138346</v>
      </c>
      <c r="FB148" s="36">
        <f t="shared" ref="FB148:FB160" si="65">+FA148/EZ148</f>
        <v>6.2260518345281776E-2</v>
      </c>
      <c r="FC148" s="37">
        <f>FE148/1.08</f>
        <v>15199.074074074073</v>
      </c>
      <c r="FD148" s="38">
        <f>FC148*8%</f>
        <v>1215.9259259259259</v>
      </c>
      <c r="FE148" s="39">
        <f t="shared" ref="FE148:FE165" si="66">ROUNDUP(IF(FB148&lt;15%,EZ148,EY148),0)</f>
        <v>16415</v>
      </c>
      <c r="FF148" s="106">
        <f>+FE148*E148</f>
        <v>3890355</v>
      </c>
      <c r="FG148" s="248" t="s">
        <v>541</v>
      </c>
    </row>
    <row r="149" spans="1:163" ht="218.4" customHeight="1" x14ac:dyDescent="0.35">
      <c r="A149" s="247">
        <f t="shared" si="64"/>
        <v>144</v>
      </c>
      <c r="B149" s="21" t="s">
        <v>281</v>
      </c>
      <c r="C149" s="231" t="s">
        <v>302</v>
      </c>
      <c r="D149" s="20" t="s">
        <v>6</v>
      </c>
      <c r="E149" s="20">
        <v>50</v>
      </c>
      <c r="F149" s="20"/>
      <c r="G149" s="102"/>
      <c r="H149" s="103">
        <v>27500</v>
      </c>
      <c r="I149" s="103">
        <f>(H149*5.1%)+H149</f>
        <v>28902.5</v>
      </c>
      <c r="J149" s="103">
        <v>35000</v>
      </c>
      <c r="K149" s="103">
        <f>(J149*5.1%)+J149</f>
        <v>36785</v>
      </c>
      <c r="L149" s="103"/>
      <c r="M149" s="103"/>
      <c r="N149" s="103">
        <v>38000</v>
      </c>
      <c r="O149" s="103"/>
      <c r="P149" s="103"/>
      <c r="Q149" s="103">
        <v>37000</v>
      </c>
      <c r="R149" s="103"/>
      <c r="S149" s="103"/>
      <c r="T149" s="103"/>
      <c r="U149" s="103"/>
      <c r="V149" s="103"/>
      <c r="W149" s="103"/>
      <c r="X149" s="103"/>
      <c r="Y149" s="103"/>
      <c r="Z149" s="103"/>
      <c r="AA149" s="103"/>
      <c r="AB149" s="103"/>
      <c r="AC149" s="103"/>
      <c r="AD149" s="103"/>
      <c r="AE149" s="103"/>
      <c r="AF149" s="103"/>
      <c r="AG149" s="103"/>
      <c r="AH149" s="103"/>
      <c r="AI149" s="103"/>
      <c r="AJ149" s="103"/>
      <c r="AK149" s="103"/>
      <c r="AL149" s="103"/>
      <c r="AM149" s="103"/>
      <c r="AN149" s="103"/>
      <c r="AO149" s="103"/>
      <c r="AP149" s="103"/>
      <c r="AQ149" s="103"/>
      <c r="AR149" s="103"/>
      <c r="AS149" s="103"/>
      <c r="AT149" s="103"/>
      <c r="AU149" s="103">
        <v>29000</v>
      </c>
      <c r="AV149" s="103">
        <f>(AU149*5.1%)+AU149</f>
        <v>30479</v>
      </c>
      <c r="AW149" s="103">
        <v>37000</v>
      </c>
      <c r="AX149" s="103">
        <f>(AW149*5.1%)+AW149</f>
        <v>38887</v>
      </c>
      <c r="AY149" s="103">
        <v>27000</v>
      </c>
      <c r="AZ149" s="103">
        <f>(AY149*5.1%)+AY149</f>
        <v>28377</v>
      </c>
      <c r="BA149" s="103"/>
      <c r="BB149" s="103"/>
      <c r="BC149" s="103"/>
      <c r="BD149" s="103"/>
      <c r="BE149" s="103"/>
      <c r="BF149" s="103"/>
      <c r="BG149" s="103"/>
      <c r="BH149" s="103"/>
      <c r="BI149" s="103"/>
      <c r="BJ149" s="103"/>
      <c r="BK149" s="103"/>
      <c r="BL149" s="103"/>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f t="shared" si="55"/>
        <v>36785</v>
      </c>
      <c r="EZ149" s="103">
        <f t="shared" si="56"/>
        <v>34061.5</v>
      </c>
      <c r="FA149" s="103">
        <f t="shared" si="57"/>
        <v>4593.7021108614927</v>
      </c>
      <c r="FB149" s="36">
        <f t="shared" si="65"/>
        <v>0.13486493873908936</v>
      </c>
      <c r="FC149" s="37">
        <f>FE149/1.08</f>
        <v>31538.888888888887</v>
      </c>
      <c r="FD149" s="38">
        <f>FC149*8%</f>
        <v>2523.1111111111109</v>
      </c>
      <c r="FE149" s="39">
        <f t="shared" si="66"/>
        <v>34062</v>
      </c>
      <c r="FF149" s="106">
        <f>+FE149*E149</f>
        <v>1703100</v>
      </c>
      <c r="FG149" s="248" t="s">
        <v>541</v>
      </c>
    </row>
    <row r="150" spans="1:163" ht="155" x14ac:dyDescent="0.35">
      <c r="A150" s="247">
        <f t="shared" si="64"/>
        <v>145</v>
      </c>
      <c r="B150" s="22" t="s">
        <v>155</v>
      </c>
      <c r="C150" s="163" t="s">
        <v>496</v>
      </c>
      <c r="D150" s="20" t="s">
        <v>495</v>
      </c>
      <c r="E150" s="20">
        <v>2</v>
      </c>
      <c r="F150" s="20">
        <v>1</v>
      </c>
      <c r="G150" s="102"/>
      <c r="H150" s="103"/>
      <c r="I150" s="103"/>
      <c r="J150" s="103"/>
      <c r="K150" s="103"/>
      <c r="L150" s="103"/>
      <c r="M150" s="103"/>
      <c r="N150" s="103"/>
      <c r="O150" s="103"/>
      <c r="P150" s="103"/>
      <c r="Q150" s="103"/>
      <c r="R150" s="103"/>
      <c r="S150" s="103"/>
      <c r="T150" s="103"/>
      <c r="U150" s="103"/>
      <c r="V150" s="103"/>
      <c r="W150" s="103"/>
      <c r="X150" s="103"/>
      <c r="Y150" s="103"/>
      <c r="Z150" s="103"/>
      <c r="AA150" s="103"/>
      <c r="AB150" s="103"/>
      <c r="AC150" s="103"/>
      <c r="AD150" s="103"/>
      <c r="AE150" s="103"/>
      <c r="AF150" s="103"/>
      <c r="AG150" s="103"/>
      <c r="AH150" s="103"/>
      <c r="AI150" s="103"/>
      <c r="AJ150" s="103"/>
      <c r="AK150" s="103"/>
      <c r="AL150" s="103"/>
      <c r="AM150" s="103"/>
      <c r="AN150" s="103"/>
      <c r="AO150" s="103"/>
      <c r="AP150" s="103"/>
      <c r="AQ150" s="103"/>
      <c r="AR150" s="103"/>
      <c r="AS150" s="103"/>
      <c r="AT150" s="103"/>
      <c r="AU150" s="103"/>
      <c r="AV150" s="103"/>
      <c r="AW150" s="103"/>
      <c r="AX150" s="103"/>
      <c r="AY150" s="103"/>
      <c r="AZ150" s="103"/>
      <c r="BA150" s="103">
        <v>450000</v>
      </c>
      <c r="BB150" s="103">
        <f t="shared" ref="BB150:BB156" si="67">(BA150*5.1%)+BA150</f>
        <v>472950</v>
      </c>
      <c r="BC150" s="103">
        <v>480000</v>
      </c>
      <c r="BD150" s="103">
        <f t="shared" ref="BD150:BD156" si="68">(BC150*5.1%)+BC150</f>
        <v>504480</v>
      </c>
      <c r="BE150" s="103"/>
      <c r="BF150" s="103"/>
      <c r="BG150" s="103"/>
      <c r="BH150" s="103"/>
      <c r="BI150" s="103"/>
      <c r="BJ150" s="103"/>
      <c r="BK150" s="103"/>
      <c r="BL150" s="103"/>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f t="shared" si="55"/>
        <v>488715</v>
      </c>
      <c r="EZ150" s="103">
        <f t="shared" si="56"/>
        <v>488715</v>
      </c>
      <c r="FA150" s="103">
        <f t="shared" si="57"/>
        <v>22295.076810811843</v>
      </c>
      <c r="FB150" s="36">
        <f t="shared" si="65"/>
        <v>4.5619792334615966E-2</v>
      </c>
      <c r="FC150" s="37">
        <f t="shared" ref="FC150:FC164" si="69">FE150/1.19</f>
        <v>410684.87394957984</v>
      </c>
      <c r="FD150" s="38">
        <f t="shared" ref="FD150:FD161" si="70">FC150*19%</f>
        <v>78030.126050420164</v>
      </c>
      <c r="FE150" s="39">
        <f t="shared" si="66"/>
        <v>488715</v>
      </c>
      <c r="FF150" s="106">
        <f t="shared" ref="FF150:FF157" si="71">+FE150*E150*F150</f>
        <v>977430</v>
      </c>
      <c r="FG150" s="248" t="s">
        <v>541</v>
      </c>
    </row>
    <row r="151" spans="1:163" ht="31" x14ac:dyDescent="0.35">
      <c r="A151" s="247">
        <f t="shared" si="64"/>
        <v>146</v>
      </c>
      <c r="B151" s="35" t="s">
        <v>156</v>
      </c>
      <c r="C151" s="163" t="s">
        <v>157</v>
      </c>
      <c r="D151" s="20" t="s">
        <v>608</v>
      </c>
      <c r="E151" s="20">
        <v>30</v>
      </c>
      <c r="F151" s="20">
        <v>1</v>
      </c>
      <c r="G151" s="102"/>
      <c r="H151" s="103"/>
      <c r="I151" s="103"/>
      <c r="J151" s="103"/>
      <c r="K151" s="103"/>
      <c r="L151" s="103"/>
      <c r="M151" s="103"/>
      <c r="N151" s="103"/>
      <c r="O151" s="103"/>
      <c r="P151" s="103"/>
      <c r="Q151" s="103"/>
      <c r="R151" s="103"/>
      <c r="S151" s="103"/>
      <c r="T151" s="103"/>
      <c r="U151" s="103"/>
      <c r="V151" s="103"/>
      <c r="W151" s="103"/>
      <c r="X151" s="103"/>
      <c r="Y151" s="103"/>
      <c r="Z151" s="103"/>
      <c r="AA151" s="103"/>
      <c r="AB151" s="103"/>
      <c r="AC151" s="103"/>
      <c r="AD151" s="103"/>
      <c r="AE151" s="103"/>
      <c r="AF151" s="103"/>
      <c r="AG151" s="103"/>
      <c r="AH151" s="103"/>
      <c r="AI151" s="103"/>
      <c r="AJ151" s="103"/>
      <c r="AK151" s="103"/>
      <c r="AL151" s="103"/>
      <c r="AM151" s="103"/>
      <c r="AN151" s="103"/>
      <c r="AO151" s="103"/>
      <c r="AP151" s="103"/>
      <c r="AQ151" s="103"/>
      <c r="AR151" s="103"/>
      <c r="AS151" s="103"/>
      <c r="AT151" s="103"/>
      <c r="AU151" s="103"/>
      <c r="AV151" s="103"/>
      <c r="AW151" s="103"/>
      <c r="AX151" s="103"/>
      <c r="AY151" s="103"/>
      <c r="AZ151" s="103"/>
      <c r="BA151" s="103">
        <v>270000</v>
      </c>
      <c r="BB151" s="103">
        <f t="shared" si="67"/>
        <v>283770</v>
      </c>
      <c r="BC151" s="103">
        <v>270000</v>
      </c>
      <c r="BD151" s="103">
        <f t="shared" si="68"/>
        <v>283770</v>
      </c>
      <c r="BE151" s="103"/>
      <c r="BF151" s="103"/>
      <c r="BG151" s="103"/>
      <c r="BH151" s="103"/>
      <c r="BI151" s="103"/>
      <c r="BJ151" s="103"/>
      <c r="BK151" s="103"/>
      <c r="BL151" s="103"/>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f t="shared" si="55"/>
        <v>283770</v>
      </c>
      <c r="EZ151" s="103">
        <f t="shared" si="56"/>
        <v>283770</v>
      </c>
      <c r="FA151" s="103">
        <f t="shared" si="57"/>
        <v>0</v>
      </c>
      <c r="FB151" s="36">
        <f t="shared" si="65"/>
        <v>0</v>
      </c>
      <c r="FC151" s="37">
        <f t="shared" si="69"/>
        <v>238462.18487394959</v>
      </c>
      <c r="FD151" s="38">
        <f t="shared" si="70"/>
        <v>45307.815126050424</v>
      </c>
      <c r="FE151" s="39">
        <f t="shared" si="66"/>
        <v>283770</v>
      </c>
      <c r="FF151" s="106">
        <f t="shared" si="71"/>
        <v>8513100</v>
      </c>
      <c r="FG151" s="248" t="s">
        <v>541</v>
      </c>
    </row>
    <row r="152" spans="1:163" ht="31" x14ac:dyDescent="0.35">
      <c r="A152" s="247">
        <f t="shared" si="64"/>
        <v>147</v>
      </c>
      <c r="B152" s="35" t="s">
        <v>158</v>
      </c>
      <c r="C152" s="163" t="s">
        <v>159</v>
      </c>
      <c r="D152" s="20" t="s">
        <v>608</v>
      </c>
      <c r="E152" s="20">
        <v>1</v>
      </c>
      <c r="F152" s="20">
        <v>1</v>
      </c>
      <c r="G152" s="102"/>
      <c r="H152" s="103"/>
      <c r="I152" s="103"/>
      <c r="J152" s="103"/>
      <c r="K152" s="103"/>
      <c r="L152" s="103"/>
      <c r="M152" s="103"/>
      <c r="N152" s="103"/>
      <c r="O152" s="103"/>
      <c r="P152" s="103"/>
      <c r="Q152" s="103"/>
      <c r="R152" s="103"/>
      <c r="S152" s="103"/>
      <c r="T152" s="103"/>
      <c r="U152" s="103"/>
      <c r="V152" s="103"/>
      <c r="W152" s="103"/>
      <c r="X152" s="103"/>
      <c r="Y152" s="103"/>
      <c r="Z152" s="103"/>
      <c r="AA152" s="103"/>
      <c r="AB152" s="103"/>
      <c r="AC152" s="103"/>
      <c r="AD152" s="103"/>
      <c r="AE152" s="103"/>
      <c r="AF152" s="103"/>
      <c r="AG152" s="103"/>
      <c r="AH152" s="103"/>
      <c r="AI152" s="103"/>
      <c r="AJ152" s="103"/>
      <c r="AK152" s="103"/>
      <c r="AL152" s="103"/>
      <c r="AM152" s="103"/>
      <c r="AN152" s="103"/>
      <c r="AO152" s="103"/>
      <c r="AP152" s="103"/>
      <c r="AQ152" s="103"/>
      <c r="AR152" s="103"/>
      <c r="AS152" s="103"/>
      <c r="AT152" s="103"/>
      <c r="AU152" s="103"/>
      <c r="AV152" s="103"/>
      <c r="AW152" s="103"/>
      <c r="AX152" s="103"/>
      <c r="AY152" s="103"/>
      <c r="AZ152" s="103"/>
      <c r="BA152" s="103">
        <v>4000000</v>
      </c>
      <c r="BB152" s="103">
        <f t="shared" si="67"/>
        <v>4204000</v>
      </c>
      <c r="BC152" s="103">
        <v>4100000</v>
      </c>
      <c r="BD152" s="103">
        <f t="shared" si="68"/>
        <v>4309100</v>
      </c>
      <c r="BE152" s="103"/>
      <c r="BF152" s="103"/>
      <c r="BG152" s="103"/>
      <c r="BH152" s="103"/>
      <c r="BI152" s="103"/>
      <c r="BJ152" s="103"/>
      <c r="BK152" s="103"/>
      <c r="BL152" s="103"/>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f t="shared" si="55"/>
        <v>4256550</v>
      </c>
      <c r="EZ152" s="103">
        <f t="shared" si="56"/>
        <v>4256550</v>
      </c>
      <c r="FA152" s="103">
        <f t="shared" si="57"/>
        <v>74316.922702706142</v>
      </c>
      <c r="FB152" s="36">
        <f t="shared" si="65"/>
        <v>1.7459426695964137E-2</v>
      </c>
      <c r="FC152" s="37">
        <f t="shared" si="69"/>
        <v>3576932.7731092437</v>
      </c>
      <c r="FD152" s="38">
        <f t="shared" si="70"/>
        <v>679617.22689075628</v>
      </c>
      <c r="FE152" s="39">
        <f t="shared" si="66"/>
        <v>4256550</v>
      </c>
      <c r="FF152" s="106">
        <f t="shared" si="71"/>
        <v>4256550</v>
      </c>
      <c r="FG152" s="248" t="s">
        <v>541</v>
      </c>
    </row>
    <row r="153" spans="1:163" ht="31" x14ac:dyDescent="0.35">
      <c r="A153" s="247">
        <f t="shared" si="64"/>
        <v>148</v>
      </c>
      <c r="B153" s="20" t="s">
        <v>160</v>
      </c>
      <c r="C153" s="163" t="s">
        <v>161</v>
      </c>
      <c r="D153" s="20" t="s">
        <v>608</v>
      </c>
      <c r="E153" s="20">
        <v>1</v>
      </c>
      <c r="F153" s="20">
        <v>1</v>
      </c>
      <c r="G153" s="102"/>
      <c r="H153" s="103"/>
      <c r="I153" s="103"/>
      <c r="J153" s="103"/>
      <c r="K153" s="103"/>
      <c r="L153" s="103"/>
      <c r="M153" s="103"/>
      <c r="N153" s="103"/>
      <c r="O153" s="103"/>
      <c r="P153" s="103"/>
      <c r="Q153" s="103"/>
      <c r="R153" s="103"/>
      <c r="S153" s="103"/>
      <c r="T153" s="103"/>
      <c r="U153" s="103"/>
      <c r="V153" s="103"/>
      <c r="W153" s="103"/>
      <c r="X153" s="103"/>
      <c r="Y153" s="103"/>
      <c r="Z153" s="103"/>
      <c r="AA153" s="103"/>
      <c r="AB153" s="103"/>
      <c r="AC153" s="103"/>
      <c r="AD153" s="103"/>
      <c r="AE153" s="103"/>
      <c r="AF153" s="103"/>
      <c r="AG153" s="103"/>
      <c r="AH153" s="103"/>
      <c r="AI153" s="103"/>
      <c r="AJ153" s="103"/>
      <c r="AK153" s="103"/>
      <c r="AL153" s="103"/>
      <c r="AM153" s="103"/>
      <c r="AN153" s="103"/>
      <c r="AO153" s="103"/>
      <c r="AP153" s="103"/>
      <c r="AQ153" s="103"/>
      <c r="AR153" s="103"/>
      <c r="AS153" s="103"/>
      <c r="AT153" s="103"/>
      <c r="AU153" s="103"/>
      <c r="AV153" s="103"/>
      <c r="AW153" s="103"/>
      <c r="AX153" s="103"/>
      <c r="AY153" s="103"/>
      <c r="AZ153" s="103"/>
      <c r="BA153" s="103">
        <v>3000000</v>
      </c>
      <c r="BB153" s="103">
        <f t="shared" si="67"/>
        <v>3153000</v>
      </c>
      <c r="BC153" s="103">
        <v>2900000</v>
      </c>
      <c r="BD153" s="103">
        <f t="shared" si="68"/>
        <v>3047900</v>
      </c>
      <c r="BE153" s="103">
        <v>3000000</v>
      </c>
      <c r="BF153" s="103">
        <f>(BE153*5.1%)+BE153</f>
        <v>3153000</v>
      </c>
      <c r="BG153" s="103"/>
      <c r="BH153" s="103"/>
      <c r="BI153" s="103"/>
      <c r="BJ153" s="103"/>
      <c r="BK153" s="103"/>
      <c r="BL153" s="103"/>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f t="shared" si="55"/>
        <v>3153000</v>
      </c>
      <c r="EZ153" s="103">
        <f t="shared" si="56"/>
        <v>3117966.6666666665</v>
      </c>
      <c r="FA153" s="103">
        <f t="shared" si="57"/>
        <v>60679.513291829666</v>
      </c>
      <c r="FB153" s="36">
        <f t="shared" si="65"/>
        <v>1.9461245028863792E-2</v>
      </c>
      <c r="FC153" s="37">
        <f t="shared" si="69"/>
        <v>2620140.3361344538</v>
      </c>
      <c r="FD153" s="38">
        <f t="shared" si="70"/>
        <v>497826.66386554623</v>
      </c>
      <c r="FE153" s="39">
        <f t="shared" si="66"/>
        <v>3117967</v>
      </c>
      <c r="FF153" s="106">
        <f t="shared" si="71"/>
        <v>3117967</v>
      </c>
      <c r="FG153" s="248" t="s">
        <v>541</v>
      </c>
    </row>
    <row r="154" spans="1:163" ht="31" x14ac:dyDescent="0.35">
      <c r="A154" s="247">
        <f t="shared" si="64"/>
        <v>149</v>
      </c>
      <c r="B154" s="20" t="s">
        <v>497</v>
      </c>
      <c r="C154" s="163" t="s">
        <v>640</v>
      </c>
      <c r="D154" s="20" t="s">
        <v>595</v>
      </c>
      <c r="E154" s="20">
        <v>1</v>
      </c>
      <c r="F154" s="20">
        <v>1</v>
      </c>
      <c r="G154" s="102"/>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3"/>
      <c r="AG154" s="103"/>
      <c r="AH154" s="103"/>
      <c r="AI154" s="103"/>
      <c r="AJ154" s="103"/>
      <c r="AK154" s="103"/>
      <c r="AL154" s="103"/>
      <c r="AM154" s="103"/>
      <c r="AN154" s="103"/>
      <c r="AO154" s="103"/>
      <c r="AP154" s="103"/>
      <c r="AQ154" s="103"/>
      <c r="AR154" s="103"/>
      <c r="AS154" s="103"/>
      <c r="AT154" s="103"/>
      <c r="AU154" s="103"/>
      <c r="AV154" s="103"/>
      <c r="AW154" s="103"/>
      <c r="AX154" s="103"/>
      <c r="AY154" s="103"/>
      <c r="AZ154" s="103"/>
      <c r="BA154" s="103">
        <v>2000000</v>
      </c>
      <c r="BB154" s="103">
        <f t="shared" si="67"/>
        <v>2102000</v>
      </c>
      <c r="BC154" s="103">
        <v>2100000</v>
      </c>
      <c r="BD154" s="103">
        <f t="shared" si="68"/>
        <v>2207100</v>
      </c>
      <c r="BE154" s="103">
        <v>2400000</v>
      </c>
      <c r="BF154" s="103">
        <f>(BE154*5.1%)+BE154</f>
        <v>2522400</v>
      </c>
      <c r="BG154" s="103"/>
      <c r="BH154" s="103"/>
      <c r="BI154" s="103"/>
      <c r="BJ154" s="103"/>
      <c r="BK154" s="103"/>
      <c r="BL154" s="103"/>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f t="shared" si="55"/>
        <v>2207100</v>
      </c>
      <c r="EZ154" s="103">
        <f t="shared" si="56"/>
        <v>2277166.6666666665</v>
      </c>
      <c r="FA154" s="103">
        <f t="shared" si="57"/>
        <v>218783.09654389054</v>
      </c>
      <c r="FB154" s="36">
        <f t="shared" si="65"/>
        <v>9.6076892283052287E-2</v>
      </c>
      <c r="FC154" s="37">
        <f t="shared" si="69"/>
        <v>1913585.7142857143</v>
      </c>
      <c r="FD154" s="38">
        <f t="shared" si="70"/>
        <v>363581.28571428574</v>
      </c>
      <c r="FE154" s="39">
        <f t="shared" si="66"/>
        <v>2277167</v>
      </c>
      <c r="FF154" s="106">
        <f t="shared" si="71"/>
        <v>2277167</v>
      </c>
      <c r="FG154" s="248" t="s">
        <v>541</v>
      </c>
    </row>
    <row r="155" spans="1:163" ht="62" x14ac:dyDescent="0.35">
      <c r="A155" s="247">
        <f t="shared" si="64"/>
        <v>150</v>
      </c>
      <c r="B155" s="20" t="s">
        <v>162</v>
      </c>
      <c r="C155" s="163" t="s">
        <v>498</v>
      </c>
      <c r="D155" s="20" t="s">
        <v>595</v>
      </c>
      <c r="E155" s="20">
        <v>1</v>
      </c>
      <c r="F155" s="20">
        <v>1</v>
      </c>
      <c r="G155" s="102"/>
      <c r="H155" s="103"/>
      <c r="I155" s="103"/>
      <c r="J155" s="103"/>
      <c r="K155" s="103"/>
      <c r="L155" s="103"/>
      <c r="M155" s="103"/>
      <c r="N155" s="103"/>
      <c r="O155" s="103"/>
      <c r="P155" s="103"/>
      <c r="Q155" s="103"/>
      <c r="R155" s="103"/>
      <c r="S155" s="103"/>
      <c r="T155" s="103"/>
      <c r="U155" s="103"/>
      <c r="V155" s="103"/>
      <c r="W155" s="103"/>
      <c r="X155" s="103"/>
      <c r="Y155" s="103"/>
      <c r="Z155" s="103"/>
      <c r="AA155" s="103"/>
      <c r="AB155" s="103"/>
      <c r="AC155" s="103"/>
      <c r="AD155" s="103"/>
      <c r="AE155" s="103"/>
      <c r="AF155" s="103"/>
      <c r="AG155" s="103"/>
      <c r="AH155" s="103"/>
      <c r="AI155" s="103"/>
      <c r="AJ155" s="103"/>
      <c r="AK155" s="103"/>
      <c r="AL155" s="103"/>
      <c r="AM155" s="103"/>
      <c r="AN155" s="103"/>
      <c r="AO155" s="103"/>
      <c r="AP155" s="103"/>
      <c r="AQ155" s="103"/>
      <c r="AR155" s="103"/>
      <c r="AS155" s="103"/>
      <c r="AT155" s="103"/>
      <c r="AU155" s="103"/>
      <c r="AV155" s="103"/>
      <c r="AW155" s="103"/>
      <c r="AX155" s="103"/>
      <c r="AY155" s="103"/>
      <c r="AZ155" s="103"/>
      <c r="BA155" s="103">
        <v>3000000</v>
      </c>
      <c r="BB155" s="103">
        <f t="shared" si="67"/>
        <v>3153000</v>
      </c>
      <c r="BC155" s="103">
        <v>3500000</v>
      </c>
      <c r="BD155" s="103">
        <f t="shared" si="68"/>
        <v>3678500</v>
      </c>
      <c r="BE155" s="103">
        <v>3500000</v>
      </c>
      <c r="BF155" s="103">
        <f>(BE155*5.1%)+BE155</f>
        <v>3678500</v>
      </c>
      <c r="BG155" s="103"/>
      <c r="BH155" s="103"/>
      <c r="BI155" s="103"/>
      <c r="BJ155" s="103"/>
      <c r="BK155" s="103"/>
      <c r="BL155" s="103"/>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f t="shared" si="55"/>
        <v>3678500</v>
      </c>
      <c r="EZ155" s="103">
        <f t="shared" si="56"/>
        <v>3503333.3333333335</v>
      </c>
      <c r="FA155" s="103">
        <f t="shared" si="57"/>
        <v>303397.56645914831</v>
      </c>
      <c r="FB155" s="36">
        <f t="shared" si="65"/>
        <v>8.6602540378443851E-2</v>
      </c>
      <c r="FC155" s="37">
        <f t="shared" si="69"/>
        <v>2943978.1512605045</v>
      </c>
      <c r="FD155" s="38">
        <f t="shared" si="70"/>
        <v>559355.84873949585</v>
      </c>
      <c r="FE155" s="39">
        <f t="shared" si="66"/>
        <v>3503334</v>
      </c>
      <c r="FF155" s="106">
        <f t="shared" si="71"/>
        <v>3503334</v>
      </c>
      <c r="FG155" s="248" t="s">
        <v>541</v>
      </c>
    </row>
    <row r="156" spans="1:163" ht="31" x14ac:dyDescent="0.35">
      <c r="A156" s="247">
        <f t="shared" si="64"/>
        <v>151</v>
      </c>
      <c r="B156" s="20" t="s">
        <v>163</v>
      </c>
      <c r="C156" s="163" t="s">
        <v>164</v>
      </c>
      <c r="D156" s="20" t="s">
        <v>595</v>
      </c>
      <c r="E156" s="20">
        <v>1</v>
      </c>
      <c r="F156" s="20">
        <v>1</v>
      </c>
      <c r="G156" s="102"/>
      <c r="H156" s="103"/>
      <c r="I156" s="103"/>
      <c r="J156" s="103"/>
      <c r="K156" s="103"/>
      <c r="L156" s="103"/>
      <c r="M156" s="103"/>
      <c r="N156" s="103"/>
      <c r="O156" s="103"/>
      <c r="P156" s="103"/>
      <c r="Q156" s="103"/>
      <c r="R156" s="103"/>
      <c r="S156" s="103"/>
      <c r="T156" s="103"/>
      <c r="U156" s="103"/>
      <c r="V156" s="103"/>
      <c r="W156" s="103"/>
      <c r="X156" s="103"/>
      <c r="Y156" s="103"/>
      <c r="Z156" s="103"/>
      <c r="AA156" s="103"/>
      <c r="AB156" s="103"/>
      <c r="AC156" s="103"/>
      <c r="AD156" s="103"/>
      <c r="AE156" s="103"/>
      <c r="AF156" s="103"/>
      <c r="AG156" s="103"/>
      <c r="AH156" s="103"/>
      <c r="AI156" s="103"/>
      <c r="AJ156" s="103"/>
      <c r="AK156" s="103"/>
      <c r="AL156" s="103"/>
      <c r="AM156" s="103"/>
      <c r="AN156" s="103"/>
      <c r="AO156" s="103"/>
      <c r="AP156" s="103"/>
      <c r="AQ156" s="103"/>
      <c r="AR156" s="103"/>
      <c r="AS156" s="103"/>
      <c r="AT156" s="103"/>
      <c r="AU156" s="103"/>
      <c r="AV156" s="103"/>
      <c r="AW156" s="103"/>
      <c r="AX156" s="103"/>
      <c r="AY156" s="103"/>
      <c r="AZ156" s="103"/>
      <c r="BA156" s="103">
        <v>4500000</v>
      </c>
      <c r="BB156" s="103">
        <f t="shared" si="67"/>
        <v>4729500</v>
      </c>
      <c r="BC156" s="103">
        <v>4550000</v>
      </c>
      <c r="BD156" s="103">
        <f t="shared" si="68"/>
        <v>4782050</v>
      </c>
      <c r="BE156" s="103">
        <v>4860000</v>
      </c>
      <c r="BF156" s="103">
        <f>(BE156*5.1%)+BE156</f>
        <v>5107860</v>
      </c>
      <c r="BG156" s="103"/>
      <c r="BH156" s="103"/>
      <c r="BI156" s="103"/>
      <c r="BJ156" s="103"/>
      <c r="BK156" s="103"/>
      <c r="BL156" s="103"/>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f t="shared" si="55"/>
        <v>4782050</v>
      </c>
      <c r="EZ156" s="103">
        <f t="shared" si="56"/>
        <v>4873136.666666667</v>
      </c>
      <c r="FA156" s="103">
        <f t="shared" si="57"/>
        <v>204967.45603469183</v>
      </c>
      <c r="FB156" s="36">
        <f t="shared" si="65"/>
        <v>4.2060682893774473E-2</v>
      </c>
      <c r="FC156" s="37">
        <f t="shared" si="69"/>
        <v>4095073.1092436975</v>
      </c>
      <c r="FD156" s="38">
        <f t="shared" si="70"/>
        <v>778063.89075630251</v>
      </c>
      <c r="FE156" s="39">
        <f t="shared" si="66"/>
        <v>4873137</v>
      </c>
      <c r="FF156" s="106">
        <f t="shared" si="71"/>
        <v>4873137</v>
      </c>
      <c r="FG156" s="248" t="s">
        <v>541</v>
      </c>
    </row>
    <row r="157" spans="1:163" ht="93" x14ac:dyDescent="0.35">
      <c r="A157" s="247">
        <f t="shared" si="64"/>
        <v>152</v>
      </c>
      <c r="B157" s="20" t="s">
        <v>165</v>
      </c>
      <c r="C157" s="163" t="s">
        <v>166</v>
      </c>
      <c r="D157" s="20" t="s">
        <v>499</v>
      </c>
      <c r="E157" s="20">
        <v>1</v>
      </c>
      <c r="F157" s="20">
        <v>1</v>
      </c>
      <c r="G157" s="102"/>
      <c r="H157" s="103"/>
      <c r="I157" s="103"/>
      <c r="J157" s="103"/>
      <c r="K157" s="103"/>
      <c r="L157" s="103"/>
      <c r="M157" s="103"/>
      <c r="N157" s="103"/>
      <c r="O157" s="103"/>
      <c r="P157" s="103"/>
      <c r="Q157" s="103"/>
      <c r="R157" s="103"/>
      <c r="S157" s="103"/>
      <c r="T157" s="103"/>
      <c r="U157" s="103"/>
      <c r="V157" s="103"/>
      <c r="W157" s="103"/>
      <c r="X157" s="103"/>
      <c r="Y157" s="103"/>
      <c r="Z157" s="103"/>
      <c r="AA157" s="103"/>
      <c r="AB157" s="103"/>
      <c r="AC157" s="103"/>
      <c r="AD157" s="103"/>
      <c r="AE157" s="103"/>
      <c r="AF157" s="103"/>
      <c r="AG157" s="103"/>
      <c r="AH157" s="103"/>
      <c r="AI157" s="103"/>
      <c r="AJ157" s="103"/>
      <c r="AK157" s="103"/>
      <c r="AL157" s="103"/>
      <c r="AM157" s="103"/>
      <c r="AN157" s="103"/>
      <c r="AO157" s="103"/>
      <c r="AP157" s="103"/>
      <c r="AQ157" s="103"/>
      <c r="AR157" s="103"/>
      <c r="AS157" s="103"/>
      <c r="AT157" s="103"/>
      <c r="AU157" s="103"/>
      <c r="AV157" s="103"/>
      <c r="AW157" s="103"/>
      <c r="AX157" s="103"/>
      <c r="AY157" s="103"/>
      <c r="AZ157" s="103"/>
      <c r="BA157" s="103"/>
      <c r="BB157" s="103"/>
      <c r="BC157" s="103"/>
      <c r="BD157" s="103"/>
      <c r="BE157" s="103"/>
      <c r="BF157" s="103"/>
      <c r="BG157" s="103"/>
      <c r="BH157" s="103"/>
      <c r="BI157" s="103">
        <v>2000000</v>
      </c>
      <c r="BJ157" s="103">
        <f>(BI157*5.1%)+BI157</f>
        <v>2102000</v>
      </c>
      <c r="BK157" s="103">
        <v>2460000</v>
      </c>
      <c r="BL157" s="103">
        <f>(BK157*5.1%)+BK157</f>
        <v>2585460</v>
      </c>
      <c r="BM157" s="103"/>
      <c r="BN157" s="103"/>
      <c r="BO157" s="103">
        <v>2350000</v>
      </c>
      <c r="BP157" s="103">
        <f>(BO157*5.1%)+BO157</f>
        <v>2469850</v>
      </c>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f t="shared" si="55"/>
        <v>2469850</v>
      </c>
      <c r="EZ157" s="103">
        <f t="shared" si="56"/>
        <v>2385770</v>
      </c>
      <c r="FA157" s="103">
        <f t="shared" si="57"/>
        <v>252458.86338173988</v>
      </c>
      <c r="FB157" s="36">
        <f t="shared" si="65"/>
        <v>0.10581860924638162</v>
      </c>
      <c r="FC157" s="37">
        <f t="shared" si="69"/>
        <v>2004848.7394957985</v>
      </c>
      <c r="FD157" s="38">
        <f t="shared" si="70"/>
        <v>380921.26050420169</v>
      </c>
      <c r="FE157" s="39">
        <f t="shared" si="66"/>
        <v>2385770</v>
      </c>
      <c r="FF157" s="106">
        <f t="shared" si="71"/>
        <v>2385770</v>
      </c>
      <c r="FG157" s="248" t="s">
        <v>541</v>
      </c>
    </row>
    <row r="158" spans="1:163" ht="77.5" x14ac:dyDescent="0.35">
      <c r="A158" s="247">
        <f t="shared" si="64"/>
        <v>153</v>
      </c>
      <c r="B158" s="22" t="s">
        <v>623</v>
      </c>
      <c r="C158" s="231" t="s">
        <v>304</v>
      </c>
      <c r="D158" s="35" t="s">
        <v>136</v>
      </c>
      <c r="E158" s="20">
        <v>2</v>
      </c>
      <c r="F158" s="20"/>
      <c r="G158" s="102"/>
      <c r="H158" s="103"/>
      <c r="I158" s="103"/>
      <c r="J158" s="103"/>
      <c r="K158" s="103"/>
      <c r="L158" s="103"/>
      <c r="M158" s="103"/>
      <c r="N158" s="103"/>
      <c r="O158" s="103"/>
      <c r="P158" s="103"/>
      <c r="Q158" s="103"/>
      <c r="R158" s="103"/>
      <c r="S158" s="103"/>
      <c r="T158" s="103"/>
      <c r="U158" s="103"/>
      <c r="V158" s="103"/>
      <c r="W158" s="103"/>
      <c r="X158" s="103"/>
      <c r="Y158" s="103"/>
      <c r="Z158" s="103"/>
      <c r="AA158" s="103"/>
      <c r="AB158" s="103"/>
      <c r="AC158" s="103"/>
      <c r="AD158" s="103"/>
      <c r="AE158" s="103"/>
      <c r="AF158" s="103"/>
      <c r="AG158" s="103"/>
      <c r="AH158" s="103"/>
      <c r="AI158" s="103">
        <v>14500</v>
      </c>
      <c r="AJ158" s="103">
        <v>10756</v>
      </c>
      <c r="AK158" s="103"/>
      <c r="AL158" s="103"/>
      <c r="AM158" s="103">
        <v>12760</v>
      </c>
      <c r="AN158" s="103"/>
      <c r="AO158" s="103"/>
      <c r="AP158" s="103"/>
      <c r="AQ158" s="103"/>
      <c r="AR158" s="103"/>
      <c r="AS158" s="103"/>
      <c r="AT158" s="103"/>
      <c r="AU158" s="103"/>
      <c r="AV158" s="103"/>
      <c r="AW158" s="103"/>
      <c r="AX158" s="103"/>
      <c r="AY158" s="103"/>
      <c r="AZ158" s="103"/>
      <c r="BA158" s="103"/>
      <c r="BB158" s="103"/>
      <c r="BC158" s="103"/>
      <c r="BD158" s="103"/>
      <c r="BE158" s="103"/>
      <c r="BF158" s="103"/>
      <c r="BG158" s="103"/>
      <c r="BH158" s="103"/>
      <c r="BI158" s="103"/>
      <c r="BJ158" s="103"/>
      <c r="BK158" s="103"/>
      <c r="BL158" s="103"/>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f t="shared" si="55"/>
        <v>12760</v>
      </c>
      <c r="EZ158" s="103">
        <f t="shared" si="56"/>
        <v>12672</v>
      </c>
      <c r="FA158" s="103">
        <f t="shared" si="57"/>
        <v>1873.5506398280245</v>
      </c>
      <c r="FB158" s="36">
        <f t="shared" si="65"/>
        <v>0.14784964013794386</v>
      </c>
      <c r="FC158" s="37">
        <f t="shared" si="69"/>
        <v>10648.73949579832</v>
      </c>
      <c r="FD158" s="38">
        <f t="shared" si="70"/>
        <v>2023.2605042016808</v>
      </c>
      <c r="FE158" s="39">
        <f t="shared" si="66"/>
        <v>12672</v>
      </c>
      <c r="FF158" s="106">
        <f t="shared" ref="FF158:FF165" si="72">+FE158*E158</f>
        <v>25344</v>
      </c>
      <c r="FG158" s="248" t="s">
        <v>534</v>
      </c>
    </row>
    <row r="159" spans="1:163" ht="15.5" x14ac:dyDescent="0.35">
      <c r="A159" s="247">
        <f t="shared" si="64"/>
        <v>154</v>
      </c>
      <c r="B159" s="35" t="s">
        <v>307</v>
      </c>
      <c r="C159" s="231" t="s">
        <v>293</v>
      </c>
      <c r="D159" s="20" t="s">
        <v>142</v>
      </c>
      <c r="E159" s="20">
        <v>4</v>
      </c>
      <c r="F159" s="20"/>
      <c r="G159" s="111"/>
      <c r="H159" s="103"/>
      <c r="I159" s="103"/>
      <c r="J159" s="103"/>
      <c r="K159" s="103"/>
      <c r="L159" s="103"/>
      <c r="M159" s="103"/>
      <c r="N159" s="103"/>
      <c r="O159" s="103"/>
      <c r="P159" s="103"/>
      <c r="Q159" s="103"/>
      <c r="R159" s="103"/>
      <c r="S159" s="103"/>
      <c r="T159" s="103"/>
      <c r="U159" s="103"/>
      <c r="V159" s="103"/>
      <c r="W159" s="103"/>
      <c r="X159" s="103"/>
      <c r="Y159" s="103"/>
      <c r="Z159" s="103"/>
      <c r="AA159" s="103"/>
      <c r="AB159" s="103"/>
      <c r="AC159" s="103"/>
      <c r="AD159" s="103"/>
      <c r="AE159" s="103"/>
      <c r="AF159" s="103"/>
      <c r="AG159" s="103"/>
      <c r="AH159" s="103"/>
      <c r="AI159" s="103"/>
      <c r="AJ159" s="103"/>
      <c r="AK159" s="103"/>
      <c r="AL159" s="103"/>
      <c r="AM159" s="103"/>
      <c r="AN159" s="103"/>
      <c r="AO159" s="103"/>
      <c r="AP159" s="103"/>
      <c r="AQ159" s="103"/>
      <c r="AR159" s="103"/>
      <c r="AS159" s="103"/>
      <c r="AT159" s="103"/>
      <c r="AU159" s="103"/>
      <c r="AV159" s="103"/>
      <c r="AW159" s="103"/>
      <c r="AX159" s="103"/>
      <c r="AY159" s="103"/>
      <c r="AZ159" s="103"/>
      <c r="BA159" s="103"/>
      <c r="BB159" s="103"/>
      <c r="BC159" s="103"/>
      <c r="BD159" s="103"/>
      <c r="BE159" s="103"/>
      <c r="BF159" s="103"/>
      <c r="BG159" s="103"/>
      <c r="BH159" s="103"/>
      <c r="BI159" s="103"/>
      <c r="BJ159" s="103"/>
      <c r="BK159" s="103"/>
      <c r="BL159" s="103"/>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v>14000</v>
      </c>
      <c r="DQ159" s="103">
        <f>+DP159/1.19</f>
        <v>11764.705882352942</v>
      </c>
      <c r="DR159" s="103">
        <f>+(DQ159*36%)+DQ159</f>
        <v>16000.000000000002</v>
      </c>
      <c r="DS159" s="103">
        <v>15000</v>
      </c>
      <c r="DT159" s="103">
        <f>+DS159/1.19</f>
        <v>12605.042016806723</v>
      </c>
      <c r="DU159" s="103">
        <f>+(DT159*36%)+DT159</f>
        <v>17142.857142857145</v>
      </c>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f t="shared" si="55"/>
        <v>16571.428571428572</v>
      </c>
      <c r="EZ159" s="103">
        <f t="shared" si="56"/>
        <v>16571.428571428572</v>
      </c>
      <c r="FA159" s="103">
        <f t="shared" si="57"/>
        <v>808.12203564176878</v>
      </c>
      <c r="FB159" s="36">
        <f t="shared" si="65"/>
        <v>4.8765984909417082E-2</v>
      </c>
      <c r="FC159" s="37">
        <f t="shared" si="69"/>
        <v>13926.050420168069</v>
      </c>
      <c r="FD159" s="38">
        <f t="shared" si="70"/>
        <v>2645.9495798319331</v>
      </c>
      <c r="FE159" s="39">
        <f t="shared" si="66"/>
        <v>16572</v>
      </c>
      <c r="FF159" s="106">
        <f t="shared" si="72"/>
        <v>66288</v>
      </c>
      <c r="FG159" s="248" t="s">
        <v>541</v>
      </c>
    </row>
    <row r="160" spans="1:163" ht="15.5" x14ac:dyDescent="0.35">
      <c r="A160" s="247">
        <f t="shared" si="64"/>
        <v>155</v>
      </c>
      <c r="B160" s="20" t="s">
        <v>137</v>
      </c>
      <c r="C160" s="163" t="s">
        <v>138</v>
      </c>
      <c r="D160" s="20" t="s">
        <v>6</v>
      </c>
      <c r="E160" s="20">
        <v>5</v>
      </c>
      <c r="F160" s="20"/>
      <c r="G160" s="102"/>
      <c r="H160" s="103"/>
      <c r="I160" s="103"/>
      <c r="J160" s="103"/>
      <c r="K160" s="103"/>
      <c r="L160" s="103"/>
      <c r="M160" s="103"/>
      <c r="N160" s="103"/>
      <c r="O160" s="103"/>
      <c r="P160" s="103"/>
      <c r="Q160" s="103"/>
      <c r="R160" s="103"/>
      <c r="S160" s="103"/>
      <c r="T160" s="103"/>
      <c r="U160" s="103"/>
      <c r="V160" s="103"/>
      <c r="W160" s="103"/>
      <c r="X160" s="103"/>
      <c r="Y160" s="103"/>
      <c r="Z160" s="103"/>
      <c r="AA160" s="103"/>
      <c r="AB160" s="103"/>
      <c r="AC160" s="103">
        <v>2100</v>
      </c>
      <c r="AD160" s="103">
        <f>(AC160*5.1%)+AC160</f>
        <v>2207.1</v>
      </c>
      <c r="AE160" s="103"/>
      <c r="AF160" s="103"/>
      <c r="AG160" s="103">
        <v>2300</v>
      </c>
      <c r="AH160" s="103">
        <f>(AG160*5.1%)+AG160</f>
        <v>2417.3000000000002</v>
      </c>
      <c r="AI160" s="103"/>
      <c r="AJ160" s="103"/>
      <c r="AK160" s="103"/>
      <c r="AL160" s="103"/>
      <c r="AM160" s="103"/>
      <c r="AN160" s="103">
        <v>1698</v>
      </c>
      <c r="AO160" s="103">
        <f>(AN160*5.1%)+AN160</f>
        <v>1784.598</v>
      </c>
      <c r="AP160" s="103"/>
      <c r="AQ160" s="103"/>
      <c r="AR160" s="103"/>
      <c r="AS160" s="103"/>
      <c r="AT160" s="103"/>
      <c r="AU160" s="103"/>
      <c r="AV160" s="103"/>
      <c r="AW160" s="103"/>
      <c r="AX160" s="103"/>
      <c r="AY160" s="103"/>
      <c r="AZ160" s="103"/>
      <c r="BA160" s="103"/>
      <c r="BB160" s="103"/>
      <c r="BC160" s="103"/>
      <c r="BD160" s="103"/>
      <c r="BE160" s="103"/>
      <c r="BF160" s="103"/>
      <c r="BG160" s="103"/>
      <c r="BH160" s="103"/>
      <c r="BI160" s="103"/>
      <c r="BJ160" s="103"/>
      <c r="BK160" s="103"/>
      <c r="BL160" s="103"/>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f t="shared" si="55"/>
        <v>2207.1</v>
      </c>
      <c r="EZ160" s="103">
        <f t="shared" si="56"/>
        <v>2136.3326666666667</v>
      </c>
      <c r="FA160" s="103">
        <f t="shared" si="57"/>
        <v>322.23278356078885</v>
      </c>
      <c r="FB160" s="36">
        <f t="shared" si="65"/>
        <v>0.15083455333928433</v>
      </c>
      <c r="FC160" s="37">
        <f t="shared" si="69"/>
        <v>1855.4621848739496</v>
      </c>
      <c r="FD160" s="38">
        <f t="shared" si="70"/>
        <v>352.53781512605042</v>
      </c>
      <c r="FE160" s="39">
        <f t="shared" si="66"/>
        <v>2208</v>
      </c>
      <c r="FF160" s="106">
        <f t="shared" si="72"/>
        <v>11040</v>
      </c>
      <c r="FG160" s="248" t="s">
        <v>534</v>
      </c>
    </row>
    <row r="161" spans="1:163" ht="15.5" x14ac:dyDescent="0.35">
      <c r="A161" s="247">
        <f t="shared" si="64"/>
        <v>156</v>
      </c>
      <c r="B161" s="35" t="s">
        <v>139</v>
      </c>
      <c r="C161" s="163" t="s">
        <v>140</v>
      </c>
      <c r="D161" s="20" t="s">
        <v>136</v>
      </c>
      <c r="E161" s="20">
        <v>1</v>
      </c>
      <c r="F161" s="20"/>
      <c r="G161" s="102"/>
      <c r="H161" s="103"/>
      <c r="I161" s="103"/>
      <c r="J161" s="103"/>
      <c r="K161" s="103"/>
      <c r="L161" s="103"/>
      <c r="M161" s="103"/>
      <c r="N161" s="103"/>
      <c r="O161" s="103"/>
      <c r="P161" s="103"/>
      <c r="Q161" s="103"/>
      <c r="R161" s="103"/>
      <c r="S161" s="103"/>
      <c r="T161" s="103"/>
      <c r="U161" s="103"/>
      <c r="V161" s="103"/>
      <c r="W161" s="103"/>
      <c r="X161" s="103"/>
      <c r="Y161" s="103"/>
      <c r="Z161" s="103"/>
      <c r="AA161" s="103"/>
      <c r="AB161" s="103"/>
      <c r="AC161" s="103"/>
      <c r="AD161" s="103"/>
      <c r="AE161" s="103"/>
      <c r="AF161" s="103"/>
      <c r="AG161" s="103"/>
      <c r="AH161" s="103"/>
      <c r="AI161" s="103"/>
      <c r="AJ161" s="103"/>
      <c r="AK161" s="103"/>
      <c r="AL161" s="103"/>
      <c r="AM161" s="103"/>
      <c r="AN161" s="103"/>
      <c r="AO161" s="103"/>
      <c r="AP161" s="109"/>
      <c r="AQ161" s="109">
        <v>13388</v>
      </c>
      <c r="AR161" s="103">
        <f>+AQ161/1.19</f>
        <v>11250.420168067227</v>
      </c>
      <c r="AS161" s="103">
        <f>+(AR161*36%)+AR161</f>
        <v>15300.571428571428</v>
      </c>
      <c r="AT161" s="103"/>
      <c r="AU161" s="103"/>
      <c r="AV161" s="103"/>
      <c r="AW161" s="103"/>
      <c r="AX161" s="103"/>
      <c r="AY161" s="103"/>
      <c r="AZ161" s="103"/>
      <c r="BA161" s="103"/>
      <c r="BB161" s="103"/>
      <c r="BC161" s="103"/>
      <c r="BD161" s="103"/>
      <c r="BE161" s="103"/>
      <c r="BF161" s="103"/>
      <c r="BG161" s="103"/>
      <c r="BH161" s="103"/>
      <c r="BI161" s="103"/>
      <c r="BJ161" s="103"/>
      <c r="BK161" s="103"/>
      <c r="BL161" s="103"/>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9">
        <v>19500</v>
      </c>
      <c r="DE161" s="103">
        <f>+DD161/1.19</f>
        <v>16386.55462184874</v>
      </c>
      <c r="DF161" s="103">
        <f>+(DE161*36%)+DE161</f>
        <v>22285.714285714286</v>
      </c>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f t="shared" si="55"/>
        <v>18793.142857142855</v>
      </c>
      <c r="EZ161" s="103">
        <f t="shared" si="56"/>
        <v>18793.142857142855</v>
      </c>
      <c r="FA161" s="103">
        <f t="shared" si="57"/>
        <v>4939.2418818425085</v>
      </c>
      <c r="FB161" s="36">
        <f>FA161/EZ161</f>
        <v>0.26282149395598364</v>
      </c>
      <c r="FC161" s="37">
        <f t="shared" si="69"/>
        <v>15793.27731092437</v>
      </c>
      <c r="FD161" s="38">
        <f t="shared" si="70"/>
        <v>3000.7226890756301</v>
      </c>
      <c r="FE161" s="39">
        <f t="shared" si="66"/>
        <v>18794</v>
      </c>
      <c r="FF161" s="106">
        <f t="shared" si="72"/>
        <v>18794</v>
      </c>
      <c r="FG161" s="248" t="s">
        <v>534</v>
      </c>
    </row>
    <row r="162" spans="1:163" ht="15.5" x14ac:dyDescent="0.35">
      <c r="A162" s="247">
        <f t="shared" si="64"/>
        <v>157</v>
      </c>
      <c r="B162" s="20" t="s">
        <v>151</v>
      </c>
      <c r="C162" s="188" t="s">
        <v>619</v>
      </c>
      <c r="D162" s="20" t="s">
        <v>142</v>
      </c>
      <c r="E162" s="20">
        <v>4</v>
      </c>
      <c r="F162" s="20"/>
      <c r="G162" s="102"/>
      <c r="H162" s="103"/>
      <c r="I162" s="103"/>
      <c r="J162" s="103"/>
      <c r="K162" s="103"/>
      <c r="L162" s="103"/>
      <c r="M162" s="103"/>
      <c r="N162" s="103"/>
      <c r="O162" s="103"/>
      <c r="P162" s="103"/>
      <c r="Q162" s="103"/>
      <c r="R162" s="103"/>
      <c r="S162" s="103"/>
      <c r="T162" s="103"/>
      <c r="U162" s="103"/>
      <c r="V162" s="103"/>
      <c r="W162" s="103"/>
      <c r="X162" s="103"/>
      <c r="Y162" s="103"/>
      <c r="Z162" s="103"/>
      <c r="AA162" s="103"/>
      <c r="AB162" s="103"/>
      <c r="AC162" s="103"/>
      <c r="AD162" s="103"/>
      <c r="AE162" s="103"/>
      <c r="AF162" s="103"/>
      <c r="AG162" s="103"/>
      <c r="AH162" s="103"/>
      <c r="AI162" s="103"/>
      <c r="AJ162" s="103"/>
      <c r="AK162" s="103">
        <v>8900</v>
      </c>
      <c r="AL162" s="103">
        <v>10413</v>
      </c>
      <c r="AM162" s="103"/>
      <c r="AN162" s="103"/>
      <c r="AO162" s="103"/>
      <c r="AP162" s="103"/>
      <c r="AQ162" s="103"/>
      <c r="AR162" s="103"/>
      <c r="AS162" s="103"/>
      <c r="AT162" s="103">
        <v>12000</v>
      </c>
      <c r="AU162" s="103"/>
      <c r="AV162" s="103"/>
      <c r="AW162" s="103"/>
      <c r="AX162" s="103"/>
      <c r="AY162" s="103"/>
      <c r="AZ162" s="103"/>
      <c r="BA162" s="103"/>
      <c r="BB162" s="103"/>
      <c r="BC162" s="103"/>
      <c r="BD162" s="103"/>
      <c r="BE162" s="103"/>
      <c r="BF162" s="103"/>
      <c r="BG162" s="103"/>
      <c r="BH162" s="103"/>
      <c r="BI162" s="103"/>
      <c r="BJ162" s="103"/>
      <c r="BK162" s="103"/>
      <c r="BL162" s="103"/>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f t="shared" si="55"/>
        <v>11206.5</v>
      </c>
      <c r="EZ162" s="103">
        <f t="shared" si="56"/>
        <v>11206.5</v>
      </c>
      <c r="FA162" s="103">
        <f t="shared" si="57"/>
        <v>1122.178461743051</v>
      </c>
      <c r="FB162" s="36">
        <f t="shared" ref="FB162" si="73">+FA162/EZ162</f>
        <v>0.10013639064320269</v>
      </c>
      <c r="FC162" s="37">
        <f t="shared" si="69"/>
        <v>9417.6470588235297</v>
      </c>
      <c r="FD162" s="38"/>
      <c r="FE162" s="39">
        <f t="shared" si="66"/>
        <v>11207</v>
      </c>
      <c r="FF162" s="106">
        <f t="shared" si="72"/>
        <v>44828</v>
      </c>
      <c r="FG162" s="248" t="s">
        <v>534</v>
      </c>
    </row>
    <row r="163" spans="1:163" ht="31" x14ac:dyDescent="0.35">
      <c r="A163" s="247">
        <f t="shared" si="64"/>
        <v>158</v>
      </c>
      <c r="B163" s="20" t="s">
        <v>141</v>
      </c>
      <c r="C163" s="231" t="s">
        <v>303</v>
      </c>
      <c r="D163" s="20" t="s">
        <v>142</v>
      </c>
      <c r="E163" s="20">
        <v>4</v>
      </c>
      <c r="F163" s="20"/>
      <c r="G163" s="102"/>
      <c r="H163" s="103"/>
      <c r="I163" s="103"/>
      <c r="J163" s="103"/>
      <c r="K163" s="103"/>
      <c r="L163" s="103"/>
      <c r="M163" s="103"/>
      <c r="N163" s="103"/>
      <c r="O163" s="103"/>
      <c r="P163" s="103"/>
      <c r="Q163" s="103"/>
      <c r="R163" s="103"/>
      <c r="S163" s="103"/>
      <c r="T163" s="103"/>
      <c r="U163" s="103"/>
      <c r="V163" s="103"/>
      <c r="W163" s="103"/>
      <c r="X163" s="103"/>
      <c r="Y163" s="103"/>
      <c r="Z163" s="103"/>
      <c r="AA163" s="103"/>
      <c r="AB163" s="103"/>
      <c r="AC163" s="103"/>
      <c r="AD163" s="103"/>
      <c r="AE163" s="103">
        <v>12000</v>
      </c>
      <c r="AF163" s="103">
        <f>(AE163*5.1%)+AE163</f>
        <v>12612</v>
      </c>
      <c r="AG163" s="103">
        <v>15000</v>
      </c>
      <c r="AH163" s="103">
        <f>(AG163*5.1%)+AG163</f>
        <v>15765</v>
      </c>
      <c r="AI163" s="103"/>
      <c r="AJ163" s="103"/>
      <c r="AK163" s="103"/>
      <c r="AL163" s="103"/>
      <c r="AM163" s="103"/>
      <c r="AN163" s="103"/>
      <c r="AO163" s="103"/>
      <c r="AP163" s="103"/>
      <c r="AQ163" s="103"/>
      <c r="AR163" s="103"/>
      <c r="AS163" s="103"/>
      <c r="AT163" s="103"/>
      <c r="AU163" s="103"/>
      <c r="AV163" s="103"/>
      <c r="AW163" s="103"/>
      <c r="AX163" s="103"/>
      <c r="AY163" s="103"/>
      <c r="AZ163" s="103"/>
      <c r="BA163" s="103"/>
      <c r="BB163" s="103"/>
      <c r="BC163" s="103"/>
      <c r="BD163" s="103"/>
      <c r="BE163" s="103"/>
      <c r="BF163" s="103"/>
      <c r="BG163" s="103"/>
      <c r="BH163" s="103"/>
      <c r="BI163" s="103"/>
      <c r="BJ163" s="103"/>
      <c r="BK163" s="103"/>
      <c r="BL163" s="103"/>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f t="shared" si="55"/>
        <v>14188.5</v>
      </c>
      <c r="EZ163" s="103">
        <f t="shared" si="56"/>
        <v>14188.5</v>
      </c>
      <c r="FA163" s="103">
        <f t="shared" si="57"/>
        <v>2229.5076810811843</v>
      </c>
      <c r="FB163" s="36">
        <f>+FA163/EZ163</f>
        <v>0.15713484026367722</v>
      </c>
      <c r="FC163" s="37">
        <f t="shared" si="69"/>
        <v>11923.529411764706</v>
      </c>
      <c r="FD163" s="38">
        <f>FC163*19%</f>
        <v>2265.4705882352941</v>
      </c>
      <c r="FE163" s="39">
        <f t="shared" si="66"/>
        <v>14189</v>
      </c>
      <c r="FF163" s="106">
        <f t="shared" si="72"/>
        <v>56756</v>
      </c>
      <c r="FG163" s="248" t="s">
        <v>534</v>
      </c>
    </row>
    <row r="164" spans="1:163" ht="31" x14ac:dyDescent="0.35">
      <c r="A164" s="247">
        <f t="shared" si="64"/>
        <v>159</v>
      </c>
      <c r="B164" s="20" t="s">
        <v>152</v>
      </c>
      <c r="C164" s="163" t="s">
        <v>153</v>
      </c>
      <c r="D164" s="20" t="s">
        <v>142</v>
      </c>
      <c r="E164" s="20">
        <v>4</v>
      </c>
      <c r="F164" s="20"/>
      <c r="G164" s="102"/>
      <c r="H164" s="103"/>
      <c r="I164" s="103"/>
      <c r="J164" s="103"/>
      <c r="K164" s="103"/>
      <c r="L164" s="103"/>
      <c r="M164" s="103"/>
      <c r="N164" s="103"/>
      <c r="O164" s="103"/>
      <c r="P164" s="103"/>
      <c r="Q164" s="103"/>
      <c r="R164" s="103"/>
      <c r="S164" s="103"/>
      <c r="T164" s="103"/>
      <c r="U164" s="103"/>
      <c r="V164" s="103"/>
      <c r="W164" s="103"/>
      <c r="X164" s="103"/>
      <c r="Y164" s="103"/>
      <c r="Z164" s="103"/>
      <c r="AA164" s="103"/>
      <c r="AB164" s="103"/>
      <c r="AC164" s="103">
        <v>11500</v>
      </c>
      <c r="AD164" s="103">
        <f>(AC164*5.1%)+AC164</f>
        <v>12086.5</v>
      </c>
      <c r="AE164" s="103"/>
      <c r="AF164" s="103"/>
      <c r="AG164" s="103">
        <v>12600</v>
      </c>
      <c r="AH164" s="103">
        <f>(AG164*5.1%)+AG164</f>
        <v>13242.6</v>
      </c>
      <c r="AI164" s="103"/>
      <c r="AJ164" s="103"/>
      <c r="AK164" s="103"/>
      <c r="AL164" s="103"/>
      <c r="AM164" s="103"/>
      <c r="AN164" s="103"/>
      <c r="AO164" s="103"/>
      <c r="AP164" s="103"/>
      <c r="AQ164" s="103"/>
      <c r="AR164" s="103"/>
      <c r="AS164" s="103"/>
      <c r="AT164" s="103">
        <v>12980</v>
      </c>
      <c r="AU164" s="103"/>
      <c r="AV164" s="103"/>
      <c r="AW164" s="103"/>
      <c r="AX164" s="103"/>
      <c r="AY164" s="103"/>
      <c r="AZ164" s="103"/>
      <c r="BA164" s="103"/>
      <c r="BB164" s="103"/>
      <c r="BC164" s="103"/>
      <c r="BD164" s="103"/>
      <c r="BE164" s="103"/>
      <c r="BF164" s="103"/>
      <c r="BG164" s="103"/>
      <c r="BH164" s="103"/>
      <c r="BI164" s="103"/>
      <c r="BJ164" s="103"/>
      <c r="BK164" s="103"/>
      <c r="BL164" s="103"/>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f t="shared" si="55"/>
        <v>12980</v>
      </c>
      <c r="EZ164" s="103">
        <f t="shared" si="56"/>
        <v>12769.699999999999</v>
      </c>
      <c r="FA164" s="103">
        <f t="shared" si="57"/>
        <v>606.06218327825093</v>
      </c>
      <c r="FB164" s="36">
        <f>+FA164/EZ164</f>
        <v>4.7460957052886991E-2</v>
      </c>
      <c r="FC164" s="37">
        <f t="shared" si="69"/>
        <v>10731.09243697479</v>
      </c>
      <c r="FD164" s="38"/>
      <c r="FE164" s="39">
        <f t="shared" si="66"/>
        <v>12770</v>
      </c>
      <c r="FF164" s="106">
        <f t="shared" si="72"/>
        <v>51080</v>
      </c>
      <c r="FG164" s="248" t="s">
        <v>541</v>
      </c>
    </row>
    <row r="165" spans="1:163" ht="46.5" x14ac:dyDescent="0.35">
      <c r="A165" s="247">
        <f t="shared" si="64"/>
        <v>160</v>
      </c>
      <c r="B165" s="21" t="s">
        <v>308</v>
      </c>
      <c r="C165" s="163" t="s">
        <v>149</v>
      </c>
      <c r="D165" s="21" t="s">
        <v>6</v>
      </c>
      <c r="E165" s="20">
        <v>450</v>
      </c>
      <c r="F165" s="20"/>
      <c r="G165" s="102"/>
      <c r="H165" s="103"/>
      <c r="I165" s="103"/>
      <c r="J165" s="103"/>
      <c r="K165" s="103"/>
      <c r="L165" s="103"/>
      <c r="M165" s="103"/>
      <c r="N165" s="103">
        <v>1900</v>
      </c>
      <c r="O165" s="103"/>
      <c r="P165" s="103"/>
      <c r="Q165" s="103">
        <v>2200</v>
      </c>
      <c r="R165" s="103"/>
      <c r="S165" s="103"/>
      <c r="T165" s="103"/>
      <c r="U165" s="103"/>
      <c r="V165" s="103"/>
      <c r="W165" s="103"/>
      <c r="X165" s="103"/>
      <c r="Y165" s="103"/>
      <c r="Z165" s="103"/>
      <c r="AA165" s="103"/>
      <c r="AB165" s="103"/>
      <c r="AC165" s="103"/>
      <c r="AD165" s="103"/>
      <c r="AE165" s="103"/>
      <c r="AF165" s="103"/>
      <c r="AG165" s="103"/>
      <c r="AH165" s="103"/>
      <c r="AI165" s="103"/>
      <c r="AJ165" s="103"/>
      <c r="AK165" s="103"/>
      <c r="AL165" s="103"/>
      <c r="AM165" s="103"/>
      <c r="AN165" s="103"/>
      <c r="AO165" s="103"/>
      <c r="AP165" s="103"/>
      <c r="AQ165" s="103"/>
      <c r="AR165" s="103"/>
      <c r="AS165" s="103"/>
      <c r="AT165" s="103"/>
      <c r="AU165" s="103">
        <v>1500</v>
      </c>
      <c r="AV165" s="103">
        <f>(AU165*5.1%)+AU165</f>
        <v>1576.5</v>
      </c>
      <c r="AW165" s="103"/>
      <c r="AX165" s="103"/>
      <c r="AY165" s="103"/>
      <c r="AZ165" s="103"/>
      <c r="BA165" s="103"/>
      <c r="BB165" s="103"/>
      <c r="BC165" s="103"/>
      <c r="BD165" s="103"/>
      <c r="BE165" s="103"/>
      <c r="BF165" s="103"/>
      <c r="BG165" s="103"/>
      <c r="BH165" s="103"/>
      <c r="BI165" s="103"/>
      <c r="BJ165" s="103"/>
      <c r="BK165" s="103"/>
      <c r="BL165" s="103"/>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f t="shared" si="55"/>
        <v>1900</v>
      </c>
      <c r="EZ165" s="103">
        <f t="shared" si="56"/>
        <v>1892.1666666666667</v>
      </c>
      <c r="FA165" s="103">
        <f t="shared" si="57"/>
        <v>311.82380174279996</v>
      </c>
      <c r="FB165" s="36">
        <f>+FA165/EZ165</f>
        <v>0.16479721751579315</v>
      </c>
      <c r="FC165" s="37">
        <f>FE165</f>
        <v>1900</v>
      </c>
      <c r="FD165" s="38"/>
      <c r="FE165" s="39">
        <f t="shared" si="66"/>
        <v>1900</v>
      </c>
      <c r="FF165" s="106">
        <f t="shared" si="72"/>
        <v>855000</v>
      </c>
      <c r="FG165" s="248" t="s">
        <v>534</v>
      </c>
    </row>
    <row r="166" spans="1:163" s="198" customFormat="1" ht="15.65" customHeight="1" x14ac:dyDescent="0.35">
      <c r="A166" s="249" t="s">
        <v>207</v>
      </c>
      <c r="B166" s="199"/>
      <c r="C166" s="199"/>
      <c r="D166" s="199"/>
      <c r="E166" s="199"/>
      <c r="F166" s="199"/>
      <c r="G166" s="200"/>
      <c r="H166" s="195"/>
      <c r="I166" s="195"/>
      <c r="J166" s="195"/>
      <c r="K166" s="195"/>
      <c r="L166" s="195"/>
      <c r="M166" s="195"/>
      <c r="N166" s="195"/>
      <c r="O166" s="195"/>
      <c r="P166" s="195"/>
      <c r="Q166" s="195"/>
      <c r="R166" s="195"/>
      <c r="S166" s="195"/>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c r="BD166" s="195"/>
      <c r="BE166" s="195"/>
      <c r="BF166" s="195"/>
      <c r="BG166" s="195"/>
      <c r="BH166" s="195"/>
      <c r="BI166" s="195"/>
      <c r="BJ166" s="195"/>
      <c r="BK166" s="195"/>
      <c r="BL166" s="195"/>
      <c r="BM166" s="195"/>
      <c r="BN166" s="195"/>
      <c r="BO166" s="195"/>
      <c r="BP166" s="195"/>
      <c r="BQ166" s="195"/>
      <c r="BR166" s="195"/>
      <c r="BS166" s="195"/>
      <c r="BT166" s="195"/>
      <c r="BU166" s="195"/>
      <c r="BV166" s="195"/>
      <c r="BW166" s="195"/>
      <c r="BX166" s="195"/>
      <c r="BY166" s="195"/>
      <c r="BZ166" s="195"/>
      <c r="CA166" s="195"/>
      <c r="CB166" s="195"/>
      <c r="CC166" s="195"/>
      <c r="CD166" s="195"/>
      <c r="CE166" s="195"/>
      <c r="CF166" s="195"/>
      <c r="CG166" s="195"/>
      <c r="CH166" s="195"/>
      <c r="CI166" s="195"/>
      <c r="CJ166" s="195"/>
      <c r="CK166" s="195"/>
      <c r="CL166" s="195"/>
      <c r="CM166" s="195"/>
      <c r="CN166" s="195"/>
      <c r="CO166" s="195"/>
      <c r="CP166" s="195"/>
      <c r="CQ166" s="195"/>
      <c r="CR166" s="195"/>
      <c r="CS166" s="195"/>
      <c r="CT166" s="195"/>
      <c r="CU166" s="195"/>
      <c r="CV166" s="195"/>
      <c r="CW166" s="195"/>
      <c r="CX166" s="195"/>
      <c r="CY166" s="195"/>
      <c r="CZ166" s="195"/>
      <c r="DA166" s="195"/>
      <c r="DB166" s="195"/>
      <c r="DC166" s="195"/>
      <c r="DD166" s="195"/>
      <c r="DE166" s="195"/>
      <c r="DF166" s="195"/>
      <c r="DG166" s="195"/>
      <c r="DH166" s="195"/>
      <c r="DI166" s="195"/>
      <c r="DJ166" s="195"/>
      <c r="DK166" s="195"/>
      <c r="DL166" s="195"/>
      <c r="DM166" s="195"/>
      <c r="DN166" s="195"/>
      <c r="DO166" s="195"/>
      <c r="DP166" s="195"/>
      <c r="DQ166" s="195"/>
      <c r="DR166" s="195"/>
      <c r="DS166" s="195"/>
      <c r="DT166" s="195"/>
      <c r="DU166" s="195"/>
      <c r="DV166" s="195"/>
      <c r="DW166" s="195"/>
      <c r="DX166" s="195"/>
      <c r="DY166" s="195"/>
      <c r="DZ166" s="195"/>
      <c r="EA166" s="195"/>
      <c r="EB166" s="195"/>
      <c r="EC166" s="195"/>
      <c r="ED166" s="195"/>
      <c r="EE166" s="195"/>
      <c r="EF166" s="195"/>
      <c r="EG166" s="195"/>
      <c r="EH166" s="195"/>
      <c r="EI166" s="195"/>
      <c r="EJ166" s="195"/>
      <c r="EK166" s="195"/>
      <c r="EL166" s="195"/>
      <c r="EM166" s="195"/>
      <c r="EN166" s="195"/>
      <c r="EO166" s="195"/>
      <c r="EP166" s="195"/>
      <c r="EQ166" s="195"/>
      <c r="ER166" s="195"/>
      <c r="ES166" s="195"/>
      <c r="ET166" s="195"/>
      <c r="EU166" s="195"/>
      <c r="EV166" s="195"/>
      <c r="EW166" s="195"/>
      <c r="EX166" s="195"/>
      <c r="EY166" s="195"/>
      <c r="EZ166" s="195"/>
      <c r="FA166" s="195"/>
      <c r="FB166" s="197"/>
      <c r="FC166" s="196"/>
      <c r="FD166" s="196"/>
      <c r="FE166" s="196"/>
      <c r="FF166" s="196"/>
      <c r="FG166" s="250"/>
    </row>
    <row r="167" spans="1:163" ht="62" x14ac:dyDescent="0.35">
      <c r="A167" s="247">
        <f t="shared" ref="A167:A175" si="74">ROW()-5</f>
        <v>162</v>
      </c>
      <c r="B167" s="35" t="s">
        <v>208</v>
      </c>
      <c r="C167" s="163" t="s">
        <v>508</v>
      </c>
      <c r="D167" s="20" t="s">
        <v>6</v>
      </c>
      <c r="E167" s="20">
        <v>250</v>
      </c>
      <c r="F167" s="20"/>
      <c r="G167" s="102"/>
      <c r="H167" s="103"/>
      <c r="I167" s="103"/>
      <c r="J167" s="103"/>
      <c r="K167" s="103"/>
      <c r="L167" s="103"/>
      <c r="M167" s="103"/>
      <c r="N167" s="103"/>
      <c r="O167" s="103"/>
      <c r="P167" s="103"/>
      <c r="Q167" s="103"/>
      <c r="R167" s="103"/>
      <c r="S167" s="103"/>
      <c r="T167" s="103"/>
      <c r="U167" s="103"/>
      <c r="V167" s="103"/>
      <c r="W167" s="103"/>
      <c r="X167" s="103"/>
      <c r="Y167" s="103"/>
      <c r="Z167" s="103"/>
      <c r="AA167" s="103"/>
      <c r="AB167" s="103"/>
      <c r="AC167" s="103"/>
      <c r="AD167" s="103"/>
      <c r="AE167" s="103"/>
      <c r="AF167" s="103"/>
      <c r="AG167" s="103"/>
      <c r="AH167" s="103"/>
      <c r="AI167" s="103"/>
      <c r="AJ167" s="103"/>
      <c r="AK167" s="103"/>
      <c r="AL167" s="103"/>
      <c r="AM167" s="103"/>
      <c r="AN167" s="103"/>
      <c r="AO167" s="103"/>
      <c r="AP167" s="103"/>
      <c r="AQ167" s="103"/>
      <c r="AR167" s="103"/>
      <c r="AS167" s="103"/>
      <c r="AT167" s="103"/>
      <c r="AU167" s="103"/>
      <c r="AV167" s="103"/>
      <c r="AW167" s="103"/>
      <c r="AX167" s="103"/>
      <c r="AY167" s="103"/>
      <c r="AZ167" s="103"/>
      <c r="BA167" s="103"/>
      <c r="BB167" s="103"/>
      <c r="BC167" s="103"/>
      <c r="BD167" s="103"/>
      <c r="BE167" s="103"/>
      <c r="BF167" s="103"/>
      <c r="BG167" s="103"/>
      <c r="BH167" s="103"/>
      <c r="BI167" s="103"/>
      <c r="BJ167" s="103"/>
      <c r="BK167" s="103"/>
      <c r="BL167" s="103"/>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v>22491</v>
      </c>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v>21420</v>
      </c>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f t="shared" si="55"/>
        <v>21955.5</v>
      </c>
      <c r="EZ167" s="103">
        <f t="shared" si="56"/>
        <v>21955.5</v>
      </c>
      <c r="FA167" s="103">
        <f t="shared" si="57"/>
        <v>757.31136265079238</v>
      </c>
      <c r="FB167" s="36">
        <f t="shared" ref="FB167:FB175" si="75">+FA167/EZ167</f>
        <v>3.449301371641695E-2</v>
      </c>
      <c r="FC167" s="37">
        <f t="shared" ref="FC167:FC175" si="76">FE167/1.19</f>
        <v>18450.420168067227</v>
      </c>
      <c r="FD167" s="38">
        <f t="shared" ref="FD167:FD175" si="77">FC167*19%</f>
        <v>3505.5798319327732</v>
      </c>
      <c r="FE167" s="39">
        <f t="shared" ref="FE167:FE175" si="78">ROUNDUP(IF(FB167&lt;15%,EZ167,EY167),0)</f>
        <v>21956</v>
      </c>
      <c r="FF167" s="106">
        <f t="shared" ref="FF167:FF175" si="79">+FE167*E167</f>
        <v>5489000</v>
      </c>
      <c r="FG167" s="248" t="s">
        <v>541</v>
      </c>
    </row>
    <row r="168" spans="1:163" ht="15.5" x14ac:dyDescent="0.35">
      <c r="A168" s="247">
        <f t="shared" si="74"/>
        <v>163</v>
      </c>
      <c r="B168" s="35" t="s">
        <v>209</v>
      </c>
      <c r="C168" s="163" t="s">
        <v>210</v>
      </c>
      <c r="D168" s="20" t="s">
        <v>6</v>
      </c>
      <c r="E168" s="20">
        <v>250</v>
      </c>
      <c r="F168" s="20"/>
      <c r="G168" s="102"/>
      <c r="H168" s="103"/>
      <c r="I168" s="103"/>
      <c r="J168" s="103"/>
      <c r="K168" s="103"/>
      <c r="L168" s="103"/>
      <c r="M168" s="103"/>
      <c r="N168" s="103"/>
      <c r="O168" s="103"/>
      <c r="P168" s="103"/>
      <c r="Q168" s="103"/>
      <c r="R168" s="103"/>
      <c r="S168" s="103"/>
      <c r="T168" s="103"/>
      <c r="U168" s="103"/>
      <c r="V168" s="103"/>
      <c r="W168" s="103"/>
      <c r="X168" s="103"/>
      <c r="Y168" s="103"/>
      <c r="Z168" s="103"/>
      <c r="AA168" s="103"/>
      <c r="AB168" s="103"/>
      <c r="AC168" s="103"/>
      <c r="AD168" s="103"/>
      <c r="AE168" s="103"/>
      <c r="AF168" s="103"/>
      <c r="AG168" s="103"/>
      <c r="AH168" s="103"/>
      <c r="AI168" s="103"/>
      <c r="AJ168" s="103"/>
      <c r="AK168" s="103"/>
      <c r="AL168" s="103"/>
      <c r="AM168" s="103"/>
      <c r="AN168" s="103"/>
      <c r="AO168" s="103"/>
      <c r="AP168" s="103"/>
      <c r="AQ168" s="103"/>
      <c r="AR168" s="103"/>
      <c r="AS168" s="103"/>
      <c r="AT168" s="103"/>
      <c r="AU168" s="103"/>
      <c r="AV168" s="103"/>
      <c r="AW168" s="103"/>
      <c r="AX168" s="103"/>
      <c r="AY168" s="103"/>
      <c r="AZ168" s="103"/>
      <c r="BA168" s="103"/>
      <c r="BB168" s="103"/>
      <c r="BC168" s="103"/>
      <c r="BD168" s="103"/>
      <c r="BE168" s="103"/>
      <c r="BF168" s="103"/>
      <c r="BG168" s="103"/>
      <c r="BH168" s="103"/>
      <c r="BI168" s="103"/>
      <c r="BJ168" s="103"/>
      <c r="BK168" s="103"/>
      <c r="BL168" s="103"/>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v>34986</v>
      </c>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v>33320</v>
      </c>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f t="shared" si="55"/>
        <v>34153</v>
      </c>
      <c r="EZ168" s="103">
        <f t="shared" si="56"/>
        <v>34153</v>
      </c>
      <c r="FA168" s="103">
        <f t="shared" si="57"/>
        <v>1178.0398974567881</v>
      </c>
      <c r="FB168" s="36">
        <f t="shared" si="75"/>
        <v>3.449301371641695E-2</v>
      </c>
      <c r="FC168" s="37">
        <f t="shared" si="76"/>
        <v>28700</v>
      </c>
      <c r="FD168" s="38">
        <f t="shared" si="77"/>
        <v>5453</v>
      </c>
      <c r="FE168" s="39">
        <f t="shared" si="78"/>
        <v>34153</v>
      </c>
      <c r="FF168" s="106">
        <f t="shared" si="79"/>
        <v>8538250</v>
      </c>
      <c r="FG168" s="248" t="s">
        <v>541</v>
      </c>
    </row>
    <row r="169" spans="1:163" ht="78" customHeight="1" x14ac:dyDescent="0.35">
      <c r="A169" s="247">
        <f t="shared" si="74"/>
        <v>164</v>
      </c>
      <c r="B169" s="35" t="s">
        <v>211</v>
      </c>
      <c r="C169" s="163" t="s">
        <v>507</v>
      </c>
      <c r="D169" s="20" t="s">
        <v>6</v>
      </c>
      <c r="E169" s="20">
        <v>250</v>
      </c>
      <c r="F169" s="20"/>
      <c r="G169" s="102"/>
      <c r="H169" s="103"/>
      <c r="I169" s="103"/>
      <c r="J169" s="103"/>
      <c r="K169" s="103"/>
      <c r="L169" s="103"/>
      <c r="M169" s="103"/>
      <c r="N169" s="103"/>
      <c r="O169" s="103"/>
      <c r="P169" s="103"/>
      <c r="Q169" s="103"/>
      <c r="R169" s="103"/>
      <c r="S169" s="103"/>
      <c r="T169" s="103"/>
      <c r="U169" s="103"/>
      <c r="V169" s="103"/>
      <c r="W169" s="103"/>
      <c r="X169" s="103"/>
      <c r="Y169" s="103"/>
      <c r="Z169" s="103"/>
      <c r="AA169" s="103"/>
      <c r="AB169" s="103"/>
      <c r="AC169" s="103"/>
      <c r="AD169" s="103"/>
      <c r="AE169" s="103"/>
      <c r="AF169" s="103"/>
      <c r="AG169" s="103"/>
      <c r="AH169" s="103"/>
      <c r="AI169" s="103"/>
      <c r="AJ169" s="103"/>
      <c r="AK169" s="103"/>
      <c r="AL169" s="103"/>
      <c r="AM169" s="103"/>
      <c r="AN169" s="103"/>
      <c r="AO169" s="103"/>
      <c r="AP169" s="103"/>
      <c r="AQ169" s="103"/>
      <c r="AR169" s="103"/>
      <c r="AS169" s="103"/>
      <c r="AT169" s="103"/>
      <c r="AU169" s="103"/>
      <c r="AV169" s="103"/>
      <c r="AW169" s="103"/>
      <c r="AX169" s="103"/>
      <c r="AY169" s="103"/>
      <c r="AZ169" s="103"/>
      <c r="BA169" s="103"/>
      <c r="BB169" s="103"/>
      <c r="BC169" s="103"/>
      <c r="BD169" s="103"/>
      <c r="BE169" s="103"/>
      <c r="BF169" s="103"/>
      <c r="BG169" s="103"/>
      <c r="BH169" s="103"/>
      <c r="BI169" s="103"/>
      <c r="BJ169" s="103"/>
      <c r="BK169" s="103"/>
      <c r="BL169" s="103"/>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v>27489</v>
      </c>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v>26180</v>
      </c>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f t="shared" si="55"/>
        <v>26834.5</v>
      </c>
      <c r="EZ169" s="103">
        <f t="shared" si="56"/>
        <v>26834.5</v>
      </c>
      <c r="FA169" s="103">
        <f t="shared" si="57"/>
        <v>925.60277657319068</v>
      </c>
      <c r="FB169" s="36">
        <f t="shared" si="75"/>
        <v>3.449301371641695E-2</v>
      </c>
      <c r="FC169" s="37">
        <f t="shared" si="76"/>
        <v>22550.420168067227</v>
      </c>
      <c r="FD169" s="38">
        <f t="shared" si="77"/>
        <v>4284.5798319327732</v>
      </c>
      <c r="FE169" s="39">
        <f t="shared" si="78"/>
        <v>26835</v>
      </c>
      <c r="FF169" s="106">
        <f t="shared" si="79"/>
        <v>6708750</v>
      </c>
      <c r="FG169" s="248" t="s">
        <v>541</v>
      </c>
    </row>
    <row r="170" spans="1:163" ht="62" x14ac:dyDescent="0.35">
      <c r="A170" s="247">
        <f t="shared" si="74"/>
        <v>165</v>
      </c>
      <c r="B170" s="35" t="s">
        <v>212</v>
      </c>
      <c r="C170" s="163" t="s">
        <v>510</v>
      </c>
      <c r="D170" s="20" t="s">
        <v>509</v>
      </c>
      <c r="E170" s="20">
        <v>250</v>
      </c>
      <c r="F170" s="20"/>
      <c r="G170" s="111"/>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c r="BA170" s="28"/>
      <c r="BB170" s="28"/>
      <c r="BC170" s="28"/>
      <c r="BD170" s="28"/>
      <c r="BE170" s="28"/>
      <c r="BF170" s="28"/>
      <c r="BG170" s="28"/>
      <c r="BH170" s="28"/>
      <c r="BI170" s="28"/>
      <c r="BJ170" s="28"/>
      <c r="BK170" s="28"/>
      <c r="BL170" s="28"/>
      <c r="BM170" s="28"/>
      <c r="BN170" s="28"/>
      <c r="BO170" s="28"/>
      <c r="BP170" s="28"/>
      <c r="BQ170" s="28"/>
      <c r="BR170" s="28"/>
      <c r="BS170" s="28"/>
      <c r="BT170" s="28"/>
      <c r="BU170" s="28"/>
      <c r="BV170" s="28"/>
      <c r="BW170" s="28"/>
      <c r="BX170" s="28"/>
      <c r="BY170" s="28"/>
      <c r="BZ170" s="28"/>
      <c r="CA170" s="28"/>
      <c r="CB170" s="28"/>
      <c r="CC170" s="28"/>
      <c r="CD170" s="28"/>
      <c r="CE170" s="28"/>
      <c r="CF170" s="28"/>
      <c r="CG170" s="28"/>
      <c r="CH170" s="28"/>
      <c r="CI170" s="28"/>
      <c r="CJ170" s="28"/>
      <c r="CK170" s="28"/>
      <c r="CL170" s="28"/>
      <c r="CM170" s="28"/>
      <c r="CN170" s="28"/>
      <c r="CO170" s="28"/>
      <c r="CP170" s="28">
        <v>131736</v>
      </c>
      <c r="CQ170" s="28">
        <f>CP170/1.19</f>
        <v>110702.52100840336</v>
      </c>
      <c r="CR170" s="28">
        <f>+(CQ170*36%)+CQ170</f>
        <v>150555.42857142858</v>
      </c>
      <c r="CS170" s="28"/>
      <c r="CT170" s="28"/>
      <c r="CU170" s="28"/>
      <c r="CV170" s="28"/>
      <c r="CW170" s="28"/>
      <c r="CX170" s="28"/>
      <c r="CY170" s="28"/>
      <c r="CZ170" s="28"/>
      <c r="DA170" s="28"/>
      <c r="DB170" s="28"/>
      <c r="DC170" s="28"/>
      <c r="DD170" s="28"/>
      <c r="DE170" s="28"/>
      <c r="DF170" s="28"/>
      <c r="DG170" s="28"/>
      <c r="DH170" s="28"/>
      <c r="DI170" s="28"/>
      <c r="DJ170" s="28"/>
      <c r="DK170" s="28"/>
      <c r="DL170" s="28"/>
      <c r="DM170" s="28"/>
      <c r="DN170" s="28"/>
      <c r="DO170" s="28"/>
      <c r="DP170" s="28"/>
      <c r="DQ170" s="28"/>
      <c r="DR170" s="28"/>
      <c r="DS170" s="28"/>
      <c r="DT170" s="28"/>
      <c r="DU170" s="28"/>
      <c r="DV170" s="28"/>
      <c r="DW170" s="28"/>
      <c r="DX170" s="28"/>
      <c r="DY170" s="28"/>
      <c r="DZ170" s="28"/>
      <c r="EA170" s="28"/>
      <c r="EB170" s="28"/>
      <c r="EC170" s="28"/>
      <c r="ED170" s="28"/>
      <c r="EE170" s="28"/>
      <c r="EF170" s="28"/>
      <c r="EG170" s="28"/>
      <c r="EH170" s="28"/>
      <c r="EI170" s="28"/>
      <c r="EJ170" s="28"/>
      <c r="EK170" s="28"/>
      <c r="EL170" s="28"/>
      <c r="EM170" s="28"/>
      <c r="EN170" s="28"/>
      <c r="EO170" s="28"/>
      <c r="EP170" s="28"/>
      <c r="EQ170" s="28"/>
      <c r="ER170" s="28"/>
      <c r="ES170" s="28"/>
      <c r="ET170" s="28"/>
      <c r="EU170" s="28"/>
      <c r="EV170" s="28">
        <v>111000</v>
      </c>
      <c r="EW170" s="28">
        <f>EV170/1.19</f>
        <v>93277.310924369755</v>
      </c>
      <c r="EX170" s="28">
        <f>+(EW170*36%)+EW170</f>
        <v>126857.14285714287</v>
      </c>
      <c r="EY170" s="103">
        <f t="shared" si="55"/>
        <v>138706.28571428574</v>
      </c>
      <c r="EZ170" s="103">
        <f t="shared" si="56"/>
        <v>138706.28571428574</v>
      </c>
      <c r="FA170" s="103">
        <f t="shared" si="57"/>
        <v>16757.218531067712</v>
      </c>
      <c r="FB170" s="95">
        <f t="shared" si="75"/>
        <v>0.1208108085713223</v>
      </c>
      <c r="FC170" s="37">
        <f t="shared" si="76"/>
        <v>116560.50420168068</v>
      </c>
      <c r="FD170" s="38">
        <f t="shared" si="77"/>
        <v>22146.495798319331</v>
      </c>
      <c r="FE170" s="39">
        <f t="shared" si="78"/>
        <v>138707</v>
      </c>
      <c r="FF170" s="106">
        <f t="shared" si="79"/>
        <v>34676750</v>
      </c>
      <c r="FG170" s="248" t="s">
        <v>541</v>
      </c>
    </row>
    <row r="171" spans="1:163" ht="109.25" customHeight="1" x14ac:dyDescent="0.35">
      <c r="A171" s="247">
        <f t="shared" si="74"/>
        <v>166</v>
      </c>
      <c r="B171" s="35" t="s">
        <v>717</v>
      </c>
      <c r="C171" s="163" t="s">
        <v>716</v>
      </c>
      <c r="D171" s="20" t="s">
        <v>6</v>
      </c>
      <c r="E171" s="20">
        <v>250</v>
      </c>
      <c r="F171" s="20"/>
      <c r="G171" s="102"/>
      <c r="H171" s="103"/>
      <c r="I171" s="103"/>
      <c r="J171" s="103"/>
      <c r="K171" s="103"/>
      <c r="L171" s="103"/>
      <c r="M171" s="103"/>
      <c r="N171" s="103"/>
      <c r="O171" s="103"/>
      <c r="P171" s="103"/>
      <c r="Q171" s="103"/>
      <c r="R171" s="103"/>
      <c r="S171" s="103"/>
      <c r="T171" s="103"/>
      <c r="U171" s="103"/>
      <c r="V171" s="103"/>
      <c r="W171" s="103"/>
      <c r="X171" s="103"/>
      <c r="Y171" s="103"/>
      <c r="Z171" s="103"/>
      <c r="AA171" s="103"/>
      <c r="AB171" s="103"/>
      <c r="AC171" s="103"/>
      <c r="AD171" s="103"/>
      <c r="AE171" s="103"/>
      <c r="AF171" s="103"/>
      <c r="AG171" s="103"/>
      <c r="AH171" s="103"/>
      <c r="AI171" s="103"/>
      <c r="AJ171" s="103"/>
      <c r="AK171" s="103"/>
      <c r="AL171" s="103"/>
      <c r="AM171" s="103"/>
      <c r="AN171" s="103"/>
      <c r="AO171" s="103"/>
      <c r="AP171" s="103"/>
      <c r="AQ171" s="103"/>
      <c r="AR171" s="103"/>
      <c r="AS171" s="103"/>
      <c r="AT171" s="103"/>
      <c r="AU171" s="103"/>
      <c r="AV171" s="103"/>
      <c r="AW171" s="103"/>
      <c r="AX171" s="103"/>
      <c r="AY171" s="103"/>
      <c r="AZ171" s="103"/>
      <c r="BA171" s="103"/>
      <c r="BB171" s="103"/>
      <c r="BC171" s="103"/>
      <c r="BD171" s="103"/>
      <c r="BE171" s="103"/>
      <c r="BF171" s="103"/>
      <c r="BG171" s="103"/>
      <c r="BH171" s="103"/>
      <c r="BI171" s="103"/>
      <c r="BJ171" s="103"/>
      <c r="BK171" s="103"/>
      <c r="BL171" s="103"/>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v>31178</v>
      </c>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v>29750</v>
      </c>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f t="shared" si="55"/>
        <v>30464</v>
      </c>
      <c r="EZ171" s="103">
        <f t="shared" si="56"/>
        <v>30464</v>
      </c>
      <c r="FA171" s="103">
        <f t="shared" si="57"/>
        <v>1009.7484835343898</v>
      </c>
      <c r="FB171" s="36">
        <f t="shared" si="75"/>
        <v>3.3145630368119412E-2</v>
      </c>
      <c r="FC171" s="37">
        <f t="shared" si="76"/>
        <v>25600</v>
      </c>
      <c r="FD171" s="38">
        <f t="shared" si="77"/>
        <v>4864</v>
      </c>
      <c r="FE171" s="39">
        <f t="shared" si="78"/>
        <v>30464</v>
      </c>
      <c r="FF171" s="106">
        <f t="shared" si="79"/>
        <v>7616000</v>
      </c>
      <c r="FG171" s="248" t="s">
        <v>541</v>
      </c>
    </row>
    <row r="172" spans="1:163" ht="42" customHeight="1" x14ac:dyDescent="0.35">
      <c r="A172" s="247">
        <f t="shared" si="74"/>
        <v>167</v>
      </c>
      <c r="B172" s="35" t="s">
        <v>625</v>
      </c>
      <c r="C172" s="163" t="s">
        <v>627</v>
      </c>
      <c r="D172" s="20" t="s">
        <v>136</v>
      </c>
      <c r="E172" s="20">
        <v>150</v>
      </c>
      <c r="F172" s="20"/>
      <c r="G172" s="111"/>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c r="BA172" s="28"/>
      <c r="BB172" s="28"/>
      <c r="BC172" s="28"/>
      <c r="BD172" s="28"/>
      <c r="BE172" s="28"/>
      <c r="BF172" s="28"/>
      <c r="BG172" s="28"/>
      <c r="BH172" s="28"/>
      <c r="BI172" s="28"/>
      <c r="BJ172" s="28"/>
      <c r="BK172" s="28"/>
      <c r="BL172" s="28"/>
      <c r="BM172" s="28"/>
      <c r="BN172" s="28"/>
      <c r="BO172" s="28"/>
      <c r="BP172" s="28"/>
      <c r="BQ172" s="28"/>
      <c r="BR172" s="28"/>
      <c r="BS172" s="28"/>
      <c r="BT172" s="28"/>
      <c r="BU172" s="28"/>
      <c r="BV172" s="28"/>
      <c r="BW172" s="28"/>
      <c r="BX172" s="28"/>
      <c r="BY172" s="28"/>
      <c r="BZ172" s="28"/>
      <c r="CA172" s="28"/>
      <c r="CB172" s="28"/>
      <c r="CC172" s="28"/>
      <c r="CD172" s="28"/>
      <c r="CE172" s="28"/>
      <c r="CF172" s="28"/>
      <c r="CG172" s="28"/>
      <c r="CH172" s="28"/>
      <c r="CI172" s="28"/>
      <c r="CJ172" s="28"/>
      <c r="CK172" s="28"/>
      <c r="CL172" s="28"/>
      <c r="CM172" s="28"/>
      <c r="CN172" s="28"/>
      <c r="CO172" s="28"/>
      <c r="CP172" s="28"/>
      <c r="CQ172" s="28"/>
      <c r="CR172" s="28"/>
      <c r="CS172" s="28"/>
      <c r="CT172" s="28"/>
      <c r="CU172" s="28"/>
      <c r="CV172" s="28"/>
      <c r="CW172" s="28"/>
      <c r="CX172" s="28"/>
      <c r="CY172" s="28"/>
      <c r="CZ172" s="28"/>
      <c r="DA172" s="28"/>
      <c r="DB172" s="28"/>
      <c r="DC172" s="28"/>
      <c r="DD172" s="28"/>
      <c r="DE172" s="28"/>
      <c r="DF172" s="28"/>
      <c r="DG172" s="28"/>
      <c r="DH172" s="28"/>
      <c r="DI172" s="28"/>
      <c r="DJ172" s="28"/>
      <c r="DK172" s="28"/>
      <c r="DL172" s="28"/>
      <c r="DM172" s="28"/>
      <c r="DN172" s="28"/>
      <c r="DO172" s="28"/>
      <c r="DP172" s="28"/>
      <c r="DQ172" s="28"/>
      <c r="DR172" s="28"/>
      <c r="DS172" s="28"/>
      <c r="DT172" s="28"/>
      <c r="DU172" s="28"/>
      <c r="DV172" s="28"/>
      <c r="DW172" s="28"/>
      <c r="DX172" s="28"/>
      <c r="DY172" s="28"/>
      <c r="DZ172" s="28"/>
      <c r="EA172" s="28"/>
      <c r="EB172" s="28"/>
      <c r="EC172" s="28">
        <v>4500</v>
      </c>
      <c r="ED172" s="28"/>
      <c r="EE172" s="28">
        <f>(EC172*17%)+EC172</f>
        <v>5265</v>
      </c>
      <c r="EF172" s="28"/>
      <c r="EG172" s="28"/>
      <c r="EH172" s="28"/>
      <c r="EI172" s="28"/>
      <c r="EJ172" s="28"/>
      <c r="EK172" s="28"/>
      <c r="EL172" s="28"/>
      <c r="EM172" s="28"/>
      <c r="EN172" s="28"/>
      <c r="EO172" s="28"/>
      <c r="EP172" s="28"/>
      <c r="EQ172" s="28"/>
      <c r="ER172" s="28"/>
      <c r="ES172" s="28">
        <v>3900</v>
      </c>
      <c r="ET172" s="28"/>
      <c r="EU172" s="28">
        <f>(ES172*17%)+ES172</f>
        <v>4563</v>
      </c>
      <c r="EV172" s="28"/>
      <c r="EW172" s="28"/>
      <c r="EX172" s="28"/>
      <c r="EY172" s="103">
        <f t="shared" si="55"/>
        <v>4914</v>
      </c>
      <c r="EZ172" s="103">
        <f t="shared" si="56"/>
        <v>4914</v>
      </c>
      <c r="FA172" s="103">
        <f t="shared" si="57"/>
        <v>496.38896039295633</v>
      </c>
      <c r="FB172" s="95">
        <f t="shared" si="75"/>
        <v>0.10101525445522107</v>
      </c>
      <c r="FC172" s="37">
        <f t="shared" si="76"/>
        <v>4129.4117647058829</v>
      </c>
      <c r="FD172" s="38"/>
      <c r="FE172" s="39">
        <f t="shared" si="78"/>
        <v>4914</v>
      </c>
      <c r="FF172" s="106">
        <f t="shared" si="79"/>
        <v>737100</v>
      </c>
      <c r="FG172" s="248" t="s">
        <v>541</v>
      </c>
    </row>
    <row r="173" spans="1:163" ht="124.75" customHeight="1" x14ac:dyDescent="0.35">
      <c r="A173" s="247">
        <f t="shared" si="74"/>
        <v>168</v>
      </c>
      <c r="B173" s="35" t="s">
        <v>626</v>
      </c>
      <c r="C173" s="163" t="s">
        <v>628</v>
      </c>
      <c r="D173" s="20" t="s">
        <v>6</v>
      </c>
      <c r="E173" s="20">
        <v>100</v>
      </c>
      <c r="F173" s="20"/>
      <c r="G173" s="111"/>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c r="BA173" s="28"/>
      <c r="BB173" s="28"/>
      <c r="BC173" s="28"/>
      <c r="BD173" s="28"/>
      <c r="BE173" s="28"/>
      <c r="BF173" s="28"/>
      <c r="BG173" s="28"/>
      <c r="BH173" s="28"/>
      <c r="BI173" s="28"/>
      <c r="BJ173" s="28"/>
      <c r="BK173" s="28"/>
      <c r="BL173" s="28"/>
      <c r="BM173" s="28"/>
      <c r="BN173" s="28"/>
      <c r="BO173" s="28"/>
      <c r="BP173" s="28"/>
      <c r="BQ173" s="28"/>
      <c r="BR173" s="28"/>
      <c r="BS173" s="28"/>
      <c r="BT173" s="28"/>
      <c r="BU173" s="28"/>
      <c r="BV173" s="28"/>
      <c r="BW173" s="28"/>
      <c r="BX173" s="28"/>
      <c r="BY173" s="28"/>
      <c r="BZ173" s="28"/>
      <c r="CA173" s="28"/>
      <c r="CB173" s="28"/>
      <c r="CC173" s="28"/>
      <c r="CD173" s="28"/>
      <c r="CE173" s="28"/>
      <c r="CF173" s="28"/>
      <c r="CG173" s="28"/>
      <c r="CH173" s="28"/>
      <c r="CI173" s="28"/>
      <c r="CJ173" s="28"/>
      <c r="CK173" s="28"/>
      <c r="CL173" s="28"/>
      <c r="CM173" s="28"/>
      <c r="CN173" s="28"/>
      <c r="CO173" s="28"/>
      <c r="CP173" s="28"/>
      <c r="CQ173" s="28"/>
      <c r="CR173" s="28"/>
      <c r="CS173" s="28"/>
      <c r="CT173" s="28"/>
      <c r="CU173" s="28"/>
      <c r="CV173" s="28"/>
      <c r="CW173" s="28"/>
      <c r="CX173" s="28"/>
      <c r="CY173" s="28"/>
      <c r="CZ173" s="28"/>
      <c r="DA173" s="28"/>
      <c r="DB173" s="28"/>
      <c r="DC173" s="28"/>
      <c r="DD173" s="28"/>
      <c r="DE173" s="28"/>
      <c r="DF173" s="28"/>
      <c r="DG173" s="28"/>
      <c r="DH173" s="28"/>
      <c r="DI173" s="28"/>
      <c r="DJ173" s="28"/>
      <c r="DK173" s="28"/>
      <c r="DL173" s="28"/>
      <c r="DM173" s="28"/>
      <c r="DN173" s="28"/>
      <c r="DO173" s="28"/>
      <c r="DP173" s="28"/>
      <c r="DQ173" s="28"/>
      <c r="DR173" s="28"/>
      <c r="DS173" s="28"/>
      <c r="DT173" s="28"/>
      <c r="DU173" s="28"/>
      <c r="DV173" s="28"/>
      <c r="DW173" s="28"/>
      <c r="DX173" s="28"/>
      <c r="DY173" s="28"/>
      <c r="DZ173" s="28"/>
      <c r="EA173" s="28"/>
      <c r="EB173" s="28"/>
      <c r="EC173" s="28"/>
      <c r="ED173" s="28"/>
      <c r="EE173" s="28"/>
      <c r="EF173" s="28"/>
      <c r="EG173" s="28"/>
      <c r="EH173" s="28"/>
      <c r="EI173" s="28"/>
      <c r="EJ173" s="28"/>
      <c r="EK173" s="28"/>
      <c r="EL173" s="28"/>
      <c r="EM173" s="28"/>
      <c r="EN173" s="28"/>
      <c r="EO173" s="28"/>
      <c r="EP173" s="28">
        <v>70800</v>
      </c>
      <c r="EQ173" s="28"/>
      <c r="ER173" s="28">
        <f>(EP173*17%)+EP173</f>
        <v>82836</v>
      </c>
      <c r="ES173" s="28">
        <v>78900</v>
      </c>
      <c r="ET173" s="28"/>
      <c r="EU173" s="28">
        <f>(ES173*17%)+ES173</f>
        <v>92313</v>
      </c>
      <c r="EV173" s="28"/>
      <c r="EW173" s="28"/>
      <c r="EX173" s="28"/>
      <c r="EY173" s="103">
        <f t="shared" si="55"/>
        <v>87574.5</v>
      </c>
      <c r="EZ173" s="103">
        <f t="shared" si="56"/>
        <v>87574.5</v>
      </c>
      <c r="FA173" s="103">
        <f t="shared" si="57"/>
        <v>6701.250965304911</v>
      </c>
      <c r="FB173" s="95">
        <f t="shared" ref="FB173" si="80">+FA173/EZ173</f>
        <v>7.6520573515177492E-2</v>
      </c>
      <c r="FC173" s="37">
        <f t="shared" si="76"/>
        <v>73592.436974789918</v>
      </c>
      <c r="FD173" s="38"/>
      <c r="FE173" s="39">
        <f t="shared" si="78"/>
        <v>87575</v>
      </c>
      <c r="FF173" s="106">
        <f t="shared" si="79"/>
        <v>8757500</v>
      </c>
      <c r="FG173" s="248" t="s">
        <v>541</v>
      </c>
    </row>
    <row r="174" spans="1:163" ht="109.25" customHeight="1" x14ac:dyDescent="0.35">
      <c r="A174" s="247">
        <f t="shared" si="74"/>
        <v>169</v>
      </c>
      <c r="B174" s="35" t="s">
        <v>213</v>
      </c>
      <c r="C174" s="163" t="s">
        <v>511</v>
      </c>
      <c r="D174" s="20" t="s">
        <v>6</v>
      </c>
      <c r="E174" s="20">
        <v>250</v>
      </c>
      <c r="F174" s="20"/>
      <c r="G174" s="111"/>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c r="BA174" s="28"/>
      <c r="BB174" s="28"/>
      <c r="BC174" s="28"/>
      <c r="BD174" s="28"/>
      <c r="BE174" s="28"/>
      <c r="BF174" s="28"/>
      <c r="BG174" s="28"/>
      <c r="BH174" s="28"/>
      <c r="BI174" s="28"/>
      <c r="BJ174" s="28"/>
      <c r="BK174" s="28"/>
      <c r="BL174" s="28"/>
      <c r="BM174" s="28"/>
      <c r="BN174" s="28"/>
      <c r="BO174" s="28"/>
      <c r="BP174" s="28"/>
      <c r="BQ174" s="28"/>
      <c r="BR174" s="28"/>
      <c r="BS174" s="28"/>
      <c r="BT174" s="28"/>
      <c r="BU174" s="28"/>
      <c r="BV174" s="28"/>
      <c r="BW174" s="28"/>
      <c r="BX174" s="28"/>
      <c r="BY174" s="28"/>
      <c r="BZ174" s="28"/>
      <c r="CA174" s="28"/>
      <c r="CB174" s="28"/>
      <c r="CC174" s="28"/>
      <c r="CD174" s="28"/>
      <c r="CE174" s="28"/>
      <c r="CF174" s="28"/>
      <c r="CG174" s="28"/>
      <c r="CH174" s="28"/>
      <c r="CI174" s="28"/>
      <c r="CJ174" s="28"/>
      <c r="CK174" s="28"/>
      <c r="CL174" s="28"/>
      <c r="CM174" s="28"/>
      <c r="CN174" s="28"/>
      <c r="CO174" s="28"/>
      <c r="CP174" s="28"/>
      <c r="CQ174" s="28"/>
      <c r="CR174" s="28"/>
      <c r="CS174" s="28"/>
      <c r="CT174" s="28"/>
      <c r="CU174" s="28"/>
      <c r="CV174" s="28"/>
      <c r="CW174" s="28"/>
      <c r="CX174" s="28"/>
      <c r="CY174" s="28"/>
      <c r="CZ174" s="28"/>
      <c r="DA174" s="28"/>
      <c r="DB174" s="28"/>
      <c r="DC174" s="28">
        <v>34986</v>
      </c>
      <c r="DD174" s="28"/>
      <c r="DE174" s="28"/>
      <c r="DF174" s="28"/>
      <c r="DG174" s="28"/>
      <c r="DH174" s="28"/>
      <c r="DI174" s="28"/>
      <c r="DJ174" s="28"/>
      <c r="DK174" s="28"/>
      <c r="DL174" s="28"/>
      <c r="DM174" s="28"/>
      <c r="DN174" s="28"/>
      <c r="DO174" s="28"/>
      <c r="DP174" s="28"/>
      <c r="DQ174" s="28"/>
      <c r="DR174" s="28"/>
      <c r="DS174" s="28"/>
      <c r="DT174" s="28"/>
      <c r="DU174" s="28"/>
      <c r="DV174" s="28"/>
      <c r="DW174" s="28"/>
      <c r="DX174" s="28"/>
      <c r="DY174" s="28"/>
      <c r="DZ174" s="28"/>
      <c r="EA174" s="28"/>
      <c r="EB174" s="28">
        <v>33320</v>
      </c>
      <c r="EC174" s="28"/>
      <c r="ED174" s="28"/>
      <c r="EE174" s="28"/>
      <c r="EF174" s="28"/>
      <c r="EG174" s="28"/>
      <c r="EH174" s="28"/>
      <c r="EI174" s="28"/>
      <c r="EJ174" s="28"/>
      <c r="EK174" s="28"/>
      <c r="EL174" s="28"/>
      <c r="EM174" s="28"/>
      <c r="EN174" s="28"/>
      <c r="EO174" s="28"/>
      <c r="EP174" s="28"/>
      <c r="EQ174" s="28"/>
      <c r="ER174" s="28"/>
      <c r="ES174" s="28"/>
      <c r="ET174" s="28"/>
      <c r="EU174" s="28"/>
      <c r="EV174" s="28"/>
      <c r="EW174" s="28"/>
      <c r="EX174" s="28"/>
      <c r="EY174" s="103">
        <f t="shared" si="55"/>
        <v>34153</v>
      </c>
      <c r="EZ174" s="103">
        <f t="shared" si="56"/>
        <v>34153</v>
      </c>
      <c r="FA174" s="103">
        <f t="shared" si="57"/>
        <v>1178.0398974567881</v>
      </c>
      <c r="FB174" s="36">
        <f t="shared" si="75"/>
        <v>3.449301371641695E-2</v>
      </c>
      <c r="FC174" s="37">
        <f t="shared" si="76"/>
        <v>28700</v>
      </c>
      <c r="FD174" s="38">
        <f t="shared" si="77"/>
        <v>5453</v>
      </c>
      <c r="FE174" s="39">
        <f t="shared" si="78"/>
        <v>34153</v>
      </c>
      <c r="FF174" s="106">
        <f t="shared" si="79"/>
        <v>8538250</v>
      </c>
      <c r="FG174" s="248" t="s">
        <v>541</v>
      </c>
    </row>
    <row r="175" spans="1:163" ht="46.75" customHeight="1" x14ac:dyDescent="0.35">
      <c r="A175" s="247">
        <f t="shared" si="74"/>
        <v>170</v>
      </c>
      <c r="B175" s="20" t="s">
        <v>214</v>
      </c>
      <c r="C175" s="163" t="s">
        <v>606</v>
      </c>
      <c r="D175" s="20" t="s">
        <v>6</v>
      </c>
      <c r="E175" s="20">
        <v>250</v>
      </c>
      <c r="F175" s="20"/>
      <c r="G175" s="102"/>
      <c r="H175" s="103"/>
      <c r="I175" s="103"/>
      <c r="J175" s="103"/>
      <c r="K175" s="103"/>
      <c r="L175" s="103"/>
      <c r="M175" s="103"/>
      <c r="N175" s="103"/>
      <c r="O175" s="103"/>
      <c r="P175" s="103"/>
      <c r="Q175" s="103"/>
      <c r="R175" s="103"/>
      <c r="S175" s="103"/>
      <c r="T175" s="103"/>
      <c r="U175" s="103"/>
      <c r="V175" s="103"/>
      <c r="W175" s="103"/>
      <c r="X175" s="103"/>
      <c r="Y175" s="103"/>
      <c r="Z175" s="103"/>
      <c r="AA175" s="103"/>
      <c r="AB175" s="103"/>
      <c r="AC175" s="103"/>
      <c r="AD175" s="103"/>
      <c r="AE175" s="103">
        <v>13000</v>
      </c>
      <c r="AF175" s="103">
        <f>(AE175*5.1%)+AE175</f>
        <v>13663</v>
      </c>
      <c r="AG175" s="103"/>
      <c r="AH175" s="103"/>
      <c r="AI175" s="103"/>
      <c r="AJ175" s="103"/>
      <c r="AK175" s="103"/>
      <c r="AL175" s="103"/>
      <c r="AM175" s="103"/>
      <c r="AN175" s="103">
        <v>13586</v>
      </c>
      <c r="AO175" s="103">
        <f>(AN175*5.1%)+AN175</f>
        <v>14278.886</v>
      </c>
      <c r="AP175" s="103"/>
      <c r="AQ175" s="103"/>
      <c r="AR175" s="103"/>
      <c r="AS175" s="103"/>
      <c r="AT175" s="103"/>
      <c r="AU175" s="103"/>
      <c r="AV175" s="103"/>
      <c r="AW175" s="103"/>
      <c r="AX175" s="103"/>
      <c r="AY175" s="103"/>
      <c r="AZ175" s="103"/>
      <c r="BA175" s="103"/>
      <c r="BB175" s="103"/>
      <c r="BC175" s="103"/>
      <c r="BD175" s="103"/>
      <c r="BE175" s="103"/>
      <c r="BF175" s="103"/>
      <c r="BG175" s="103"/>
      <c r="BH175" s="103"/>
      <c r="BI175" s="103"/>
      <c r="BJ175" s="103"/>
      <c r="BK175" s="103"/>
      <c r="BL175" s="103"/>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f t="shared" si="55"/>
        <v>13970.942999999999</v>
      </c>
      <c r="EZ175" s="103">
        <f t="shared" si="56"/>
        <v>13970.942999999999</v>
      </c>
      <c r="FA175" s="103">
        <f t="shared" si="57"/>
        <v>435.49716703785828</v>
      </c>
      <c r="FB175" s="36">
        <f t="shared" si="75"/>
        <v>3.1171637235787041E-2</v>
      </c>
      <c r="FC175" s="37">
        <f t="shared" si="76"/>
        <v>11740.336134453783</v>
      </c>
      <c r="FD175" s="38">
        <f t="shared" si="77"/>
        <v>2230.6638655462189</v>
      </c>
      <c r="FE175" s="39">
        <f t="shared" si="78"/>
        <v>13971</v>
      </c>
      <c r="FF175" s="106">
        <f t="shared" si="79"/>
        <v>3492750</v>
      </c>
      <c r="FG175" s="248" t="s">
        <v>541</v>
      </c>
    </row>
    <row r="176" spans="1:163" s="198" customFormat="1" ht="15.65" customHeight="1" x14ac:dyDescent="0.35">
      <c r="A176" s="249" t="s">
        <v>215</v>
      </c>
      <c r="B176" s="199"/>
      <c r="C176" s="199"/>
      <c r="D176" s="199"/>
      <c r="E176" s="199"/>
      <c r="F176" s="199"/>
      <c r="G176" s="200"/>
      <c r="H176" s="195"/>
      <c r="I176" s="195"/>
      <c r="J176" s="195"/>
      <c r="K176" s="195"/>
      <c r="L176" s="195"/>
      <c r="M176" s="195"/>
      <c r="N176" s="195"/>
      <c r="O176" s="195"/>
      <c r="P176" s="195"/>
      <c r="Q176" s="195"/>
      <c r="R176" s="195"/>
      <c r="S176" s="195"/>
      <c r="T176" s="195"/>
      <c r="U176" s="195"/>
      <c r="V176" s="195"/>
      <c r="W176" s="195"/>
      <c r="X176" s="195"/>
      <c r="Y176" s="195"/>
      <c r="Z176" s="195"/>
      <c r="AA176" s="195"/>
      <c r="AB176" s="195"/>
      <c r="AC176" s="195"/>
      <c r="AD176" s="195"/>
      <c r="AE176" s="195"/>
      <c r="AF176" s="195"/>
      <c r="AG176" s="195"/>
      <c r="AH176" s="195"/>
      <c r="AI176" s="195"/>
      <c r="AJ176" s="195"/>
      <c r="AK176" s="195"/>
      <c r="AL176" s="195"/>
      <c r="AM176" s="195"/>
      <c r="AN176" s="195"/>
      <c r="AO176" s="195"/>
      <c r="AP176" s="195"/>
      <c r="AQ176" s="195"/>
      <c r="AR176" s="195"/>
      <c r="AS176" s="195"/>
      <c r="AT176" s="195"/>
      <c r="AU176" s="195"/>
      <c r="AV176" s="195"/>
      <c r="AW176" s="195"/>
      <c r="AX176" s="195"/>
      <c r="AY176" s="195"/>
      <c r="AZ176" s="195"/>
      <c r="BA176" s="195"/>
      <c r="BB176" s="195"/>
      <c r="BC176" s="195"/>
      <c r="BD176" s="195"/>
      <c r="BE176" s="195"/>
      <c r="BF176" s="195"/>
      <c r="BG176" s="195"/>
      <c r="BH176" s="195"/>
      <c r="BI176" s="195"/>
      <c r="BJ176" s="195"/>
      <c r="BK176" s="195"/>
      <c r="BL176" s="195"/>
      <c r="BM176" s="195"/>
      <c r="BN176" s="195"/>
      <c r="BO176" s="195"/>
      <c r="BP176" s="195"/>
      <c r="BQ176" s="195"/>
      <c r="BR176" s="195"/>
      <c r="BS176" s="195"/>
      <c r="BT176" s="195"/>
      <c r="BU176" s="195"/>
      <c r="BV176" s="195"/>
      <c r="BW176" s="195"/>
      <c r="BX176" s="195"/>
      <c r="BY176" s="195"/>
      <c r="BZ176" s="195"/>
      <c r="CA176" s="195"/>
      <c r="CB176" s="195"/>
      <c r="CC176" s="195"/>
      <c r="CD176" s="195"/>
      <c r="CE176" s="195"/>
      <c r="CF176" s="195"/>
      <c r="CG176" s="195"/>
      <c r="CH176" s="195"/>
      <c r="CI176" s="195"/>
      <c r="CJ176" s="195"/>
      <c r="CK176" s="195"/>
      <c r="CL176" s="195"/>
      <c r="CM176" s="195"/>
      <c r="CN176" s="195"/>
      <c r="CO176" s="195"/>
      <c r="CP176" s="195"/>
      <c r="CQ176" s="195"/>
      <c r="CR176" s="195"/>
      <c r="CS176" s="195"/>
      <c r="CT176" s="195"/>
      <c r="CU176" s="195"/>
      <c r="CV176" s="195"/>
      <c r="CW176" s="195"/>
      <c r="CX176" s="195"/>
      <c r="CY176" s="195"/>
      <c r="CZ176" s="195"/>
      <c r="DA176" s="195"/>
      <c r="DB176" s="195"/>
      <c r="DC176" s="195"/>
      <c r="DD176" s="195"/>
      <c r="DE176" s="195"/>
      <c r="DF176" s="195"/>
      <c r="DG176" s="195"/>
      <c r="DH176" s="195"/>
      <c r="DI176" s="195"/>
      <c r="DJ176" s="195"/>
      <c r="DK176" s="195"/>
      <c r="DL176" s="195"/>
      <c r="DM176" s="195"/>
      <c r="DN176" s="195"/>
      <c r="DO176" s="195"/>
      <c r="DP176" s="195"/>
      <c r="DQ176" s="195"/>
      <c r="DR176" s="195"/>
      <c r="DS176" s="195"/>
      <c r="DT176" s="195"/>
      <c r="DU176" s="195"/>
      <c r="DV176" s="195"/>
      <c r="DW176" s="195"/>
      <c r="DX176" s="195"/>
      <c r="DY176" s="195"/>
      <c r="DZ176" s="195"/>
      <c r="EA176" s="195"/>
      <c r="EB176" s="195"/>
      <c r="EC176" s="195"/>
      <c r="ED176" s="195"/>
      <c r="EE176" s="195"/>
      <c r="EF176" s="195"/>
      <c r="EG176" s="195"/>
      <c r="EH176" s="195"/>
      <c r="EI176" s="195"/>
      <c r="EJ176" s="195"/>
      <c r="EK176" s="195"/>
      <c r="EL176" s="195"/>
      <c r="EM176" s="195"/>
      <c r="EN176" s="195"/>
      <c r="EO176" s="195"/>
      <c r="EP176" s="195"/>
      <c r="EQ176" s="195"/>
      <c r="ER176" s="195"/>
      <c r="ES176" s="195"/>
      <c r="ET176" s="195"/>
      <c r="EU176" s="195"/>
      <c r="EV176" s="195"/>
      <c r="EW176" s="195"/>
      <c r="EX176" s="195"/>
      <c r="EY176" s="195"/>
      <c r="EZ176" s="195"/>
      <c r="FA176" s="195"/>
      <c r="FB176" s="197"/>
      <c r="FC176" s="196"/>
      <c r="FD176" s="196"/>
      <c r="FE176" s="196"/>
      <c r="FF176" s="196"/>
      <c r="FG176" s="250"/>
    </row>
    <row r="177" spans="1:163" ht="46.5" x14ac:dyDescent="0.35">
      <c r="A177" s="247">
        <f t="shared" ref="A177:A183" si="81">ROW()-5</f>
        <v>172</v>
      </c>
      <c r="B177" s="20" t="s">
        <v>216</v>
      </c>
      <c r="C177" s="236" t="s">
        <v>217</v>
      </c>
      <c r="D177" s="20" t="s">
        <v>595</v>
      </c>
      <c r="E177" s="20">
        <v>2</v>
      </c>
      <c r="F177" s="20">
        <v>1</v>
      </c>
      <c r="G177" s="111"/>
      <c r="H177" s="103"/>
      <c r="I177" s="103"/>
      <c r="J177" s="103"/>
      <c r="K177" s="103"/>
      <c r="L177" s="103"/>
      <c r="M177" s="103"/>
      <c r="N177" s="103"/>
      <c r="O177" s="103"/>
      <c r="P177" s="103"/>
      <c r="Q177" s="103"/>
      <c r="R177" s="103"/>
      <c r="S177" s="103"/>
      <c r="T177" s="103">
        <v>1000000</v>
      </c>
      <c r="U177" s="103">
        <f>(T177*5.1%)+T177</f>
        <v>1051000</v>
      </c>
      <c r="V177" s="103"/>
      <c r="W177" s="103">
        <v>860000</v>
      </c>
      <c r="X177" s="103">
        <f>(W177*5.1%)+W177</f>
        <v>903860</v>
      </c>
      <c r="Y177" s="103">
        <v>600000</v>
      </c>
      <c r="Z177" s="103">
        <f>(Y177*5.1%)+Y177</f>
        <v>630600</v>
      </c>
      <c r="AA177" s="103">
        <v>850000</v>
      </c>
      <c r="AB177" s="103">
        <f>(AA177*5.1%)+AA177</f>
        <v>893350</v>
      </c>
      <c r="AC177" s="103"/>
      <c r="AD177" s="103"/>
      <c r="AE177" s="103"/>
      <c r="AF177" s="103"/>
      <c r="AG177" s="103"/>
      <c r="AH177" s="103"/>
      <c r="AI177" s="103"/>
      <c r="AJ177" s="103"/>
      <c r="AK177" s="103"/>
      <c r="AL177" s="103"/>
      <c r="AM177" s="103"/>
      <c r="AN177" s="103"/>
      <c r="AO177" s="103"/>
      <c r="AP177" s="103"/>
      <c r="AQ177" s="103"/>
      <c r="AR177" s="103"/>
      <c r="AS177" s="103"/>
      <c r="AT177" s="103"/>
      <c r="AU177" s="103"/>
      <c r="AV177" s="103"/>
      <c r="AW177" s="103"/>
      <c r="AX177" s="103"/>
      <c r="AY177" s="103"/>
      <c r="AZ177" s="103"/>
      <c r="BA177" s="103"/>
      <c r="BB177" s="103"/>
      <c r="BC177" s="103"/>
      <c r="BD177" s="103"/>
      <c r="BE177" s="103"/>
      <c r="BF177" s="103"/>
      <c r="BG177" s="103"/>
      <c r="BH177" s="103"/>
      <c r="BI177" s="103"/>
      <c r="BJ177" s="103"/>
      <c r="BK177" s="103"/>
      <c r="BL177" s="103"/>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f t="shared" si="55"/>
        <v>903860</v>
      </c>
      <c r="EZ177" s="103">
        <f t="shared" si="56"/>
        <v>895762</v>
      </c>
      <c r="FA177" s="103">
        <f t="shared" si="57"/>
        <v>162285.76561115889</v>
      </c>
      <c r="FB177" s="36">
        <f t="shared" ref="FB177:FB183" si="82">+FA177/EZ177</f>
        <v>0.18117062971097109</v>
      </c>
      <c r="FC177" s="37">
        <f t="shared" ref="FC177:FC183" si="83">FE177/1.19</f>
        <v>759546.21848739497</v>
      </c>
      <c r="FD177" s="38"/>
      <c r="FE177" s="39">
        <f t="shared" ref="FE177:FE183" si="84">ROUNDUP(IF(FB177&lt;15%,EZ177,EY177),0)</f>
        <v>903860</v>
      </c>
      <c r="FF177" s="106">
        <f>+FE177*E177*F177</f>
        <v>1807720</v>
      </c>
      <c r="FG177" s="248" t="s">
        <v>534</v>
      </c>
    </row>
    <row r="178" spans="1:163" ht="15.5" x14ac:dyDescent="0.35">
      <c r="A178" s="247">
        <f t="shared" si="81"/>
        <v>173</v>
      </c>
      <c r="B178" s="35" t="s">
        <v>167</v>
      </c>
      <c r="C178" s="236" t="s">
        <v>168</v>
      </c>
      <c r="D178" s="20" t="s">
        <v>6</v>
      </c>
      <c r="E178" s="20">
        <v>10</v>
      </c>
      <c r="F178" s="20"/>
      <c r="G178" s="102"/>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3"/>
      <c r="AL178" s="103"/>
      <c r="AM178" s="103"/>
      <c r="AN178" s="103"/>
      <c r="AO178" s="103"/>
      <c r="AP178" s="103"/>
      <c r="AQ178" s="103"/>
      <c r="AR178" s="103"/>
      <c r="AS178" s="103"/>
      <c r="AT178" s="103"/>
      <c r="AU178" s="103"/>
      <c r="AV178" s="103"/>
      <c r="AW178" s="103"/>
      <c r="AX178" s="103"/>
      <c r="AY178" s="103"/>
      <c r="AZ178" s="103"/>
      <c r="BA178" s="103"/>
      <c r="BB178" s="103"/>
      <c r="BC178" s="103"/>
      <c r="BD178" s="103"/>
      <c r="BE178" s="103"/>
      <c r="BF178" s="103"/>
      <c r="BG178" s="103"/>
      <c r="BH178" s="103"/>
      <c r="BI178" s="103"/>
      <c r="BJ178" s="103"/>
      <c r="BK178" s="103"/>
      <c r="BL178" s="103"/>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v>8900</v>
      </c>
      <c r="DW178" s="103">
        <f>+DV178/1.19</f>
        <v>7478.9915966386561</v>
      </c>
      <c r="DX178" s="103">
        <f>+(DW178*36%)+DW178</f>
        <v>10171.428571428572</v>
      </c>
      <c r="DY178" s="103">
        <v>13000</v>
      </c>
      <c r="DZ178" s="103">
        <f>+DY178/1.19</f>
        <v>10924.36974789916</v>
      </c>
      <c r="EA178" s="103">
        <f>+(DZ178*36%)+DZ178</f>
        <v>14857.142857142857</v>
      </c>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f t="shared" si="55"/>
        <v>12514.285714285714</v>
      </c>
      <c r="EZ178" s="103">
        <f t="shared" si="56"/>
        <v>12514.285714285714</v>
      </c>
      <c r="FA178" s="103">
        <f t="shared" si="57"/>
        <v>3313.300346131256</v>
      </c>
      <c r="FB178" s="36">
        <f t="shared" si="82"/>
        <v>0.26476144318400446</v>
      </c>
      <c r="FC178" s="37">
        <f t="shared" si="83"/>
        <v>10516.806722689076</v>
      </c>
      <c r="FD178" s="38">
        <f t="shared" ref="FD178:FD183" si="85">FC178*19%</f>
        <v>1998.1932773109245</v>
      </c>
      <c r="FE178" s="39">
        <f t="shared" si="84"/>
        <v>12515</v>
      </c>
      <c r="FF178" s="106">
        <f t="shared" ref="FF178:FF183" si="86">+FE178*E178</f>
        <v>125150</v>
      </c>
      <c r="FG178" s="248" t="s">
        <v>534</v>
      </c>
    </row>
    <row r="179" spans="1:163" ht="46.5" x14ac:dyDescent="0.35">
      <c r="A179" s="247">
        <f t="shared" si="81"/>
        <v>174</v>
      </c>
      <c r="B179" s="20" t="s">
        <v>214</v>
      </c>
      <c r="C179" s="163" t="s">
        <v>606</v>
      </c>
      <c r="D179" s="20" t="s">
        <v>6</v>
      </c>
      <c r="E179" s="20">
        <v>250</v>
      </c>
      <c r="F179" s="20"/>
      <c r="G179" s="102"/>
      <c r="H179" s="103"/>
      <c r="I179" s="103"/>
      <c r="J179" s="103"/>
      <c r="K179" s="103"/>
      <c r="L179" s="103"/>
      <c r="M179" s="103"/>
      <c r="N179" s="103"/>
      <c r="O179" s="103"/>
      <c r="P179" s="103"/>
      <c r="Q179" s="103"/>
      <c r="R179" s="103"/>
      <c r="S179" s="103"/>
      <c r="T179" s="103"/>
      <c r="U179" s="103"/>
      <c r="V179" s="103"/>
      <c r="W179" s="103"/>
      <c r="X179" s="103"/>
      <c r="Y179" s="103"/>
      <c r="Z179" s="103"/>
      <c r="AA179" s="103"/>
      <c r="AB179" s="103"/>
      <c r="AC179" s="103"/>
      <c r="AD179" s="103"/>
      <c r="AE179" s="103">
        <v>13000</v>
      </c>
      <c r="AF179" s="103">
        <f>(AE179*5.1%)+AE179</f>
        <v>13663</v>
      </c>
      <c r="AG179" s="103"/>
      <c r="AH179" s="103"/>
      <c r="AI179" s="103"/>
      <c r="AJ179" s="103"/>
      <c r="AK179" s="103"/>
      <c r="AL179" s="103"/>
      <c r="AM179" s="103"/>
      <c r="AN179" s="103">
        <v>13586</v>
      </c>
      <c r="AO179" s="103">
        <f>(AN179*5.1%)+AN179</f>
        <v>14278.886</v>
      </c>
      <c r="AP179" s="103"/>
      <c r="AQ179" s="103"/>
      <c r="AR179" s="103"/>
      <c r="AS179" s="103"/>
      <c r="AT179" s="103"/>
      <c r="AU179" s="103"/>
      <c r="AV179" s="103"/>
      <c r="AW179" s="103"/>
      <c r="AX179" s="103"/>
      <c r="AY179" s="103"/>
      <c r="AZ179" s="103"/>
      <c r="BA179" s="103"/>
      <c r="BB179" s="103"/>
      <c r="BC179" s="103"/>
      <c r="BD179" s="103"/>
      <c r="BE179" s="103"/>
      <c r="BF179" s="103"/>
      <c r="BG179" s="103"/>
      <c r="BH179" s="103"/>
      <c r="BI179" s="103"/>
      <c r="BJ179" s="103"/>
      <c r="BK179" s="103"/>
      <c r="BL179" s="103"/>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f t="shared" si="55"/>
        <v>13970.942999999999</v>
      </c>
      <c r="EZ179" s="103">
        <f t="shared" si="56"/>
        <v>13970.942999999999</v>
      </c>
      <c r="FA179" s="103">
        <f t="shared" si="57"/>
        <v>435.49716703785828</v>
      </c>
      <c r="FB179" s="36">
        <f t="shared" si="82"/>
        <v>3.1171637235787041E-2</v>
      </c>
      <c r="FC179" s="37">
        <f t="shared" si="83"/>
        <v>11740.336134453783</v>
      </c>
      <c r="FD179" s="38">
        <f t="shared" si="85"/>
        <v>2230.6638655462189</v>
      </c>
      <c r="FE179" s="39">
        <f t="shared" si="84"/>
        <v>13971</v>
      </c>
      <c r="FF179" s="106">
        <f t="shared" si="86"/>
        <v>3492750</v>
      </c>
      <c r="FG179" s="248" t="s">
        <v>541</v>
      </c>
    </row>
    <row r="180" spans="1:163" ht="108.5" x14ac:dyDescent="0.35">
      <c r="A180" s="247">
        <f t="shared" si="81"/>
        <v>175</v>
      </c>
      <c r="B180" s="35" t="s">
        <v>717</v>
      </c>
      <c r="C180" s="163" t="s">
        <v>716</v>
      </c>
      <c r="D180" s="20" t="s">
        <v>6</v>
      </c>
      <c r="E180" s="20">
        <v>250</v>
      </c>
      <c r="F180" s="20"/>
      <c r="G180" s="102"/>
      <c r="H180" s="103"/>
      <c r="I180" s="103"/>
      <c r="J180" s="103"/>
      <c r="K180" s="103"/>
      <c r="L180" s="103"/>
      <c r="M180" s="103"/>
      <c r="N180" s="103"/>
      <c r="O180" s="103"/>
      <c r="P180" s="103"/>
      <c r="Q180" s="103"/>
      <c r="R180" s="103"/>
      <c r="S180" s="103"/>
      <c r="T180" s="103"/>
      <c r="U180" s="103"/>
      <c r="V180" s="103"/>
      <c r="W180" s="103"/>
      <c r="X180" s="103"/>
      <c r="Y180" s="103"/>
      <c r="Z180" s="103"/>
      <c r="AA180" s="103"/>
      <c r="AB180" s="103"/>
      <c r="AC180" s="103"/>
      <c r="AD180" s="103"/>
      <c r="AE180" s="103"/>
      <c r="AF180" s="103"/>
      <c r="AG180" s="103"/>
      <c r="AH180" s="103"/>
      <c r="AI180" s="103"/>
      <c r="AJ180" s="103"/>
      <c r="AK180" s="103"/>
      <c r="AL180" s="103"/>
      <c r="AM180" s="103"/>
      <c r="AN180" s="103"/>
      <c r="AO180" s="103"/>
      <c r="AP180" s="103"/>
      <c r="AQ180" s="103"/>
      <c r="AR180" s="103"/>
      <c r="AS180" s="103"/>
      <c r="AT180" s="103"/>
      <c r="AU180" s="103"/>
      <c r="AV180" s="103"/>
      <c r="AW180" s="103"/>
      <c r="AX180" s="103"/>
      <c r="AY180" s="103"/>
      <c r="AZ180" s="103"/>
      <c r="BA180" s="103"/>
      <c r="BB180" s="103"/>
      <c r="BC180" s="103"/>
      <c r="BD180" s="103"/>
      <c r="BE180" s="103"/>
      <c r="BF180" s="103"/>
      <c r="BG180" s="103"/>
      <c r="BH180" s="103"/>
      <c r="BI180" s="103"/>
      <c r="BJ180" s="103"/>
      <c r="BK180" s="103"/>
      <c r="BL180" s="103"/>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v>31178</v>
      </c>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v>29750</v>
      </c>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f t="shared" si="55"/>
        <v>30464</v>
      </c>
      <c r="EZ180" s="103">
        <f t="shared" si="56"/>
        <v>30464</v>
      </c>
      <c r="FA180" s="103">
        <f t="shared" si="57"/>
        <v>1009.7484835343898</v>
      </c>
      <c r="FB180" s="36">
        <f t="shared" si="82"/>
        <v>3.3145630368119412E-2</v>
      </c>
      <c r="FC180" s="37">
        <f t="shared" si="83"/>
        <v>25600</v>
      </c>
      <c r="FD180" s="38">
        <f t="shared" si="85"/>
        <v>4864</v>
      </c>
      <c r="FE180" s="39">
        <f t="shared" si="84"/>
        <v>30464</v>
      </c>
      <c r="FF180" s="106">
        <f t="shared" si="86"/>
        <v>7616000</v>
      </c>
      <c r="FG180" s="248" t="s">
        <v>541</v>
      </c>
    </row>
    <row r="181" spans="1:163" ht="62" x14ac:dyDescent="0.35">
      <c r="A181" s="247">
        <f t="shared" si="81"/>
        <v>176</v>
      </c>
      <c r="B181" s="35" t="s">
        <v>208</v>
      </c>
      <c r="C181" s="163" t="s">
        <v>508</v>
      </c>
      <c r="D181" s="20" t="s">
        <v>6</v>
      </c>
      <c r="E181" s="20">
        <v>250</v>
      </c>
      <c r="F181" s="20"/>
      <c r="G181" s="102"/>
      <c r="H181" s="103"/>
      <c r="I181" s="103"/>
      <c r="J181" s="103"/>
      <c r="K181" s="103"/>
      <c r="L181" s="103"/>
      <c r="M181" s="103"/>
      <c r="N181" s="103"/>
      <c r="O181" s="103"/>
      <c r="P181" s="103"/>
      <c r="Q181" s="103"/>
      <c r="R181" s="103"/>
      <c r="S181" s="103"/>
      <c r="T181" s="103"/>
      <c r="U181" s="103"/>
      <c r="V181" s="103"/>
      <c r="W181" s="103"/>
      <c r="X181" s="103"/>
      <c r="Y181" s="103"/>
      <c r="Z181" s="103"/>
      <c r="AA181" s="103"/>
      <c r="AB181" s="103"/>
      <c r="AC181" s="103"/>
      <c r="AD181" s="103"/>
      <c r="AE181" s="103"/>
      <c r="AF181" s="103"/>
      <c r="AG181" s="103"/>
      <c r="AH181" s="103"/>
      <c r="AI181" s="103"/>
      <c r="AJ181" s="103"/>
      <c r="AK181" s="103"/>
      <c r="AL181" s="103"/>
      <c r="AM181" s="103"/>
      <c r="AN181" s="103"/>
      <c r="AO181" s="103"/>
      <c r="AP181" s="103"/>
      <c r="AQ181" s="103"/>
      <c r="AR181" s="103"/>
      <c r="AS181" s="103"/>
      <c r="AT181" s="103"/>
      <c r="AU181" s="103"/>
      <c r="AV181" s="103"/>
      <c r="AW181" s="103"/>
      <c r="AX181" s="103"/>
      <c r="AY181" s="103"/>
      <c r="AZ181" s="103"/>
      <c r="BA181" s="103"/>
      <c r="BB181" s="103"/>
      <c r="BC181" s="103"/>
      <c r="BD181" s="103"/>
      <c r="BE181" s="103"/>
      <c r="BF181" s="103"/>
      <c r="BG181" s="103"/>
      <c r="BH181" s="103"/>
      <c r="BI181" s="103"/>
      <c r="BJ181" s="103"/>
      <c r="BK181" s="103"/>
      <c r="BL181" s="103"/>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v>22491</v>
      </c>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v>21420</v>
      </c>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f t="shared" si="55"/>
        <v>21955.5</v>
      </c>
      <c r="EZ181" s="103">
        <f t="shared" si="56"/>
        <v>21955.5</v>
      </c>
      <c r="FA181" s="103">
        <f t="shared" si="57"/>
        <v>757.31136265079238</v>
      </c>
      <c r="FB181" s="36">
        <f t="shared" si="82"/>
        <v>3.449301371641695E-2</v>
      </c>
      <c r="FC181" s="37">
        <f t="shared" si="83"/>
        <v>18450.420168067227</v>
      </c>
      <c r="FD181" s="38">
        <f t="shared" si="85"/>
        <v>3505.5798319327732</v>
      </c>
      <c r="FE181" s="39">
        <f t="shared" si="84"/>
        <v>21956</v>
      </c>
      <c r="FF181" s="106">
        <f t="shared" si="86"/>
        <v>5489000</v>
      </c>
      <c r="FG181" s="248" t="s">
        <v>541</v>
      </c>
    </row>
    <row r="182" spans="1:163" ht="78" customHeight="1" x14ac:dyDescent="0.35">
      <c r="A182" s="247">
        <f t="shared" si="81"/>
        <v>177</v>
      </c>
      <c r="B182" s="35" t="s">
        <v>587</v>
      </c>
      <c r="C182" s="163" t="s">
        <v>588</v>
      </c>
      <c r="D182" s="20" t="s">
        <v>295</v>
      </c>
      <c r="E182" s="20">
        <v>250</v>
      </c>
      <c r="F182" s="20"/>
      <c r="G182" s="102"/>
      <c r="H182" s="103"/>
      <c r="I182" s="103"/>
      <c r="J182" s="103"/>
      <c r="K182" s="103"/>
      <c r="L182" s="103"/>
      <c r="M182" s="103"/>
      <c r="N182" s="103"/>
      <c r="O182" s="103"/>
      <c r="P182" s="103"/>
      <c r="Q182" s="103"/>
      <c r="R182" s="103"/>
      <c r="S182" s="103"/>
      <c r="T182" s="103"/>
      <c r="U182" s="103"/>
      <c r="V182" s="103"/>
      <c r="W182" s="103"/>
      <c r="X182" s="103"/>
      <c r="Y182" s="103"/>
      <c r="Z182" s="103"/>
      <c r="AA182" s="103"/>
      <c r="AB182" s="103"/>
      <c r="AC182" s="103"/>
      <c r="AD182" s="103"/>
      <c r="AE182" s="103"/>
      <c r="AF182" s="103"/>
      <c r="AG182" s="103"/>
      <c r="AH182" s="103"/>
      <c r="AI182" s="103"/>
      <c r="AJ182" s="103"/>
      <c r="AK182" s="103"/>
      <c r="AL182" s="103"/>
      <c r="AM182" s="103"/>
      <c r="AN182" s="103"/>
      <c r="AO182" s="103"/>
      <c r="AP182" s="103"/>
      <c r="AQ182" s="103"/>
      <c r="AR182" s="103"/>
      <c r="AS182" s="103"/>
      <c r="AT182" s="103"/>
      <c r="AU182" s="103"/>
      <c r="AV182" s="103"/>
      <c r="AW182" s="103"/>
      <c r="AX182" s="103"/>
      <c r="AY182" s="103"/>
      <c r="AZ182" s="103"/>
      <c r="BA182" s="103"/>
      <c r="BB182" s="103"/>
      <c r="BC182" s="103"/>
      <c r="BD182" s="103"/>
      <c r="BE182" s="103"/>
      <c r="BF182" s="103"/>
      <c r="BG182" s="103"/>
      <c r="BH182" s="103"/>
      <c r="BI182" s="103"/>
      <c r="BJ182" s="103"/>
      <c r="BK182" s="103"/>
      <c r="BL182" s="103"/>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v>68885</v>
      </c>
      <c r="EG182" s="103">
        <f>EF182/1.19</f>
        <v>57886.554621848743</v>
      </c>
      <c r="EH182" s="103">
        <f>+(EG182*36%)+EG182</f>
        <v>78725.71428571429</v>
      </c>
      <c r="EI182" s="103">
        <v>63500</v>
      </c>
      <c r="EJ182" s="103">
        <f>EI182/1.19</f>
        <v>53361.34453781513</v>
      </c>
      <c r="EK182" s="103">
        <f>+(EJ182*36%)+EJ182</f>
        <v>72571.42857142858</v>
      </c>
      <c r="EL182" s="103"/>
      <c r="EM182" s="103"/>
      <c r="EN182" s="103"/>
      <c r="EO182" s="103"/>
      <c r="EP182" s="103"/>
      <c r="EQ182" s="103"/>
      <c r="ER182" s="103"/>
      <c r="ES182" s="103"/>
      <c r="ET182" s="103"/>
      <c r="EU182" s="103"/>
      <c r="EV182" s="103"/>
      <c r="EW182" s="103"/>
      <c r="EX182" s="103"/>
      <c r="EY182" s="103">
        <f t="shared" si="55"/>
        <v>75648.571428571435</v>
      </c>
      <c r="EZ182" s="103">
        <f t="shared" si="56"/>
        <v>75648.571428571435</v>
      </c>
      <c r="FA182" s="103">
        <f t="shared" si="57"/>
        <v>4351.7371619309206</v>
      </c>
      <c r="FB182" s="36">
        <f t="shared" si="82"/>
        <v>5.7525701804427315E-2</v>
      </c>
      <c r="FC182" s="37">
        <f t="shared" si="83"/>
        <v>63570.588235294119</v>
      </c>
      <c r="FD182" s="38">
        <f t="shared" si="85"/>
        <v>12078.411764705883</v>
      </c>
      <c r="FE182" s="39">
        <f t="shared" si="84"/>
        <v>75649</v>
      </c>
      <c r="FF182" s="106">
        <f t="shared" si="86"/>
        <v>18912250</v>
      </c>
      <c r="FG182" s="248" t="s">
        <v>541</v>
      </c>
    </row>
    <row r="183" spans="1:163" ht="78" customHeight="1" x14ac:dyDescent="0.35">
      <c r="A183" s="247">
        <f t="shared" si="81"/>
        <v>178</v>
      </c>
      <c r="B183" s="22" t="s">
        <v>263</v>
      </c>
      <c r="C183" s="233" t="s">
        <v>264</v>
      </c>
      <c r="D183" s="20" t="s">
        <v>295</v>
      </c>
      <c r="E183" s="22">
        <v>250</v>
      </c>
      <c r="F183" s="22"/>
      <c r="G183" s="104"/>
      <c r="H183" s="103"/>
      <c r="I183" s="103"/>
      <c r="J183" s="103"/>
      <c r="K183" s="103"/>
      <c r="L183" s="103"/>
      <c r="M183" s="103"/>
      <c r="N183" s="103"/>
      <c r="O183" s="103"/>
      <c r="P183" s="103"/>
      <c r="Q183" s="103"/>
      <c r="R183" s="103"/>
      <c r="S183" s="103"/>
      <c r="T183" s="103"/>
      <c r="U183" s="103"/>
      <c r="V183" s="103"/>
      <c r="W183" s="103"/>
      <c r="X183" s="103"/>
      <c r="Y183" s="103"/>
      <c r="Z183" s="103"/>
      <c r="AA183" s="103"/>
      <c r="AB183" s="103"/>
      <c r="AC183" s="103"/>
      <c r="AD183" s="103"/>
      <c r="AE183" s="103"/>
      <c r="AF183" s="103"/>
      <c r="AG183" s="103"/>
      <c r="AH183" s="103"/>
      <c r="AI183" s="103"/>
      <c r="AJ183" s="103"/>
      <c r="AK183" s="103"/>
      <c r="AL183" s="103"/>
      <c r="AM183" s="103"/>
      <c r="AN183" s="103"/>
      <c r="AO183" s="103"/>
      <c r="AP183" s="103"/>
      <c r="AQ183" s="103"/>
      <c r="AR183" s="103"/>
      <c r="AS183" s="103"/>
      <c r="AT183" s="103"/>
      <c r="AU183" s="103"/>
      <c r="AV183" s="103"/>
      <c r="AW183" s="103"/>
      <c r="AX183" s="103"/>
      <c r="AY183" s="103"/>
      <c r="AZ183" s="103"/>
      <c r="BA183" s="103"/>
      <c r="BB183" s="103"/>
      <c r="BC183" s="103"/>
      <c r="BD183" s="103"/>
      <c r="BE183" s="103"/>
      <c r="BF183" s="103"/>
      <c r="BG183" s="103"/>
      <c r="BH183" s="103"/>
      <c r="BI183" s="103"/>
      <c r="BJ183" s="103"/>
      <c r="BK183" s="103"/>
      <c r="BL183" s="103"/>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v>106148</v>
      </c>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v>101150</v>
      </c>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f t="shared" si="55"/>
        <v>103649</v>
      </c>
      <c r="EZ183" s="103">
        <f t="shared" si="56"/>
        <v>103649</v>
      </c>
      <c r="FA183" s="103">
        <f t="shared" si="57"/>
        <v>3534.1196923703646</v>
      </c>
      <c r="FB183" s="36">
        <f t="shared" si="82"/>
        <v>3.4096997485459239E-2</v>
      </c>
      <c r="FC183" s="37">
        <f t="shared" si="83"/>
        <v>87100</v>
      </c>
      <c r="FD183" s="38">
        <f t="shared" si="85"/>
        <v>16549</v>
      </c>
      <c r="FE183" s="39">
        <f t="shared" si="84"/>
        <v>103649</v>
      </c>
      <c r="FF183" s="106">
        <f t="shared" si="86"/>
        <v>25912250</v>
      </c>
      <c r="FG183" s="248" t="s">
        <v>541</v>
      </c>
    </row>
    <row r="184" spans="1:163" s="204" customFormat="1" ht="15.65" customHeight="1" x14ac:dyDescent="0.35">
      <c r="A184" s="253" t="s">
        <v>602</v>
      </c>
      <c r="B184" s="202"/>
      <c r="C184" s="202"/>
      <c r="D184" s="201"/>
      <c r="E184" s="202"/>
      <c r="F184" s="202"/>
      <c r="G184" s="203"/>
      <c r="H184" s="195"/>
      <c r="I184" s="195"/>
      <c r="J184" s="195"/>
      <c r="K184" s="195"/>
      <c r="L184" s="195"/>
      <c r="M184" s="195"/>
      <c r="N184" s="195"/>
      <c r="O184" s="195"/>
      <c r="P184" s="195"/>
      <c r="Q184" s="195"/>
      <c r="R184" s="195"/>
      <c r="S184" s="195"/>
      <c r="T184" s="195"/>
      <c r="U184" s="195"/>
      <c r="V184" s="195"/>
      <c r="W184" s="195"/>
      <c r="X184" s="195"/>
      <c r="Y184" s="195"/>
      <c r="Z184" s="195"/>
      <c r="AA184" s="195"/>
      <c r="AB184" s="195"/>
      <c r="AC184" s="195"/>
      <c r="AD184" s="195"/>
      <c r="AE184" s="195"/>
      <c r="AF184" s="195"/>
      <c r="AG184" s="195"/>
      <c r="AH184" s="195"/>
      <c r="AI184" s="195"/>
      <c r="AJ184" s="195"/>
      <c r="AK184" s="195"/>
      <c r="AL184" s="195"/>
      <c r="AM184" s="195"/>
      <c r="AN184" s="195"/>
      <c r="AO184" s="195"/>
      <c r="AP184" s="195"/>
      <c r="AQ184" s="195"/>
      <c r="AR184" s="195"/>
      <c r="AS184" s="195"/>
      <c r="AT184" s="195"/>
      <c r="AU184" s="195"/>
      <c r="AV184" s="195"/>
      <c r="AW184" s="195"/>
      <c r="AX184" s="195"/>
      <c r="AY184" s="195"/>
      <c r="AZ184" s="195"/>
      <c r="BA184" s="195"/>
      <c r="BB184" s="195"/>
      <c r="BC184" s="195"/>
      <c r="BD184" s="195"/>
      <c r="BE184" s="195"/>
      <c r="BF184" s="195"/>
      <c r="BG184" s="195"/>
      <c r="BH184" s="195"/>
      <c r="BI184" s="195"/>
      <c r="BJ184" s="195"/>
      <c r="BK184" s="195"/>
      <c r="BL184" s="195"/>
      <c r="BM184" s="195"/>
      <c r="BN184" s="195"/>
      <c r="BO184" s="195"/>
      <c r="BP184" s="195"/>
      <c r="BQ184" s="195"/>
      <c r="BR184" s="195"/>
      <c r="BS184" s="195"/>
      <c r="BT184" s="195"/>
      <c r="BU184" s="195"/>
      <c r="BV184" s="195"/>
      <c r="BW184" s="195"/>
      <c r="BX184" s="195"/>
      <c r="BY184" s="195"/>
      <c r="BZ184" s="195"/>
      <c r="CA184" s="195"/>
      <c r="CB184" s="195"/>
      <c r="CC184" s="195"/>
      <c r="CD184" s="195"/>
      <c r="CE184" s="195"/>
      <c r="CF184" s="195"/>
      <c r="CG184" s="195"/>
      <c r="CH184" s="195"/>
      <c r="CI184" s="195"/>
      <c r="CJ184" s="195"/>
      <c r="CK184" s="195"/>
      <c r="CL184" s="195"/>
      <c r="CM184" s="195"/>
      <c r="CN184" s="195"/>
      <c r="CO184" s="195"/>
      <c r="CP184" s="195"/>
      <c r="CQ184" s="195"/>
      <c r="CR184" s="195"/>
      <c r="CS184" s="195"/>
      <c r="CT184" s="195"/>
      <c r="CU184" s="195"/>
      <c r="CV184" s="195"/>
      <c r="CW184" s="195"/>
      <c r="CX184" s="195"/>
      <c r="CY184" s="195"/>
      <c r="CZ184" s="195"/>
      <c r="DA184" s="195"/>
      <c r="DB184" s="195"/>
      <c r="DC184" s="195"/>
      <c r="DD184" s="195"/>
      <c r="DE184" s="195"/>
      <c r="DF184" s="195"/>
      <c r="DG184" s="195"/>
      <c r="DH184" s="195"/>
      <c r="DI184" s="195"/>
      <c r="DJ184" s="195"/>
      <c r="DK184" s="195"/>
      <c r="DL184" s="195"/>
      <c r="DM184" s="195"/>
      <c r="DN184" s="195"/>
      <c r="DO184" s="195"/>
      <c r="DP184" s="195"/>
      <c r="DQ184" s="195"/>
      <c r="DR184" s="195"/>
      <c r="DS184" s="195"/>
      <c r="DT184" s="195"/>
      <c r="DU184" s="195"/>
      <c r="DV184" s="195"/>
      <c r="DW184" s="195"/>
      <c r="DX184" s="195"/>
      <c r="DY184" s="195"/>
      <c r="DZ184" s="195"/>
      <c r="EA184" s="195"/>
      <c r="EB184" s="195"/>
      <c r="EC184" s="195"/>
      <c r="ED184" s="195"/>
      <c r="EE184" s="195"/>
      <c r="EF184" s="195"/>
      <c r="EG184" s="195"/>
      <c r="EH184" s="195"/>
      <c r="EI184" s="195"/>
      <c r="EJ184" s="195"/>
      <c r="EK184" s="195"/>
      <c r="EL184" s="195"/>
      <c r="EM184" s="195"/>
      <c r="EN184" s="195"/>
      <c r="EO184" s="195"/>
      <c r="EP184" s="195"/>
      <c r="EQ184" s="195"/>
      <c r="ER184" s="195"/>
      <c r="ES184" s="195"/>
      <c r="ET184" s="195"/>
      <c r="EU184" s="195"/>
      <c r="EV184" s="195"/>
      <c r="EW184" s="195"/>
      <c r="EX184" s="195"/>
      <c r="EY184" s="195"/>
      <c r="EZ184" s="195"/>
      <c r="FA184" s="195"/>
      <c r="FB184" s="197"/>
      <c r="FC184" s="196"/>
      <c r="FD184" s="196"/>
      <c r="FE184" s="196"/>
      <c r="FF184" s="196"/>
      <c r="FG184" s="254"/>
    </row>
    <row r="185" spans="1:163" s="166" customFormat="1" ht="201.65" customHeight="1" x14ac:dyDescent="0.35">
      <c r="A185" s="247">
        <f t="shared" ref="A185:A272" si="87">ROW()-5</f>
        <v>180</v>
      </c>
      <c r="B185" s="20" t="s">
        <v>591</v>
      </c>
      <c r="C185" s="168" t="s">
        <v>592</v>
      </c>
      <c r="D185" s="20" t="s">
        <v>6</v>
      </c>
      <c r="E185" s="169">
        <v>100</v>
      </c>
      <c r="F185" s="169">
        <v>1</v>
      </c>
      <c r="G185" s="170"/>
      <c r="H185" s="171"/>
      <c r="I185" s="171"/>
      <c r="J185" s="171"/>
      <c r="K185" s="171"/>
      <c r="L185" s="171"/>
      <c r="M185" s="171"/>
      <c r="N185" s="171"/>
      <c r="O185" s="171"/>
      <c r="P185" s="171"/>
      <c r="Q185" s="171"/>
      <c r="R185" s="171"/>
      <c r="S185" s="171"/>
      <c r="T185" s="171"/>
      <c r="U185" s="171"/>
      <c r="V185" s="171"/>
      <c r="W185" s="171"/>
      <c r="X185" s="171"/>
      <c r="Y185" s="171"/>
      <c r="Z185" s="171"/>
      <c r="AA185" s="171"/>
      <c r="AB185" s="171"/>
      <c r="AC185" s="171"/>
      <c r="AD185" s="171"/>
      <c r="AE185" s="171"/>
      <c r="AF185" s="171"/>
      <c r="AG185" s="171"/>
      <c r="AH185" s="171"/>
      <c r="AI185" s="171"/>
      <c r="AJ185" s="171"/>
      <c r="AK185" s="171"/>
      <c r="AL185" s="171"/>
      <c r="AM185" s="171"/>
      <c r="AN185" s="171"/>
      <c r="AO185" s="171"/>
      <c r="AP185" s="171"/>
      <c r="AQ185" s="171"/>
      <c r="AR185" s="171"/>
      <c r="AS185" s="171"/>
      <c r="AT185" s="171"/>
      <c r="AU185" s="171"/>
      <c r="AV185" s="171"/>
      <c r="AW185" s="171"/>
      <c r="AX185" s="171"/>
      <c r="AY185" s="171"/>
      <c r="AZ185" s="171"/>
      <c r="BA185" s="171"/>
      <c r="BB185" s="171"/>
      <c r="BC185" s="171"/>
      <c r="BD185" s="171"/>
      <c r="BE185" s="171"/>
      <c r="BF185" s="171"/>
      <c r="BG185" s="171"/>
      <c r="BH185" s="171"/>
      <c r="BI185" s="171"/>
      <c r="BJ185" s="171"/>
      <c r="BK185" s="171"/>
      <c r="BL185" s="171"/>
      <c r="BM185" s="171"/>
      <c r="BN185" s="171"/>
      <c r="BO185" s="171"/>
      <c r="BP185" s="171"/>
      <c r="BQ185" s="171"/>
      <c r="BR185" s="171"/>
      <c r="BS185" s="171"/>
      <c r="BT185" s="171"/>
      <c r="BU185" s="171"/>
      <c r="BV185" s="171"/>
      <c r="BW185" s="171"/>
      <c r="BX185" s="171"/>
      <c r="BY185" s="171"/>
      <c r="BZ185" s="171"/>
      <c r="CA185" s="171"/>
      <c r="CB185" s="171"/>
      <c r="CC185" s="171"/>
      <c r="CD185" s="171"/>
      <c r="CE185" s="171"/>
      <c r="CF185" s="171"/>
      <c r="CG185" s="171"/>
      <c r="CH185" s="171"/>
      <c r="CI185" s="171"/>
      <c r="CJ185" s="171"/>
      <c r="CK185" s="171"/>
      <c r="CL185" s="171"/>
      <c r="CM185" s="171"/>
      <c r="CN185" s="171"/>
      <c r="CO185" s="171"/>
      <c r="CP185" s="171"/>
      <c r="CQ185" s="171"/>
      <c r="CR185" s="171"/>
      <c r="CS185" s="171"/>
      <c r="CT185" s="171"/>
      <c r="CU185" s="171"/>
      <c r="CV185" s="171"/>
      <c r="CW185" s="171"/>
      <c r="CX185" s="171"/>
      <c r="CY185" s="171"/>
      <c r="CZ185" s="171"/>
      <c r="DA185" s="171"/>
      <c r="DB185" s="171"/>
      <c r="DC185" s="171"/>
      <c r="DD185" s="171"/>
      <c r="DE185" s="171"/>
      <c r="DF185" s="171"/>
      <c r="DG185" s="171"/>
      <c r="DH185" s="171"/>
      <c r="DI185" s="171"/>
      <c r="DJ185" s="171"/>
      <c r="DK185" s="171"/>
      <c r="DL185" s="171"/>
      <c r="DM185" s="171"/>
      <c r="DN185" s="171"/>
      <c r="DO185" s="171"/>
      <c r="DP185" s="171"/>
      <c r="DQ185" s="171"/>
      <c r="DR185" s="171"/>
      <c r="DS185" s="171"/>
      <c r="DT185" s="171"/>
      <c r="DU185" s="171"/>
      <c r="DV185" s="171"/>
      <c r="DW185" s="171"/>
      <c r="DX185" s="171"/>
      <c r="DY185" s="171"/>
      <c r="DZ185" s="171"/>
      <c r="EA185" s="171"/>
      <c r="EB185" s="171"/>
      <c r="EC185" s="171"/>
      <c r="ED185" s="171"/>
      <c r="EE185" s="171"/>
      <c r="EF185" s="171"/>
      <c r="EG185" s="171"/>
      <c r="EH185" s="171"/>
      <c r="EI185" s="171"/>
      <c r="EJ185" s="171"/>
      <c r="EK185" s="171"/>
      <c r="EL185" s="171">
        <v>1350000</v>
      </c>
      <c r="EM185" s="171">
        <v>1450000</v>
      </c>
      <c r="EN185" s="171">
        <v>1550000</v>
      </c>
      <c r="EO185" s="171">
        <v>1450000</v>
      </c>
      <c r="EP185" s="171"/>
      <c r="EQ185" s="171"/>
      <c r="ER185" s="171"/>
      <c r="ES185" s="171"/>
      <c r="ET185" s="171"/>
      <c r="EU185" s="171"/>
      <c r="EV185" s="171"/>
      <c r="EW185" s="171"/>
      <c r="EX185" s="171"/>
      <c r="EY185" s="103">
        <f t="shared" si="55"/>
        <v>1450000</v>
      </c>
      <c r="EZ185" s="103">
        <f t="shared" si="56"/>
        <v>1450000</v>
      </c>
      <c r="FA185" s="103">
        <f t="shared" si="57"/>
        <v>81649.658092772603</v>
      </c>
      <c r="FB185" s="95">
        <f t="shared" ref="FB185:FB188" si="88">+FA185/EZ185</f>
        <v>5.6310109029498345E-2</v>
      </c>
      <c r="FC185" s="37">
        <f t="shared" ref="FC185" si="89">FE185/1.19</f>
        <v>1218487.3949579832</v>
      </c>
      <c r="FD185" s="38"/>
      <c r="FE185" s="39">
        <f t="shared" ref="FE185:FE188" si="90">ROUNDUP(IF(FB185&lt;15%,EZ185,EY185),0)</f>
        <v>1450000</v>
      </c>
      <c r="FF185" s="106">
        <f>+FE185*E185</f>
        <v>145000000</v>
      </c>
      <c r="FG185" s="248" t="s">
        <v>541</v>
      </c>
    </row>
    <row r="186" spans="1:163" s="166" customFormat="1" ht="130.5" x14ac:dyDescent="0.35">
      <c r="A186" s="247">
        <f t="shared" si="87"/>
        <v>181</v>
      </c>
      <c r="B186" s="20" t="s">
        <v>593</v>
      </c>
      <c r="C186" s="168" t="s">
        <v>594</v>
      </c>
      <c r="D186" s="20" t="s">
        <v>6</v>
      </c>
      <c r="E186" s="169">
        <v>50</v>
      </c>
      <c r="F186" s="169">
        <v>1</v>
      </c>
      <c r="G186" s="170"/>
      <c r="H186" s="171"/>
      <c r="I186" s="171"/>
      <c r="J186" s="171"/>
      <c r="K186" s="171"/>
      <c r="L186" s="171"/>
      <c r="M186" s="171"/>
      <c r="N186" s="171"/>
      <c r="O186" s="171"/>
      <c r="P186" s="171"/>
      <c r="Q186" s="171"/>
      <c r="R186" s="171"/>
      <c r="S186" s="171"/>
      <c r="T186" s="171"/>
      <c r="U186" s="171"/>
      <c r="V186" s="171"/>
      <c r="W186" s="171"/>
      <c r="X186" s="171"/>
      <c r="Y186" s="171"/>
      <c r="Z186" s="171"/>
      <c r="AA186" s="171"/>
      <c r="AB186" s="171"/>
      <c r="AC186" s="171"/>
      <c r="AD186" s="171"/>
      <c r="AE186" s="171"/>
      <c r="AF186" s="171"/>
      <c r="AG186" s="171"/>
      <c r="AH186" s="171"/>
      <c r="AI186" s="171"/>
      <c r="AJ186" s="171"/>
      <c r="AK186" s="171"/>
      <c r="AL186" s="171"/>
      <c r="AM186" s="171"/>
      <c r="AN186" s="171"/>
      <c r="AO186" s="171"/>
      <c r="AP186" s="171"/>
      <c r="AQ186" s="171"/>
      <c r="AR186" s="171"/>
      <c r="AS186" s="171"/>
      <c r="AT186" s="171"/>
      <c r="AU186" s="171"/>
      <c r="AV186" s="171"/>
      <c r="AW186" s="171"/>
      <c r="AX186" s="171"/>
      <c r="AY186" s="171"/>
      <c r="AZ186" s="171"/>
      <c r="BA186" s="171"/>
      <c r="BB186" s="171"/>
      <c r="BC186" s="171"/>
      <c r="BD186" s="171"/>
      <c r="BE186" s="171"/>
      <c r="BF186" s="171"/>
      <c r="BG186" s="171"/>
      <c r="BH186" s="171"/>
      <c r="BI186" s="171"/>
      <c r="BJ186" s="171"/>
      <c r="BK186" s="171"/>
      <c r="BL186" s="171"/>
      <c r="BM186" s="171"/>
      <c r="BN186" s="171"/>
      <c r="BO186" s="171"/>
      <c r="BP186" s="171"/>
      <c r="BQ186" s="171"/>
      <c r="BR186" s="171"/>
      <c r="BS186" s="171"/>
      <c r="BT186" s="171"/>
      <c r="BU186" s="171"/>
      <c r="BV186" s="171"/>
      <c r="BW186" s="171"/>
      <c r="BX186" s="171"/>
      <c r="BY186" s="171"/>
      <c r="BZ186" s="171"/>
      <c r="CA186" s="171"/>
      <c r="CB186" s="171"/>
      <c r="CC186" s="171"/>
      <c r="CD186" s="171"/>
      <c r="CE186" s="171"/>
      <c r="CF186" s="171"/>
      <c r="CG186" s="171"/>
      <c r="CH186" s="171"/>
      <c r="CI186" s="171"/>
      <c r="CJ186" s="171"/>
      <c r="CK186" s="171"/>
      <c r="CL186" s="171"/>
      <c r="CM186" s="171"/>
      <c r="CN186" s="171"/>
      <c r="CO186" s="171"/>
      <c r="CP186" s="171"/>
      <c r="CQ186" s="171"/>
      <c r="CR186" s="171"/>
      <c r="CS186" s="171"/>
      <c r="CT186" s="171"/>
      <c r="CU186" s="171"/>
      <c r="CV186" s="171"/>
      <c r="CW186" s="171"/>
      <c r="CX186" s="171"/>
      <c r="CY186" s="171"/>
      <c r="CZ186" s="171"/>
      <c r="DA186" s="171"/>
      <c r="DB186" s="171"/>
      <c r="DC186" s="171"/>
      <c r="DD186" s="171"/>
      <c r="DE186" s="171"/>
      <c r="DF186" s="171"/>
      <c r="DG186" s="171"/>
      <c r="DH186" s="171"/>
      <c r="DI186" s="171"/>
      <c r="DJ186" s="171"/>
      <c r="DK186" s="171"/>
      <c r="DL186" s="171"/>
      <c r="DM186" s="171"/>
      <c r="DN186" s="171"/>
      <c r="DO186" s="171"/>
      <c r="DP186" s="171"/>
      <c r="DQ186" s="171"/>
      <c r="DR186" s="171"/>
      <c r="DS186" s="171"/>
      <c r="DT186" s="171"/>
      <c r="DU186" s="171"/>
      <c r="DV186" s="171"/>
      <c r="DW186" s="171"/>
      <c r="DX186" s="171"/>
      <c r="DY186" s="171"/>
      <c r="DZ186" s="171"/>
      <c r="EA186" s="171"/>
      <c r="EB186" s="171"/>
      <c r="EC186" s="171"/>
      <c r="ED186" s="171"/>
      <c r="EE186" s="171"/>
      <c r="EF186" s="171"/>
      <c r="EG186" s="171"/>
      <c r="EH186" s="171"/>
      <c r="EI186" s="171"/>
      <c r="EJ186" s="171"/>
      <c r="EK186" s="171"/>
      <c r="EL186" s="171">
        <v>1450000</v>
      </c>
      <c r="EM186" s="171">
        <v>1550000</v>
      </c>
      <c r="EN186" s="171">
        <v>1600000</v>
      </c>
      <c r="EO186" s="171">
        <v>1550000</v>
      </c>
      <c r="EP186" s="171"/>
      <c r="EQ186" s="171"/>
      <c r="ER186" s="171"/>
      <c r="ES186" s="171"/>
      <c r="ET186" s="171"/>
      <c r="EU186" s="171"/>
      <c r="EV186" s="171"/>
      <c r="EW186" s="171"/>
      <c r="EX186" s="171"/>
      <c r="EY186" s="103">
        <f t="shared" si="55"/>
        <v>1550000</v>
      </c>
      <c r="EZ186" s="103">
        <f t="shared" si="56"/>
        <v>1537500</v>
      </c>
      <c r="FA186" s="103">
        <f t="shared" si="57"/>
        <v>62915.286960589583</v>
      </c>
      <c r="FB186" s="95">
        <f t="shared" ref="FB186" si="91">+FA186/EZ186</f>
        <v>4.0920511844285905E-2</v>
      </c>
      <c r="FC186" s="37">
        <f t="shared" ref="FC186" si="92">FE186/1.19</f>
        <v>1292016.8067226892</v>
      </c>
      <c r="FD186" s="38"/>
      <c r="FE186" s="39">
        <f t="shared" si="90"/>
        <v>1537500</v>
      </c>
      <c r="FF186" s="106">
        <f>+FE186*E186</f>
        <v>76875000</v>
      </c>
      <c r="FG186" s="248" t="s">
        <v>541</v>
      </c>
    </row>
    <row r="187" spans="1:163" s="166" customFormat="1" ht="134.4" customHeight="1" x14ac:dyDescent="0.35">
      <c r="A187" s="247">
        <f t="shared" si="87"/>
        <v>182</v>
      </c>
      <c r="B187" s="20" t="s">
        <v>590</v>
      </c>
      <c r="C187" s="172" t="s">
        <v>589</v>
      </c>
      <c r="D187" s="20" t="s">
        <v>6</v>
      </c>
      <c r="E187" s="169">
        <v>50</v>
      </c>
      <c r="F187" s="169">
        <v>1</v>
      </c>
      <c r="G187" s="170"/>
      <c r="H187" s="171"/>
      <c r="I187" s="171"/>
      <c r="J187" s="171"/>
      <c r="K187" s="171"/>
      <c r="L187" s="171"/>
      <c r="M187" s="171"/>
      <c r="N187" s="171"/>
      <c r="O187" s="171"/>
      <c r="P187" s="171"/>
      <c r="Q187" s="171"/>
      <c r="R187" s="171"/>
      <c r="S187" s="171"/>
      <c r="T187" s="171"/>
      <c r="U187" s="171"/>
      <c r="V187" s="171"/>
      <c r="W187" s="171"/>
      <c r="X187" s="171"/>
      <c r="Y187" s="171"/>
      <c r="Z187" s="171"/>
      <c r="AA187" s="171"/>
      <c r="AB187" s="171"/>
      <c r="AC187" s="171"/>
      <c r="AD187" s="171"/>
      <c r="AE187" s="171"/>
      <c r="AF187" s="171"/>
      <c r="AG187" s="171"/>
      <c r="AH187" s="171"/>
      <c r="AI187" s="171"/>
      <c r="AJ187" s="171"/>
      <c r="AK187" s="171"/>
      <c r="AL187" s="171"/>
      <c r="AM187" s="171"/>
      <c r="AN187" s="171"/>
      <c r="AO187" s="171"/>
      <c r="AP187" s="171"/>
      <c r="AQ187" s="171"/>
      <c r="AR187" s="171"/>
      <c r="AS187" s="171"/>
      <c r="AT187" s="171"/>
      <c r="AU187" s="171"/>
      <c r="AV187" s="171"/>
      <c r="AW187" s="171"/>
      <c r="AX187" s="171"/>
      <c r="AY187" s="171"/>
      <c r="AZ187" s="171"/>
      <c r="BA187" s="171"/>
      <c r="BB187" s="171"/>
      <c r="BC187" s="171"/>
      <c r="BD187" s="171"/>
      <c r="BE187" s="171"/>
      <c r="BF187" s="171"/>
      <c r="BG187" s="171"/>
      <c r="BH187" s="171"/>
      <c r="BI187" s="171"/>
      <c r="BJ187" s="171"/>
      <c r="BK187" s="171"/>
      <c r="BL187" s="171"/>
      <c r="BM187" s="171"/>
      <c r="BN187" s="171"/>
      <c r="BO187" s="171"/>
      <c r="BP187" s="171"/>
      <c r="BQ187" s="171"/>
      <c r="BR187" s="171"/>
      <c r="BS187" s="171"/>
      <c r="BT187" s="171"/>
      <c r="BU187" s="171"/>
      <c r="BV187" s="171"/>
      <c r="BW187" s="171"/>
      <c r="BX187" s="171"/>
      <c r="BY187" s="171"/>
      <c r="BZ187" s="171"/>
      <c r="CA187" s="171"/>
      <c r="CB187" s="171"/>
      <c r="CC187" s="171"/>
      <c r="CD187" s="171"/>
      <c r="CE187" s="171"/>
      <c r="CF187" s="171"/>
      <c r="CG187" s="171"/>
      <c r="CH187" s="171"/>
      <c r="CI187" s="171"/>
      <c r="CJ187" s="171"/>
      <c r="CK187" s="171"/>
      <c r="CL187" s="171"/>
      <c r="CM187" s="171"/>
      <c r="CN187" s="171"/>
      <c r="CO187" s="171"/>
      <c r="CP187" s="171"/>
      <c r="CQ187" s="171"/>
      <c r="CR187" s="171"/>
      <c r="CS187" s="171"/>
      <c r="CT187" s="171"/>
      <c r="CU187" s="171"/>
      <c r="CV187" s="171"/>
      <c r="CW187" s="171"/>
      <c r="CX187" s="171"/>
      <c r="CY187" s="171"/>
      <c r="CZ187" s="171"/>
      <c r="DA187" s="171"/>
      <c r="DB187" s="171"/>
      <c r="DC187" s="171"/>
      <c r="DD187" s="171"/>
      <c r="DE187" s="171"/>
      <c r="DF187" s="171"/>
      <c r="DG187" s="171"/>
      <c r="DH187" s="171"/>
      <c r="DI187" s="171"/>
      <c r="DJ187" s="171"/>
      <c r="DK187" s="171"/>
      <c r="DL187" s="171"/>
      <c r="DM187" s="171"/>
      <c r="DN187" s="171"/>
      <c r="DO187" s="171"/>
      <c r="DP187" s="171"/>
      <c r="DQ187" s="171"/>
      <c r="DR187" s="171"/>
      <c r="DS187" s="171"/>
      <c r="DT187" s="171"/>
      <c r="DU187" s="171"/>
      <c r="DV187" s="171"/>
      <c r="DW187" s="171"/>
      <c r="DX187" s="171"/>
      <c r="DY187" s="171"/>
      <c r="DZ187" s="171"/>
      <c r="EA187" s="171"/>
      <c r="EB187" s="171"/>
      <c r="EC187" s="171"/>
      <c r="ED187" s="171"/>
      <c r="EE187" s="171"/>
      <c r="EF187" s="171"/>
      <c r="EG187" s="171"/>
      <c r="EH187" s="171"/>
      <c r="EI187" s="171"/>
      <c r="EJ187" s="171"/>
      <c r="EK187" s="171"/>
      <c r="EL187" s="171"/>
      <c r="EM187" s="171"/>
      <c r="EN187" s="171">
        <v>1490000</v>
      </c>
      <c r="EO187" s="171">
        <v>1350000</v>
      </c>
      <c r="EP187" s="171"/>
      <c r="EQ187" s="171"/>
      <c r="ER187" s="171"/>
      <c r="ES187" s="171"/>
      <c r="ET187" s="171"/>
      <c r="EU187" s="171"/>
      <c r="EV187" s="171"/>
      <c r="EW187" s="171"/>
      <c r="EX187" s="171"/>
      <c r="EY187" s="103">
        <f t="shared" si="55"/>
        <v>1420000</v>
      </c>
      <c r="EZ187" s="103">
        <f t="shared" si="56"/>
        <v>1420000</v>
      </c>
      <c r="FA187" s="103">
        <f t="shared" si="57"/>
        <v>98994.949366116649</v>
      </c>
      <c r="FB187" s="95">
        <f t="shared" ref="FB187" si="93">+FA187/EZ187</f>
        <v>6.9714753074730032E-2</v>
      </c>
      <c r="FC187" s="37">
        <f t="shared" ref="FC187" si="94">FE187/1.19</f>
        <v>1193277.3109243698</v>
      </c>
      <c r="FD187" s="38"/>
      <c r="FE187" s="39">
        <f t="shared" ref="FE187" si="95">ROUNDUP(IF(FB187&lt;15%,EZ187,EY187),0)</f>
        <v>1420000</v>
      </c>
      <c r="FF187" s="106">
        <f>+FE187*E187</f>
        <v>71000000</v>
      </c>
      <c r="FG187" s="248" t="s">
        <v>541</v>
      </c>
    </row>
    <row r="188" spans="1:163" ht="186" x14ac:dyDescent="0.35">
      <c r="A188" s="247">
        <f t="shared" si="87"/>
        <v>183</v>
      </c>
      <c r="B188" s="20" t="s">
        <v>203</v>
      </c>
      <c r="C188" s="163" t="s">
        <v>504</v>
      </c>
      <c r="D188" s="20" t="s">
        <v>6</v>
      </c>
      <c r="E188" s="20">
        <v>200</v>
      </c>
      <c r="F188" s="20"/>
      <c r="G188" s="102"/>
      <c r="H188" s="103"/>
      <c r="I188" s="103"/>
      <c r="J188" s="103"/>
      <c r="K188" s="103"/>
      <c r="L188" s="103">
        <v>12800</v>
      </c>
      <c r="M188" s="103">
        <f>(L188*5.1%)+L188</f>
        <v>13452.8</v>
      </c>
      <c r="N188" s="103"/>
      <c r="O188" s="103">
        <v>13000</v>
      </c>
      <c r="P188" s="103">
        <f>(O188*5.1%)+O188</f>
        <v>13663</v>
      </c>
      <c r="Q188" s="103"/>
      <c r="R188" s="103"/>
      <c r="S188" s="103"/>
      <c r="T188" s="103"/>
      <c r="U188" s="103"/>
      <c r="V188" s="103"/>
      <c r="W188" s="103"/>
      <c r="X188" s="103"/>
      <c r="Y188" s="103"/>
      <c r="Z188" s="103"/>
      <c r="AA188" s="103"/>
      <c r="AB188" s="103"/>
      <c r="AC188" s="103"/>
      <c r="AD188" s="103"/>
      <c r="AE188" s="103"/>
      <c r="AF188" s="103"/>
      <c r="AG188" s="103"/>
      <c r="AH188" s="103"/>
      <c r="AI188" s="103"/>
      <c r="AJ188" s="103"/>
      <c r="AK188" s="103"/>
      <c r="AL188" s="103"/>
      <c r="AM188" s="103"/>
      <c r="AN188" s="103"/>
      <c r="AO188" s="103"/>
      <c r="AP188" s="103"/>
      <c r="AQ188" s="103"/>
      <c r="AR188" s="103"/>
      <c r="AS188" s="103"/>
      <c r="AT188" s="103"/>
      <c r="AU188" s="103"/>
      <c r="AV188" s="103"/>
      <c r="AW188" s="103"/>
      <c r="AX188" s="103"/>
      <c r="AY188" s="103"/>
      <c r="AZ188" s="103"/>
      <c r="BA188" s="103"/>
      <c r="BB188" s="103"/>
      <c r="BC188" s="103"/>
      <c r="BD188" s="103"/>
      <c r="BE188" s="103"/>
      <c r="BF188" s="103"/>
      <c r="BG188" s="103"/>
      <c r="BH188" s="103"/>
      <c r="BI188" s="103"/>
      <c r="BJ188" s="103"/>
      <c r="BK188" s="103"/>
      <c r="BL188" s="103"/>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f t="shared" si="55"/>
        <v>13557.9</v>
      </c>
      <c r="EZ188" s="103">
        <f t="shared" si="56"/>
        <v>13557.9</v>
      </c>
      <c r="FA188" s="103">
        <f t="shared" si="57"/>
        <v>148.63384540541281</v>
      </c>
      <c r="FB188" s="36">
        <f t="shared" si="88"/>
        <v>1.0962895832349613E-2</v>
      </c>
      <c r="FC188" s="37">
        <f>FE188/1.08</f>
        <v>12553.703703703703</v>
      </c>
      <c r="FD188" s="38">
        <f>FC188*8%</f>
        <v>1004.2962962962962</v>
      </c>
      <c r="FE188" s="39">
        <f t="shared" si="90"/>
        <v>13558</v>
      </c>
      <c r="FF188" s="106">
        <f>+FE188*E188</f>
        <v>2711600</v>
      </c>
      <c r="FG188" s="248" t="s">
        <v>541</v>
      </c>
    </row>
    <row r="189" spans="1:163" ht="46.5" x14ac:dyDescent="0.35">
      <c r="A189" s="247">
        <f t="shared" si="87"/>
        <v>184</v>
      </c>
      <c r="B189" s="22" t="s">
        <v>200</v>
      </c>
      <c r="C189" s="233" t="s">
        <v>201</v>
      </c>
      <c r="D189" s="20" t="s">
        <v>423</v>
      </c>
      <c r="E189" s="22">
        <v>1</v>
      </c>
      <c r="F189" s="22">
        <v>1</v>
      </c>
      <c r="G189" s="112"/>
      <c r="H189" s="28"/>
      <c r="I189" s="28"/>
      <c r="J189" s="28"/>
      <c r="K189" s="28"/>
      <c r="L189" s="28">
        <v>200000</v>
      </c>
      <c r="M189" s="28">
        <f>+((L189/1.19)*23%)+L189</f>
        <v>238655.46218487396</v>
      </c>
      <c r="N189" s="28"/>
      <c r="O189" s="28">
        <v>210000</v>
      </c>
      <c r="P189" s="28">
        <f>+((O189/1.19)*23%)+O189</f>
        <v>250588.23529411765</v>
      </c>
      <c r="Q189" s="28"/>
      <c r="R189" s="28">
        <v>243000</v>
      </c>
      <c r="S189" s="28">
        <f>+((R189/1.19)*23%)+R189</f>
        <v>289966.38655462186</v>
      </c>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c r="BA189" s="28"/>
      <c r="BB189" s="28"/>
      <c r="BC189" s="28"/>
      <c r="BD189" s="28"/>
      <c r="BE189" s="28"/>
      <c r="BF189" s="28"/>
      <c r="BG189" s="28"/>
      <c r="BH189" s="28"/>
      <c r="BI189" s="28"/>
      <c r="BJ189" s="28"/>
      <c r="BK189" s="28"/>
      <c r="BL189" s="28"/>
      <c r="BM189" s="28"/>
      <c r="BN189" s="28"/>
      <c r="BO189" s="28"/>
      <c r="BP189" s="28"/>
      <c r="BQ189" s="28"/>
      <c r="BR189" s="28"/>
      <c r="BS189" s="28"/>
      <c r="BT189" s="28"/>
      <c r="BU189" s="28"/>
      <c r="BV189" s="28"/>
      <c r="BW189" s="28"/>
      <c r="BX189" s="28"/>
      <c r="BY189" s="28"/>
      <c r="BZ189" s="28"/>
      <c r="CA189" s="28"/>
      <c r="CB189" s="28"/>
      <c r="CC189" s="28"/>
      <c r="CD189" s="28"/>
      <c r="CE189" s="28"/>
      <c r="CF189" s="28"/>
      <c r="CG189" s="28"/>
      <c r="CH189" s="28"/>
      <c r="CI189" s="28"/>
      <c r="CJ189" s="28"/>
      <c r="CK189" s="28"/>
      <c r="CL189" s="28"/>
      <c r="CM189" s="28"/>
      <c r="CN189" s="28"/>
      <c r="CO189" s="28"/>
      <c r="CP189" s="28"/>
      <c r="CQ189" s="28"/>
      <c r="CR189" s="28"/>
      <c r="CS189" s="28"/>
      <c r="CT189" s="28"/>
      <c r="CU189" s="28"/>
      <c r="CV189" s="28"/>
      <c r="CW189" s="28"/>
      <c r="CX189" s="28"/>
      <c r="CY189" s="28"/>
      <c r="CZ189" s="28"/>
      <c r="DA189" s="28"/>
      <c r="DB189" s="28"/>
      <c r="DC189" s="28"/>
      <c r="DD189" s="28"/>
      <c r="DE189" s="28"/>
      <c r="DF189" s="28"/>
      <c r="DG189" s="28"/>
      <c r="DH189" s="28"/>
      <c r="DI189" s="28"/>
      <c r="DJ189" s="28"/>
      <c r="DK189" s="28"/>
      <c r="DL189" s="28"/>
      <c r="DM189" s="28"/>
      <c r="DN189" s="28"/>
      <c r="DO189" s="28"/>
      <c r="DP189" s="28"/>
      <c r="DQ189" s="28"/>
      <c r="DR189" s="28"/>
      <c r="DS189" s="28"/>
      <c r="DT189" s="28"/>
      <c r="DU189" s="28"/>
      <c r="DV189" s="28"/>
      <c r="DW189" s="28"/>
      <c r="DX189" s="28"/>
      <c r="DY189" s="28"/>
      <c r="DZ189" s="28"/>
      <c r="EA189" s="28"/>
      <c r="EB189" s="28"/>
      <c r="EC189" s="28"/>
      <c r="ED189" s="28"/>
      <c r="EE189" s="28"/>
      <c r="EF189" s="28"/>
      <c r="EG189" s="28"/>
      <c r="EH189" s="28"/>
      <c r="EI189" s="28"/>
      <c r="EJ189" s="28"/>
      <c r="EK189" s="28"/>
      <c r="EL189" s="28"/>
      <c r="EM189" s="28"/>
      <c r="EN189" s="28"/>
      <c r="EO189" s="28"/>
      <c r="EP189" s="28"/>
      <c r="EQ189" s="28"/>
      <c r="ER189" s="28"/>
      <c r="ES189" s="28"/>
      <c r="ET189" s="28"/>
      <c r="EU189" s="28"/>
      <c r="EV189" s="28"/>
      <c r="EW189" s="28"/>
      <c r="EX189" s="28"/>
      <c r="EY189" s="103">
        <f t="shared" ref="EY189:EY245" si="96">+MEDIAN(G189,I189,K189,M189,N189,P189,Q189,S189,T189,U189,V189,X189,Z189,AB189,AD189,AF189,AH189,AI189,AJ189,AL189,AM189,AO189,AP189,AS189,AT189,AV189,AX189,AZ189,BB189,BD189,BF189,BH189,BJ189,BL189,BN189,BP189,BR189,BT189,BV189,BX189,BZ189,CB189,CD189,CF189,CI189,CL189,CO189,CR189,CT189,CV189,CX189,CZ189,DA189,DB189,DC189,DF189,DI189,DL189,DO189,DR189,DU189,DX189,EA189,EB189,EE189,EH189,EK189,EL189,EM189,EN189,EO189,ER189,EU189,EX189)</f>
        <v>250588.23529411765</v>
      </c>
      <c r="EZ189" s="103">
        <f t="shared" ref="EZ189:EZ245" si="97">+AVERAGE(G189,I189,K189,M189,N189,P189,Q189,S189,T189,U189,V189,X189,Z189,AB189,AD189,AF189,AH189,AI189,AJ189,AL189,AM189,AO189,AP189,AS189,AT189,AV189,AX189,AZ189,BB189,BD189,BF189,BH189,BJ189,BL189,BN189,BP189,BR189,BT189,BV189,BX189,BZ189,CB189,CD189,CF189,CI189,CL189,CO189,CR189,CT189,CV189,CX189,CZ189,DA189,DB189,DC189,DF189,DI189,DL189,DO189,DR189,DU189,DX189,EA189,EB189,EE189,EH189,EK189,EL189,EM189,EN189,EO189,ER189,EU189,EX189)</f>
        <v>259736.69467787116</v>
      </c>
      <c r="FA189" s="103">
        <f t="shared" ref="FA189:FA245" si="98">+STDEV(G189,I189,K189,M189,N189,P189,Q189,S189,T189,U189,V189,X189,Z189,AB189,AD189,AF189,AH189,AI189,AJ189,AL189,AM189,AO189,AP189,AS189,AT189,AV189,AX189,AZ189,BB189,BD189,BF189,BH189,BJ189,BL189,BN189,BP189,BR189,BT189,BV189,BX189,BZ189,CB189,CD189,CF189,CI189,CL189,CO189,CR189,CT189,CV189,CX189,CZ189,DA189,DB189,DC189,DF189,DI189,DL189,DO189,DR189,DU189,DX189,EA189,EB189,EE189,EH189,EK189,EL189,EM189,EN189,EO189,ER189,EU189,EX189)</f>
        <v>26850.949177666658</v>
      </c>
      <c r="FB189" s="95">
        <f t="shared" ref="FB189" si="99">+FA189/EZ189</f>
        <v>0.10337757324188465</v>
      </c>
      <c r="FC189" s="37">
        <f t="shared" ref="FC189" si="100">FE189/1.19</f>
        <v>218266.38655462186</v>
      </c>
      <c r="FD189" s="38">
        <f t="shared" ref="FD189" si="101">FC189*19%</f>
        <v>41470.613445378156</v>
      </c>
      <c r="FE189" s="39">
        <f t="shared" ref="FE189" si="102">ROUNDUP(IF(FB189&lt;15%,EZ189,EY189),0)</f>
        <v>259737</v>
      </c>
      <c r="FF189" s="106">
        <f>+FE189*E189*F189</f>
        <v>259737</v>
      </c>
      <c r="FG189" s="248" t="s">
        <v>541</v>
      </c>
    </row>
    <row r="190" spans="1:163" ht="15.65" customHeight="1" x14ac:dyDescent="0.35">
      <c r="A190" s="247">
        <f t="shared" si="87"/>
        <v>185</v>
      </c>
      <c r="B190" s="22" t="s">
        <v>198</v>
      </c>
      <c r="C190" s="233" t="s">
        <v>199</v>
      </c>
      <c r="D190" s="22" t="s">
        <v>6</v>
      </c>
      <c r="E190" s="22">
        <v>2</v>
      </c>
      <c r="F190" s="22"/>
      <c r="G190" s="104"/>
      <c r="H190" s="103"/>
      <c r="I190" s="103"/>
      <c r="J190" s="103"/>
      <c r="K190" s="103"/>
      <c r="L190" s="103"/>
      <c r="M190" s="103"/>
      <c r="N190" s="103"/>
      <c r="O190" s="103"/>
      <c r="P190" s="103"/>
      <c r="Q190" s="103"/>
      <c r="R190" s="103"/>
      <c r="S190" s="103"/>
      <c r="T190" s="103"/>
      <c r="U190" s="103"/>
      <c r="V190" s="103"/>
      <c r="W190" s="103"/>
      <c r="X190" s="103"/>
      <c r="Y190" s="103"/>
      <c r="Z190" s="103"/>
      <c r="AA190" s="103"/>
      <c r="AB190" s="103"/>
      <c r="AC190" s="103"/>
      <c r="AD190" s="103"/>
      <c r="AE190" s="103"/>
      <c r="AF190" s="103"/>
      <c r="AG190" s="103"/>
      <c r="AH190" s="103"/>
      <c r="AI190" s="103"/>
      <c r="AJ190" s="103"/>
      <c r="AK190" s="103"/>
      <c r="AL190" s="103"/>
      <c r="AM190" s="103"/>
      <c r="AN190" s="103"/>
      <c r="AO190" s="103"/>
      <c r="AP190" s="103"/>
      <c r="AQ190" s="103"/>
      <c r="AR190" s="103"/>
      <c r="AS190" s="103"/>
      <c r="AT190" s="103"/>
      <c r="AU190" s="103"/>
      <c r="AV190" s="103"/>
      <c r="AW190" s="103"/>
      <c r="AX190" s="103"/>
      <c r="AY190" s="103"/>
      <c r="AZ190" s="103"/>
      <c r="BA190" s="103">
        <v>200000</v>
      </c>
      <c r="BB190" s="103">
        <f>(BA190*5.1%)+BA190</f>
        <v>210200</v>
      </c>
      <c r="BC190" s="103">
        <v>200000</v>
      </c>
      <c r="BD190" s="103">
        <f>(BC190*5.1%)+BC190</f>
        <v>210200</v>
      </c>
      <c r="BE190" s="103"/>
      <c r="BF190" s="103"/>
      <c r="BG190" s="103"/>
      <c r="BH190" s="103"/>
      <c r="BI190" s="103"/>
      <c r="BJ190" s="103"/>
      <c r="BK190" s="103"/>
      <c r="BL190" s="103"/>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f t="shared" si="96"/>
        <v>210200</v>
      </c>
      <c r="EZ190" s="103">
        <f t="shared" si="97"/>
        <v>210200</v>
      </c>
      <c r="FA190" s="103">
        <f t="shared" si="98"/>
        <v>0</v>
      </c>
      <c r="FB190" s="36">
        <f>+FA190/EZ190</f>
        <v>0</v>
      </c>
      <c r="FC190" s="37">
        <f>FE190/1.19</f>
        <v>176638.65546218489</v>
      </c>
      <c r="FD190" s="38">
        <f>FC190*19%</f>
        <v>33561.34453781513</v>
      </c>
      <c r="FE190" s="39">
        <f>ROUNDUP(IF(FB190&lt;15%,EZ190,EY190),0)</f>
        <v>210200</v>
      </c>
      <c r="FF190" s="106">
        <f>+FE190*E190</f>
        <v>420400</v>
      </c>
      <c r="FG190" s="248" t="s">
        <v>541</v>
      </c>
    </row>
    <row r="191" spans="1:163" s="198" customFormat="1" ht="15.65" customHeight="1" x14ac:dyDescent="0.35">
      <c r="A191" s="249" t="s">
        <v>218</v>
      </c>
      <c r="B191" s="199"/>
      <c r="C191" s="199"/>
      <c r="D191" s="199"/>
      <c r="E191" s="199"/>
      <c r="F191" s="199"/>
      <c r="G191" s="200"/>
      <c r="H191" s="195"/>
      <c r="I191" s="195"/>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195"/>
      <c r="BD191" s="195"/>
      <c r="BE191" s="195"/>
      <c r="BF191" s="195"/>
      <c r="BG191" s="195"/>
      <c r="BH191" s="195"/>
      <c r="BI191" s="195"/>
      <c r="BJ191" s="195"/>
      <c r="BK191" s="195"/>
      <c r="BL191" s="195"/>
      <c r="BM191" s="195"/>
      <c r="BN191" s="195"/>
      <c r="BO191" s="195"/>
      <c r="BP191" s="195"/>
      <c r="BQ191" s="195"/>
      <c r="BR191" s="195"/>
      <c r="BS191" s="195"/>
      <c r="BT191" s="195"/>
      <c r="BU191" s="195"/>
      <c r="BV191" s="195"/>
      <c r="BW191" s="195"/>
      <c r="BX191" s="195"/>
      <c r="BY191" s="195"/>
      <c r="BZ191" s="195"/>
      <c r="CA191" s="195"/>
      <c r="CB191" s="195"/>
      <c r="CC191" s="195"/>
      <c r="CD191" s="195"/>
      <c r="CE191" s="195"/>
      <c r="CF191" s="195"/>
      <c r="CG191" s="195"/>
      <c r="CH191" s="195"/>
      <c r="CI191" s="195"/>
      <c r="CJ191" s="195"/>
      <c r="CK191" s="195"/>
      <c r="CL191" s="195"/>
      <c r="CM191" s="195"/>
      <c r="CN191" s="195"/>
      <c r="CO191" s="195"/>
      <c r="CP191" s="195"/>
      <c r="CQ191" s="195"/>
      <c r="CR191" s="195"/>
      <c r="CS191" s="195"/>
      <c r="CT191" s="195"/>
      <c r="CU191" s="195"/>
      <c r="CV191" s="195"/>
      <c r="CW191" s="195"/>
      <c r="CX191" s="195"/>
      <c r="CY191" s="195"/>
      <c r="CZ191" s="195"/>
      <c r="DA191" s="195"/>
      <c r="DB191" s="195"/>
      <c r="DC191" s="195"/>
      <c r="DD191" s="195"/>
      <c r="DE191" s="195"/>
      <c r="DF191" s="195"/>
      <c r="DG191" s="195"/>
      <c r="DH191" s="195"/>
      <c r="DI191" s="195"/>
      <c r="DJ191" s="195"/>
      <c r="DK191" s="195"/>
      <c r="DL191" s="195"/>
      <c r="DM191" s="195"/>
      <c r="DN191" s="195"/>
      <c r="DO191" s="195"/>
      <c r="DP191" s="195"/>
      <c r="DQ191" s="195"/>
      <c r="DR191" s="195"/>
      <c r="DS191" s="195"/>
      <c r="DT191" s="195"/>
      <c r="DU191" s="195"/>
      <c r="DV191" s="195"/>
      <c r="DW191" s="195"/>
      <c r="DX191" s="195"/>
      <c r="DY191" s="195"/>
      <c r="DZ191" s="195"/>
      <c r="EA191" s="195"/>
      <c r="EB191" s="195"/>
      <c r="EC191" s="195"/>
      <c r="ED191" s="195"/>
      <c r="EE191" s="195"/>
      <c r="EF191" s="195"/>
      <c r="EG191" s="195"/>
      <c r="EH191" s="195"/>
      <c r="EI191" s="195"/>
      <c r="EJ191" s="195"/>
      <c r="EK191" s="195"/>
      <c r="EL191" s="195"/>
      <c r="EM191" s="195"/>
      <c r="EN191" s="195"/>
      <c r="EO191" s="195"/>
      <c r="EP191" s="195"/>
      <c r="EQ191" s="195"/>
      <c r="ER191" s="195"/>
      <c r="ES191" s="195"/>
      <c r="ET191" s="195"/>
      <c r="EU191" s="195"/>
      <c r="EV191" s="195"/>
      <c r="EW191" s="195"/>
      <c r="EX191" s="195"/>
      <c r="EY191" s="195"/>
      <c r="EZ191" s="195"/>
      <c r="FA191" s="195"/>
      <c r="FB191" s="197"/>
      <c r="FC191" s="195"/>
      <c r="FD191" s="195"/>
      <c r="FE191" s="196"/>
      <c r="FF191" s="196"/>
      <c r="FG191" s="250"/>
    </row>
    <row r="192" spans="1:163" ht="139.5" x14ac:dyDescent="0.35">
      <c r="A192" s="247">
        <f t="shared" ref="A192:A194" si="103">ROW()-5</f>
        <v>187</v>
      </c>
      <c r="B192" s="235" t="s">
        <v>306</v>
      </c>
      <c r="C192" s="233" t="s">
        <v>219</v>
      </c>
      <c r="D192" s="22" t="s">
        <v>6</v>
      </c>
      <c r="E192" s="22">
        <v>500</v>
      </c>
      <c r="F192" s="22"/>
      <c r="G192" s="104"/>
      <c r="H192" s="103"/>
      <c r="I192" s="103"/>
      <c r="J192" s="103"/>
      <c r="K192" s="103"/>
      <c r="L192" s="103"/>
      <c r="M192" s="28"/>
      <c r="N192" s="103">
        <v>29500</v>
      </c>
      <c r="O192" s="103"/>
      <c r="P192" s="28"/>
      <c r="Q192" s="103">
        <v>30000</v>
      </c>
      <c r="R192" s="103"/>
      <c r="S192" s="103"/>
      <c r="T192" s="103"/>
      <c r="U192" s="103"/>
      <c r="V192" s="103"/>
      <c r="W192" s="103"/>
      <c r="X192" s="103"/>
      <c r="Y192" s="103"/>
      <c r="Z192" s="103"/>
      <c r="AA192" s="103"/>
      <c r="AB192" s="103"/>
      <c r="AC192" s="103"/>
      <c r="AD192" s="103"/>
      <c r="AE192" s="103"/>
      <c r="AF192" s="103"/>
      <c r="AG192" s="103"/>
      <c r="AH192" s="103"/>
      <c r="AI192" s="103"/>
      <c r="AJ192" s="103"/>
      <c r="AK192" s="103"/>
      <c r="AL192" s="103"/>
      <c r="AM192" s="103"/>
      <c r="AN192" s="103"/>
      <c r="AO192" s="103"/>
      <c r="AP192" s="103"/>
      <c r="AQ192" s="103"/>
      <c r="AR192" s="103"/>
      <c r="AS192" s="103"/>
      <c r="AT192" s="103"/>
      <c r="AU192" s="103">
        <v>28000</v>
      </c>
      <c r="AV192" s="103">
        <f>(AU192*5.1%)+AU192</f>
        <v>29428</v>
      </c>
      <c r="AW192" s="103"/>
      <c r="AX192" s="103"/>
      <c r="AY192" s="103"/>
      <c r="AZ192" s="103"/>
      <c r="BA192" s="103"/>
      <c r="BB192" s="103"/>
      <c r="BC192" s="103"/>
      <c r="BD192" s="103"/>
      <c r="BE192" s="103"/>
      <c r="BF192" s="103"/>
      <c r="BG192" s="103"/>
      <c r="BH192" s="103"/>
      <c r="BI192" s="103"/>
      <c r="BJ192" s="103"/>
      <c r="BK192" s="103"/>
      <c r="BL192" s="103"/>
      <c r="BM192" s="103"/>
      <c r="BN192" s="103"/>
      <c r="BO192" s="103"/>
      <c r="BP192" s="103"/>
      <c r="BQ192" s="103"/>
      <c r="BR192" s="103"/>
      <c r="BS192" s="103"/>
      <c r="BT192" s="103"/>
      <c r="BU192" s="103"/>
      <c r="BV192" s="103"/>
      <c r="BW192" s="103"/>
      <c r="BX192" s="103"/>
      <c r="BY192" s="103"/>
      <c r="BZ192" s="103"/>
      <c r="CA192" s="103"/>
      <c r="CB192" s="103"/>
      <c r="CC192" s="103"/>
      <c r="CD192" s="103"/>
      <c r="CE192" s="103"/>
      <c r="CF192" s="103"/>
      <c r="CG192" s="103"/>
      <c r="CH192" s="103"/>
      <c r="CI192" s="103"/>
      <c r="CJ192" s="103"/>
      <c r="CK192" s="103"/>
      <c r="CL192" s="103"/>
      <c r="CM192" s="103"/>
      <c r="CN192" s="103"/>
      <c r="CO192" s="103"/>
      <c r="CP192" s="103"/>
      <c r="CQ192" s="103"/>
      <c r="CR192" s="103"/>
      <c r="CS192" s="103"/>
      <c r="CT192" s="103"/>
      <c r="CU192" s="103"/>
      <c r="CV192" s="103"/>
      <c r="CW192" s="103"/>
      <c r="CX192" s="103"/>
      <c r="CY192" s="103"/>
      <c r="CZ192" s="103"/>
      <c r="DA192" s="103"/>
      <c r="DB192" s="103"/>
      <c r="DC192" s="103"/>
      <c r="DD192" s="103"/>
      <c r="DE192" s="103"/>
      <c r="DF192" s="103"/>
      <c r="DG192" s="103"/>
      <c r="DH192" s="103"/>
      <c r="DI192" s="103"/>
      <c r="DJ192" s="103"/>
      <c r="DK192" s="103"/>
      <c r="DL192" s="103"/>
      <c r="DM192" s="103"/>
      <c r="DN192" s="103"/>
      <c r="DO192" s="103"/>
      <c r="DP192" s="103"/>
      <c r="DQ192" s="103"/>
      <c r="DR192" s="103"/>
      <c r="DS192" s="103"/>
      <c r="DT192" s="103"/>
      <c r="DU192" s="103"/>
      <c r="DV192" s="103"/>
      <c r="DW192" s="103"/>
      <c r="DX192" s="103"/>
      <c r="DY192" s="103"/>
      <c r="DZ192" s="103"/>
      <c r="EA192" s="103"/>
      <c r="EB192" s="103"/>
      <c r="EC192" s="103"/>
      <c r="ED192" s="103"/>
      <c r="EE192" s="103"/>
      <c r="EF192" s="103"/>
      <c r="EG192" s="103"/>
      <c r="EH192" s="103"/>
      <c r="EI192" s="103"/>
      <c r="EJ192" s="103"/>
      <c r="EK192" s="103"/>
      <c r="EL192" s="103"/>
      <c r="EM192" s="103"/>
      <c r="EN192" s="103"/>
      <c r="EO192" s="103"/>
      <c r="EP192" s="103"/>
      <c r="EQ192" s="103"/>
      <c r="ER192" s="103"/>
      <c r="ES192" s="103"/>
      <c r="ET192" s="103"/>
      <c r="EU192" s="103"/>
      <c r="EV192" s="103"/>
      <c r="EW192" s="103"/>
      <c r="EX192" s="103"/>
      <c r="EY192" s="103">
        <f t="shared" si="96"/>
        <v>29500</v>
      </c>
      <c r="EZ192" s="103">
        <f t="shared" si="97"/>
        <v>29642.666666666668</v>
      </c>
      <c r="FA192" s="103">
        <f t="shared" si="98"/>
        <v>311.54667922051959</v>
      </c>
      <c r="FB192" s="36">
        <f>+FA192/EZ192</f>
        <v>1.0510075990256823E-2</v>
      </c>
      <c r="FC192" s="37">
        <f>FE192/1.08</f>
        <v>27447.222222222219</v>
      </c>
      <c r="FD192" s="38">
        <f>FC192*8%</f>
        <v>2195.7777777777774</v>
      </c>
      <c r="FE192" s="39">
        <f>ROUNDUP(IF(FB192&lt;15%,EZ192,EY192),0)</f>
        <v>29643</v>
      </c>
      <c r="FF192" s="106">
        <f>+FE192*E192</f>
        <v>14821500</v>
      </c>
      <c r="FG192" s="248" t="s">
        <v>541</v>
      </c>
    </row>
    <row r="193" spans="1:163" ht="62" x14ac:dyDescent="0.35">
      <c r="A193" s="247">
        <f t="shared" si="103"/>
        <v>188</v>
      </c>
      <c r="B193" s="22" t="s">
        <v>174</v>
      </c>
      <c r="C193" s="233" t="s">
        <v>175</v>
      </c>
      <c r="D193" s="20" t="s">
        <v>595</v>
      </c>
      <c r="E193" s="22">
        <v>4</v>
      </c>
      <c r="F193" s="22">
        <v>1</v>
      </c>
      <c r="G193" s="104"/>
      <c r="H193" s="103"/>
      <c r="I193" s="103"/>
      <c r="J193" s="103"/>
      <c r="K193" s="103"/>
      <c r="L193" s="103"/>
      <c r="M193" s="103"/>
      <c r="N193" s="103"/>
      <c r="O193" s="103"/>
      <c r="P193" s="28"/>
      <c r="Q193" s="103">
        <v>670000</v>
      </c>
      <c r="R193" s="103"/>
      <c r="S193" s="103"/>
      <c r="T193" s="103"/>
      <c r="U193" s="103"/>
      <c r="V193" s="103"/>
      <c r="W193" s="103"/>
      <c r="X193" s="103"/>
      <c r="Y193" s="103"/>
      <c r="Z193" s="103"/>
      <c r="AA193" s="103"/>
      <c r="AB193" s="103"/>
      <c r="AC193" s="103"/>
      <c r="AD193" s="103"/>
      <c r="AE193" s="103"/>
      <c r="AF193" s="103"/>
      <c r="AG193" s="103"/>
      <c r="AH193" s="103"/>
      <c r="AI193" s="103"/>
      <c r="AJ193" s="103"/>
      <c r="AK193" s="103"/>
      <c r="AL193" s="103"/>
      <c r="AM193" s="103"/>
      <c r="AN193" s="103"/>
      <c r="AO193" s="103"/>
      <c r="AP193" s="103"/>
      <c r="AQ193" s="103"/>
      <c r="AR193" s="103"/>
      <c r="AS193" s="103"/>
      <c r="AT193" s="103"/>
      <c r="AU193" s="103">
        <v>650000</v>
      </c>
      <c r="AV193" s="103">
        <f>(AU193*5.1%)+AU193</f>
        <v>683150</v>
      </c>
      <c r="AW193" s="103"/>
      <c r="AX193" s="103"/>
      <c r="AY193" s="103"/>
      <c r="AZ193" s="103"/>
      <c r="BA193" s="103"/>
      <c r="BB193" s="103"/>
      <c r="BC193" s="103"/>
      <c r="BD193" s="103"/>
      <c r="BE193" s="103"/>
      <c r="BF193" s="103"/>
      <c r="BG193" s="103"/>
      <c r="BH193" s="103"/>
      <c r="BI193" s="103"/>
      <c r="BJ193" s="103"/>
      <c r="BK193" s="103"/>
      <c r="BL193" s="103"/>
      <c r="BM193" s="103"/>
      <c r="BN193" s="103"/>
      <c r="BO193" s="103"/>
      <c r="BP193" s="103"/>
      <c r="BQ193" s="103"/>
      <c r="BR193" s="103"/>
      <c r="BS193" s="103"/>
      <c r="BT193" s="103"/>
      <c r="BU193" s="103"/>
      <c r="BV193" s="103"/>
      <c r="BW193" s="103"/>
      <c r="BX193" s="103"/>
      <c r="BY193" s="103"/>
      <c r="BZ193" s="103"/>
      <c r="CA193" s="103"/>
      <c r="CB193" s="103"/>
      <c r="CC193" s="103"/>
      <c r="CD193" s="103"/>
      <c r="CE193" s="103"/>
      <c r="CF193" s="103"/>
      <c r="CG193" s="103"/>
      <c r="CH193" s="103"/>
      <c r="CI193" s="103"/>
      <c r="CJ193" s="103"/>
      <c r="CK193" s="103"/>
      <c r="CL193" s="103"/>
      <c r="CM193" s="103"/>
      <c r="CN193" s="103"/>
      <c r="CO193" s="103"/>
      <c r="CP193" s="103"/>
      <c r="CQ193" s="103"/>
      <c r="CR193" s="103"/>
      <c r="CS193" s="103"/>
      <c r="CT193" s="103"/>
      <c r="CU193" s="103"/>
      <c r="CV193" s="103"/>
      <c r="CW193" s="103"/>
      <c r="CX193" s="103"/>
      <c r="CY193" s="103"/>
      <c r="CZ193" s="103"/>
      <c r="DA193" s="103"/>
      <c r="DB193" s="103"/>
      <c r="DC193" s="103"/>
      <c r="DD193" s="103"/>
      <c r="DE193" s="103"/>
      <c r="DF193" s="103"/>
      <c r="DG193" s="103"/>
      <c r="DH193" s="103"/>
      <c r="DI193" s="103"/>
      <c r="DJ193" s="103"/>
      <c r="DK193" s="103"/>
      <c r="DL193" s="103"/>
      <c r="DM193" s="103"/>
      <c r="DN193" s="103"/>
      <c r="DO193" s="103"/>
      <c r="DP193" s="103"/>
      <c r="DQ193" s="103"/>
      <c r="DR193" s="103"/>
      <c r="DS193" s="103"/>
      <c r="DT193" s="103"/>
      <c r="DU193" s="103"/>
      <c r="DV193" s="103"/>
      <c r="DW193" s="103"/>
      <c r="DX193" s="103"/>
      <c r="DY193" s="103"/>
      <c r="DZ193" s="103"/>
      <c r="EA193" s="103"/>
      <c r="EB193" s="103"/>
      <c r="EC193" s="103"/>
      <c r="ED193" s="103"/>
      <c r="EE193" s="103"/>
      <c r="EF193" s="103"/>
      <c r="EG193" s="103"/>
      <c r="EH193" s="103"/>
      <c r="EI193" s="103"/>
      <c r="EJ193" s="103"/>
      <c r="EK193" s="103"/>
      <c r="EL193" s="103"/>
      <c r="EM193" s="103"/>
      <c r="EN193" s="103"/>
      <c r="EO193" s="103"/>
      <c r="EP193" s="103"/>
      <c r="EQ193" s="103"/>
      <c r="ER193" s="103"/>
      <c r="ES193" s="103"/>
      <c r="ET193" s="103"/>
      <c r="EU193" s="103"/>
      <c r="EV193" s="103"/>
      <c r="EW193" s="103"/>
      <c r="EX193" s="103"/>
      <c r="EY193" s="103">
        <f t="shared" si="96"/>
        <v>676575</v>
      </c>
      <c r="EZ193" s="103">
        <f t="shared" si="97"/>
        <v>676575</v>
      </c>
      <c r="FA193" s="103">
        <f t="shared" si="98"/>
        <v>9298.4541726031002</v>
      </c>
      <c r="FB193" s="36">
        <f>+FA193/EZ193</f>
        <v>1.374341968385338E-2</v>
      </c>
      <c r="FC193" s="37">
        <f>FE193/1.08</f>
        <v>626458.33333333326</v>
      </c>
      <c r="FD193" s="38">
        <f>FC193*8%</f>
        <v>50116.666666666664</v>
      </c>
      <c r="FE193" s="39">
        <f>ROUNDUP(IF(FB193&lt;15%,EZ193,EY193),0)</f>
        <v>676575</v>
      </c>
      <c r="FF193" s="106">
        <f>+FE193*E193*F193</f>
        <v>2706300</v>
      </c>
      <c r="FG193" s="248" t="s">
        <v>541</v>
      </c>
    </row>
    <row r="194" spans="1:163" ht="15.5" x14ac:dyDescent="0.35">
      <c r="A194" s="247">
        <f t="shared" si="103"/>
        <v>189</v>
      </c>
      <c r="B194" s="22" t="s">
        <v>198</v>
      </c>
      <c r="C194" s="233" t="s">
        <v>199</v>
      </c>
      <c r="D194" s="22" t="s">
        <v>6</v>
      </c>
      <c r="E194" s="22">
        <v>4</v>
      </c>
      <c r="F194" s="22"/>
      <c r="G194" s="104"/>
      <c r="H194" s="103"/>
      <c r="I194" s="103"/>
      <c r="J194" s="103"/>
      <c r="K194" s="103"/>
      <c r="L194" s="103"/>
      <c r="M194" s="103"/>
      <c r="N194" s="103"/>
      <c r="O194" s="103"/>
      <c r="P194" s="103"/>
      <c r="Q194" s="103"/>
      <c r="R194" s="103"/>
      <c r="S194" s="103"/>
      <c r="T194" s="103"/>
      <c r="U194" s="103"/>
      <c r="V194" s="103"/>
      <c r="W194" s="103"/>
      <c r="X194" s="103"/>
      <c r="Y194" s="103"/>
      <c r="Z194" s="103"/>
      <c r="AA194" s="103"/>
      <c r="AB194" s="103"/>
      <c r="AC194" s="103"/>
      <c r="AD194" s="103"/>
      <c r="AE194" s="103"/>
      <c r="AF194" s="103"/>
      <c r="AG194" s="103"/>
      <c r="AH194" s="103"/>
      <c r="AI194" s="103"/>
      <c r="AJ194" s="103"/>
      <c r="AK194" s="103"/>
      <c r="AL194" s="103"/>
      <c r="AM194" s="103"/>
      <c r="AN194" s="103"/>
      <c r="AO194" s="103"/>
      <c r="AP194" s="103"/>
      <c r="AQ194" s="103"/>
      <c r="AR194" s="103"/>
      <c r="AS194" s="103"/>
      <c r="AT194" s="103"/>
      <c r="AU194" s="103"/>
      <c r="AV194" s="103"/>
      <c r="AW194" s="103"/>
      <c r="AX194" s="103"/>
      <c r="AY194" s="103"/>
      <c r="AZ194" s="103"/>
      <c r="BA194" s="103">
        <v>200000</v>
      </c>
      <c r="BB194" s="103">
        <f>(BA194*5.1%)+BA194</f>
        <v>210200</v>
      </c>
      <c r="BC194" s="103">
        <v>200000</v>
      </c>
      <c r="BD194" s="103">
        <f>(BC194*5.1%)+BC194</f>
        <v>210200</v>
      </c>
      <c r="BE194" s="103"/>
      <c r="BF194" s="103"/>
      <c r="BG194" s="103"/>
      <c r="BH194" s="103"/>
      <c r="BI194" s="103"/>
      <c r="BJ194" s="103"/>
      <c r="BK194" s="103"/>
      <c r="BL194" s="103"/>
      <c r="BM194" s="103"/>
      <c r="BN194" s="103"/>
      <c r="BO194" s="103"/>
      <c r="BP194" s="103"/>
      <c r="BQ194" s="103"/>
      <c r="BR194" s="103"/>
      <c r="BS194" s="103"/>
      <c r="BT194" s="103"/>
      <c r="BU194" s="103"/>
      <c r="BV194" s="103"/>
      <c r="BW194" s="103"/>
      <c r="BX194" s="103"/>
      <c r="BY194" s="103"/>
      <c r="BZ194" s="103"/>
      <c r="CA194" s="103"/>
      <c r="CB194" s="103"/>
      <c r="CC194" s="103"/>
      <c r="CD194" s="103"/>
      <c r="CE194" s="103"/>
      <c r="CF194" s="103"/>
      <c r="CG194" s="103"/>
      <c r="CH194" s="103"/>
      <c r="CI194" s="103"/>
      <c r="CJ194" s="103"/>
      <c r="CK194" s="103"/>
      <c r="CL194" s="103"/>
      <c r="CM194" s="103"/>
      <c r="CN194" s="103"/>
      <c r="CO194" s="103"/>
      <c r="CP194" s="103"/>
      <c r="CQ194" s="103"/>
      <c r="CR194" s="103"/>
      <c r="CS194" s="103"/>
      <c r="CT194" s="103"/>
      <c r="CU194" s="103"/>
      <c r="CV194" s="103"/>
      <c r="CW194" s="103"/>
      <c r="CX194" s="103"/>
      <c r="CY194" s="103"/>
      <c r="CZ194" s="103"/>
      <c r="DA194" s="103"/>
      <c r="DB194" s="103"/>
      <c r="DC194" s="103"/>
      <c r="DD194" s="103"/>
      <c r="DE194" s="103"/>
      <c r="DF194" s="103"/>
      <c r="DG194" s="103"/>
      <c r="DH194" s="103"/>
      <c r="DI194" s="103"/>
      <c r="DJ194" s="103"/>
      <c r="DK194" s="103"/>
      <c r="DL194" s="103"/>
      <c r="DM194" s="103"/>
      <c r="DN194" s="103"/>
      <c r="DO194" s="103"/>
      <c r="DP194" s="103"/>
      <c r="DQ194" s="103"/>
      <c r="DR194" s="103"/>
      <c r="DS194" s="103"/>
      <c r="DT194" s="103"/>
      <c r="DU194" s="103"/>
      <c r="DV194" s="103"/>
      <c r="DW194" s="103"/>
      <c r="DX194" s="103"/>
      <c r="DY194" s="103"/>
      <c r="DZ194" s="103"/>
      <c r="EA194" s="103"/>
      <c r="EB194" s="103"/>
      <c r="EC194" s="103"/>
      <c r="ED194" s="103"/>
      <c r="EE194" s="103"/>
      <c r="EF194" s="103"/>
      <c r="EG194" s="103"/>
      <c r="EH194" s="103"/>
      <c r="EI194" s="103"/>
      <c r="EJ194" s="103"/>
      <c r="EK194" s="103"/>
      <c r="EL194" s="103"/>
      <c r="EM194" s="103"/>
      <c r="EN194" s="103"/>
      <c r="EO194" s="103"/>
      <c r="EP194" s="103"/>
      <c r="EQ194" s="103"/>
      <c r="ER194" s="103"/>
      <c r="ES194" s="103"/>
      <c r="ET194" s="103"/>
      <c r="EU194" s="103"/>
      <c r="EV194" s="103"/>
      <c r="EW194" s="103"/>
      <c r="EX194" s="103"/>
      <c r="EY194" s="103">
        <f t="shared" si="96"/>
        <v>210200</v>
      </c>
      <c r="EZ194" s="103">
        <f t="shared" si="97"/>
        <v>210200</v>
      </c>
      <c r="FA194" s="103">
        <f t="shared" si="98"/>
        <v>0</v>
      </c>
      <c r="FB194" s="36">
        <f>+FA194/EZ194</f>
        <v>0</v>
      </c>
      <c r="FC194" s="37">
        <f>FE194/1.19</f>
        <v>176638.65546218489</v>
      </c>
      <c r="FD194" s="38">
        <f>FC194*19%</f>
        <v>33561.34453781513</v>
      </c>
      <c r="FE194" s="39">
        <f>ROUNDUP(IF(FB194&lt;15%,EZ194,EY194),0)</f>
        <v>210200</v>
      </c>
      <c r="FF194" s="106">
        <f>+FE194*E194</f>
        <v>840800</v>
      </c>
      <c r="FG194" s="248" t="s">
        <v>541</v>
      </c>
    </row>
    <row r="195" spans="1:163" ht="15.5" x14ac:dyDescent="0.35">
      <c r="A195" s="255" t="s">
        <v>220</v>
      </c>
      <c r="B195" s="40"/>
      <c r="C195" s="40"/>
      <c r="D195" s="99"/>
      <c r="E195" s="40"/>
      <c r="F195" s="40"/>
      <c r="G195" s="113"/>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4"/>
      <c r="AL195" s="114"/>
      <c r="AM195" s="114"/>
      <c r="AN195" s="114"/>
      <c r="AO195" s="114"/>
      <c r="AP195" s="114"/>
      <c r="AQ195" s="114"/>
      <c r="AR195" s="114"/>
      <c r="AS195" s="114"/>
      <c r="AT195" s="114"/>
      <c r="AU195" s="114"/>
      <c r="AV195" s="114"/>
      <c r="AW195" s="114"/>
      <c r="AX195" s="114"/>
      <c r="AY195" s="114"/>
      <c r="AZ195" s="114"/>
      <c r="BA195" s="114"/>
      <c r="BB195" s="114"/>
      <c r="BC195" s="114"/>
      <c r="BD195" s="114"/>
      <c r="BE195" s="114"/>
      <c r="BF195" s="114"/>
      <c r="BG195" s="114"/>
      <c r="BH195" s="114"/>
      <c r="BI195" s="114"/>
      <c r="BJ195" s="114"/>
      <c r="BK195" s="114"/>
      <c r="BL195" s="114"/>
      <c r="BM195" s="114"/>
      <c r="BN195" s="114"/>
      <c r="BO195" s="114"/>
      <c r="BP195" s="114"/>
      <c r="BQ195" s="114"/>
      <c r="BR195" s="114"/>
      <c r="BS195" s="114"/>
      <c r="BT195" s="114"/>
      <c r="BU195" s="114"/>
      <c r="BV195" s="114"/>
      <c r="BW195" s="114"/>
      <c r="BX195" s="114"/>
      <c r="BY195" s="114"/>
      <c r="BZ195" s="114"/>
      <c r="CA195" s="114"/>
      <c r="CB195" s="114"/>
      <c r="CC195" s="114"/>
      <c r="CD195" s="114"/>
      <c r="CE195" s="114"/>
      <c r="CF195" s="114"/>
      <c r="CG195" s="114"/>
      <c r="CH195" s="114"/>
      <c r="CI195" s="114"/>
      <c r="CJ195" s="114"/>
      <c r="CK195" s="114"/>
      <c r="CL195" s="114"/>
      <c r="CM195" s="114"/>
      <c r="CN195" s="114"/>
      <c r="CO195" s="114"/>
      <c r="CP195" s="114"/>
      <c r="CQ195" s="114"/>
      <c r="CR195" s="114"/>
      <c r="CS195" s="114"/>
      <c r="CT195" s="114"/>
      <c r="CU195" s="114"/>
      <c r="CV195" s="114"/>
      <c r="CW195" s="114"/>
      <c r="CX195" s="114"/>
      <c r="CY195" s="114"/>
      <c r="CZ195" s="114"/>
      <c r="DA195" s="114"/>
      <c r="DB195" s="114"/>
      <c r="DC195" s="114"/>
      <c r="DD195" s="114"/>
      <c r="DE195" s="114"/>
      <c r="DF195" s="114"/>
      <c r="DG195" s="114"/>
      <c r="DH195" s="114"/>
      <c r="DI195" s="114"/>
      <c r="DJ195" s="114"/>
      <c r="DK195" s="114"/>
      <c r="DL195" s="114"/>
      <c r="DM195" s="114"/>
      <c r="DN195" s="114"/>
      <c r="DO195" s="114"/>
      <c r="DP195" s="114"/>
      <c r="DQ195" s="114"/>
      <c r="DR195" s="114"/>
      <c r="DS195" s="114"/>
      <c r="DT195" s="114"/>
      <c r="DU195" s="114"/>
      <c r="DV195" s="114"/>
      <c r="DW195" s="114"/>
      <c r="DX195" s="114"/>
      <c r="DY195" s="114"/>
      <c r="DZ195" s="114"/>
      <c r="EA195" s="114"/>
      <c r="EB195" s="114"/>
      <c r="EC195" s="114"/>
      <c r="ED195" s="114"/>
      <c r="EE195" s="114"/>
      <c r="EF195" s="114"/>
      <c r="EG195" s="114"/>
      <c r="EH195" s="114"/>
      <c r="EI195" s="114"/>
      <c r="EJ195" s="114"/>
      <c r="EK195" s="114"/>
      <c r="EL195" s="114"/>
      <c r="EM195" s="114"/>
      <c r="EN195" s="114"/>
      <c r="EO195" s="114"/>
      <c r="EP195" s="114"/>
      <c r="EQ195" s="114"/>
      <c r="ER195" s="114"/>
      <c r="ES195" s="114"/>
      <c r="ET195" s="114"/>
      <c r="EU195" s="114"/>
      <c r="EV195" s="114"/>
      <c r="EW195" s="114"/>
      <c r="EX195" s="114"/>
      <c r="EY195" s="114"/>
      <c r="EZ195" s="114"/>
      <c r="FA195" s="114"/>
      <c r="FB195" s="41"/>
      <c r="FC195" s="107"/>
      <c r="FD195" s="118"/>
      <c r="FE195" s="118"/>
      <c r="FF195" s="107"/>
      <c r="FG195" s="256"/>
    </row>
    <row r="196" spans="1:163" ht="15.5" x14ac:dyDescent="0.35">
      <c r="A196" s="257" t="s">
        <v>221</v>
      </c>
      <c r="B196" s="42"/>
      <c r="C196" s="42"/>
      <c r="D196" s="100"/>
      <c r="E196" s="42"/>
      <c r="F196" s="42"/>
      <c r="G196" s="115"/>
      <c r="H196" s="116"/>
      <c r="I196" s="116"/>
      <c r="J196" s="116"/>
      <c r="K196" s="116"/>
      <c r="L196" s="116"/>
      <c r="M196" s="116"/>
      <c r="N196" s="116"/>
      <c r="O196" s="116"/>
      <c r="P196" s="116"/>
      <c r="Q196" s="116"/>
      <c r="R196" s="116"/>
      <c r="S196" s="116"/>
      <c r="T196" s="116"/>
      <c r="U196" s="116"/>
      <c r="V196" s="116"/>
      <c r="W196" s="116"/>
      <c r="X196" s="116"/>
      <c r="Y196" s="116"/>
      <c r="Z196" s="116"/>
      <c r="AA196" s="116"/>
      <c r="AB196" s="116"/>
      <c r="AC196" s="116"/>
      <c r="AD196" s="116"/>
      <c r="AE196" s="116"/>
      <c r="AF196" s="116"/>
      <c r="AG196" s="116"/>
      <c r="AH196" s="116"/>
      <c r="AI196" s="116"/>
      <c r="AJ196" s="116"/>
      <c r="AK196" s="116"/>
      <c r="AL196" s="116"/>
      <c r="AM196" s="116"/>
      <c r="AN196" s="116"/>
      <c r="AO196" s="116"/>
      <c r="AP196" s="116"/>
      <c r="AQ196" s="116"/>
      <c r="AR196" s="116"/>
      <c r="AS196" s="116"/>
      <c r="AT196" s="116"/>
      <c r="AU196" s="116"/>
      <c r="AV196" s="116"/>
      <c r="AW196" s="116"/>
      <c r="AX196" s="116"/>
      <c r="AY196" s="116"/>
      <c r="AZ196" s="116"/>
      <c r="BA196" s="116"/>
      <c r="BB196" s="116"/>
      <c r="BC196" s="116"/>
      <c r="BD196" s="116"/>
      <c r="BE196" s="116"/>
      <c r="BF196" s="116"/>
      <c r="BG196" s="116"/>
      <c r="BH196" s="116"/>
      <c r="BI196" s="116"/>
      <c r="BJ196" s="116"/>
      <c r="BK196" s="116"/>
      <c r="BL196" s="116"/>
      <c r="BM196" s="116"/>
      <c r="BN196" s="116"/>
      <c r="BO196" s="116"/>
      <c r="BP196" s="116"/>
      <c r="BQ196" s="116"/>
      <c r="BR196" s="116"/>
      <c r="BS196" s="116"/>
      <c r="BT196" s="116"/>
      <c r="BU196" s="116"/>
      <c r="BV196" s="116"/>
      <c r="BW196" s="116"/>
      <c r="BX196" s="116"/>
      <c r="BY196" s="116"/>
      <c r="BZ196" s="116"/>
      <c r="CA196" s="116"/>
      <c r="CB196" s="116"/>
      <c r="CC196" s="116"/>
      <c r="CD196" s="116"/>
      <c r="CE196" s="116"/>
      <c r="CF196" s="116"/>
      <c r="CG196" s="116"/>
      <c r="CH196" s="116"/>
      <c r="CI196" s="116"/>
      <c r="CJ196" s="116"/>
      <c r="CK196" s="116"/>
      <c r="CL196" s="116"/>
      <c r="CM196" s="116"/>
      <c r="CN196" s="116"/>
      <c r="CO196" s="116"/>
      <c r="CP196" s="116"/>
      <c r="CQ196" s="116"/>
      <c r="CR196" s="116"/>
      <c r="CS196" s="116"/>
      <c r="CT196" s="116"/>
      <c r="CU196" s="116"/>
      <c r="CV196" s="116"/>
      <c r="CW196" s="116"/>
      <c r="CX196" s="116"/>
      <c r="CY196" s="116"/>
      <c r="CZ196" s="116"/>
      <c r="DA196" s="116"/>
      <c r="DB196" s="116"/>
      <c r="DC196" s="116"/>
      <c r="DD196" s="116"/>
      <c r="DE196" s="116"/>
      <c r="DF196" s="116"/>
      <c r="DG196" s="116"/>
      <c r="DH196" s="116"/>
      <c r="DI196" s="116"/>
      <c r="DJ196" s="116"/>
      <c r="DK196" s="116"/>
      <c r="DL196" s="116"/>
      <c r="DM196" s="116"/>
      <c r="DN196" s="116"/>
      <c r="DO196" s="116"/>
      <c r="DP196" s="116"/>
      <c r="DQ196" s="116"/>
      <c r="DR196" s="116"/>
      <c r="DS196" s="116"/>
      <c r="DT196" s="116"/>
      <c r="DU196" s="116"/>
      <c r="DV196" s="116"/>
      <c r="DW196" s="116"/>
      <c r="DX196" s="116"/>
      <c r="DY196" s="116"/>
      <c r="DZ196" s="116"/>
      <c r="EA196" s="116"/>
      <c r="EB196" s="116"/>
      <c r="EC196" s="116"/>
      <c r="ED196" s="116"/>
      <c r="EE196" s="116"/>
      <c r="EF196" s="116"/>
      <c r="EG196" s="116"/>
      <c r="EH196" s="116"/>
      <c r="EI196" s="116"/>
      <c r="EJ196" s="116"/>
      <c r="EK196" s="116"/>
      <c r="EL196" s="116"/>
      <c r="EM196" s="116"/>
      <c r="EN196" s="116"/>
      <c r="EO196" s="116"/>
      <c r="EP196" s="116"/>
      <c r="EQ196" s="116"/>
      <c r="ER196" s="116"/>
      <c r="ES196" s="116"/>
      <c r="ET196" s="116"/>
      <c r="EU196" s="116"/>
      <c r="EV196" s="116"/>
      <c r="EW196" s="116"/>
      <c r="EX196" s="116"/>
      <c r="EY196" s="116"/>
      <c r="EZ196" s="116"/>
      <c r="FA196" s="116"/>
      <c r="FB196" s="43"/>
      <c r="FC196" s="108"/>
      <c r="FD196" s="119"/>
      <c r="FE196" s="119"/>
      <c r="FF196" s="108"/>
      <c r="FG196" s="258"/>
    </row>
    <row r="197" spans="1:163" ht="62" x14ac:dyDescent="0.35">
      <c r="A197" s="247">
        <f t="shared" ref="A197:A198" si="104">ROW()-5</f>
        <v>192</v>
      </c>
      <c r="B197" s="22" t="s">
        <v>222</v>
      </c>
      <c r="C197" s="233" t="s">
        <v>223</v>
      </c>
      <c r="D197" s="20" t="s">
        <v>595</v>
      </c>
      <c r="E197" s="22">
        <v>1</v>
      </c>
      <c r="F197" s="22">
        <v>1</v>
      </c>
      <c r="G197" s="104"/>
      <c r="H197" s="103"/>
      <c r="I197" s="103"/>
      <c r="J197" s="103"/>
      <c r="K197" s="103"/>
      <c r="L197" s="103"/>
      <c r="M197" s="103"/>
      <c r="N197" s="103"/>
      <c r="O197" s="103"/>
      <c r="P197" s="28"/>
      <c r="Q197" s="103">
        <v>1920000</v>
      </c>
      <c r="R197" s="103"/>
      <c r="S197" s="103"/>
      <c r="T197" s="103"/>
      <c r="U197" s="103"/>
      <c r="V197" s="103"/>
      <c r="W197" s="103"/>
      <c r="X197" s="103"/>
      <c r="Y197" s="103"/>
      <c r="Z197" s="103"/>
      <c r="AA197" s="103"/>
      <c r="AB197" s="103"/>
      <c r="AC197" s="103"/>
      <c r="AD197" s="103"/>
      <c r="AE197" s="103"/>
      <c r="AF197" s="103"/>
      <c r="AG197" s="103"/>
      <c r="AH197" s="103"/>
      <c r="AI197" s="103"/>
      <c r="AJ197" s="103"/>
      <c r="AK197" s="103"/>
      <c r="AL197" s="103"/>
      <c r="AM197" s="103"/>
      <c r="AN197" s="103"/>
      <c r="AO197" s="103"/>
      <c r="AP197" s="103"/>
      <c r="AQ197" s="103"/>
      <c r="AR197" s="103"/>
      <c r="AS197" s="103"/>
      <c r="AT197" s="103"/>
      <c r="AU197" s="103">
        <v>1750000</v>
      </c>
      <c r="AV197" s="103">
        <f>(AU197*5.1%)+AU197</f>
        <v>1839250</v>
      </c>
      <c r="AW197" s="103"/>
      <c r="AX197" s="103"/>
      <c r="AY197" s="103"/>
      <c r="AZ197" s="103"/>
      <c r="BA197" s="103"/>
      <c r="BB197" s="103"/>
      <c r="BC197" s="103"/>
      <c r="BD197" s="103"/>
      <c r="BE197" s="103"/>
      <c r="BF197" s="103"/>
      <c r="BG197" s="103"/>
      <c r="BH197" s="103"/>
      <c r="BI197" s="103"/>
      <c r="BJ197" s="103"/>
      <c r="BK197" s="103"/>
      <c r="BL197" s="103"/>
      <c r="BM197" s="103"/>
      <c r="BN197" s="103"/>
      <c r="BO197" s="103"/>
      <c r="BP197" s="103"/>
      <c r="BQ197" s="103"/>
      <c r="BR197" s="103"/>
      <c r="BS197" s="103"/>
      <c r="BT197" s="103"/>
      <c r="BU197" s="103"/>
      <c r="BV197" s="103"/>
      <c r="BW197" s="103"/>
      <c r="BX197" s="103"/>
      <c r="BY197" s="103"/>
      <c r="BZ197" s="103"/>
      <c r="CA197" s="103"/>
      <c r="CB197" s="103"/>
      <c r="CC197" s="103"/>
      <c r="CD197" s="103"/>
      <c r="CE197" s="103"/>
      <c r="CF197" s="103"/>
      <c r="CG197" s="103"/>
      <c r="CH197" s="103"/>
      <c r="CI197" s="103"/>
      <c r="CJ197" s="103"/>
      <c r="CK197" s="103"/>
      <c r="CL197" s="103"/>
      <c r="CM197" s="103"/>
      <c r="CN197" s="103"/>
      <c r="CO197" s="103"/>
      <c r="CP197" s="103"/>
      <c r="CQ197" s="103"/>
      <c r="CR197" s="103"/>
      <c r="CS197" s="103"/>
      <c r="CT197" s="103"/>
      <c r="CU197" s="103"/>
      <c r="CV197" s="103"/>
      <c r="CW197" s="103"/>
      <c r="CX197" s="103"/>
      <c r="CY197" s="103"/>
      <c r="CZ197" s="103"/>
      <c r="DA197" s="103"/>
      <c r="DB197" s="103"/>
      <c r="DC197" s="103"/>
      <c r="DD197" s="103"/>
      <c r="DE197" s="103"/>
      <c r="DF197" s="103"/>
      <c r="DG197" s="103"/>
      <c r="DH197" s="103"/>
      <c r="DI197" s="103"/>
      <c r="DJ197" s="103"/>
      <c r="DK197" s="103"/>
      <c r="DL197" s="103"/>
      <c r="DM197" s="103"/>
      <c r="DN197" s="103"/>
      <c r="DO197" s="103"/>
      <c r="DP197" s="103"/>
      <c r="DQ197" s="103"/>
      <c r="DR197" s="103"/>
      <c r="DS197" s="103"/>
      <c r="DT197" s="103"/>
      <c r="DU197" s="103"/>
      <c r="DV197" s="103"/>
      <c r="DW197" s="103"/>
      <c r="DX197" s="103"/>
      <c r="DY197" s="103"/>
      <c r="DZ197" s="103"/>
      <c r="EA197" s="103"/>
      <c r="EB197" s="103"/>
      <c r="EC197" s="103"/>
      <c r="ED197" s="103"/>
      <c r="EE197" s="103"/>
      <c r="EF197" s="103"/>
      <c r="EG197" s="103"/>
      <c r="EH197" s="103"/>
      <c r="EI197" s="103"/>
      <c r="EJ197" s="103"/>
      <c r="EK197" s="103"/>
      <c r="EL197" s="103"/>
      <c r="EM197" s="103"/>
      <c r="EN197" s="103"/>
      <c r="EO197" s="103"/>
      <c r="EP197" s="103"/>
      <c r="EQ197" s="103"/>
      <c r="ER197" s="103"/>
      <c r="ES197" s="103"/>
      <c r="ET197" s="103"/>
      <c r="EU197" s="103"/>
      <c r="EV197" s="103"/>
      <c r="EW197" s="103"/>
      <c r="EX197" s="103"/>
      <c r="EY197" s="103">
        <f t="shared" si="96"/>
        <v>1879625</v>
      </c>
      <c r="EZ197" s="103">
        <f t="shared" si="97"/>
        <v>1879625</v>
      </c>
      <c r="FA197" s="103">
        <f t="shared" si="98"/>
        <v>57098.87258081371</v>
      </c>
      <c r="FB197" s="36">
        <f>+FA197/EZ197</f>
        <v>3.0377800136098268E-2</v>
      </c>
      <c r="FC197" s="37">
        <f>FE197/1.08</f>
        <v>1740393.5185185184</v>
      </c>
      <c r="FD197" s="38">
        <f>FC197*8%</f>
        <v>139231.48148148149</v>
      </c>
      <c r="FE197" s="39">
        <f>ROUNDUP(IF(FB197&lt;15%,EZ197,EY197),0)</f>
        <v>1879625</v>
      </c>
      <c r="FF197" s="106">
        <f>+FE197*E197*F197</f>
        <v>1879625</v>
      </c>
      <c r="FG197" s="248" t="s">
        <v>541</v>
      </c>
    </row>
    <row r="198" spans="1:163" ht="139.5" x14ac:dyDescent="0.35">
      <c r="A198" s="247">
        <f t="shared" si="104"/>
        <v>193</v>
      </c>
      <c r="B198" s="22" t="s">
        <v>224</v>
      </c>
      <c r="C198" s="233" t="s">
        <v>225</v>
      </c>
      <c r="D198" s="20" t="s">
        <v>595</v>
      </c>
      <c r="E198" s="22">
        <v>1</v>
      </c>
      <c r="F198" s="22">
        <v>1</v>
      </c>
      <c r="G198" s="104"/>
      <c r="H198" s="103"/>
      <c r="I198" s="103"/>
      <c r="J198" s="103"/>
      <c r="K198" s="103"/>
      <c r="L198" s="103"/>
      <c r="M198" s="103"/>
      <c r="N198" s="103"/>
      <c r="O198" s="103"/>
      <c r="P198" s="103"/>
      <c r="Q198" s="103"/>
      <c r="R198" s="103"/>
      <c r="S198" s="103"/>
      <c r="T198" s="103"/>
      <c r="U198" s="103"/>
      <c r="V198" s="103"/>
      <c r="W198" s="103"/>
      <c r="X198" s="103"/>
      <c r="Y198" s="103"/>
      <c r="Z198" s="103"/>
      <c r="AA198" s="103"/>
      <c r="AB198" s="103"/>
      <c r="AC198" s="103"/>
      <c r="AD198" s="103"/>
      <c r="AE198" s="103"/>
      <c r="AF198" s="103"/>
      <c r="AG198" s="103"/>
      <c r="AH198" s="103"/>
      <c r="AI198" s="103"/>
      <c r="AJ198" s="103"/>
      <c r="AK198" s="103"/>
      <c r="AL198" s="103"/>
      <c r="AM198" s="103"/>
      <c r="AN198" s="103"/>
      <c r="AO198" s="103"/>
      <c r="AP198" s="103"/>
      <c r="AQ198" s="103"/>
      <c r="AR198" s="103"/>
      <c r="AS198" s="103"/>
      <c r="AT198" s="103"/>
      <c r="AU198" s="103"/>
      <c r="AV198" s="103"/>
      <c r="AW198" s="103"/>
      <c r="AX198" s="103"/>
      <c r="AY198" s="103"/>
      <c r="AZ198" s="103"/>
      <c r="BA198" s="103">
        <v>5000000</v>
      </c>
      <c r="BB198" s="103">
        <f>(BA198*5.1%)+BA198</f>
        <v>5255000</v>
      </c>
      <c r="BC198" s="103">
        <v>5200000</v>
      </c>
      <c r="BD198" s="103">
        <f>(BC198*5.1%)+BC198</f>
        <v>5465200</v>
      </c>
      <c r="BE198" s="103">
        <v>5450000</v>
      </c>
      <c r="BF198" s="103">
        <f>(BE198*5.1%)+BE198</f>
        <v>5727950</v>
      </c>
      <c r="BG198" s="103"/>
      <c r="BH198" s="103"/>
      <c r="BI198" s="103"/>
      <c r="BJ198" s="103"/>
      <c r="BK198" s="103"/>
      <c r="BL198" s="103"/>
      <c r="BM198" s="103"/>
      <c r="BN198" s="103"/>
      <c r="BO198" s="103"/>
      <c r="BP198" s="103"/>
      <c r="BQ198" s="103"/>
      <c r="BR198" s="103"/>
      <c r="BS198" s="103"/>
      <c r="BT198" s="103"/>
      <c r="BU198" s="103"/>
      <c r="BV198" s="103"/>
      <c r="BW198" s="103"/>
      <c r="BX198" s="103"/>
      <c r="BY198" s="103"/>
      <c r="BZ198" s="103"/>
      <c r="CA198" s="103"/>
      <c r="CB198" s="103"/>
      <c r="CC198" s="103"/>
      <c r="CD198" s="103"/>
      <c r="CE198" s="103"/>
      <c r="CF198" s="103"/>
      <c r="CG198" s="103"/>
      <c r="CH198" s="103"/>
      <c r="CI198" s="103"/>
      <c r="CJ198" s="103"/>
      <c r="CK198" s="103"/>
      <c r="CL198" s="103"/>
      <c r="CM198" s="103"/>
      <c r="CN198" s="103"/>
      <c r="CO198" s="103"/>
      <c r="CP198" s="103"/>
      <c r="CQ198" s="103"/>
      <c r="CR198" s="103"/>
      <c r="CS198" s="103"/>
      <c r="CT198" s="103"/>
      <c r="CU198" s="103"/>
      <c r="CV198" s="103"/>
      <c r="CW198" s="103"/>
      <c r="CX198" s="103"/>
      <c r="CY198" s="103"/>
      <c r="CZ198" s="103"/>
      <c r="DA198" s="103"/>
      <c r="DB198" s="103"/>
      <c r="DC198" s="103"/>
      <c r="DD198" s="103"/>
      <c r="DE198" s="103"/>
      <c r="DF198" s="103"/>
      <c r="DG198" s="103"/>
      <c r="DH198" s="103"/>
      <c r="DI198" s="103"/>
      <c r="DJ198" s="103"/>
      <c r="DK198" s="103"/>
      <c r="DL198" s="103"/>
      <c r="DM198" s="103"/>
      <c r="DN198" s="103"/>
      <c r="DO198" s="103"/>
      <c r="DP198" s="103"/>
      <c r="DQ198" s="103"/>
      <c r="DR198" s="103"/>
      <c r="DS198" s="103"/>
      <c r="DT198" s="103"/>
      <c r="DU198" s="103"/>
      <c r="DV198" s="103"/>
      <c r="DW198" s="103"/>
      <c r="DX198" s="103"/>
      <c r="DY198" s="103"/>
      <c r="DZ198" s="103"/>
      <c r="EA198" s="103"/>
      <c r="EB198" s="103"/>
      <c r="EC198" s="103"/>
      <c r="ED198" s="103"/>
      <c r="EE198" s="103"/>
      <c r="EF198" s="103"/>
      <c r="EG198" s="103"/>
      <c r="EH198" s="103"/>
      <c r="EI198" s="103"/>
      <c r="EJ198" s="103"/>
      <c r="EK198" s="103"/>
      <c r="EL198" s="103"/>
      <c r="EM198" s="103"/>
      <c r="EN198" s="103"/>
      <c r="EO198" s="103"/>
      <c r="EP198" s="103"/>
      <c r="EQ198" s="103"/>
      <c r="ER198" s="103"/>
      <c r="ES198" s="103"/>
      <c r="ET198" s="103"/>
      <c r="EU198" s="103"/>
      <c r="EV198" s="103"/>
      <c r="EW198" s="103"/>
      <c r="EX198" s="103"/>
      <c r="EY198" s="103">
        <f t="shared" si="96"/>
        <v>5465200</v>
      </c>
      <c r="EZ198" s="103">
        <f t="shared" si="97"/>
        <v>5482716.666666667</v>
      </c>
      <c r="FA198" s="103">
        <f t="shared" si="98"/>
        <v>236961.07451084309</v>
      </c>
      <c r="FB198" s="36">
        <f>+FA198/EZ198</f>
        <v>4.3219646193190679E-2</v>
      </c>
      <c r="FC198" s="37">
        <f>FE198/1.19</f>
        <v>4607325.2100840341</v>
      </c>
      <c r="FD198" s="38">
        <f>FC198*19%</f>
        <v>875391.78991596645</v>
      </c>
      <c r="FE198" s="39">
        <f>ROUNDUP(IF(FB198&lt;15%,EZ198,EY198),0)</f>
        <v>5482717</v>
      </c>
      <c r="FF198" s="106">
        <f>+FE198*E198*F198</f>
        <v>5482717</v>
      </c>
      <c r="FG198" s="248" t="s">
        <v>541</v>
      </c>
    </row>
    <row r="199" spans="1:163" ht="15.5" x14ac:dyDescent="0.35">
      <c r="A199" s="259" t="s">
        <v>226</v>
      </c>
      <c r="B199" s="42"/>
      <c r="C199" s="42"/>
      <c r="D199" s="100"/>
      <c r="E199" s="42"/>
      <c r="F199" s="42"/>
      <c r="G199" s="115"/>
      <c r="H199" s="116"/>
      <c r="I199" s="116"/>
      <c r="J199" s="116"/>
      <c r="K199" s="116"/>
      <c r="L199" s="116"/>
      <c r="M199" s="116"/>
      <c r="N199" s="116"/>
      <c r="O199" s="116"/>
      <c r="P199" s="116"/>
      <c r="Q199" s="116"/>
      <c r="R199" s="116"/>
      <c r="S199" s="116"/>
      <c r="T199" s="116"/>
      <c r="U199" s="116"/>
      <c r="V199" s="116"/>
      <c r="W199" s="116"/>
      <c r="X199" s="116"/>
      <c r="Y199" s="116"/>
      <c r="Z199" s="116"/>
      <c r="AA199" s="116"/>
      <c r="AB199" s="116"/>
      <c r="AC199" s="116"/>
      <c r="AD199" s="116"/>
      <c r="AE199" s="116"/>
      <c r="AF199" s="116"/>
      <c r="AG199" s="116"/>
      <c r="AH199" s="116"/>
      <c r="AI199" s="116"/>
      <c r="AJ199" s="116"/>
      <c r="AK199" s="116"/>
      <c r="AL199" s="116"/>
      <c r="AM199" s="116"/>
      <c r="AN199" s="116"/>
      <c r="AO199" s="116"/>
      <c r="AP199" s="116"/>
      <c r="AQ199" s="116"/>
      <c r="AR199" s="116"/>
      <c r="AS199" s="116"/>
      <c r="AT199" s="116"/>
      <c r="AU199" s="116"/>
      <c r="AV199" s="116"/>
      <c r="AW199" s="116"/>
      <c r="AX199" s="116"/>
      <c r="AY199" s="116"/>
      <c r="AZ199" s="116"/>
      <c r="BA199" s="116"/>
      <c r="BB199" s="116"/>
      <c r="BC199" s="116"/>
      <c r="BD199" s="116"/>
      <c r="BE199" s="116"/>
      <c r="BF199" s="116"/>
      <c r="BG199" s="116"/>
      <c r="BH199" s="116"/>
      <c r="BI199" s="116"/>
      <c r="BJ199" s="116"/>
      <c r="BK199" s="116"/>
      <c r="BL199" s="116"/>
      <c r="BM199" s="116"/>
      <c r="BN199" s="116"/>
      <c r="BO199" s="116"/>
      <c r="BP199" s="116"/>
      <c r="BQ199" s="116"/>
      <c r="BR199" s="116"/>
      <c r="BS199" s="116"/>
      <c r="BT199" s="116"/>
      <c r="BU199" s="116"/>
      <c r="BV199" s="116"/>
      <c r="BW199" s="116"/>
      <c r="BX199" s="116"/>
      <c r="BY199" s="116"/>
      <c r="BZ199" s="116"/>
      <c r="CA199" s="116"/>
      <c r="CB199" s="116"/>
      <c r="CC199" s="116"/>
      <c r="CD199" s="116"/>
      <c r="CE199" s="116"/>
      <c r="CF199" s="116"/>
      <c r="CG199" s="116"/>
      <c r="CH199" s="116"/>
      <c r="CI199" s="116"/>
      <c r="CJ199" s="116"/>
      <c r="CK199" s="116"/>
      <c r="CL199" s="116"/>
      <c r="CM199" s="116"/>
      <c r="CN199" s="116"/>
      <c r="CO199" s="116"/>
      <c r="CP199" s="116"/>
      <c r="CQ199" s="116"/>
      <c r="CR199" s="116"/>
      <c r="CS199" s="116"/>
      <c r="CT199" s="116"/>
      <c r="CU199" s="116"/>
      <c r="CV199" s="116"/>
      <c r="CW199" s="116"/>
      <c r="CX199" s="116"/>
      <c r="CY199" s="116"/>
      <c r="CZ199" s="116"/>
      <c r="DA199" s="116"/>
      <c r="DB199" s="116"/>
      <c r="DC199" s="116"/>
      <c r="DD199" s="116"/>
      <c r="DE199" s="116"/>
      <c r="DF199" s="116"/>
      <c r="DG199" s="116"/>
      <c r="DH199" s="116"/>
      <c r="DI199" s="116"/>
      <c r="DJ199" s="116"/>
      <c r="DK199" s="116"/>
      <c r="DL199" s="116"/>
      <c r="DM199" s="116"/>
      <c r="DN199" s="116"/>
      <c r="DO199" s="116"/>
      <c r="DP199" s="116"/>
      <c r="DQ199" s="116"/>
      <c r="DR199" s="116"/>
      <c r="DS199" s="116"/>
      <c r="DT199" s="116"/>
      <c r="DU199" s="116"/>
      <c r="DV199" s="116"/>
      <c r="DW199" s="116"/>
      <c r="DX199" s="116"/>
      <c r="DY199" s="116"/>
      <c r="DZ199" s="116"/>
      <c r="EA199" s="116"/>
      <c r="EB199" s="116"/>
      <c r="EC199" s="116"/>
      <c r="ED199" s="116"/>
      <c r="EE199" s="116"/>
      <c r="EF199" s="116"/>
      <c r="EG199" s="116"/>
      <c r="EH199" s="116"/>
      <c r="EI199" s="116"/>
      <c r="EJ199" s="116"/>
      <c r="EK199" s="116"/>
      <c r="EL199" s="116"/>
      <c r="EM199" s="116"/>
      <c r="EN199" s="116"/>
      <c r="EO199" s="116"/>
      <c r="EP199" s="116"/>
      <c r="EQ199" s="116"/>
      <c r="ER199" s="116"/>
      <c r="ES199" s="116"/>
      <c r="ET199" s="116"/>
      <c r="EU199" s="116"/>
      <c r="EV199" s="116"/>
      <c r="EW199" s="116"/>
      <c r="EX199" s="116"/>
      <c r="EY199" s="116"/>
      <c r="EZ199" s="116"/>
      <c r="FA199" s="116"/>
      <c r="FB199" s="43"/>
      <c r="FC199" s="108"/>
      <c r="FD199" s="119"/>
      <c r="FE199" s="119"/>
      <c r="FF199" s="108"/>
      <c r="FG199" s="258"/>
    </row>
    <row r="200" spans="1:163" ht="155" x14ac:dyDescent="0.35">
      <c r="A200" s="247">
        <f t="shared" ref="A200:A215" si="105">ROW()-5</f>
        <v>195</v>
      </c>
      <c r="B200" s="22" t="s">
        <v>155</v>
      </c>
      <c r="C200" s="163" t="s">
        <v>496</v>
      </c>
      <c r="D200" s="20" t="s">
        <v>495</v>
      </c>
      <c r="E200" s="22">
        <v>4</v>
      </c>
      <c r="F200" s="22">
        <v>1</v>
      </c>
      <c r="G200" s="104"/>
      <c r="H200" s="103"/>
      <c r="I200" s="103"/>
      <c r="J200" s="103"/>
      <c r="K200" s="103"/>
      <c r="L200" s="103"/>
      <c r="M200" s="103"/>
      <c r="N200" s="103"/>
      <c r="O200" s="103"/>
      <c r="P200" s="103"/>
      <c r="Q200" s="103"/>
      <c r="R200" s="103"/>
      <c r="S200" s="103"/>
      <c r="T200" s="103"/>
      <c r="U200" s="103"/>
      <c r="V200" s="103"/>
      <c r="W200" s="103"/>
      <c r="X200" s="103"/>
      <c r="Y200" s="103"/>
      <c r="Z200" s="103"/>
      <c r="AA200" s="103"/>
      <c r="AB200" s="103"/>
      <c r="AC200" s="103"/>
      <c r="AD200" s="103"/>
      <c r="AE200" s="103"/>
      <c r="AF200" s="103"/>
      <c r="AG200" s="103"/>
      <c r="AH200" s="103"/>
      <c r="AI200" s="103"/>
      <c r="AJ200" s="103"/>
      <c r="AK200" s="103"/>
      <c r="AL200" s="103"/>
      <c r="AM200" s="103"/>
      <c r="AN200" s="103"/>
      <c r="AO200" s="103"/>
      <c r="AP200" s="103"/>
      <c r="AQ200" s="103"/>
      <c r="AR200" s="103"/>
      <c r="AS200" s="103"/>
      <c r="AT200" s="103"/>
      <c r="AU200" s="103"/>
      <c r="AV200" s="103"/>
      <c r="AW200" s="103"/>
      <c r="AX200" s="103"/>
      <c r="AY200" s="103"/>
      <c r="AZ200" s="103"/>
      <c r="BA200" s="103">
        <v>450000</v>
      </c>
      <c r="BB200" s="103">
        <f>(BA200*5.1%)+BA200</f>
        <v>472950</v>
      </c>
      <c r="BC200" s="103">
        <v>480000</v>
      </c>
      <c r="BD200" s="103">
        <f>(BC200*5.1%)+BC200</f>
        <v>504480</v>
      </c>
      <c r="BE200" s="103"/>
      <c r="BF200" s="103"/>
      <c r="BG200" s="103"/>
      <c r="BH200" s="103"/>
      <c r="BI200" s="103"/>
      <c r="BJ200" s="103"/>
      <c r="BK200" s="103"/>
      <c r="BL200" s="103"/>
      <c r="BM200" s="103"/>
      <c r="BN200" s="103"/>
      <c r="BO200" s="103"/>
      <c r="BP200" s="103"/>
      <c r="BQ200" s="103"/>
      <c r="BR200" s="103"/>
      <c r="BS200" s="103"/>
      <c r="BT200" s="103"/>
      <c r="BU200" s="103"/>
      <c r="BV200" s="103"/>
      <c r="BW200" s="103"/>
      <c r="BX200" s="103"/>
      <c r="BY200" s="103"/>
      <c r="BZ200" s="103"/>
      <c r="CA200" s="103"/>
      <c r="CB200" s="103"/>
      <c r="CC200" s="103"/>
      <c r="CD200" s="103"/>
      <c r="CE200" s="103"/>
      <c r="CF200" s="103"/>
      <c r="CG200" s="103"/>
      <c r="CH200" s="103"/>
      <c r="CI200" s="103"/>
      <c r="CJ200" s="103"/>
      <c r="CK200" s="103"/>
      <c r="CL200" s="103"/>
      <c r="CM200" s="103"/>
      <c r="CN200" s="103"/>
      <c r="CO200" s="103"/>
      <c r="CP200" s="103"/>
      <c r="CQ200" s="103"/>
      <c r="CR200" s="103"/>
      <c r="CS200" s="103"/>
      <c r="CT200" s="103"/>
      <c r="CU200" s="103"/>
      <c r="CV200" s="103"/>
      <c r="CW200" s="103"/>
      <c r="CX200" s="103"/>
      <c r="CY200" s="103"/>
      <c r="CZ200" s="103"/>
      <c r="DA200" s="103"/>
      <c r="DB200" s="103"/>
      <c r="DC200" s="103"/>
      <c r="DD200" s="103"/>
      <c r="DE200" s="103"/>
      <c r="DF200" s="103"/>
      <c r="DG200" s="103"/>
      <c r="DH200" s="103"/>
      <c r="DI200" s="103"/>
      <c r="DJ200" s="103"/>
      <c r="DK200" s="103"/>
      <c r="DL200" s="103"/>
      <c r="DM200" s="103"/>
      <c r="DN200" s="103"/>
      <c r="DO200" s="103"/>
      <c r="DP200" s="103"/>
      <c r="DQ200" s="103"/>
      <c r="DR200" s="103"/>
      <c r="DS200" s="103"/>
      <c r="DT200" s="103"/>
      <c r="DU200" s="103"/>
      <c r="DV200" s="103"/>
      <c r="DW200" s="103"/>
      <c r="DX200" s="103"/>
      <c r="DY200" s="103"/>
      <c r="DZ200" s="103"/>
      <c r="EA200" s="103"/>
      <c r="EB200" s="103"/>
      <c r="EC200" s="103"/>
      <c r="ED200" s="103"/>
      <c r="EE200" s="103"/>
      <c r="EF200" s="103"/>
      <c r="EG200" s="103"/>
      <c r="EH200" s="103"/>
      <c r="EI200" s="103"/>
      <c r="EJ200" s="103"/>
      <c r="EK200" s="103"/>
      <c r="EL200" s="103"/>
      <c r="EM200" s="103"/>
      <c r="EN200" s="103"/>
      <c r="EO200" s="103"/>
      <c r="EP200" s="103"/>
      <c r="EQ200" s="103"/>
      <c r="ER200" s="103"/>
      <c r="ES200" s="103"/>
      <c r="ET200" s="103"/>
      <c r="EU200" s="103"/>
      <c r="EV200" s="103"/>
      <c r="EW200" s="103"/>
      <c r="EX200" s="103"/>
      <c r="EY200" s="103">
        <f t="shared" si="96"/>
        <v>488715</v>
      </c>
      <c r="EZ200" s="103">
        <f t="shared" si="97"/>
        <v>488715</v>
      </c>
      <c r="FA200" s="103">
        <f t="shared" si="98"/>
        <v>22295.076810811843</v>
      </c>
      <c r="FB200" s="36">
        <f t="shared" ref="FB200:FB215" si="106">+FA200/EZ200</f>
        <v>4.5619792334615966E-2</v>
      </c>
      <c r="FC200" s="37">
        <f t="shared" ref="FC200:FC213" si="107">FE200/1.19</f>
        <v>410684.87394957984</v>
      </c>
      <c r="FD200" s="38">
        <f>FC200*19%</f>
        <v>78030.126050420164</v>
      </c>
      <c r="FE200" s="39">
        <f t="shared" ref="FE200:FE215" si="108">ROUNDUP(IF(FB200&lt;15%,EZ200,EY200),0)</f>
        <v>488715</v>
      </c>
      <c r="FF200" s="106">
        <f t="shared" ref="FF200:FF209" si="109">+FE200*E200*F200</f>
        <v>1954860</v>
      </c>
      <c r="FG200" s="248" t="s">
        <v>541</v>
      </c>
    </row>
    <row r="201" spans="1:163" ht="31" x14ac:dyDescent="0.35">
      <c r="A201" s="247">
        <f t="shared" si="105"/>
        <v>196</v>
      </c>
      <c r="B201" s="20" t="s">
        <v>497</v>
      </c>
      <c r="C201" s="163" t="s">
        <v>640</v>
      </c>
      <c r="D201" s="20" t="s">
        <v>595</v>
      </c>
      <c r="E201" s="22">
        <v>1</v>
      </c>
      <c r="F201" s="22">
        <v>1</v>
      </c>
      <c r="G201" s="104"/>
      <c r="H201" s="103"/>
      <c r="I201" s="103"/>
      <c r="J201" s="103"/>
      <c r="K201" s="103"/>
      <c r="L201" s="103"/>
      <c r="M201" s="103"/>
      <c r="N201" s="103"/>
      <c r="O201" s="103"/>
      <c r="P201" s="103"/>
      <c r="Q201" s="103"/>
      <c r="R201" s="103"/>
      <c r="S201" s="103"/>
      <c r="T201" s="103"/>
      <c r="U201" s="103"/>
      <c r="V201" s="103"/>
      <c r="W201" s="103"/>
      <c r="X201" s="103"/>
      <c r="Y201" s="103"/>
      <c r="Z201" s="103"/>
      <c r="AA201" s="103"/>
      <c r="AB201" s="103"/>
      <c r="AC201" s="103"/>
      <c r="AD201" s="103"/>
      <c r="AE201" s="103"/>
      <c r="AF201" s="103"/>
      <c r="AG201" s="103"/>
      <c r="AH201" s="103"/>
      <c r="AI201" s="103"/>
      <c r="AJ201" s="103"/>
      <c r="AK201" s="103"/>
      <c r="AL201" s="103"/>
      <c r="AM201" s="103"/>
      <c r="AN201" s="103"/>
      <c r="AO201" s="103"/>
      <c r="AP201" s="103"/>
      <c r="AQ201" s="103"/>
      <c r="AR201" s="103"/>
      <c r="AS201" s="103"/>
      <c r="AT201" s="103"/>
      <c r="AU201" s="103"/>
      <c r="AV201" s="103"/>
      <c r="AW201" s="103"/>
      <c r="AX201" s="103"/>
      <c r="AY201" s="103"/>
      <c r="AZ201" s="103"/>
      <c r="BA201" s="103">
        <v>2000000</v>
      </c>
      <c r="BB201" s="103">
        <f>(BA201*5.1%)+BA201</f>
        <v>2102000</v>
      </c>
      <c r="BC201" s="103">
        <v>2100000</v>
      </c>
      <c r="BD201" s="103">
        <f>(BC201*5.1%)+BC201</f>
        <v>2207100</v>
      </c>
      <c r="BE201" s="103">
        <v>2400000</v>
      </c>
      <c r="BF201" s="103">
        <f>(BE201*5.1%)+BE201</f>
        <v>2522400</v>
      </c>
      <c r="BG201" s="103"/>
      <c r="BH201" s="103"/>
      <c r="BI201" s="103"/>
      <c r="BJ201" s="103"/>
      <c r="BK201" s="103"/>
      <c r="BL201" s="103"/>
      <c r="BM201" s="103"/>
      <c r="BN201" s="103"/>
      <c r="BO201" s="103"/>
      <c r="BP201" s="103"/>
      <c r="BQ201" s="103"/>
      <c r="BR201" s="103"/>
      <c r="BS201" s="103"/>
      <c r="BT201" s="103"/>
      <c r="BU201" s="103"/>
      <c r="BV201" s="103"/>
      <c r="BW201" s="103"/>
      <c r="BX201" s="103"/>
      <c r="BY201" s="103"/>
      <c r="BZ201" s="103"/>
      <c r="CA201" s="103"/>
      <c r="CB201" s="103"/>
      <c r="CC201" s="103"/>
      <c r="CD201" s="103"/>
      <c r="CE201" s="103"/>
      <c r="CF201" s="103"/>
      <c r="CG201" s="103"/>
      <c r="CH201" s="103"/>
      <c r="CI201" s="103"/>
      <c r="CJ201" s="103"/>
      <c r="CK201" s="103"/>
      <c r="CL201" s="103"/>
      <c r="CM201" s="103"/>
      <c r="CN201" s="103"/>
      <c r="CO201" s="103"/>
      <c r="CP201" s="103"/>
      <c r="CQ201" s="103"/>
      <c r="CR201" s="103"/>
      <c r="CS201" s="103"/>
      <c r="CT201" s="103"/>
      <c r="CU201" s="103"/>
      <c r="CV201" s="103"/>
      <c r="CW201" s="103"/>
      <c r="CX201" s="103"/>
      <c r="CY201" s="103"/>
      <c r="CZ201" s="103"/>
      <c r="DA201" s="103"/>
      <c r="DB201" s="103"/>
      <c r="DC201" s="103"/>
      <c r="DD201" s="103"/>
      <c r="DE201" s="103"/>
      <c r="DF201" s="103"/>
      <c r="DG201" s="103"/>
      <c r="DH201" s="103"/>
      <c r="DI201" s="103"/>
      <c r="DJ201" s="103"/>
      <c r="DK201" s="103"/>
      <c r="DL201" s="103"/>
      <c r="DM201" s="103"/>
      <c r="DN201" s="103"/>
      <c r="DO201" s="103"/>
      <c r="DP201" s="103"/>
      <c r="DQ201" s="103"/>
      <c r="DR201" s="103"/>
      <c r="DS201" s="103"/>
      <c r="DT201" s="103"/>
      <c r="DU201" s="103"/>
      <c r="DV201" s="103"/>
      <c r="DW201" s="103"/>
      <c r="DX201" s="103"/>
      <c r="DY201" s="103"/>
      <c r="DZ201" s="103"/>
      <c r="EA201" s="103"/>
      <c r="EB201" s="103"/>
      <c r="EC201" s="103"/>
      <c r="ED201" s="103"/>
      <c r="EE201" s="103"/>
      <c r="EF201" s="103"/>
      <c r="EG201" s="103"/>
      <c r="EH201" s="103"/>
      <c r="EI201" s="103"/>
      <c r="EJ201" s="103"/>
      <c r="EK201" s="103"/>
      <c r="EL201" s="103"/>
      <c r="EM201" s="103"/>
      <c r="EN201" s="103"/>
      <c r="EO201" s="103"/>
      <c r="EP201" s="103"/>
      <c r="EQ201" s="103"/>
      <c r="ER201" s="103"/>
      <c r="ES201" s="103"/>
      <c r="ET201" s="103"/>
      <c r="EU201" s="103"/>
      <c r="EV201" s="103"/>
      <c r="EW201" s="103"/>
      <c r="EX201" s="103"/>
      <c r="EY201" s="103">
        <f t="shared" si="96"/>
        <v>2207100</v>
      </c>
      <c r="EZ201" s="103">
        <f t="shared" si="97"/>
        <v>2277166.6666666665</v>
      </c>
      <c r="FA201" s="103">
        <f t="shared" si="98"/>
        <v>218783.09654389054</v>
      </c>
      <c r="FB201" s="36">
        <f t="shared" si="106"/>
        <v>9.6076892283052287E-2</v>
      </c>
      <c r="FC201" s="37">
        <f t="shared" si="107"/>
        <v>1913585.7142857143</v>
      </c>
      <c r="FD201" s="38">
        <f>FC201*19%</f>
        <v>363581.28571428574</v>
      </c>
      <c r="FE201" s="39">
        <f t="shared" si="108"/>
        <v>2277167</v>
      </c>
      <c r="FF201" s="106">
        <f t="shared" si="109"/>
        <v>2277167</v>
      </c>
      <c r="FG201" s="248" t="s">
        <v>541</v>
      </c>
    </row>
    <row r="202" spans="1:163" ht="93" x14ac:dyDescent="0.35">
      <c r="A202" s="247">
        <f t="shared" si="105"/>
        <v>197</v>
      </c>
      <c r="B202" s="22" t="s">
        <v>192</v>
      </c>
      <c r="C202" s="233" t="s">
        <v>193</v>
      </c>
      <c r="D202" s="20" t="s">
        <v>499</v>
      </c>
      <c r="E202" s="22">
        <v>1</v>
      </c>
      <c r="F202" s="22">
        <v>1</v>
      </c>
      <c r="G202" s="104"/>
      <c r="H202" s="103"/>
      <c r="I202" s="103"/>
      <c r="J202" s="103"/>
      <c r="K202" s="103"/>
      <c r="L202" s="103"/>
      <c r="M202" s="103"/>
      <c r="N202" s="103"/>
      <c r="O202" s="103"/>
      <c r="P202" s="103"/>
      <c r="Q202" s="103"/>
      <c r="R202" s="103"/>
      <c r="S202" s="103"/>
      <c r="T202" s="103"/>
      <c r="U202" s="103"/>
      <c r="V202" s="103"/>
      <c r="W202" s="103"/>
      <c r="X202" s="103"/>
      <c r="Y202" s="103"/>
      <c r="Z202" s="103"/>
      <c r="AA202" s="103"/>
      <c r="AB202" s="103"/>
      <c r="AC202" s="103"/>
      <c r="AD202" s="103"/>
      <c r="AE202" s="103"/>
      <c r="AF202" s="103"/>
      <c r="AG202" s="103"/>
      <c r="AH202" s="103"/>
      <c r="AI202" s="103"/>
      <c r="AJ202" s="103"/>
      <c r="AK202" s="103"/>
      <c r="AL202" s="103"/>
      <c r="AM202" s="103"/>
      <c r="AN202" s="103"/>
      <c r="AO202" s="103"/>
      <c r="AP202" s="103"/>
      <c r="AQ202" s="103"/>
      <c r="AR202" s="103"/>
      <c r="AS202" s="103"/>
      <c r="AT202" s="103"/>
      <c r="AU202" s="103"/>
      <c r="AV202" s="103"/>
      <c r="AW202" s="103"/>
      <c r="AX202" s="103"/>
      <c r="AY202" s="103"/>
      <c r="AZ202" s="103"/>
      <c r="BA202" s="103"/>
      <c r="BB202" s="103"/>
      <c r="BC202" s="103"/>
      <c r="BD202" s="103"/>
      <c r="BE202" s="103"/>
      <c r="BF202" s="103"/>
      <c r="BG202" s="103"/>
      <c r="BH202" s="103"/>
      <c r="BI202" s="103">
        <v>2500000</v>
      </c>
      <c r="BJ202" s="103">
        <f>(BI202*5.1%)+BI202</f>
        <v>2627500</v>
      </c>
      <c r="BK202" s="103">
        <v>2789000</v>
      </c>
      <c r="BL202" s="103">
        <f>(BK202*5.1%)+BK202</f>
        <v>2931239</v>
      </c>
      <c r="BM202" s="103"/>
      <c r="BN202" s="103"/>
      <c r="BO202" s="103">
        <v>2650000</v>
      </c>
      <c r="BP202" s="103">
        <f>(BO202*5.1%)+BO202</f>
        <v>2785150</v>
      </c>
      <c r="BQ202" s="103"/>
      <c r="BR202" s="103"/>
      <c r="BS202" s="103"/>
      <c r="BT202" s="103"/>
      <c r="BU202" s="103"/>
      <c r="BV202" s="103"/>
      <c r="BW202" s="103"/>
      <c r="BX202" s="103"/>
      <c r="BY202" s="103"/>
      <c r="BZ202" s="103"/>
      <c r="CA202" s="103"/>
      <c r="CB202" s="103"/>
      <c r="CC202" s="103"/>
      <c r="CD202" s="103"/>
      <c r="CE202" s="103"/>
      <c r="CF202" s="103"/>
      <c r="CG202" s="103"/>
      <c r="CH202" s="103"/>
      <c r="CI202" s="103"/>
      <c r="CJ202" s="103"/>
      <c r="CK202" s="103"/>
      <c r="CL202" s="103"/>
      <c r="CM202" s="103"/>
      <c r="CN202" s="103"/>
      <c r="CO202" s="103"/>
      <c r="CP202" s="103"/>
      <c r="CQ202" s="103"/>
      <c r="CR202" s="103"/>
      <c r="CS202" s="103"/>
      <c r="CT202" s="103"/>
      <c r="CU202" s="103"/>
      <c r="CV202" s="103"/>
      <c r="CW202" s="103"/>
      <c r="CX202" s="103"/>
      <c r="CY202" s="103"/>
      <c r="CZ202" s="103"/>
      <c r="DA202" s="103"/>
      <c r="DB202" s="103"/>
      <c r="DC202" s="103"/>
      <c r="DD202" s="103"/>
      <c r="DE202" s="103"/>
      <c r="DF202" s="103"/>
      <c r="DG202" s="103"/>
      <c r="DH202" s="103"/>
      <c r="DI202" s="103"/>
      <c r="DJ202" s="103"/>
      <c r="DK202" s="103"/>
      <c r="DL202" s="103"/>
      <c r="DM202" s="103"/>
      <c r="DN202" s="103"/>
      <c r="DO202" s="103"/>
      <c r="DP202" s="103"/>
      <c r="DQ202" s="103"/>
      <c r="DR202" s="103"/>
      <c r="DS202" s="103"/>
      <c r="DT202" s="103"/>
      <c r="DU202" s="103"/>
      <c r="DV202" s="103"/>
      <c r="DW202" s="103"/>
      <c r="DX202" s="103"/>
      <c r="DY202" s="103"/>
      <c r="DZ202" s="103"/>
      <c r="EA202" s="103"/>
      <c r="EB202" s="103"/>
      <c r="EC202" s="103"/>
      <c r="ED202" s="103"/>
      <c r="EE202" s="103"/>
      <c r="EF202" s="103"/>
      <c r="EG202" s="103"/>
      <c r="EH202" s="103"/>
      <c r="EI202" s="103"/>
      <c r="EJ202" s="103"/>
      <c r="EK202" s="103"/>
      <c r="EL202" s="103"/>
      <c r="EM202" s="103"/>
      <c r="EN202" s="103"/>
      <c r="EO202" s="103"/>
      <c r="EP202" s="103"/>
      <c r="EQ202" s="103"/>
      <c r="ER202" s="103"/>
      <c r="ES202" s="103"/>
      <c r="ET202" s="103"/>
      <c r="EU202" s="103"/>
      <c r="EV202" s="103"/>
      <c r="EW202" s="103"/>
      <c r="EX202" s="103"/>
      <c r="EY202" s="103">
        <f t="shared" si="96"/>
        <v>2785150</v>
      </c>
      <c r="EZ202" s="103">
        <f t="shared" si="97"/>
        <v>2781296.3333333335</v>
      </c>
      <c r="FA202" s="103">
        <f t="shared" si="98"/>
        <v>151906.16541251159</v>
      </c>
      <c r="FB202" s="36">
        <f t="shared" si="106"/>
        <v>5.4617037239773292E-2</v>
      </c>
      <c r="FC202" s="37">
        <f t="shared" si="107"/>
        <v>2337224.3697478995</v>
      </c>
      <c r="FD202" s="38">
        <f>FC202*19%</f>
        <v>444072.63025210088</v>
      </c>
      <c r="FE202" s="39">
        <f t="shared" si="108"/>
        <v>2781297</v>
      </c>
      <c r="FF202" s="106">
        <f t="shared" si="109"/>
        <v>2781297</v>
      </c>
      <c r="FG202" s="248" t="s">
        <v>541</v>
      </c>
    </row>
    <row r="203" spans="1:163" ht="46.5" x14ac:dyDescent="0.35">
      <c r="A203" s="247">
        <f t="shared" si="105"/>
        <v>198</v>
      </c>
      <c r="B203" s="22" t="s">
        <v>227</v>
      </c>
      <c r="C203" s="233" t="s">
        <v>228</v>
      </c>
      <c r="D203" s="22" t="s">
        <v>618</v>
      </c>
      <c r="E203" s="22">
        <v>3</v>
      </c>
      <c r="F203" s="22">
        <v>1</v>
      </c>
      <c r="G203" s="104"/>
      <c r="H203" s="103"/>
      <c r="I203" s="103"/>
      <c r="J203" s="103"/>
      <c r="K203" s="103"/>
      <c r="L203" s="103"/>
      <c r="M203" s="103"/>
      <c r="N203" s="103"/>
      <c r="O203" s="103"/>
      <c r="P203" s="103"/>
      <c r="Q203" s="103"/>
      <c r="R203" s="103"/>
      <c r="S203" s="103"/>
      <c r="T203" s="103"/>
      <c r="U203" s="103"/>
      <c r="V203" s="103"/>
      <c r="W203" s="103">
        <v>860000</v>
      </c>
      <c r="X203" s="103">
        <f>(W203*5.1%)+W203</f>
        <v>903860</v>
      </c>
      <c r="Y203" s="103">
        <v>600000</v>
      </c>
      <c r="Z203" s="103">
        <f>(Y203*5.1%)+Y203</f>
        <v>630600</v>
      </c>
      <c r="AA203" s="103"/>
      <c r="AB203" s="103"/>
      <c r="AC203" s="103"/>
      <c r="AD203" s="103"/>
      <c r="AE203" s="103"/>
      <c r="AF203" s="103"/>
      <c r="AG203" s="103"/>
      <c r="AH203" s="103"/>
      <c r="AI203" s="103"/>
      <c r="AJ203" s="103"/>
      <c r="AK203" s="103"/>
      <c r="AL203" s="103"/>
      <c r="AM203" s="103"/>
      <c r="AN203" s="103"/>
      <c r="AO203" s="103"/>
      <c r="AP203" s="103"/>
      <c r="AQ203" s="103"/>
      <c r="AR203" s="103"/>
      <c r="AS203" s="103"/>
      <c r="AT203" s="103"/>
      <c r="AU203" s="103"/>
      <c r="AV203" s="103"/>
      <c r="AW203" s="103"/>
      <c r="AX203" s="103"/>
      <c r="AY203" s="103"/>
      <c r="AZ203" s="103"/>
      <c r="BA203" s="103"/>
      <c r="BB203" s="103"/>
      <c r="BC203" s="103"/>
      <c r="BD203" s="103"/>
      <c r="BE203" s="103"/>
      <c r="BF203" s="103"/>
      <c r="BG203" s="103"/>
      <c r="BH203" s="103"/>
      <c r="BI203" s="103"/>
      <c r="BJ203" s="103"/>
      <c r="BK203" s="103"/>
      <c r="BL203" s="103"/>
      <c r="BM203" s="103"/>
      <c r="BN203" s="103"/>
      <c r="BO203" s="103"/>
      <c r="BP203" s="103"/>
      <c r="BQ203" s="103"/>
      <c r="BR203" s="103"/>
      <c r="BS203" s="103"/>
      <c r="BT203" s="103"/>
      <c r="BU203" s="103"/>
      <c r="BV203" s="103"/>
      <c r="BW203" s="103"/>
      <c r="BX203" s="103"/>
      <c r="BY203" s="103"/>
      <c r="BZ203" s="103"/>
      <c r="CA203" s="103"/>
      <c r="CB203" s="103"/>
      <c r="CC203" s="103"/>
      <c r="CD203" s="103"/>
      <c r="CE203" s="103"/>
      <c r="CF203" s="103"/>
      <c r="CG203" s="103"/>
      <c r="CH203" s="103"/>
      <c r="CI203" s="103"/>
      <c r="CJ203" s="103"/>
      <c r="CK203" s="103"/>
      <c r="CL203" s="103"/>
      <c r="CM203" s="103"/>
      <c r="CN203" s="103"/>
      <c r="CO203" s="103"/>
      <c r="CP203" s="103"/>
      <c r="CQ203" s="103"/>
      <c r="CR203" s="103"/>
      <c r="CS203" s="103"/>
      <c r="CT203" s="103"/>
      <c r="CU203" s="103"/>
      <c r="CV203" s="103"/>
      <c r="CW203" s="103"/>
      <c r="CX203" s="103"/>
      <c r="CY203" s="103"/>
      <c r="CZ203" s="103"/>
      <c r="DA203" s="103"/>
      <c r="DB203" s="103"/>
      <c r="DC203" s="103"/>
      <c r="DD203" s="103"/>
      <c r="DE203" s="103"/>
      <c r="DF203" s="103"/>
      <c r="DG203" s="103"/>
      <c r="DH203" s="103"/>
      <c r="DI203" s="103"/>
      <c r="DJ203" s="103"/>
      <c r="DK203" s="103"/>
      <c r="DL203" s="103"/>
      <c r="DM203" s="103"/>
      <c r="DN203" s="103"/>
      <c r="DO203" s="103"/>
      <c r="DP203" s="103"/>
      <c r="DQ203" s="103"/>
      <c r="DR203" s="103"/>
      <c r="DS203" s="103"/>
      <c r="DT203" s="103"/>
      <c r="DU203" s="103"/>
      <c r="DV203" s="103"/>
      <c r="DW203" s="103"/>
      <c r="DX203" s="103"/>
      <c r="DY203" s="103"/>
      <c r="DZ203" s="103"/>
      <c r="EA203" s="103"/>
      <c r="EB203" s="103"/>
      <c r="EC203" s="103"/>
      <c r="ED203" s="103"/>
      <c r="EE203" s="103"/>
      <c r="EF203" s="103"/>
      <c r="EG203" s="103"/>
      <c r="EH203" s="103"/>
      <c r="EI203" s="103"/>
      <c r="EJ203" s="103"/>
      <c r="EK203" s="103"/>
      <c r="EL203" s="103"/>
      <c r="EM203" s="103"/>
      <c r="EN203" s="103"/>
      <c r="EO203" s="103"/>
      <c r="EP203" s="103"/>
      <c r="EQ203" s="103"/>
      <c r="ER203" s="103"/>
      <c r="ES203" s="103"/>
      <c r="ET203" s="103"/>
      <c r="EU203" s="103"/>
      <c r="EV203" s="103"/>
      <c r="EW203" s="103"/>
      <c r="EX203" s="103"/>
      <c r="EY203" s="103">
        <f t="shared" si="96"/>
        <v>767230</v>
      </c>
      <c r="EZ203" s="103">
        <f t="shared" si="97"/>
        <v>767230</v>
      </c>
      <c r="FA203" s="103">
        <f t="shared" si="98"/>
        <v>193223.99902703598</v>
      </c>
      <c r="FB203" s="36">
        <f t="shared" si="106"/>
        <v>0.25184625083356488</v>
      </c>
      <c r="FC203" s="37">
        <f t="shared" si="107"/>
        <v>644731.09243697487</v>
      </c>
      <c r="FD203" s="38"/>
      <c r="FE203" s="39">
        <f t="shared" si="108"/>
        <v>767230</v>
      </c>
      <c r="FF203" s="106">
        <f t="shared" si="109"/>
        <v>2301690</v>
      </c>
      <c r="FG203" s="248" t="s">
        <v>534</v>
      </c>
    </row>
    <row r="204" spans="1:163" ht="46.5" x14ac:dyDescent="0.35">
      <c r="A204" s="247">
        <f t="shared" si="105"/>
        <v>199</v>
      </c>
      <c r="B204" s="22" t="s">
        <v>200</v>
      </c>
      <c r="C204" s="233" t="s">
        <v>201</v>
      </c>
      <c r="D204" s="20" t="s">
        <v>423</v>
      </c>
      <c r="E204" s="22">
        <v>1</v>
      </c>
      <c r="F204" s="22">
        <v>1</v>
      </c>
      <c r="G204" s="104"/>
      <c r="H204" s="103"/>
      <c r="I204" s="103"/>
      <c r="J204" s="103"/>
      <c r="K204" s="103"/>
      <c r="L204" s="103">
        <v>200000</v>
      </c>
      <c r="M204" s="103">
        <f>+((L204/1.19)*23%)+L204</f>
        <v>238655.46218487396</v>
      </c>
      <c r="N204" s="103"/>
      <c r="O204" s="103">
        <v>210000</v>
      </c>
      <c r="P204" s="103">
        <f>+((O204/1.19)*23%)+O204</f>
        <v>250588.23529411765</v>
      </c>
      <c r="Q204" s="103"/>
      <c r="R204" s="103">
        <v>243000</v>
      </c>
      <c r="S204" s="103">
        <f>+((R204/1.19)*23%)+R204</f>
        <v>289966.38655462186</v>
      </c>
      <c r="T204" s="103"/>
      <c r="U204" s="103"/>
      <c r="V204" s="103"/>
      <c r="W204" s="103"/>
      <c r="X204" s="103"/>
      <c r="Y204" s="103"/>
      <c r="Z204" s="103"/>
      <c r="AA204" s="103"/>
      <c r="AB204" s="103"/>
      <c r="AC204" s="103"/>
      <c r="AD204" s="103"/>
      <c r="AE204" s="103"/>
      <c r="AF204" s="103"/>
      <c r="AG204" s="103"/>
      <c r="AH204" s="103"/>
      <c r="AI204" s="103"/>
      <c r="AJ204" s="103"/>
      <c r="AK204" s="103"/>
      <c r="AL204" s="103"/>
      <c r="AM204" s="103"/>
      <c r="AN204" s="103"/>
      <c r="AO204" s="103"/>
      <c r="AP204" s="103"/>
      <c r="AQ204" s="103"/>
      <c r="AR204" s="103"/>
      <c r="AS204" s="103"/>
      <c r="AT204" s="103"/>
      <c r="AU204" s="103"/>
      <c r="AV204" s="103"/>
      <c r="AW204" s="103"/>
      <c r="AX204" s="103"/>
      <c r="AY204" s="103"/>
      <c r="AZ204" s="103"/>
      <c r="BA204" s="103"/>
      <c r="BB204" s="103"/>
      <c r="BC204" s="103"/>
      <c r="BD204" s="103"/>
      <c r="BE204" s="103"/>
      <c r="BF204" s="103"/>
      <c r="BG204" s="103"/>
      <c r="BH204" s="103"/>
      <c r="BI204" s="103"/>
      <c r="BJ204" s="103"/>
      <c r="BK204" s="103"/>
      <c r="BL204" s="103"/>
      <c r="BM204" s="103"/>
      <c r="BN204" s="103"/>
      <c r="BO204" s="103"/>
      <c r="BP204" s="103"/>
      <c r="BQ204" s="103"/>
      <c r="BR204" s="103"/>
      <c r="BS204" s="103"/>
      <c r="BT204" s="103"/>
      <c r="BU204" s="103"/>
      <c r="BV204" s="103"/>
      <c r="BW204" s="103"/>
      <c r="BX204" s="103"/>
      <c r="BY204" s="103"/>
      <c r="BZ204" s="103"/>
      <c r="CA204" s="103"/>
      <c r="CB204" s="103"/>
      <c r="CC204" s="103"/>
      <c r="CD204" s="103"/>
      <c r="CE204" s="103"/>
      <c r="CF204" s="103"/>
      <c r="CG204" s="103"/>
      <c r="CH204" s="103"/>
      <c r="CI204" s="103"/>
      <c r="CJ204" s="103"/>
      <c r="CK204" s="103"/>
      <c r="CL204" s="103"/>
      <c r="CM204" s="103"/>
      <c r="CN204" s="103"/>
      <c r="CO204" s="103"/>
      <c r="CP204" s="103"/>
      <c r="CQ204" s="103"/>
      <c r="CR204" s="103"/>
      <c r="CS204" s="103"/>
      <c r="CT204" s="103"/>
      <c r="CU204" s="103"/>
      <c r="CV204" s="103"/>
      <c r="CW204" s="103"/>
      <c r="CX204" s="103"/>
      <c r="CY204" s="103"/>
      <c r="CZ204" s="103"/>
      <c r="DA204" s="103"/>
      <c r="DB204" s="103"/>
      <c r="DC204" s="103"/>
      <c r="DD204" s="103"/>
      <c r="DE204" s="103"/>
      <c r="DF204" s="103"/>
      <c r="DG204" s="103"/>
      <c r="DH204" s="103"/>
      <c r="DI204" s="103"/>
      <c r="DJ204" s="103"/>
      <c r="DK204" s="103"/>
      <c r="DL204" s="103"/>
      <c r="DM204" s="103"/>
      <c r="DN204" s="103"/>
      <c r="DO204" s="103"/>
      <c r="DP204" s="103"/>
      <c r="DQ204" s="103"/>
      <c r="DR204" s="103"/>
      <c r="DS204" s="103"/>
      <c r="DT204" s="103"/>
      <c r="DU204" s="103"/>
      <c r="DV204" s="103"/>
      <c r="DW204" s="103"/>
      <c r="DX204" s="103"/>
      <c r="DY204" s="103"/>
      <c r="DZ204" s="103"/>
      <c r="EA204" s="103"/>
      <c r="EB204" s="103"/>
      <c r="EC204" s="103"/>
      <c r="ED204" s="103"/>
      <c r="EE204" s="103"/>
      <c r="EF204" s="103"/>
      <c r="EG204" s="103"/>
      <c r="EH204" s="103"/>
      <c r="EI204" s="103"/>
      <c r="EJ204" s="103"/>
      <c r="EK204" s="103"/>
      <c r="EL204" s="103"/>
      <c r="EM204" s="103"/>
      <c r="EN204" s="103"/>
      <c r="EO204" s="103"/>
      <c r="EP204" s="103"/>
      <c r="EQ204" s="103"/>
      <c r="ER204" s="103"/>
      <c r="ES204" s="103"/>
      <c r="ET204" s="103"/>
      <c r="EU204" s="103"/>
      <c r="EV204" s="103"/>
      <c r="EW204" s="103"/>
      <c r="EX204" s="103"/>
      <c r="EY204" s="103">
        <f t="shared" si="96"/>
        <v>250588.23529411765</v>
      </c>
      <c r="EZ204" s="103">
        <f t="shared" si="97"/>
        <v>259736.69467787116</v>
      </c>
      <c r="FA204" s="103">
        <f t="shared" si="98"/>
        <v>26850.949177666658</v>
      </c>
      <c r="FB204" s="36">
        <f t="shared" si="106"/>
        <v>0.10337757324188465</v>
      </c>
      <c r="FC204" s="37">
        <f t="shared" si="107"/>
        <v>218266.38655462186</v>
      </c>
      <c r="FD204" s="38">
        <f>FC204*19%</f>
        <v>41470.613445378156</v>
      </c>
      <c r="FE204" s="39">
        <f t="shared" si="108"/>
        <v>259737</v>
      </c>
      <c r="FF204" s="106">
        <f t="shared" si="109"/>
        <v>259737</v>
      </c>
      <c r="FG204" s="248" t="s">
        <v>541</v>
      </c>
    </row>
    <row r="205" spans="1:163" ht="31" x14ac:dyDescent="0.35">
      <c r="A205" s="247">
        <f t="shared" si="105"/>
        <v>200</v>
      </c>
      <c r="B205" s="22" t="s">
        <v>202</v>
      </c>
      <c r="C205" s="163" t="s">
        <v>609</v>
      </c>
      <c r="D205" s="20" t="s">
        <v>423</v>
      </c>
      <c r="E205" s="22">
        <v>6</v>
      </c>
      <c r="F205" s="22">
        <v>1</v>
      </c>
      <c r="G205" s="104"/>
      <c r="H205" s="103"/>
      <c r="I205" s="103"/>
      <c r="J205" s="103"/>
      <c r="K205" s="103"/>
      <c r="L205" s="103">
        <v>115000</v>
      </c>
      <c r="M205" s="103">
        <f>((L205/1.19)*23%)+L205</f>
        <v>137226.89075630251</v>
      </c>
      <c r="N205" s="103"/>
      <c r="O205" s="103">
        <v>120000</v>
      </c>
      <c r="P205" s="103">
        <f>((O205/1.19)*23%)+O205</f>
        <v>143193.27731092437</v>
      </c>
      <c r="Q205" s="103"/>
      <c r="R205" s="103">
        <v>148000</v>
      </c>
      <c r="S205" s="103">
        <f>((R205/1.19)*23%)+R205</f>
        <v>176605.04201680672</v>
      </c>
      <c r="T205" s="103"/>
      <c r="U205" s="103"/>
      <c r="V205" s="103"/>
      <c r="W205" s="103"/>
      <c r="X205" s="103"/>
      <c r="Y205" s="103"/>
      <c r="Z205" s="103"/>
      <c r="AA205" s="103"/>
      <c r="AB205" s="103"/>
      <c r="AC205" s="103"/>
      <c r="AD205" s="103"/>
      <c r="AE205" s="103"/>
      <c r="AF205" s="103"/>
      <c r="AG205" s="103"/>
      <c r="AH205" s="103"/>
      <c r="AI205" s="103"/>
      <c r="AJ205" s="103"/>
      <c r="AK205" s="103"/>
      <c r="AL205" s="103"/>
      <c r="AM205" s="103"/>
      <c r="AN205" s="103"/>
      <c r="AO205" s="103"/>
      <c r="AP205" s="103"/>
      <c r="AQ205" s="103"/>
      <c r="AR205" s="103"/>
      <c r="AS205" s="103"/>
      <c r="AT205" s="103"/>
      <c r="AU205" s="103"/>
      <c r="AV205" s="103"/>
      <c r="AW205" s="103"/>
      <c r="AX205" s="103"/>
      <c r="AY205" s="103"/>
      <c r="AZ205" s="103"/>
      <c r="BA205" s="103"/>
      <c r="BB205" s="103"/>
      <c r="BC205" s="103"/>
      <c r="BD205" s="103"/>
      <c r="BE205" s="103"/>
      <c r="BF205" s="103"/>
      <c r="BG205" s="103"/>
      <c r="BH205" s="103"/>
      <c r="BI205" s="103"/>
      <c r="BJ205" s="103"/>
      <c r="BK205" s="103"/>
      <c r="BL205" s="103"/>
      <c r="BM205" s="103"/>
      <c r="BN205" s="103"/>
      <c r="BO205" s="103"/>
      <c r="BP205" s="103"/>
      <c r="BQ205" s="103"/>
      <c r="BR205" s="103"/>
      <c r="BS205" s="103"/>
      <c r="BT205" s="103"/>
      <c r="BU205" s="103"/>
      <c r="BV205" s="103"/>
      <c r="BW205" s="103"/>
      <c r="BX205" s="103"/>
      <c r="BY205" s="103"/>
      <c r="BZ205" s="103"/>
      <c r="CA205" s="103"/>
      <c r="CB205" s="103"/>
      <c r="CC205" s="103"/>
      <c r="CD205" s="103"/>
      <c r="CE205" s="103"/>
      <c r="CF205" s="103"/>
      <c r="CG205" s="103"/>
      <c r="CH205" s="103"/>
      <c r="CI205" s="103"/>
      <c r="CJ205" s="103"/>
      <c r="CK205" s="103"/>
      <c r="CL205" s="103"/>
      <c r="CM205" s="103"/>
      <c r="CN205" s="103"/>
      <c r="CO205" s="103"/>
      <c r="CP205" s="103"/>
      <c r="CQ205" s="103"/>
      <c r="CR205" s="103"/>
      <c r="CS205" s="103"/>
      <c r="CT205" s="103"/>
      <c r="CU205" s="103"/>
      <c r="CV205" s="103"/>
      <c r="CW205" s="103"/>
      <c r="CX205" s="103"/>
      <c r="CY205" s="103"/>
      <c r="CZ205" s="103"/>
      <c r="DA205" s="103"/>
      <c r="DB205" s="103"/>
      <c r="DC205" s="103"/>
      <c r="DD205" s="103"/>
      <c r="DE205" s="103"/>
      <c r="DF205" s="103"/>
      <c r="DG205" s="103"/>
      <c r="DH205" s="103"/>
      <c r="DI205" s="103"/>
      <c r="DJ205" s="103"/>
      <c r="DK205" s="103"/>
      <c r="DL205" s="103"/>
      <c r="DM205" s="103"/>
      <c r="DN205" s="103"/>
      <c r="DO205" s="103"/>
      <c r="DP205" s="103"/>
      <c r="DQ205" s="103"/>
      <c r="DR205" s="103"/>
      <c r="DS205" s="103"/>
      <c r="DT205" s="103"/>
      <c r="DU205" s="103"/>
      <c r="DV205" s="103"/>
      <c r="DW205" s="103"/>
      <c r="DX205" s="103"/>
      <c r="DY205" s="103"/>
      <c r="DZ205" s="103"/>
      <c r="EA205" s="103"/>
      <c r="EB205" s="103"/>
      <c r="EC205" s="103"/>
      <c r="ED205" s="103"/>
      <c r="EE205" s="103"/>
      <c r="EF205" s="103"/>
      <c r="EG205" s="103"/>
      <c r="EH205" s="103"/>
      <c r="EI205" s="103"/>
      <c r="EJ205" s="103"/>
      <c r="EK205" s="103"/>
      <c r="EL205" s="103"/>
      <c r="EM205" s="103"/>
      <c r="EN205" s="103"/>
      <c r="EO205" s="103"/>
      <c r="EP205" s="103"/>
      <c r="EQ205" s="103"/>
      <c r="ER205" s="103"/>
      <c r="ES205" s="103"/>
      <c r="ET205" s="103"/>
      <c r="EU205" s="103"/>
      <c r="EV205" s="103"/>
      <c r="EW205" s="103"/>
      <c r="EX205" s="103"/>
      <c r="EY205" s="103">
        <f t="shared" si="96"/>
        <v>143193.27731092437</v>
      </c>
      <c r="EZ205" s="103">
        <f t="shared" si="97"/>
        <v>152341.73669467788</v>
      </c>
      <c r="FA205" s="103">
        <f t="shared" si="98"/>
        <v>21223.346366582569</v>
      </c>
      <c r="FB205" s="36">
        <f t="shared" si="106"/>
        <v>0.13931406341466512</v>
      </c>
      <c r="FC205" s="37">
        <f t="shared" si="107"/>
        <v>128018.48739495799</v>
      </c>
      <c r="FD205" s="38">
        <f>FC205*19%</f>
        <v>24323.512605042019</v>
      </c>
      <c r="FE205" s="39">
        <f t="shared" si="108"/>
        <v>152342</v>
      </c>
      <c r="FF205" s="106">
        <f t="shared" si="109"/>
        <v>914052</v>
      </c>
      <c r="FG205" s="248" t="s">
        <v>541</v>
      </c>
    </row>
    <row r="206" spans="1:163" ht="31.25" customHeight="1" x14ac:dyDescent="0.35">
      <c r="A206" s="247">
        <f t="shared" si="105"/>
        <v>201</v>
      </c>
      <c r="B206" s="22" t="s">
        <v>229</v>
      </c>
      <c r="C206" s="233" t="s">
        <v>230</v>
      </c>
      <c r="D206" s="20" t="s">
        <v>595</v>
      </c>
      <c r="E206" s="22">
        <v>4</v>
      </c>
      <c r="F206" s="22">
        <v>1</v>
      </c>
      <c r="G206" s="104"/>
      <c r="H206" s="103"/>
      <c r="I206" s="103"/>
      <c r="J206" s="103"/>
      <c r="K206" s="103"/>
      <c r="L206" s="103"/>
      <c r="M206" s="103"/>
      <c r="N206" s="103"/>
      <c r="O206" s="103"/>
      <c r="P206" s="103"/>
      <c r="Q206" s="103"/>
      <c r="R206" s="103"/>
      <c r="S206" s="103"/>
      <c r="T206" s="103"/>
      <c r="U206" s="103"/>
      <c r="V206" s="103"/>
      <c r="W206" s="103"/>
      <c r="X206" s="103"/>
      <c r="Y206" s="103"/>
      <c r="Z206" s="103"/>
      <c r="AA206" s="103"/>
      <c r="AB206" s="103"/>
      <c r="AC206" s="103"/>
      <c r="AD206" s="103"/>
      <c r="AE206" s="103"/>
      <c r="AF206" s="103"/>
      <c r="AG206" s="103"/>
      <c r="AH206" s="103"/>
      <c r="AI206" s="103"/>
      <c r="AJ206" s="103"/>
      <c r="AK206" s="103"/>
      <c r="AL206" s="103"/>
      <c r="AM206" s="103"/>
      <c r="AN206" s="103"/>
      <c r="AO206" s="103"/>
      <c r="AP206" s="103"/>
      <c r="AQ206" s="103"/>
      <c r="AR206" s="103"/>
      <c r="AS206" s="103"/>
      <c r="AT206" s="103"/>
      <c r="AU206" s="103"/>
      <c r="AV206" s="103"/>
      <c r="AW206" s="103"/>
      <c r="AX206" s="103"/>
      <c r="AY206" s="103"/>
      <c r="AZ206" s="103"/>
      <c r="BA206" s="103">
        <v>4000000</v>
      </c>
      <c r="BB206" s="103">
        <f>(BA206*5.1%)+BA206</f>
        <v>4204000</v>
      </c>
      <c r="BC206" s="103">
        <v>4100000</v>
      </c>
      <c r="BD206" s="103">
        <f>(BC206*5.1%)+BC206</f>
        <v>4309100</v>
      </c>
      <c r="BE206" s="103">
        <v>4450000</v>
      </c>
      <c r="BF206" s="103">
        <f>(BE206*5.1%)+BE206</f>
        <v>4676950</v>
      </c>
      <c r="BG206" s="103"/>
      <c r="BH206" s="103"/>
      <c r="BI206" s="103"/>
      <c r="BJ206" s="103"/>
      <c r="BK206" s="103"/>
      <c r="BL206" s="103"/>
      <c r="BM206" s="103"/>
      <c r="BN206" s="103"/>
      <c r="BO206" s="103"/>
      <c r="BP206" s="103"/>
      <c r="BQ206" s="103"/>
      <c r="BR206" s="103"/>
      <c r="BS206" s="103"/>
      <c r="BT206" s="103"/>
      <c r="BU206" s="103"/>
      <c r="BV206" s="103"/>
      <c r="BW206" s="103"/>
      <c r="BX206" s="103"/>
      <c r="BY206" s="103"/>
      <c r="BZ206" s="103"/>
      <c r="CA206" s="103"/>
      <c r="CB206" s="103"/>
      <c r="CC206" s="103"/>
      <c r="CD206" s="103"/>
      <c r="CE206" s="103"/>
      <c r="CF206" s="103"/>
      <c r="CG206" s="103"/>
      <c r="CH206" s="103"/>
      <c r="CI206" s="103"/>
      <c r="CJ206" s="103"/>
      <c r="CK206" s="103"/>
      <c r="CL206" s="103"/>
      <c r="CM206" s="103"/>
      <c r="CN206" s="103"/>
      <c r="CO206" s="103"/>
      <c r="CP206" s="103"/>
      <c r="CQ206" s="103"/>
      <c r="CR206" s="103"/>
      <c r="CS206" s="103"/>
      <c r="CT206" s="103"/>
      <c r="CU206" s="103"/>
      <c r="CV206" s="103"/>
      <c r="CW206" s="103"/>
      <c r="CX206" s="103"/>
      <c r="CY206" s="103"/>
      <c r="CZ206" s="103"/>
      <c r="DA206" s="103"/>
      <c r="DB206" s="103"/>
      <c r="DC206" s="103"/>
      <c r="DD206" s="103"/>
      <c r="DE206" s="103"/>
      <c r="DF206" s="103"/>
      <c r="DG206" s="103"/>
      <c r="DH206" s="103"/>
      <c r="DI206" s="103"/>
      <c r="DJ206" s="103"/>
      <c r="DK206" s="103"/>
      <c r="DL206" s="103"/>
      <c r="DM206" s="103"/>
      <c r="DN206" s="103"/>
      <c r="DO206" s="103"/>
      <c r="DP206" s="103"/>
      <c r="DQ206" s="103"/>
      <c r="DR206" s="103"/>
      <c r="DS206" s="103"/>
      <c r="DT206" s="103"/>
      <c r="DU206" s="103"/>
      <c r="DV206" s="103"/>
      <c r="DW206" s="103"/>
      <c r="DX206" s="103"/>
      <c r="DY206" s="103"/>
      <c r="DZ206" s="103"/>
      <c r="EA206" s="103"/>
      <c r="EB206" s="103"/>
      <c r="EC206" s="103"/>
      <c r="ED206" s="103"/>
      <c r="EE206" s="103"/>
      <c r="EF206" s="103"/>
      <c r="EG206" s="103"/>
      <c r="EH206" s="103"/>
      <c r="EI206" s="103"/>
      <c r="EJ206" s="103"/>
      <c r="EK206" s="103"/>
      <c r="EL206" s="103"/>
      <c r="EM206" s="103"/>
      <c r="EN206" s="103"/>
      <c r="EO206" s="103"/>
      <c r="EP206" s="103"/>
      <c r="EQ206" s="103"/>
      <c r="ER206" s="103"/>
      <c r="ES206" s="103"/>
      <c r="ET206" s="103"/>
      <c r="EU206" s="103"/>
      <c r="EV206" s="103"/>
      <c r="EW206" s="103"/>
      <c r="EX206" s="103"/>
      <c r="EY206" s="103">
        <f t="shared" si="96"/>
        <v>4309100</v>
      </c>
      <c r="EZ206" s="103">
        <f t="shared" si="97"/>
        <v>4396683.333333333</v>
      </c>
      <c r="FA206" s="103">
        <f t="shared" si="98"/>
        <v>248341.61115957459</v>
      </c>
      <c r="FB206" s="36">
        <f t="shared" si="106"/>
        <v>5.6483852106604893E-2</v>
      </c>
      <c r="FC206" s="37">
        <f t="shared" si="107"/>
        <v>3694692.4369747899</v>
      </c>
      <c r="FD206" s="38"/>
      <c r="FE206" s="39">
        <f t="shared" si="108"/>
        <v>4396684</v>
      </c>
      <c r="FF206" s="106">
        <f t="shared" si="109"/>
        <v>17586736</v>
      </c>
      <c r="FG206" s="248" t="s">
        <v>541</v>
      </c>
    </row>
    <row r="207" spans="1:163" ht="62" x14ac:dyDescent="0.35">
      <c r="A207" s="247">
        <f t="shared" si="105"/>
        <v>202</v>
      </c>
      <c r="B207" s="22" t="s">
        <v>231</v>
      </c>
      <c r="C207" s="233" t="s">
        <v>232</v>
      </c>
      <c r="D207" s="20" t="s">
        <v>495</v>
      </c>
      <c r="E207" s="22">
        <v>1</v>
      </c>
      <c r="F207" s="22">
        <v>1</v>
      </c>
      <c r="G207" s="104"/>
      <c r="H207" s="103"/>
      <c r="I207" s="103"/>
      <c r="J207" s="103"/>
      <c r="K207" s="103"/>
      <c r="L207" s="103"/>
      <c r="M207" s="103"/>
      <c r="N207" s="103"/>
      <c r="O207" s="103"/>
      <c r="P207" s="103"/>
      <c r="Q207" s="103"/>
      <c r="R207" s="103"/>
      <c r="S207" s="103"/>
      <c r="T207" s="103"/>
      <c r="U207" s="103"/>
      <c r="V207" s="103"/>
      <c r="W207" s="103"/>
      <c r="X207" s="103"/>
      <c r="Y207" s="103"/>
      <c r="Z207" s="103"/>
      <c r="AA207" s="103"/>
      <c r="AB207" s="103"/>
      <c r="AC207" s="103"/>
      <c r="AD207" s="103"/>
      <c r="AE207" s="103"/>
      <c r="AF207" s="103"/>
      <c r="AG207" s="103"/>
      <c r="AH207" s="103"/>
      <c r="AI207" s="103"/>
      <c r="AJ207" s="103"/>
      <c r="AK207" s="103"/>
      <c r="AL207" s="103"/>
      <c r="AM207" s="103"/>
      <c r="AN207" s="103"/>
      <c r="AO207" s="103"/>
      <c r="AP207" s="103"/>
      <c r="AQ207" s="103"/>
      <c r="AR207" s="103"/>
      <c r="AS207" s="103"/>
      <c r="AT207" s="103"/>
      <c r="AU207" s="103"/>
      <c r="AV207" s="103"/>
      <c r="AW207" s="103"/>
      <c r="AX207" s="103"/>
      <c r="AY207" s="103"/>
      <c r="AZ207" s="103"/>
      <c r="BA207" s="103">
        <v>3000000</v>
      </c>
      <c r="BB207" s="103">
        <f>(BA207*5.1%)+BA207</f>
        <v>3153000</v>
      </c>
      <c r="BC207" s="103">
        <v>3000000</v>
      </c>
      <c r="BD207" s="103">
        <f>(BC207*5.1%)+BC207</f>
        <v>3153000</v>
      </c>
      <c r="BE207" s="103">
        <v>3000000</v>
      </c>
      <c r="BF207" s="103">
        <f>(BE207*5.1%)+BE207</f>
        <v>3153000</v>
      </c>
      <c r="BG207" s="103"/>
      <c r="BH207" s="103"/>
      <c r="BI207" s="103"/>
      <c r="BJ207" s="103"/>
      <c r="BK207" s="103"/>
      <c r="BL207" s="103"/>
      <c r="BM207" s="103"/>
      <c r="BN207" s="103"/>
      <c r="BO207" s="103"/>
      <c r="BP207" s="103"/>
      <c r="BQ207" s="103"/>
      <c r="BR207" s="103"/>
      <c r="BS207" s="103"/>
      <c r="BT207" s="103"/>
      <c r="BU207" s="103"/>
      <c r="BV207" s="103"/>
      <c r="BW207" s="103"/>
      <c r="BX207" s="103"/>
      <c r="BY207" s="103"/>
      <c r="BZ207" s="103"/>
      <c r="CA207" s="103"/>
      <c r="CB207" s="103"/>
      <c r="CC207" s="103"/>
      <c r="CD207" s="103"/>
      <c r="CE207" s="103"/>
      <c r="CF207" s="103"/>
      <c r="CG207" s="103"/>
      <c r="CH207" s="103"/>
      <c r="CI207" s="103"/>
      <c r="CJ207" s="103"/>
      <c r="CK207" s="103"/>
      <c r="CL207" s="103"/>
      <c r="CM207" s="103"/>
      <c r="CN207" s="103"/>
      <c r="CO207" s="103"/>
      <c r="CP207" s="103"/>
      <c r="CQ207" s="103"/>
      <c r="CR207" s="103"/>
      <c r="CS207" s="103"/>
      <c r="CT207" s="103"/>
      <c r="CU207" s="103"/>
      <c r="CV207" s="103"/>
      <c r="CW207" s="103"/>
      <c r="CX207" s="103"/>
      <c r="CY207" s="103"/>
      <c r="CZ207" s="103"/>
      <c r="DA207" s="103"/>
      <c r="DB207" s="103"/>
      <c r="DC207" s="103"/>
      <c r="DD207" s="103"/>
      <c r="DE207" s="103"/>
      <c r="DF207" s="103"/>
      <c r="DG207" s="103"/>
      <c r="DH207" s="103"/>
      <c r="DI207" s="103"/>
      <c r="DJ207" s="103"/>
      <c r="DK207" s="103"/>
      <c r="DL207" s="103"/>
      <c r="DM207" s="103"/>
      <c r="DN207" s="103"/>
      <c r="DO207" s="103"/>
      <c r="DP207" s="103"/>
      <c r="DQ207" s="103"/>
      <c r="DR207" s="103"/>
      <c r="DS207" s="103"/>
      <c r="DT207" s="103"/>
      <c r="DU207" s="103"/>
      <c r="DV207" s="103"/>
      <c r="DW207" s="103"/>
      <c r="DX207" s="103"/>
      <c r="DY207" s="103"/>
      <c r="DZ207" s="103"/>
      <c r="EA207" s="103"/>
      <c r="EB207" s="103"/>
      <c r="EC207" s="103"/>
      <c r="ED207" s="103"/>
      <c r="EE207" s="103"/>
      <c r="EF207" s="103"/>
      <c r="EG207" s="103"/>
      <c r="EH207" s="103"/>
      <c r="EI207" s="103"/>
      <c r="EJ207" s="103"/>
      <c r="EK207" s="103"/>
      <c r="EL207" s="103"/>
      <c r="EM207" s="103"/>
      <c r="EN207" s="103"/>
      <c r="EO207" s="103"/>
      <c r="EP207" s="103"/>
      <c r="EQ207" s="103"/>
      <c r="ER207" s="103"/>
      <c r="ES207" s="103"/>
      <c r="ET207" s="103"/>
      <c r="EU207" s="103"/>
      <c r="EV207" s="103"/>
      <c r="EW207" s="103"/>
      <c r="EX207" s="103"/>
      <c r="EY207" s="103">
        <f t="shared" si="96"/>
        <v>3153000</v>
      </c>
      <c r="EZ207" s="103">
        <f t="shared" si="97"/>
        <v>3153000</v>
      </c>
      <c r="FA207" s="103">
        <f t="shared" si="98"/>
        <v>0</v>
      </c>
      <c r="FB207" s="36">
        <f t="shared" si="106"/>
        <v>0</v>
      </c>
      <c r="FC207" s="37">
        <f t="shared" si="107"/>
        <v>2649579.8319327733</v>
      </c>
      <c r="FD207" s="38">
        <f t="shared" ref="FD207:FD213" si="110">FC207*19%</f>
        <v>503420.16806722694</v>
      </c>
      <c r="FE207" s="39">
        <f t="shared" si="108"/>
        <v>3153000</v>
      </c>
      <c r="FF207" s="106">
        <f t="shared" si="109"/>
        <v>3153000</v>
      </c>
      <c r="FG207" s="248" t="s">
        <v>541</v>
      </c>
    </row>
    <row r="208" spans="1:163" ht="31" x14ac:dyDescent="0.35">
      <c r="A208" s="247">
        <f t="shared" si="105"/>
        <v>203</v>
      </c>
      <c r="B208" s="22" t="s">
        <v>233</v>
      </c>
      <c r="C208" s="233" t="s">
        <v>234</v>
      </c>
      <c r="D208" s="20" t="s">
        <v>595</v>
      </c>
      <c r="E208" s="22">
        <v>30</v>
      </c>
      <c r="F208" s="22">
        <v>1</v>
      </c>
      <c r="G208" s="104"/>
      <c r="H208" s="103"/>
      <c r="I208" s="103"/>
      <c r="J208" s="103"/>
      <c r="K208" s="103"/>
      <c r="L208" s="103"/>
      <c r="M208" s="103"/>
      <c r="N208" s="103"/>
      <c r="O208" s="103"/>
      <c r="P208" s="103"/>
      <c r="Q208" s="103"/>
      <c r="R208" s="103"/>
      <c r="S208" s="103"/>
      <c r="T208" s="103"/>
      <c r="U208" s="103"/>
      <c r="V208" s="103"/>
      <c r="W208" s="103"/>
      <c r="X208" s="103"/>
      <c r="Y208" s="103"/>
      <c r="Z208" s="103"/>
      <c r="AA208" s="103"/>
      <c r="AB208" s="103"/>
      <c r="AC208" s="103"/>
      <c r="AD208" s="103"/>
      <c r="AE208" s="103"/>
      <c r="AF208" s="103"/>
      <c r="AG208" s="103"/>
      <c r="AH208" s="103"/>
      <c r="AI208" s="103"/>
      <c r="AJ208" s="103"/>
      <c r="AK208" s="103"/>
      <c r="AL208" s="103"/>
      <c r="AM208" s="103"/>
      <c r="AN208" s="103"/>
      <c r="AO208" s="103"/>
      <c r="AP208" s="103"/>
      <c r="AQ208" s="103"/>
      <c r="AR208" s="103"/>
      <c r="AS208" s="103"/>
      <c r="AT208" s="103"/>
      <c r="AU208" s="103"/>
      <c r="AV208" s="103"/>
      <c r="AW208" s="103"/>
      <c r="AX208" s="103"/>
      <c r="AY208" s="103"/>
      <c r="AZ208" s="103"/>
      <c r="BA208" s="103">
        <v>520000</v>
      </c>
      <c r="BB208" s="103">
        <f>(BA208*5.1%)+BA208</f>
        <v>546520</v>
      </c>
      <c r="BC208" s="103">
        <v>520000</v>
      </c>
      <c r="BD208" s="103">
        <f>(BC208*5.1%)+BC208</f>
        <v>546520</v>
      </c>
      <c r="BE208" s="103"/>
      <c r="BF208" s="103"/>
      <c r="BG208" s="103"/>
      <c r="BH208" s="103"/>
      <c r="BI208" s="103"/>
      <c r="BJ208" s="103"/>
      <c r="BK208" s="103"/>
      <c r="BL208" s="103"/>
      <c r="BM208" s="103"/>
      <c r="BN208" s="103"/>
      <c r="BO208" s="103"/>
      <c r="BP208" s="103"/>
      <c r="BQ208" s="103"/>
      <c r="BR208" s="103"/>
      <c r="BS208" s="103"/>
      <c r="BT208" s="103"/>
      <c r="BU208" s="103"/>
      <c r="BV208" s="103"/>
      <c r="BW208" s="103"/>
      <c r="BX208" s="103"/>
      <c r="BY208" s="103"/>
      <c r="BZ208" s="103"/>
      <c r="CA208" s="103"/>
      <c r="CB208" s="103"/>
      <c r="CC208" s="103"/>
      <c r="CD208" s="103"/>
      <c r="CE208" s="103"/>
      <c r="CF208" s="103"/>
      <c r="CG208" s="103"/>
      <c r="CH208" s="103"/>
      <c r="CI208" s="103"/>
      <c r="CJ208" s="103"/>
      <c r="CK208" s="103"/>
      <c r="CL208" s="103"/>
      <c r="CM208" s="103"/>
      <c r="CN208" s="103"/>
      <c r="CO208" s="103"/>
      <c r="CP208" s="103"/>
      <c r="CQ208" s="103"/>
      <c r="CR208" s="103"/>
      <c r="CS208" s="103"/>
      <c r="CT208" s="103"/>
      <c r="CU208" s="103"/>
      <c r="CV208" s="103"/>
      <c r="CW208" s="103"/>
      <c r="CX208" s="103"/>
      <c r="CY208" s="103"/>
      <c r="CZ208" s="103"/>
      <c r="DA208" s="103"/>
      <c r="DB208" s="103"/>
      <c r="DC208" s="103"/>
      <c r="DD208" s="103"/>
      <c r="DE208" s="103"/>
      <c r="DF208" s="103"/>
      <c r="DG208" s="103"/>
      <c r="DH208" s="103"/>
      <c r="DI208" s="103"/>
      <c r="DJ208" s="103"/>
      <c r="DK208" s="103"/>
      <c r="DL208" s="103"/>
      <c r="DM208" s="103"/>
      <c r="DN208" s="103"/>
      <c r="DO208" s="103"/>
      <c r="DP208" s="103"/>
      <c r="DQ208" s="103"/>
      <c r="DR208" s="103"/>
      <c r="DS208" s="103"/>
      <c r="DT208" s="103"/>
      <c r="DU208" s="103"/>
      <c r="DV208" s="103"/>
      <c r="DW208" s="103"/>
      <c r="DX208" s="103"/>
      <c r="DY208" s="103"/>
      <c r="DZ208" s="103"/>
      <c r="EA208" s="103"/>
      <c r="EB208" s="103"/>
      <c r="EC208" s="103"/>
      <c r="ED208" s="103"/>
      <c r="EE208" s="103"/>
      <c r="EF208" s="103"/>
      <c r="EG208" s="103"/>
      <c r="EH208" s="103"/>
      <c r="EI208" s="103"/>
      <c r="EJ208" s="103"/>
      <c r="EK208" s="103"/>
      <c r="EL208" s="103"/>
      <c r="EM208" s="103"/>
      <c r="EN208" s="103"/>
      <c r="EO208" s="103"/>
      <c r="EP208" s="103"/>
      <c r="EQ208" s="103"/>
      <c r="ER208" s="103"/>
      <c r="ES208" s="103"/>
      <c r="ET208" s="103"/>
      <c r="EU208" s="103"/>
      <c r="EV208" s="103"/>
      <c r="EW208" s="103"/>
      <c r="EX208" s="103"/>
      <c r="EY208" s="103">
        <f t="shared" si="96"/>
        <v>546520</v>
      </c>
      <c r="EZ208" s="103">
        <f t="shared" si="97"/>
        <v>546520</v>
      </c>
      <c r="FA208" s="103">
        <f t="shared" si="98"/>
        <v>0</v>
      </c>
      <c r="FB208" s="36">
        <f t="shared" si="106"/>
        <v>0</v>
      </c>
      <c r="FC208" s="37">
        <f t="shared" si="107"/>
        <v>459260.50420168071</v>
      </c>
      <c r="FD208" s="38">
        <f t="shared" si="110"/>
        <v>87259.495798319331</v>
      </c>
      <c r="FE208" s="39">
        <f t="shared" si="108"/>
        <v>546520</v>
      </c>
      <c r="FF208" s="106">
        <f t="shared" si="109"/>
        <v>16395600</v>
      </c>
      <c r="FG208" s="248" t="s">
        <v>541</v>
      </c>
    </row>
    <row r="209" spans="1:163" ht="15.5" x14ac:dyDescent="0.35">
      <c r="A209" s="247">
        <f t="shared" si="105"/>
        <v>204</v>
      </c>
      <c r="B209" s="22" t="s">
        <v>204</v>
      </c>
      <c r="C209" s="163" t="s">
        <v>642</v>
      </c>
      <c r="D209" s="20" t="s">
        <v>595</v>
      </c>
      <c r="E209" s="22">
        <v>32</v>
      </c>
      <c r="F209" s="22">
        <v>1</v>
      </c>
      <c r="G209" s="104"/>
      <c r="H209" s="103"/>
      <c r="I209" s="103"/>
      <c r="J209" s="103"/>
      <c r="K209" s="103"/>
      <c r="L209" s="103"/>
      <c r="M209" s="103"/>
      <c r="N209" s="103"/>
      <c r="O209" s="103"/>
      <c r="P209" s="103"/>
      <c r="Q209" s="103"/>
      <c r="R209" s="103"/>
      <c r="S209" s="103"/>
      <c r="T209" s="103"/>
      <c r="U209" s="103"/>
      <c r="V209" s="103"/>
      <c r="W209" s="103"/>
      <c r="X209" s="103"/>
      <c r="Y209" s="103"/>
      <c r="Z209" s="103"/>
      <c r="AA209" s="103"/>
      <c r="AB209" s="103"/>
      <c r="AC209" s="103"/>
      <c r="AD209" s="103"/>
      <c r="AE209" s="103"/>
      <c r="AF209" s="103"/>
      <c r="AG209" s="103"/>
      <c r="AH209" s="103"/>
      <c r="AI209" s="103"/>
      <c r="AJ209" s="103"/>
      <c r="AK209" s="103"/>
      <c r="AL209" s="103"/>
      <c r="AM209" s="103"/>
      <c r="AN209" s="103"/>
      <c r="AO209" s="103"/>
      <c r="AP209" s="103"/>
      <c r="AQ209" s="103"/>
      <c r="AR209" s="103"/>
      <c r="AS209" s="103"/>
      <c r="AT209" s="103"/>
      <c r="AU209" s="103"/>
      <c r="AV209" s="103"/>
      <c r="AW209" s="103"/>
      <c r="AX209" s="103"/>
      <c r="AY209" s="103"/>
      <c r="AZ209" s="103"/>
      <c r="BA209" s="103">
        <v>3500</v>
      </c>
      <c r="BB209" s="103">
        <f>(BA209*5.1%)+BA209</f>
        <v>3678.5</v>
      </c>
      <c r="BC209" s="103">
        <v>3200</v>
      </c>
      <c r="BD209" s="103">
        <f>(BC209*5.1%)+BC209</f>
        <v>3363.2</v>
      </c>
      <c r="BE209" s="103">
        <v>2500</v>
      </c>
      <c r="BF209" s="103">
        <f>(BE209*5.1%)+BE209</f>
        <v>2627.5</v>
      </c>
      <c r="BG209" s="103"/>
      <c r="BH209" s="103"/>
      <c r="BI209" s="103"/>
      <c r="BJ209" s="103"/>
      <c r="BK209" s="103"/>
      <c r="BL209" s="103"/>
      <c r="BM209" s="103"/>
      <c r="BN209" s="103"/>
      <c r="BO209" s="103"/>
      <c r="BP209" s="103"/>
      <c r="BQ209" s="103"/>
      <c r="BR209" s="103"/>
      <c r="BS209" s="103"/>
      <c r="BT209" s="103"/>
      <c r="BU209" s="103"/>
      <c r="BV209" s="103"/>
      <c r="BW209" s="103"/>
      <c r="BX209" s="103"/>
      <c r="BY209" s="103"/>
      <c r="BZ209" s="103"/>
      <c r="CA209" s="103"/>
      <c r="CB209" s="103"/>
      <c r="CC209" s="103"/>
      <c r="CD209" s="103"/>
      <c r="CE209" s="103"/>
      <c r="CF209" s="103"/>
      <c r="CG209" s="103"/>
      <c r="CH209" s="103"/>
      <c r="CI209" s="103"/>
      <c r="CJ209" s="103"/>
      <c r="CK209" s="103"/>
      <c r="CL209" s="103"/>
      <c r="CM209" s="103"/>
      <c r="CN209" s="103"/>
      <c r="CO209" s="103"/>
      <c r="CP209" s="103"/>
      <c r="CQ209" s="103"/>
      <c r="CR209" s="103"/>
      <c r="CS209" s="103"/>
      <c r="CT209" s="103"/>
      <c r="CU209" s="103"/>
      <c r="CV209" s="103"/>
      <c r="CW209" s="103"/>
      <c r="CX209" s="103"/>
      <c r="CY209" s="103"/>
      <c r="CZ209" s="103"/>
      <c r="DA209" s="103"/>
      <c r="DB209" s="103"/>
      <c r="DC209" s="103"/>
      <c r="DD209" s="103"/>
      <c r="DE209" s="103"/>
      <c r="DF209" s="103"/>
      <c r="DG209" s="103"/>
      <c r="DH209" s="103"/>
      <c r="DI209" s="103"/>
      <c r="DJ209" s="103"/>
      <c r="DK209" s="103"/>
      <c r="DL209" s="103"/>
      <c r="DM209" s="103"/>
      <c r="DN209" s="103"/>
      <c r="DO209" s="103"/>
      <c r="DP209" s="103"/>
      <c r="DQ209" s="103"/>
      <c r="DR209" s="103"/>
      <c r="DS209" s="103"/>
      <c r="DT209" s="103"/>
      <c r="DU209" s="103"/>
      <c r="DV209" s="103"/>
      <c r="DW209" s="103"/>
      <c r="DX209" s="103"/>
      <c r="DY209" s="103"/>
      <c r="DZ209" s="103"/>
      <c r="EA209" s="103"/>
      <c r="EB209" s="103"/>
      <c r="EC209" s="103"/>
      <c r="ED209" s="103"/>
      <c r="EE209" s="103"/>
      <c r="EF209" s="103"/>
      <c r="EG209" s="103"/>
      <c r="EH209" s="103"/>
      <c r="EI209" s="103"/>
      <c r="EJ209" s="103"/>
      <c r="EK209" s="103"/>
      <c r="EL209" s="103"/>
      <c r="EM209" s="103"/>
      <c r="EN209" s="103"/>
      <c r="EO209" s="103"/>
      <c r="EP209" s="103"/>
      <c r="EQ209" s="103"/>
      <c r="ER209" s="103"/>
      <c r="ES209" s="103"/>
      <c r="ET209" s="103"/>
      <c r="EU209" s="103"/>
      <c r="EV209" s="103"/>
      <c r="EW209" s="103"/>
      <c r="EX209" s="103"/>
      <c r="EY209" s="103">
        <f t="shared" si="96"/>
        <v>3363.2</v>
      </c>
      <c r="EZ209" s="103">
        <f t="shared" si="97"/>
        <v>3223.0666666666671</v>
      </c>
      <c r="FA209" s="103">
        <f t="shared" si="98"/>
        <v>539.33131128586433</v>
      </c>
      <c r="FB209" s="36">
        <f t="shared" si="106"/>
        <v>0.16733482954717999</v>
      </c>
      <c r="FC209" s="37">
        <f t="shared" si="107"/>
        <v>2826.8907563025209</v>
      </c>
      <c r="FD209" s="38">
        <f t="shared" si="110"/>
        <v>537.10924369747897</v>
      </c>
      <c r="FE209" s="39">
        <f t="shared" si="108"/>
        <v>3364</v>
      </c>
      <c r="FF209" s="106">
        <f t="shared" si="109"/>
        <v>107648</v>
      </c>
      <c r="FG209" s="248" t="s">
        <v>534</v>
      </c>
    </row>
    <row r="210" spans="1:163" ht="31" x14ac:dyDescent="0.35">
      <c r="A210" s="247">
        <f t="shared" si="105"/>
        <v>205</v>
      </c>
      <c r="B210" s="22" t="s">
        <v>235</v>
      </c>
      <c r="C210" s="233" t="s">
        <v>236</v>
      </c>
      <c r="D210" s="22" t="s">
        <v>295</v>
      </c>
      <c r="E210" s="22">
        <v>15</v>
      </c>
      <c r="F210" s="22"/>
      <c r="G210" s="104"/>
      <c r="H210" s="103"/>
      <c r="I210" s="103"/>
      <c r="J210" s="103"/>
      <c r="K210" s="103"/>
      <c r="L210" s="103"/>
      <c r="M210" s="103"/>
      <c r="N210" s="103"/>
      <c r="O210" s="103"/>
      <c r="P210" s="103"/>
      <c r="Q210" s="103"/>
      <c r="R210" s="103"/>
      <c r="S210" s="103"/>
      <c r="T210" s="103"/>
      <c r="U210" s="103"/>
      <c r="V210" s="103"/>
      <c r="W210" s="103"/>
      <c r="X210" s="103"/>
      <c r="Y210" s="103"/>
      <c r="Z210" s="103"/>
      <c r="AA210" s="103"/>
      <c r="AB210" s="103"/>
      <c r="AC210" s="103"/>
      <c r="AD210" s="103"/>
      <c r="AE210" s="103"/>
      <c r="AF210" s="103"/>
      <c r="AG210" s="103"/>
      <c r="AH210" s="103"/>
      <c r="AI210" s="103"/>
      <c r="AJ210" s="103"/>
      <c r="AK210" s="103"/>
      <c r="AL210" s="103"/>
      <c r="AM210" s="103"/>
      <c r="AN210" s="103"/>
      <c r="AO210" s="103"/>
      <c r="AP210" s="103"/>
      <c r="AQ210" s="103"/>
      <c r="AR210" s="103"/>
      <c r="AS210" s="103"/>
      <c r="AT210" s="103"/>
      <c r="AU210" s="103"/>
      <c r="AV210" s="103"/>
      <c r="AW210" s="103"/>
      <c r="AX210" s="103"/>
      <c r="AY210" s="103"/>
      <c r="AZ210" s="103"/>
      <c r="BA210" s="103"/>
      <c r="BB210" s="103"/>
      <c r="BC210" s="103"/>
      <c r="BD210" s="103"/>
      <c r="BE210" s="103"/>
      <c r="BF210" s="103"/>
      <c r="BG210" s="103"/>
      <c r="BH210" s="103"/>
      <c r="BI210" s="103"/>
      <c r="BJ210" s="103"/>
      <c r="BK210" s="103"/>
      <c r="BL210" s="103"/>
      <c r="BM210" s="103"/>
      <c r="BN210" s="103"/>
      <c r="BO210" s="103"/>
      <c r="BP210" s="103"/>
      <c r="BQ210" s="103"/>
      <c r="BR210" s="103"/>
      <c r="BS210" s="103"/>
      <c r="BT210" s="103"/>
      <c r="BU210" s="103"/>
      <c r="BV210" s="103"/>
      <c r="BW210" s="103"/>
      <c r="BX210" s="103"/>
      <c r="BY210" s="103"/>
      <c r="BZ210" s="103"/>
      <c r="CA210" s="103"/>
      <c r="CB210" s="103"/>
      <c r="CC210" s="103"/>
      <c r="CD210" s="103"/>
      <c r="CE210" s="103"/>
      <c r="CF210" s="103"/>
      <c r="CG210" s="103"/>
      <c r="CH210" s="103"/>
      <c r="CI210" s="103"/>
      <c r="CJ210" s="103"/>
      <c r="CK210" s="103"/>
      <c r="CL210" s="103"/>
      <c r="CM210" s="103"/>
      <c r="CN210" s="103"/>
      <c r="CO210" s="103"/>
      <c r="CP210" s="103"/>
      <c r="CQ210" s="103"/>
      <c r="CR210" s="103"/>
      <c r="CS210" s="103"/>
      <c r="CT210" s="103"/>
      <c r="CU210" s="103"/>
      <c r="CV210" s="103"/>
      <c r="CW210" s="103"/>
      <c r="CX210" s="103"/>
      <c r="CY210" s="103"/>
      <c r="CZ210" s="103"/>
      <c r="DA210" s="103"/>
      <c r="DB210" s="103"/>
      <c r="DC210" s="103">
        <v>81158</v>
      </c>
      <c r="DD210" s="103"/>
      <c r="DE210" s="103"/>
      <c r="DF210" s="103"/>
      <c r="DG210" s="103"/>
      <c r="DH210" s="103"/>
      <c r="DI210" s="103"/>
      <c r="DJ210" s="103"/>
      <c r="DK210" s="103"/>
      <c r="DL210" s="103"/>
      <c r="DM210" s="103"/>
      <c r="DN210" s="103"/>
      <c r="DO210" s="103"/>
      <c r="DP210" s="103"/>
      <c r="DQ210" s="103"/>
      <c r="DR210" s="103"/>
      <c r="DS210" s="103"/>
      <c r="DT210" s="103"/>
      <c r="DU210" s="103"/>
      <c r="DV210" s="103"/>
      <c r="DW210" s="103"/>
      <c r="DX210" s="103"/>
      <c r="DY210" s="103"/>
      <c r="DZ210" s="103"/>
      <c r="EA210" s="103"/>
      <c r="EB210" s="103">
        <v>77350</v>
      </c>
      <c r="EC210" s="103"/>
      <c r="ED210" s="103"/>
      <c r="EE210" s="103"/>
      <c r="EF210" s="103"/>
      <c r="EG210" s="103"/>
      <c r="EH210" s="103"/>
      <c r="EI210" s="103"/>
      <c r="EJ210" s="103"/>
      <c r="EK210" s="103"/>
      <c r="EL210" s="103"/>
      <c r="EM210" s="103"/>
      <c r="EN210" s="103"/>
      <c r="EO210" s="103"/>
      <c r="EP210" s="103"/>
      <c r="EQ210" s="103"/>
      <c r="ER210" s="103"/>
      <c r="ES210" s="103"/>
      <c r="ET210" s="103"/>
      <c r="EU210" s="103"/>
      <c r="EV210" s="103"/>
      <c r="EW210" s="103"/>
      <c r="EX210" s="103"/>
      <c r="EY210" s="103">
        <f t="shared" si="96"/>
        <v>79254</v>
      </c>
      <c r="EZ210" s="103">
        <f t="shared" si="97"/>
        <v>79254</v>
      </c>
      <c r="FA210" s="103">
        <f t="shared" si="98"/>
        <v>2692.6626227583729</v>
      </c>
      <c r="FB210" s="36">
        <f t="shared" si="106"/>
        <v>3.3975100597551829E-2</v>
      </c>
      <c r="FC210" s="37">
        <f t="shared" si="107"/>
        <v>66600</v>
      </c>
      <c r="FD210" s="38">
        <f t="shared" si="110"/>
        <v>12654</v>
      </c>
      <c r="FE210" s="39">
        <f t="shared" si="108"/>
        <v>79254</v>
      </c>
      <c r="FF210" s="106">
        <f>+FE210*E210</f>
        <v>1188810</v>
      </c>
      <c r="FG210" s="248" t="s">
        <v>541</v>
      </c>
    </row>
    <row r="211" spans="1:163" ht="46.5" x14ac:dyDescent="0.35">
      <c r="A211" s="247">
        <f t="shared" si="105"/>
        <v>206</v>
      </c>
      <c r="B211" s="22" t="s">
        <v>237</v>
      </c>
      <c r="C211" s="233" t="s">
        <v>238</v>
      </c>
      <c r="D211" s="20" t="s">
        <v>595</v>
      </c>
      <c r="E211" s="22">
        <v>1</v>
      </c>
      <c r="F211" s="22">
        <v>1</v>
      </c>
      <c r="G211" s="104"/>
      <c r="H211" s="103"/>
      <c r="I211" s="103"/>
      <c r="J211" s="103"/>
      <c r="K211" s="103"/>
      <c r="L211" s="103"/>
      <c r="M211" s="103"/>
      <c r="N211" s="103"/>
      <c r="O211" s="103"/>
      <c r="P211" s="103"/>
      <c r="Q211" s="103"/>
      <c r="R211" s="103"/>
      <c r="S211" s="103"/>
      <c r="T211" s="103"/>
      <c r="U211" s="103"/>
      <c r="V211" s="103"/>
      <c r="W211" s="103"/>
      <c r="X211" s="103"/>
      <c r="Y211" s="103"/>
      <c r="Z211" s="103"/>
      <c r="AA211" s="103"/>
      <c r="AB211" s="103"/>
      <c r="AC211" s="103"/>
      <c r="AD211" s="103"/>
      <c r="AE211" s="103"/>
      <c r="AF211" s="103"/>
      <c r="AG211" s="103"/>
      <c r="AH211" s="103"/>
      <c r="AI211" s="103"/>
      <c r="AJ211" s="103"/>
      <c r="AK211" s="103"/>
      <c r="AL211" s="103"/>
      <c r="AM211" s="103"/>
      <c r="AN211" s="103"/>
      <c r="AO211" s="103"/>
      <c r="AP211" s="103"/>
      <c r="AQ211" s="103"/>
      <c r="AR211" s="103"/>
      <c r="AS211" s="103"/>
      <c r="AT211" s="103"/>
      <c r="AU211" s="103"/>
      <c r="AV211" s="103"/>
      <c r="AW211" s="103"/>
      <c r="AX211" s="103"/>
      <c r="AY211" s="103"/>
      <c r="AZ211" s="103"/>
      <c r="BA211" s="103">
        <v>2000000</v>
      </c>
      <c r="BB211" s="103">
        <f>(BA211*5.1%)+BA211</f>
        <v>2102000</v>
      </c>
      <c r="BC211" s="103">
        <v>2000000</v>
      </c>
      <c r="BD211" s="103">
        <f>(BC211*5.1%)+BC211</f>
        <v>2102000</v>
      </c>
      <c r="BE211" s="103">
        <v>2100000</v>
      </c>
      <c r="BF211" s="103">
        <f>(BE211*5.1%)+BE211</f>
        <v>2207100</v>
      </c>
      <c r="BG211" s="103"/>
      <c r="BH211" s="103"/>
      <c r="BI211" s="103"/>
      <c r="BJ211" s="103"/>
      <c r="BK211" s="103"/>
      <c r="BL211" s="103"/>
      <c r="BM211" s="103"/>
      <c r="BN211" s="103"/>
      <c r="BO211" s="103"/>
      <c r="BP211" s="103"/>
      <c r="BQ211" s="103"/>
      <c r="BR211" s="103"/>
      <c r="BS211" s="103"/>
      <c r="BT211" s="103"/>
      <c r="BU211" s="103"/>
      <c r="BV211" s="103"/>
      <c r="BW211" s="103"/>
      <c r="BX211" s="103"/>
      <c r="BY211" s="103"/>
      <c r="BZ211" s="103"/>
      <c r="CA211" s="103"/>
      <c r="CB211" s="103"/>
      <c r="CC211" s="103"/>
      <c r="CD211" s="103"/>
      <c r="CE211" s="103"/>
      <c r="CF211" s="103"/>
      <c r="CG211" s="103"/>
      <c r="CH211" s="103"/>
      <c r="CI211" s="103"/>
      <c r="CJ211" s="103"/>
      <c r="CK211" s="103"/>
      <c r="CL211" s="103"/>
      <c r="CM211" s="103"/>
      <c r="CN211" s="103"/>
      <c r="CO211" s="103"/>
      <c r="CP211" s="103"/>
      <c r="CQ211" s="103"/>
      <c r="CR211" s="103"/>
      <c r="CS211" s="103"/>
      <c r="CT211" s="103"/>
      <c r="CU211" s="103"/>
      <c r="CV211" s="103"/>
      <c r="CW211" s="103"/>
      <c r="CX211" s="103"/>
      <c r="CY211" s="103"/>
      <c r="CZ211" s="103"/>
      <c r="DA211" s="103"/>
      <c r="DB211" s="103"/>
      <c r="DC211" s="103"/>
      <c r="DD211" s="103"/>
      <c r="DE211" s="103"/>
      <c r="DF211" s="103"/>
      <c r="DG211" s="103"/>
      <c r="DH211" s="103"/>
      <c r="DI211" s="103"/>
      <c r="DJ211" s="103"/>
      <c r="DK211" s="103"/>
      <c r="DL211" s="103"/>
      <c r="DM211" s="103"/>
      <c r="DN211" s="103"/>
      <c r="DO211" s="103"/>
      <c r="DP211" s="103"/>
      <c r="DQ211" s="103"/>
      <c r="DR211" s="103"/>
      <c r="DS211" s="103"/>
      <c r="DT211" s="103"/>
      <c r="DU211" s="103"/>
      <c r="DV211" s="103"/>
      <c r="DW211" s="103"/>
      <c r="DX211" s="103"/>
      <c r="DY211" s="103"/>
      <c r="DZ211" s="103"/>
      <c r="EA211" s="103"/>
      <c r="EB211" s="103"/>
      <c r="EC211" s="103"/>
      <c r="ED211" s="103"/>
      <c r="EE211" s="103"/>
      <c r="EF211" s="103"/>
      <c r="EG211" s="103"/>
      <c r="EH211" s="103"/>
      <c r="EI211" s="103"/>
      <c r="EJ211" s="103"/>
      <c r="EK211" s="103"/>
      <c r="EL211" s="103"/>
      <c r="EM211" s="103"/>
      <c r="EN211" s="103"/>
      <c r="EO211" s="103"/>
      <c r="EP211" s="103"/>
      <c r="EQ211" s="103"/>
      <c r="ER211" s="103"/>
      <c r="ES211" s="103"/>
      <c r="ET211" s="103"/>
      <c r="EU211" s="103"/>
      <c r="EV211" s="103"/>
      <c r="EW211" s="103"/>
      <c r="EX211" s="103"/>
      <c r="EY211" s="103">
        <f t="shared" si="96"/>
        <v>2102000</v>
      </c>
      <c r="EZ211" s="103">
        <f t="shared" si="97"/>
        <v>2137033.3333333335</v>
      </c>
      <c r="FA211" s="103">
        <f t="shared" si="98"/>
        <v>60679.513291829666</v>
      </c>
      <c r="FB211" s="36">
        <f t="shared" si="106"/>
        <v>2.8394275533916019E-2</v>
      </c>
      <c r="FC211" s="37">
        <f t="shared" si="107"/>
        <v>1795826.8907563025</v>
      </c>
      <c r="FD211" s="38">
        <f t="shared" si="110"/>
        <v>341207.10924369749</v>
      </c>
      <c r="FE211" s="39">
        <f t="shared" si="108"/>
        <v>2137034</v>
      </c>
      <c r="FF211" s="106">
        <f>+FE211*E211*F211</f>
        <v>2137034</v>
      </c>
      <c r="FG211" s="248" t="s">
        <v>541</v>
      </c>
    </row>
    <row r="212" spans="1:163" ht="139.5" x14ac:dyDescent="0.35">
      <c r="A212" s="247">
        <f t="shared" si="105"/>
        <v>207</v>
      </c>
      <c r="B212" s="22" t="s">
        <v>224</v>
      </c>
      <c r="C212" s="233" t="s">
        <v>225</v>
      </c>
      <c r="D212" s="20" t="s">
        <v>595</v>
      </c>
      <c r="E212" s="22">
        <v>1</v>
      </c>
      <c r="F212" s="22">
        <v>1</v>
      </c>
      <c r="G212" s="104"/>
      <c r="H212" s="103"/>
      <c r="I212" s="103"/>
      <c r="J212" s="103"/>
      <c r="K212" s="103"/>
      <c r="L212" s="103"/>
      <c r="M212" s="103"/>
      <c r="N212" s="103"/>
      <c r="O212" s="103"/>
      <c r="P212" s="103"/>
      <c r="Q212" s="103"/>
      <c r="R212" s="103"/>
      <c r="S212" s="103"/>
      <c r="T212" s="103"/>
      <c r="U212" s="103"/>
      <c r="V212" s="103"/>
      <c r="W212" s="103"/>
      <c r="X212" s="103"/>
      <c r="Y212" s="103"/>
      <c r="Z212" s="103"/>
      <c r="AA212" s="103"/>
      <c r="AB212" s="103"/>
      <c r="AC212" s="103"/>
      <c r="AD212" s="103"/>
      <c r="AE212" s="103"/>
      <c r="AF212" s="103"/>
      <c r="AG212" s="103"/>
      <c r="AH212" s="103"/>
      <c r="AI212" s="103"/>
      <c r="AJ212" s="103"/>
      <c r="AK212" s="103"/>
      <c r="AL212" s="103"/>
      <c r="AM212" s="103"/>
      <c r="AN212" s="103"/>
      <c r="AO212" s="103"/>
      <c r="AP212" s="103"/>
      <c r="AQ212" s="103"/>
      <c r="AR212" s="103"/>
      <c r="AS212" s="103"/>
      <c r="AT212" s="103"/>
      <c r="AU212" s="103"/>
      <c r="AV212" s="103"/>
      <c r="AW212" s="103"/>
      <c r="AX212" s="103"/>
      <c r="AY212" s="103"/>
      <c r="AZ212" s="103"/>
      <c r="BA212" s="103">
        <v>5000000</v>
      </c>
      <c r="BB212" s="103">
        <f>(BA212*5.1%)+BA212</f>
        <v>5255000</v>
      </c>
      <c r="BC212" s="103">
        <v>5200000</v>
      </c>
      <c r="BD212" s="103">
        <f>(BC212*5.1%)+BC212</f>
        <v>5465200</v>
      </c>
      <c r="BE212" s="103">
        <v>5450000</v>
      </c>
      <c r="BF212" s="103">
        <f>(BE212*5.1%)+BE212</f>
        <v>5727950</v>
      </c>
      <c r="BG212" s="103"/>
      <c r="BH212" s="103"/>
      <c r="BI212" s="103"/>
      <c r="BJ212" s="103"/>
      <c r="BK212" s="103"/>
      <c r="BL212" s="103"/>
      <c r="BM212" s="103"/>
      <c r="BN212" s="103"/>
      <c r="BO212" s="103"/>
      <c r="BP212" s="103"/>
      <c r="BQ212" s="103"/>
      <c r="BR212" s="103"/>
      <c r="BS212" s="103"/>
      <c r="BT212" s="103"/>
      <c r="BU212" s="103"/>
      <c r="BV212" s="103"/>
      <c r="BW212" s="103"/>
      <c r="BX212" s="103"/>
      <c r="BY212" s="103"/>
      <c r="BZ212" s="103"/>
      <c r="CA212" s="103"/>
      <c r="CB212" s="103"/>
      <c r="CC212" s="103"/>
      <c r="CD212" s="103"/>
      <c r="CE212" s="103"/>
      <c r="CF212" s="103"/>
      <c r="CG212" s="103"/>
      <c r="CH212" s="103"/>
      <c r="CI212" s="103"/>
      <c r="CJ212" s="103"/>
      <c r="CK212" s="103"/>
      <c r="CL212" s="103"/>
      <c r="CM212" s="103"/>
      <c r="CN212" s="103"/>
      <c r="CO212" s="103"/>
      <c r="CP212" s="103"/>
      <c r="CQ212" s="103"/>
      <c r="CR212" s="103"/>
      <c r="CS212" s="103"/>
      <c r="CT212" s="103"/>
      <c r="CU212" s="103"/>
      <c r="CV212" s="103"/>
      <c r="CW212" s="103"/>
      <c r="CX212" s="103"/>
      <c r="CY212" s="103"/>
      <c r="CZ212" s="103"/>
      <c r="DA212" s="103"/>
      <c r="DB212" s="103"/>
      <c r="DC212" s="103"/>
      <c r="DD212" s="103"/>
      <c r="DE212" s="103"/>
      <c r="DF212" s="103"/>
      <c r="DG212" s="103"/>
      <c r="DH212" s="103"/>
      <c r="DI212" s="103"/>
      <c r="DJ212" s="103"/>
      <c r="DK212" s="103"/>
      <c r="DL212" s="103"/>
      <c r="DM212" s="103"/>
      <c r="DN212" s="103"/>
      <c r="DO212" s="103"/>
      <c r="DP212" s="103"/>
      <c r="DQ212" s="103"/>
      <c r="DR212" s="103"/>
      <c r="DS212" s="103"/>
      <c r="DT212" s="103"/>
      <c r="DU212" s="103"/>
      <c r="DV212" s="103"/>
      <c r="DW212" s="103"/>
      <c r="DX212" s="103"/>
      <c r="DY212" s="103"/>
      <c r="DZ212" s="103"/>
      <c r="EA212" s="103"/>
      <c r="EB212" s="103"/>
      <c r="EC212" s="103"/>
      <c r="ED212" s="103"/>
      <c r="EE212" s="103"/>
      <c r="EF212" s="103"/>
      <c r="EG212" s="103"/>
      <c r="EH212" s="103"/>
      <c r="EI212" s="103"/>
      <c r="EJ212" s="103"/>
      <c r="EK212" s="103"/>
      <c r="EL212" s="103"/>
      <c r="EM212" s="103"/>
      <c r="EN212" s="103"/>
      <c r="EO212" s="103"/>
      <c r="EP212" s="103"/>
      <c r="EQ212" s="103"/>
      <c r="ER212" s="103"/>
      <c r="ES212" s="103"/>
      <c r="ET212" s="103"/>
      <c r="EU212" s="103"/>
      <c r="EV212" s="103"/>
      <c r="EW212" s="103"/>
      <c r="EX212" s="103"/>
      <c r="EY212" s="103">
        <f t="shared" si="96"/>
        <v>5465200</v>
      </c>
      <c r="EZ212" s="103">
        <f t="shared" si="97"/>
        <v>5482716.666666667</v>
      </c>
      <c r="FA212" s="103">
        <f t="shared" si="98"/>
        <v>236961.07451084309</v>
      </c>
      <c r="FB212" s="36">
        <f t="shared" si="106"/>
        <v>4.3219646193190679E-2</v>
      </c>
      <c r="FC212" s="37">
        <f t="shared" si="107"/>
        <v>4607325.2100840341</v>
      </c>
      <c r="FD212" s="38">
        <f t="shared" si="110"/>
        <v>875391.78991596645</v>
      </c>
      <c r="FE212" s="39">
        <f t="shared" si="108"/>
        <v>5482717</v>
      </c>
      <c r="FF212" s="106">
        <f>+FE212*E212*F212</f>
        <v>5482717</v>
      </c>
      <c r="FG212" s="248" t="s">
        <v>541</v>
      </c>
    </row>
    <row r="213" spans="1:163" ht="46.75" customHeight="1" x14ac:dyDescent="0.35">
      <c r="A213" s="247">
        <f t="shared" si="105"/>
        <v>208</v>
      </c>
      <c r="B213" s="22" t="s">
        <v>239</v>
      </c>
      <c r="C213" s="233" t="s">
        <v>240</v>
      </c>
      <c r="D213" s="20" t="s">
        <v>607</v>
      </c>
      <c r="E213" s="22">
        <v>3</v>
      </c>
      <c r="F213" s="22">
        <v>1</v>
      </c>
      <c r="G213" s="104"/>
      <c r="H213" s="103"/>
      <c r="I213" s="103"/>
      <c r="J213" s="103"/>
      <c r="K213" s="103"/>
      <c r="L213" s="103"/>
      <c r="M213" s="103"/>
      <c r="N213" s="103"/>
      <c r="O213" s="103"/>
      <c r="P213" s="103"/>
      <c r="Q213" s="103"/>
      <c r="R213" s="103"/>
      <c r="S213" s="103"/>
      <c r="T213" s="103"/>
      <c r="U213" s="103"/>
      <c r="V213" s="103"/>
      <c r="W213" s="103"/>
      <c r="X213" s="103"/>
      <c r="Y213" s="103"/>
      <c r="Z213" s="103"/>
      <c r="AA213" s="103"/>
      <c r="AB213" s="103"/>
      <c r="AC213" s="103"/>
      <c r="AD213" s="103"/>
      <c r="AE213" s="103"/>
      <c r="AF213" s="103"/>
      <c r="AG213" s="103"/>
      <c r="AH213" s="103"/>
      <c r="AI213" s="103"/>
      <c r="AJ213" s="103"/>
      <c r="AK213" s="103"/>
      <c r="AL213" s="103"/>
      <c r="AM213" s="103"/>
      <c r="AN213" s="103"/>
      <c r="AO213" s="103"/>
      <c r="AP213" s="103"/>
      <c r="AQ213" s="103"/>
      <c r="AR213" s="103"/>
      <c r="AS213" s="103"/>
      <c r="AT213" s="103"/>
      <c r="AU213" s="103"/>
      <c r="AV213" s="103"/>
      <c r="AW213" s="103"/>
      <c r="AX213" s="103"/>
      <c r="AY213" s="103"/>
      <c r="AZ213" s="103"/>
      <c r="BA213" s="103">
        <v>1300000</v>
      </c>
      <c r="BB213" s="103">
        <f>(BA213*5.1%)+BA213</f>
        <v>1366300</v>
      </c>
      <c r="BC213" s="103">
        <v>1310000</v>
      </c>
      <c r="BD213" s="103">
        <f>(BC213*5.1%)+BC213</f>
        <v>1376810</v>
      </c>
      <c r="BE213" s="103"/>
      <c r="BF213" s="103"/>
      <c r="BG213" s="103"/>
      <c r="BH213" s="103"/>
      <c r="BI213" s="103"/>
      <c r="BJ213" s="103"/>
      <c r="BK213" s="103"/>
      <c r="BL213" s="103"/>
      <c r="BM213" s="103"/>
      <c r="BN213" s="103"/>
      <c r="BO213" s="103"/>
      <c r="BP213" s="103"/>
      <c r="BQ213" s="103"/>
      <c r="BR213" s="103"/>
      <c r="BS213" s="103"/>
      <c r="BT213" s="103"/>
      <c r="BU213" s="103"/>
      <c r="BV213" s="103"/>
      <c r="BW213" s="103"/>
      <c r="BX213" s="103"/>
      <c r="BY213" s="103"/>
      <c r="BZ213" s="103"/>
      <c r="CA213" s="103"/>
      <c r="CB213" s="103"/>
      <c r="CC213" s="103"/>
      <c r="CD213" s="103"/>
      <c r="CE213" s="103"/>
      <c r="CF213" s="103"/>
      <c r="CG213" s="103"/>
      <c r="CH213" s="103"/>
      <c r="CI213" s="103"/>
      <c r="CJ213" s="103"/>
      <c r="CK213" s="103"/>
      <c r="CL213" s="103"/>
      <c r="CM213" s="103"/>
      <c r="CN213" s="103"/>
      <c r="CO213" s="103"/>
      <c r="CP213" s="103"/>
      <c r="CQ213" s="103"/>
      <c r="CR213" s="103"/>
      <c r="CS213" s="103"/>
      <c r="CT213" s="103"/>
      <c r="CU213" s="103"/>
      <c r="CV213" s="103"/>
      <c r="CW213" s="103"/>
      <c r="CX213" s="103"/>
      <c r="CY213" s="103"/>
      <c r="CZ213" s="103"/>
      <c r="DA213" s="103"/>
      <c r="DB213" s="103"/>
      <c r="DC213" s="103"/>
      <c r="DD213" s="103"/>
      <c r="DE213" s="103"/>
      <c r="DF213" s="103"/>
      <c r="DG213" s="103"/>
      <c r="DH213" s="103"/>
      <c r="DI213" s="103"/>
      <c r="DJ213" s="103"/>
      <c r="DK213" s="103"/>
      <c r="DL213" s="103"/>
      <c r="DM213" s="103"/>
      <c r="DN213" s="103"/>
      <c r="DO213" s="103"/>
      <c r="DP213" s="103"/>
      <c r="DQ213" s="103"/>
      <c r="DR213" s="103"/>
      <c r="DS213" s="103"/>
      <c r="DT213" s="103"/>
      <c r="DU213" s="103"/>
      <c r="DV213" s="103"/>
      <c r="DW213" s="103"/>
      <c r="DX213" s="103"/>
      <c r="DY213" s="103"/>
      <c r="DZ213" s="103"/>
      <c r="EA213" s="103"/>
      <c r="EB213" s="103"/>
      <c r="EC213" s="103"/>
      <c r="ED213" s="103"/>
      <c r="EE213" s="103"/>
      <c r="EF213" s="103"/>
      <c r="EG213" s="103"/>
      <c r="EH213" s="103"/>
      <c r="EI213" s="103"/>
      <c r="EJ213" s="103"/>
      <c r="EK213" s="103"/>
      <c r="EL213" s="103"/>
      <c r="EM213" s="103"/>
      <c r="EN213" s="103"/>
      <c r="EO213" s="103"/>
      <c r="EP213" s="103"/>
      <c r="EQ213" s="103"/>
      <c r="ER213" s="103"/>
      <c r="ES213" s="103"/>
      <c r="ET213" s="103"/>
      <c r="EU213" s="103"/>
      <c r="EV213" s="103"/>
      <c r="EW213" s="103"/>
      <c r="EX213" s="103"/>
      <c r="EY213" s="103">
        <f t="shared" si="96"/>
        <v>1371555</v>
      </c>
      <c r="EZ213" s="103">
        <f t="shared" si="97"/>
        <v>1371555</v>
      </c>
      <c r="FA213" s="103">
        <f t="shared" si="98"/>
        <v>7431.6922702706142</v>
      </c>
      <c r="FB213" s="36">
        <f t="shared" si="106"/>
        <v>5.4184427677130076E-3</v>
      </c>
      <c r="FC213" s="37">
        <f t="shared" si="107"/>
        <v>1152567.2268907563</v>
      </c>
      <c r="FD213" s="38">
        <f t="shared" si="110"/>
        <v>218987.77310924369</v>
      </c>
      <c r="FE213" s="39">
        <f t="shared" si="108"/>
        <v>1371555</v>
      </c>
      <c r="FF213" s="106">
        <f>+FE213*E213*F213</f>
        <v>4114665</v>
      </c>
      <c r="FG213" s="248" t="s">
        <v>541</v>
      </c>
    </row>
    <row r="214" spans="1:163" ht="186" x14ac:dyDescent="0.35">
      <c r="A214" s="247">
        <f t="shared" si="105"/>
        <v>209</v>
      </c>
      <c r="B214" s="20" t="s">
        <v>203</v>
      </c>
      <c r="C214" s="163" t="s">
        <v>504</v>
      </c>
      <c r="D214" s="20" t="s">
        <v>6</v>
      </c>
      <c r="E214" s="22">
        <v>300</v>
      </c>
      <c r="F214" s="22"/>
      <c r="G214" s="104"/>
      <c r="H214" s="103"/>
      <c r="I214" s="103"/>
      <c r="J214" s="103"/>
      <c r="K214" s="103"/>
      <c r="L214" s="103">
        <v>12800</v>
      </c>
      <c r="M214" s="103">
        <f>(L214*5.1%)+L214</f>
        <v>13452.8</v>
      </c>
      <c r="N214" s="103"/>
      <c r="O214" s="103">
        <v>13000</v>
      </c>
      <c r="P214" s="103">
        <f>(O214*5.1%)+O214</f>
        <v>13663</v>
      </c>
      <c r="Q214" s="103"/>
      <c r="R214" s="103"/>
      <c r="S214" s="103"/>
      <c r="T214" s="103"/>
      <c r="U214" s="103"/>
      <c r="V214" s="103"/>
      <c r="W214" s="103"/>
      <c r="X214" s="103"/>
      <c r="Y214" s="103"/>
      <c r="Z214" s="103"/>
      <c r="AA214" s="103"/>
      <c r="AB214" s="103"/>
      <c r="AC214" s="103"/>
      <c r="AD214" s="103"/>
      <c r="AE214" s="103"/>
      <c r="AF214" s="103"/>
      <c r="AG214" s="103"/>
      <c r="AH214" s="103"/>
      <c r="AI214" s="103"/>
      <c r="AJ214" s="103"/>
      <c r="AK214" s="103"/>
      <c r="AL214" s="103"/>
      <c r="AM214" s="103"/>
      <c r="AN214" s="103"/>
      <c r="AO214" s="103"/>
      <c r="AP214" s="103"/>
      <c r="AQ214" s="103"/>
      <c r="AR214" s="103"/>
      <c r="AS214" s="103"/>
      <c r="AT214" s="103"/>
      <c r="AU214" s="103"/>
      <c r="AV214" s="103"/>
      <c r="AW214" s="103"/>
      <c r="AX214" s="103"/>
      <c r="AY214" s="103"/>
      <c r="AZ214" s="103"/>
      <c r="BA214" s="103"/>
      <c r="BB214" s="103"/>
      <c r="BC214" s="103"/>
      <c r="BD214" s="103"/>
      <c r="BE214" s="103"/>
      <c r="BF214" s="103"/>
      <c r="BG214" s="103"/>
      <c r="BH214" s="103"/>
      <c r="BI214" s="103"/>
      <c r="BJ214" s="103"/>
      <c r="BK214" s="103"/>
      <c r="BL214" s="103"/>
      <c r="BM214" s="103"/>
      <c r="BN214" s="103"/>
      <c r="BO214" s="103"/>
      <c r="BP214" s="103"/>
      <c r="BQ214" s="103"/>
      <c r="BR214" s="103"/>
      <c r="BS214" s="103"/>
      <c r="BT214" s="103"/>
      <c r="BU214" s="103"/>
      <c r="BV214" s="103"/>
      <c r="BW214" s="103"/>
      <c r="BX214" s="103"/>
      <c r="BY214" s="103"/>
      <c r="BZ214" s="103"/>
      <c r="CA214" s="103"/>
      <c r="CB214" s="103"/>
      <c r="CC214" s="103"/>
      <c r="CD214" s="103"/>
      <c r="CE214" s="103"/>
      <c r="CF214" s="103"/>
      <c r="CG214" s="103"/>
      <c r="CH214" s="103"/>
      <c r="CI214" s="103"/>
      <c r="CJ214" s="103"/>
      <c r="CK214" s="103"/>
      <c r="CL214" s="103"/>
      <c r="CM214" s="103"/>
      <c r="CN214" s="103"/>
      <c r="CO214" s="103"/>
      <c r="CP214" s="103"/>
      <c r="CQ214" s="103"/>
      <c r="CR214" s="103"/>
      <c r="CS214" s="103"/>
      <c r="CT214" s="103"/>
      <c r="CU214" s="103"/>
      <c r="CV214" s="103"/>
      <c r="CW214" s="103"/>
      <c r="CX214" s="103"/>
      <c r="CY214" s="103"/>
      <c r="CZ214" s="103"/>
      <c r="DA214" s="103"/>
      <c r="DB214" s="103"/>
      <c r="DC214" s="103"/>
      <c r="DD214" s="103"/>
      <c r="DE214" s="103"/>
      <c r="DF214" s="103"/>
      <c r="DG214" s="103"/>
      <c r="DH214" s="103"/>
      <c r="DI214" s="103"/>
      <c r="DJ214" s="103"/>
      <c r="DK214" s="103"/>
      <c r="DL214" s="103"/>
      <c r="DM214" s="103"/>
      <c r="DN214" s="103"/>
      <c r="DO214" s="103"/>
      <c r="DP214" s="103"/>
      <c r="DQ214" s="103"/>
      <c r="DR214" s="103"/>
      <c r="DS214" s="103"/>
      <c r="DT214" s="103"/>
      <c r="DU214" s="103"/>
      <c r="DV214" s="103"/>
      <c r="DW214" s="103"/>
      <c r="DX214" s="103"/>
      <c r="DY214" s="103"/>
      <c r="DZ214" s="103"/>
      <c r="EA214" s="103"/>
      <c r="EB214" s="103"/>
      <c r="EC214" s="103"/>
      <c r="ED214" s="103"/>
      <c r="EE214" s="103"/>
      <c r="EF214" s="103"/>
      <c r="EG214" s="103"/>
      <c r="EH214" s="103"/>
      <c r="EI214" s="103"/>
      <c r="EJ214" s="103"/>
      <c r="EK214" s="103"/>
      <c r="EL214" s="103"/>
      <c r="EM214" s="103"/>
      <c r="EN214" s="103"/>
      <c r="EO214" s="103"/>
      <c r="EP214" s="103"/>
      <c r="EQ214" s="103"/>
      <c r="ER214" s="103"/>
      <c r="ES214" s="103"/>
      <c r="ET214" s="103"/>
      <c r="EU214" s="103"/>
      <c r="EV214" s="103"/>
      <c r="EW214" s="103"/>
      <c r="EX214" s="103"/>
      <c r="EY214" s="103">
        <f t="shared" si="96"/>
        <v>13557.9</v>
      </c>
      <c r="EZ214" s="103">
        <f t="shared" si="97"/>
        <v>13557.9</v>
      </c>
      <c r="FA214" s="103">
        <f t="shared" si="98"/>
        <v>148.63384540541281</v>
      </c>
      <c r="FB214" s="36">
        <f t="shared" si="106"/>
        <v>1.0962895832349613E-2</v>
      </c>
      <c r="FC214" s="37">
        <f>FE214/1.08</f>
        <v>12553.703703703703</v>
      </c>
      <c r="FD214" s="38">
        <f>FC214*8%</f>
        <v>1004.2962962962962</v>
      </c>
      <c r="FE214" s="39">
        <f t="shared" si="108"/>
        <v>13558</v>
      </c>
      <c r="FF214" s="106">
        <f>+FE214*E214</f>
        <v>4067400</v>
      </c>
      <c r="FG214" s="248" t="s">
        <v>541</v>
      </c>
    </row>
    <row r="215" spans="1:163" ht="62" x14ac:dyDescent="0.35">
      <c r="A215" s="247">
        <f t="shared" si="105"/>
        <v>210</v>
      </c>
      <c r="B215" s="22" t="s">
        <v>222</v>
      </c>
      <c r="C215" s="233" t="s">
        <v>223</v>
      </c>
      <c r="D215" s="20" t="s">
        <v>595</v>
      </c>
      <c r="E215" s="22">
        <v>1</v>
      </c>
      <c r="F215" s="22">
        <v>1</v>
      </c>
      <c r="G215" s="104"/>
      <c r="H215" s="103"/>
      <c r="I215" s="103"/>
      <c r="J215" s="103"/>
      <c r="K215" s="103"/>
      <c r="L215" s="103"/>
      <c r="M215" s="103"/>
      <c r="N215" s="103"/>
      <c r="O215" s="103"/>
      <c r="P215" s="28"/>
      <c r="Q215" s="103">
        <v>1920000</v>
      </c>
      <c r="R215" s="103"/>
      <c r="S215" s="103"/>
      <c r="T215" s="103"/>
      <c r="U215" s="103"/>
      <c r="V215" s="103"/>
      <c r="W215" s="103"/>
      <c r="X215" s="103"/>
      <c r="Y215" s="103"/>
      <c r="Z215" s="103"/>
      <c r="AA215" s="103"/>
      <c r="AB215" s="103"/>
      <c r="AC215" s="103"/>
      <c r="AD215" s="103"/>
      <c r="AE215" s="103"/>
      <c r="AF215" s="103"/>
      <c r="AG215" s="103"/>
      <c r="AH215" s="103"/>
      <c r="AI215" s="103"/>
      <c r="AJ215" s="103"/>
      <c r="AK215" s="103"/>
      <c r="AL215" s="103"/>
      <c r="AM215" s="103"/>
      <c r="AN215" s="103"/>
      <c r="AO215" s="103"/>
      <c r="AP215" s="103"/>
      <c r="AQ215" s="103"/>
      <c r="AR215" s="103"/>
      <c r="AS215" s="103"/>
      <c r="AT215" s="103"/>
      <c r="AU215" s="103">
        <v>1750000</v>
      </c>
      <c r="AV215" s="103">
        <f>(AU215*5.1%)+AU215</f>
        <v>1839250</v>
      </c>
      <c r="AW215" s="103"/>
      <c r="AX215" s="103"/>
      <c r="AY215" s="103"/>
      <c r="AZ215" s="103"/>
      <c r="BA215" s="103"/>
      <c r="BB215" s="103"/>
      <c r="BC215" s="103"/>
      <c r="BD215" s="103"/>
      <c r="BE215" s="103"/>
      <c r="BF215" s="103"/>
      <c r="BG215" s="103"/>
      <c r="BH215" s="103"/>
      <c r="BI215" s="103"/>
      <c r="BJ215" s="103"/>
      <c r="BK215" s="103"/>
      <c r="BL215" s="103"/>
      <c r="BM215" s="103"/>
      <c r="BN215" s="103"/>
      <c r="BO215" s="103"/>
      <c r="BP215" s="103"/>
      <c r="BQ215" s="103"/>
      <c r="BR215" s="103"/>
      <c r="BS215" s="103"/>
      <c r="BT215" s="103"/>
      <c r="BU215" s="103"/>
      <c r="BV215" s="103"/>
      <c r="BW215" s="103"/>
      <c r="BX215" s="103"/>
      <c r="BY215" s="103"/>
      <c r="BZ215" s="103"/>
      <c r="CA215" s="103"/>
      <c r="CB215" s="103"/>
      <c r="CC215" s="103"/>
      <c r="CD215" s="103"/>
      <c r="CE215" s="103"/>
      <c r="CF215" s="103"/>
      <c r="CG215" s="103"/>
      <c r="CH215" s="103"/>
      <c r="CI215" s="103"/>
      <c r="CJ215" s="103"/>
      <c r="CK215" s="103"/>
      <c r="CL215" s="103"/>
      <c r="CM215" s="103"/>
      <c r="CN215" s="103"/>
      <c r="CO215" s="103"/>
      <c r="CP215" s="103"/>
      <c r="CQ215" s="103"/>
      <c r="CR215" s="103"/>
      <c r="CS215" s="103"/>
      <c r="CT215" s="103"/>
      <c r="CU215" s="103"/>
      <c r="CV215" s="103"/>
      <c r="CW215" s="103"/>
      <c r="CX215" s="103"/>
      <c r="CY215" s="103"/>
      <c r="CZ215" s="103"/>
      <c r="DA215" s="103"/>
      <c r="DB215" s="103"/>
      <c r="DC215" s="103"/>
      <c r="DD215" s="103"/>
      <c r="DE215" s="103"/>
      <c r="DF215" s="103"/>
      <c r="DG215" s="103"/>
      <c r="DH215" s="103"/>
      <c r="DI215" s="103"/>
      <c r="DJ215" s="103"/>
      <c r="DK215" s="103"/>
      <c r="DL215" s="103"/>
      <c r="DM215" s="103"/>
      <c r="DN215" s="103"/>
      <c r="DO215" s="103"/>
      <c r="DP215" s="103"/>
      <c r="DQ215" s="103"/>
      <c r="DR215" s="103"/>
      <c r="DS215" s="103"/>
      <c r="DT215" s="103"/>
      <c r="DU215" s="103"/>
      <c r="DV215" s="103"/>
      <c r="DW215" s="103"/>
      <c r="DX215" s="103"/>
      <c r="DY215" s="103"/>
      <c r="DZ215" s="103"/>
      <c r="EA215" s="103"/>
      <c r="EB215" s="103"/>
      <c r="EC215" s="103"/>
      <c r="ED215" s="103"/>
      <c r="EE215" s="103"/>
      <c r="EF215" s="103"/>
      <c r="EG215" s="103"/>
      <c r="EH215" s="103"/>
      <c r="EI215" s="103"/>
      <c r="EJ215" s="103"/>
      <c r="EK215" s="103"/>
      <c r="EL215" s="103"/>
      <c r="EM215" s="103"/>
      <c r="EN215" s="103"/>
      <c r="EO215" s="103"/>
      <c r="EP215" s="103"/>
      <c r="EQ215" s="103"/>
      <c r="ER215" s="103"/>
      <c r="ES215" s="103"/>
      <c r="ET215" s="103"/>
      <c r="EU215" s="103"/>
      <c r="EV215" s="103"/>
      <c r="EW215" s="103"/>
      <c r="EX215" s="103"/>
      <c r="EY215" s="103">
        <f t="shared" si="96"/>
        <v>1879625</v>
      </c>
      <c r="EZ215" s="103">
        <f t="shared" si="97"/>
        <v>1879625</v>
      </c>
      <c r="FA215" s="103">
        <f t="shared" si="98"/>
        <v>57098.87258081371</v>
      </c>
      <c r="FB215" s="36">
        <f t="shared" si="106"/>
        <v>3.0377800136098268E-2</v>
      </c>
      <c r="FC215" s="37">
        <f>FE215/1.08</f>
        <v>1740393.5185185184</v>
      </c>
      <c r="FD215" s="38">
        <f>FC215*8%</f>
        <v>139231.48148148149</v>
      </c>
      <c r="FE215" s="39">
        <f t="shared" si="108"/>
        <v>1879625</v>
      </c>
      <c r="FF215" s="106">
        <f>+FE215*E215*F215</f>
        <v>1879625</v>
      </c>
      <c r="FG215" s="248" t="s">
        <v>541</v>
      </c>
    </row>
    <row r="216" spans="1:163" ht="15.65" customHeight="1" x14ac:dyDescent="0.35">
      <c r="A216" s="259" t="s">
        <v>241</v>
      </c>
      <c r="B216" s="42"/>
      <c r="C216" s="42"/>
      <c r="D216" s="100"/>
      <c r="E216" s="42"/>
      <c r="F216" s="42"/>
      <c r="G216" s="115"/>
      <c r="H216" s="116"/>
      <c r="I216" s="116"/>
      <c r="J216" s="116"/>
      <c r="K216" s="116"/>
      <c r="L216" s="116"/>
      <c r="M216" s="116"/>
      <c r="N216" s="116"/>
      <c r="O216" s="116"/>
      <c r="P216" s="116"/>
      <c r="Q216" s="116"/>
      <c r="R216" s="116"/>
      <c r="S216" s="116"/>
      <c r="T216" s="116"/>
      <c r="U216" s="116"/>
      <c r="V216" s="116"/>
      <c r="W216" s="116"/>
      <c r="X216" s="116"/>
      <c r="Y216" s="116"/>
      <c r="Z216" s="116"/>
      <c r="AA216" s="116"/>
      <c r="AB216" s="116"/>
      <c r="AC216" s="116"/>
      <c r="AD216" s="116"/>
      <c r="AE216" s="116"/>
      <c r="AF216" s="116"/>
      <c r="AG216" s="116"/>
      <c r="AH216" s="116"/>
      <c r="AI216" s="116"/>
      <c r="AJ216" s="116"/>
      <c r="AK216" s="116"/>
      <c r="AL216" s="116"/>
      <c r="AM216" s="116"/>
      <c r="AN216" s="116"/>
      <c r="AO216" s="116"/>
      <c r="AP216" s="116"/>
      <c r="AQ216" s="116"/>
      <c r="AR216" s="116"/>
      <c r="AS216" s="116"/>
      <c r="AT216" s="116"/>
      <c r="AU216" s="116"/>
      <c r="AV216" s="116"/>
      <c r="AW216" s="116"/>
      <c r="AX216" s="116"/>
      <c r="AY216" s="116"/>
      <c r="AZ216" s="116"/>
      <c r="BA216" s="116"/>
      <c r="BB216" s="116"/>
      <c r="BC216" s="116"/>
      <c r="BD216" s="116"/>
      <c r="BE216" s="116"/>
      <c r="BF216" s="116"/>
      <c r="BG216" s="116"/>
      <c r="BH216" s="116"/>
      <c r="BI216" s="116"/>
      <c r="BJ216" s="116"/>
      <c r="BK216" s="116"/>
      <c r="BL216" s="116"/>
      <c r="BM216" s="116"/>
      <c r="BN216" s="116"/>
      <c r="BO216" s="116"/>
      <c r="BP216" s="116"/>
      <c r="BQ216" s="116"/>
      <c r="BR216" s="116"/>
      <c r="BS216" s="116"/>
      <c r="BT216" s="116"/>
      <c r="BU216" s="116"/>
      <c r="BV216" s="116"/>
      <c r="BW216" s="116"/>
      <c r="BX216" s="116"/>
      <c r="BY216" s="116"/>
      <c r="BZ216" s="116"/>
      <c r="CA216" s="116"/>
      <c r="CB216" s="116"/>
      <c r="CC216" s="116"/>
      <c r="CD216" s="116"/>
      <c r="CE216" s="116"/>
      <c r="CF216" s="116"/>
      <c r="CG216" s="116"/>
      <c r="CH216" s="116"/>
      <c r="CI216" s="116"/>
      <c r="CJ216" s="116"/>
      <c r="CK216" s="116"/>
      <c r="CL216" s="116"/>
      <c r="CM216" s="116"/>
      <c r="CN216" s="116"/>
      <c r="CO216" s="116"/>
      <c r="CP216" s="116"/>
      <c r="CQ216" s="116"/>
      <c r="CR216" s="116"/>
      <c r="CS216" s="116"/>
      <c r="CT216" s="116"/>
      <c r="CU216" s="116"/>
      <c r="CV216" s="116"/>
      <c r="CW216" s="116"/>
      <c r="CX216" s="116"/>
      <c r="CY216" s="116"/>
      <c r="CZ216" s="116"/>
      <c r="DA216" s="116"/>
      <c r="DB216" s="116"/>
      <c r="DC216" s="116"/>
      <c r="DD216" s="116"/>
      <c r="DE216" s="116"/>
      <c r="DF216" s="116"/>
      <c r="DG216" s="116"/>
      <c r="DH216" s="116"/>
      <c r="DI216" s="116"/>
      <c r="DJ216" s="116"/>
      <c r="DK216" s="116"/>
      <c r="DL216" s="116"/>
      <c r="DM216" s="116"/>
      <c r="DN216" s="116"/>
      <c r="DO216" s="116"/>
      <c r="DP216" s="116"/>
      <c r="DQ216" s="116"/>
      <c r="DR216" s="116"/>
      <c r="DS216" s="116"/>
      <c r="DT216" s="116"/>
      <c r="DU216" s="116"/>
      <c r="DV216" s="116"/>
      <c r="DW216" s="116"/>
      <c r="DX216" s="116"/>
      <c r="DY216" s="116"/>
      <c r="DZ216" s="116"/>
      <c r="EA216" s="116"/>
      <c r="EB216" s="116"/>
      <c r="EC216" s="116"/>
      <c r="ED216" s="116"/>
      <c r="EE216" s="116"/>
      <c r="EF216" s="116"/>
      <c r="EG216" s="116"/>
      <c r="EH216" s="116"/>
      <c r="EI216" s="116"/>
      <c r="EJ216" s="116"/>
      <c r="EK216" s="116"/>
      <c r="EL216" s="116"/>
      <c r="EM216" s="116"/>
      <c r="EN216" s="116"/>
      <c r="EO216" s="116"/>
      <c r="EP216" s="116"/>
      <c r="EQ216" s="116"/>
      <c r="ER216" s="116"/>
      <c r="ES216" s="116"/>
      <c r="ET216" s="116"/>
      <c r="EU216" s="116"/>
      <c r="EV216" s="116"/>
      <c r="EW216" s="116"/>
      <c r="EX216" s="116"/>
      <c r="EY216" s="116"/>
      <c r="EZ216" s="116"/>
      <c r="FA216" s="116"/>
      <c r="FB216" s="43"/>
      <c r="FC216" s="108"/>
      <c r="FD216" s="119"/>
      <c r="FE216" s="119"/>
      <c r="FF216" s="108"/>
      <c r="FG216" s="260"/>
    </row>
    <row r="217" spans="1:163" ht="15.5" x14ac:dyDescent="0.35">
      <c r="A217" s="247">
        <f t="shared" ref="A217:A222" si="111">ROW()-5</f>
        <v>212</v>
      </c>
      <c r="B217" s="22" t="s">
        <v>151</v>
      </c>
      <c r="C217" s="188" t="s">
        <v>619</v>
      </c>
      <c r="D217" s="20" t="s">
        <v>142</v>
      </c>
      <c r="E217" s="22">
        <v>8</v>
      </c>
      <c r="F217" s="22"/>
      <c r="G217" s="104"/>
      <c r="H217" s="103"/>
      <c r="I217" s="103"/>
      <c r="J217" s="103"/>
      <c r="K217" s="103"/>
      <c r="L217" s="103"/>
      <c r="M217" s="103"/>
      <c r="N217" s="103"/>
      <c r="O217" s="103"/>
      <c r="P217" s="103"/>
      <c r="Q217" s="103"/>
      <c r="R217" s="103"/>
      <c r="S217" s="103"/>
      <c r="T217" s="103"/>
      <c r="U217" s="103"/>
      <c r="V217" s="103"/>
      <c r="W217" s="103"/>
      <c r="X217" s="103"/>
      <c r="Y217" s="103"/>
      <c r="Z217" s="103"/>
      <c r="AA217" s="103"/>
      <c r="AB217" s="103"/>
      <c r="AC217" s="103"/>
      <c r="AD217" s="103"/>
      <c r="AE217" s="103"/>
      <c r="AF217" s="103"/>
      <c r="AG217" s="103"/>
      <c r="AH217" s="103"/>
      <c r="AI217" s="103"/>
      <c r="AJ217" s="103"/>
      <c r="AK217" s="103">
        <v>8900</v>
      </c>
      <c r="AL217" s="103">
        <v>10413</v>
      </c>
      <c r="AM217" s="103"/>
      <c r="AN217" s="103"/>
      <c r="AO217" s="103"/>
      <c r="AP217" s="103"/>
      <c r="AQ217" s="103"/>
      <c r="AR217" s="103"/>
      <c r="AS217" s="103"/>
      <c r="AT217" s="103">
        <v>12000</v>
      </c>
      <c r="AU217" s="103"/>
      <c r="AV217" s="103"/>
      <c r="AW217" s="103"/>
      <c r="AX217" s="103"/>
      <c r="AY217" s="103"/>
      <c r="AZ217" s="103"/>
      <c r="BA217" s="103"/>
      <c r="BB217" s="103"/>
      <c r="BC217" s="103"/>
      <c r="BD217" s="103"/>
      <c r="BE217" s="103"/>
      <c r="BF217" s="103"/>
      <c r="BG217" s="103"/>
      <c r="BH217" s="103"/>
      <c r="BI217" s="103"/>
      <c r="BJ217" s="103"/>
      <c r="BK217" s="103"/>
      <c r="BL217" s="103"/>
      <c r="BM217" s="103"/>
      <c r="BN217" s="103"/>
      <c r="BO217" s="103"/>
      <c r="BP217" s="103"/>
      <c r="BQ217" s="103"/>
      <c r="BR217" s="103"/>
      <c r="BS217" s="103"/>
      <c r="BT217" s="103"/>
      <c r="BU217" s="103"/>
      <c r="BV217" s="103"/>
      <c r="BW217" s="103"/>
      <c r="BX217" s="103"/>
      <c r="BY217" s="103"/>
      <c r="BZ217" s="103"/>
      <c r="CA217" s="103"/>
      <c r="CB217" s="103"/>
      <c r="CC217" s="103"/>
      <c r="CD217" s="103"/>
      <c r="CE217" s="103"/>
      <c r="CF217" s="103"/>
      <c r="CG217" s="103"/>
      <c r="CH217" s="103"/>
      <c r="CI217" s="103"/>
      <c r="CJ217" s="103"/>
      <c r="CK217" s="103"/>
      <c r="CL217" s="103"/>
      <c r="CM217" s="103"/>
      <c r="CN217" s="103"/>
      <c r="CO217" s="103"/>
      <c r="CP217" s="103"/>
      <c r="CQ217" s="103"/>
      <c r="CR217" s="103"/>
      <c r="CS217" s="103"/>
      <c r="CT217" s="103"/>
      <c r="CU217" s="103"/>
      <c r="CV217" s="103"/>
      <c r="CW217" s="103"/>
      <c r="CX217" s="103"/>
      <c r="CY217" s="103"/>
      <c r="CZ217" s="103"/>
      <c r="DA217" s="103"/>
      <c r="DB217" s="103"/>
      <c r="DC217" s="103"/>
      <c r="DD217" s="103"/>
      <c r="DE217" s="103"/>
      <c r="DF217" s="103"/>
      <c r="DG217" s="103"/>
      <c r="DH217" s="103"/>
      <c r="DI217" s="103"/>
      <c r="DJ217" s="103"/>
      <c r="DK217" s="103"/>
      <c r="DL217" s="103"/>
      <c r="DM217" s="103"/>
      <c r="DN217" s="103"/>
      <c r="DO217" s="103"/>
      <c r="DP217" s="103"/>
      <c r="DQ217" s="103"/>
      <c r="DR217" s="103"/>
      <c r="DS217" s="103"/>
      <c r="DT217" s="103"/>
      <c r="DU217" s="103"/>
      <c r="DV217" s="103"/>
      <c r="DW217" s="103"/>
      <c r="DX217" s="103"/>
      <c r="DY217" s="103"/>
      <c r="DZ217" s="103"/>
      <c r="EA217" s="103"/>
      <c r="EB217" s="103"/>
      <c r="EC217" s="103"/>
      <c r="ED217" s="103"/>
      <c r="EE217" s="103"/>
      <c r="EF217" s="103"/>
      <c r="EG217" s="103"/>
      <c r="EH217" s="103"/>
      <c r="EI217" s="103"/>
      <c r="EJ217" s="103"/>
      <c r="EK217" s="103"/>
      <c r="EL217" s="103"/>
      <c r="EM217" s="103"/>
      <c r="EN217" s="103"/>
      <c r="EO217" s="103"/>
      <c r="EP217" s="103"/>
      <c r="EQ217" s="103"/>
      <c r="ER217" s="103"/>
      <c r="ES217" s="103"/>
      <c r="ET217" s="103"/>
      <c r="EU217" s="103"/>
      <c r="EV217" s="103"/>
      <c r="EW217" s="103"/>
      <c r="EX217" s="103"/>
      <c r="EY217" s="103">
        <f t="shared" si="96"/>
        <v>11206.5</v>
      </c>
      <c r="EZ217" s="103">
        <f t="shared" si="97"/>
        <v>11206.5</v>
      </c>
      <c r="FA217" s="103">
        <f t="shared" si="98"/>
        <v>1122.178461743051</v>
      </c>
      <c r="FB217" s="36">
        <f t="shared" ref="FB217" si="112">+FA217/EZ217</f>
        <v>0.10013639064320269</v>
      </c>
      <c r="FC217" s="37">
        <f>FE217/1.19</f>
        <v>9417.6470588235297</v>
      </c>
      <c r="FD217" s="38"/>
      <c r="FE217" s="39">
        <f>ROUNDUP(IF(FB217&lt;15%,EZ217,EY217),0)</f>
        <v>11207</v>
      </c>
      <c r="FF217" s="106">
        <f>+FE217*E217</f>
        <v>89656</v>
      </c>
      <c r="FG217" s="248" t="s">
        <v>534</v>
      </c>
    </row>
    <row r="218" spans="1:163" ht="31.25" customHeight="1" x14ac:dyDescent="0.35">
      <c r="A218" s="247">
        <f t="shared" si="111"/>
        <v>213</v>
      </c>
      <c r="B218" s="22" t="s">
        <v>141</v>
      </c>
      <c r="C218" s="234" t="s">
        <v>303</v>
      </c>
      <c r="D218" s="20" t="s">
        <v>142</v>
      </c>
      <c r="E218" s="22">
        <v>8</v>
      </c>
      <c r="F218" s="22"/>
      <c r="G218" s="104"/>
      <c r="H218" s="103"/>
      <c r="I218" s="103"/>
      <c r="J218" s="103"/>
      <c r="K218" s="103"/>
      <c r="L218" s="103"/>
      <c r="M218" s="103"/>
      <c r="N218" s="103"/>
      <c r="O218" s="103"/>
      <c r="P218" s="103"/>
      <c r="Q218" s="103"/>
      <c r="R218" s="103"/>
      <c r="S218" s="103"/>
      <c r="T218" s="103"/>
      <c r="U218" s="103"/>
      <c r="V218" s="103"/>
      <c r="W218" s="103"/>
      <c r="X218" s="103"/>
      <c r="Y218" s="103"/>
      <c r="Z218" s="103"/>
      <c r="AA218" s="103"/>
      <c r="AB218" s="103"/>
      <c r="AC218" s="103"/>
      <c r="AD218" s="103"/>
      <c r="AE218" s="103">
        <v>12000</v>
      </c>
      <c r="AF218" s="103">
        <f>(AE218*5.1%)+AE218</f>
        <v>12612</v>
      </c>
      <c r="AG218" s="103">
        <v>15000</v>
      </c>
      <c r="AH218" s="103">
        <f>(AG218*5.1%)+AG218</f>
        <v>15765</v>
      </c>
      <c r="AI218" s="103"/>
      <c r="AJ218" s="103"/>
      <c r="AK218" s="103"/>
      <c r="AL218" s="103"/>
      <c r="AM218" s="103"/>
      <c r="AN218" s="103"/>
      <c r="AO218" s="103"/>
      <c r="AP218" s="103"/>
      <c r="AQ218" s="103"/>
      <c r="AR218" s="103"/>
      <c r="AS218" s="103"/>
      <c r="AT218" s="103"/>
      <c r="AU218" s="103"/>
      <c r="AV218" s="103"/>
      <c r="AW218" s="103"/>
      <c r="AX218" s="103"/>
      <c r="AY218" s="103"/>
      <c r="AZ218" s="103"/>
      <c r="BA218" s="103"/>
      <c r="BB218" s="103"/>
      <c r="BC218" s="103"/>
      <c r="BD218" s="103"/>
      <c r="BE218" s="103"/>
      <c r="BF218" s="103"/>
      <c r="BG218" s="103"/>
      <c r="BH218" s="103"/>
      <c r="BI218" s="103"/>
      <c r="BJ218" s="103"/>
      <c r="BK218" s="103"/>
      <c r="BL218" s="103"/>
      <c r="BM218" s="103"/>
      <c r="BN218" s="103"/>
      <c r="BO218" s="103"/>
      <c r="BP218" s="103"/>
      <c r="BQ218" s="103"/>
      <c r="BR218" s="103"/>
      <c r="BS218" s="103"/>
      <c r="BT218" s="103"/>
      <c r="BU218" s="103"/>
      <c r="BV218" s="103"/>
      <c r="BW218" s="103"/>
      <c r="BX218" s="103"/>
      <c r="BY218" s="103"/>
      <c r="BZ218" s="103"/>
      <c r="CA218" s="103"/>
      <c r="CB218" s="103"/>
      <c r="CC218" s="103"/>
      <c r="CD218" s="103"/>
      <c r="CE218" s="103"/>
      <c r="CF218" s="103"/>
      <c r="CG218" s="103"/>
      <c r="CH218" s="103"/>
      <c r="CI218" s="103"/>
      <c r="CJ218" s="103"/>
      <c r="CK218" s="103"/>
      <c r="CL218" s="103"/>
      <c r="CM218" s="103"/>
      <c r="CN218" s="103"/>
      <c r="CO218" s="103"/>
      <c r="CP218" s="103"/>
      <c r="CQ218" s="103"/>
      <c r="CR218" s="103"/>
      <c r="CS218" s="103"/>
      <c r="CT218" s="103"/>
      <c r="CU218" s="103"/>
      <c r="CV218" s="103"/>
      <c r="CW218" s="103"/>
      <c r="CX218" s="103"/>
      <c r="CY218" s="103"/>
      <c r="CZ218" s="103"/>
      <c r="DA218" s="103"/>
      <c r="DB218" s="103"/>
      <c r="DC218" s="103"/>
      <c r="DD218" s="103"/>
      <c r="DE218" s="103"/>
      <c r="DF218" s="103"/>
      <c r="DG218" s="103"/>
      <c r="DH218" s="103"/>
      <c r="DI218" s="103"/>
      <c r="DJ218" s="103"/>
      <c r="DK218" s="103"/>
      <c r="DL218" s="103"/>
      <c r="DM218" s="103"/>
      <c r="DN218" s="103"/>
      <c r="DO218" s="103"/>
      <c r="DP218" s="103"/>
      <c r="DQ218" s="103"/>
      <c r="DR218" s="103"/>
      <c r="DS218" s="103"/>
      <c r="DT218" s="103"/>
      <c r="DU218" s="103"/>
      <c r="DV218" s="103"/>
      <c r="DW218" s="103"/>
      <c r="DX218" s="103"/>
      <c r="DY218" s="103"/>
      <c r="DZ218" s="103"/>
      <c r="EA218" s="103"/>
      <c r="EB218" s="103"/>
      <c r="EC218" s="103"/>
      <c r="ED218" s="103"/>
      <c r="EE218" s="103"/>
      <c r="EF218" s="103"/>
      <c r="EG218" s="103"/>
      <c r="EH218" s="103"/>
      <c r="EI218" s="103"/>
      <c r="EJ218" s="103"/>
      <c r="EK218" s="103"/>
      <c r="EL218" s="103"/>
      <c r="EM218" s="103"/>
      <c r="EN218" s="103"/>
      <c r="EO218" s="103"/>
      <c r="EP218" s="103"/>
      <c r="EQ218" s="103"/>
      <c r="ER218" s="103"/>
      <c r="ES218" s="103"/>
      <c r="ET218" s="103"/>
      <c r="EU218" s="103"/>
      <c r="EV218" s="103"/>
      <c r="EW218" s="103"/>
      <c r="EX218" s="103"/>
      <c r="EY218" s="103">
        <f t="shared" si="96"/>
        <v>14188.5</v>
      </c>
      <c r="EZ218" s="103">
        <f t="shared" si="97"/>
        <v>14188.5</v>
      </c>
      <c r="FA218" s="103">
        <f t="shared" si="98"/>
        <v>2229.5076810811843</v>
      </c>
      <c r="FB218" s="36">
        <f>+FA218/EZ218</f>
        <v>0.15713484026367722</v>
      </c>
      <c r="FC218" s="37">
        <f>FE218/1.19</f>
        <v>11923.529411764706</v>
      </c>
      <c r="FD218" s="38">
        <f>FC218*19%</f>
        <v>2265.4705882352941</v>
      </c>
      <c r="FE218" s="39">
        <f>ROUNDUP(IF(FB218&lt;15%,EZ218,EY218),0)</f>
        <v>14189</v>
      </c>
      <c r="FF218" s="106">
        <f>+FE218*E218</f>
        <v>113512</v>
      </c>
      <c r="FG218" s="248" t="s">
        <v>534</v>
      </c>
    </row>
    <row r="219" spans="1:163" ht="31" x14ac:dyDescent="0.35">
      <c r="A219" s="247">
        <f t="shared" si="111"/>
        <v>214</v>
      </c>
      <c r="B219" s="22" t="s">
        <v>152</v>
      </c>
      <c r="C219" s="233" t="s">
        <v>153</v>
      </c>
      <c r="D219" s="20" t="s">
        <v>142</v>
      </c>
      <c r="E219" s="22">
        <v>8</v>
      </c>
      <c r="F219" s="22"/>
      <c r="G219" s="104"/>
      <c r="H219" s="103"/>
      <c r="I219" s="103"/>
      <c r="J219" s="103"/>
      <c r="K219" s="103"/>
      <c r="L219" s="103"/>
      <c r="M219" s="103"/>
      <c r="N219" s="103"/>
      <c r="O219" s="103"/>
      <c r="P219" s="103"/>
      <c r="Q219" s="103"/>
      <c r="R219" s="103"/>
      <c r="S219" s="103"/>
      <c r="T219" s="103"/>
      <c r="U219" s="103"/>
      <c r="V219" s="103"/>
      <c r="W219" s="103"/>
      <c r="X219" s="103"/>
      <c r="Y219" s="103"/>
      <c r="Z219" s="103"/>
      <c r="AA219" s="103"/>
      <c r="AB219" s="103"/>
      <c r="AC219" s="103">
        <v>11500</v>
      </c>
      <c r="AD219" s="103">
        <f>(AC219*5.1%)+AC219</f>
        <v>12086.5</v>
      </c>
      <c r="AE219" s="103"/>
      <c r="AF219" s="103"/>
      <c r="AG219" s="103">
        <v>12600</v>
      </c>
      <c r="AH219" s="103">
        <f>(AG219*5.1%)+AG219</f>
        <v>13242.6</v>
      </c>
      <c r="AI219" s="103"/>
      <c r="AJ219" s="103"/>
      <c r="AK219" s="103"/>
      <c r="AL219" s="103"/>
      <c r="AM219" s="103"/>
      <c r="AN219" s="103"/>
      <c r="AO219" s="103"/>
      <c r="AP219" s="103"/>
      <c r="AQ219" s="103"/>
      <c r="AR219" s="103"/>
      <c r="AS219" s="103"/>
      <c r="AT219" s="103">
        <v>12980</v>
      </c>
      <c r="AU219" s="103"/>
      <c r="AV219" s="103"/>
      <c r="AW219" s="103"/>
      <c r="AX219" s="103"/>
      <c r="AY219" s="103"/>
      <c r="AZ219" s="103"/>
      <c r="BA219" s="103"/>
      <c r="BB219" s="103"/>
      <c r="BC219" s="103"/>
      <c r="BD219" s="103"/>
      <c r="BE219" s="103"/>
      <c r="BF219" s="103"/>
      <c r="BG219" s="103"/>
      <c r="BH219" s="103"/>
      <c r="BI219" s="103"/>
      <c r="BJ219" s="103"/>
      <c r="BK219" s="103"/>
      <c r="BL219" s="103"/>
      <c r="BM219" s="103"/>
      <c r="BN219" s="103"/>
      <c r="BO219" s="103"/>
      <c r="BP219" s="103"/>
      <c r="BQ219" s="103"/>
      <c r="BR219" s="103"/>
      <c r="BS219" s="103"/>
      <c r="BT219" s="103"/>
      <c r="BU219" s="103"/>
      <c r="BV219" s="103"/>
      <c r="BW219" s="103"/>
      <c r="BX219" s="103"/>
      <c r="BY219" s="103"/>
      <c r="BZ219" s="103"/>
      <c r="CA219" s="103"/>
      <c r="CB219" s="103"/>
      <c r="CC219" s="103"/>
      <c r="CD219" s="103"/>
      <c r="CE219" s="103"/>
      <c r="CF219" s="103"/>
      <c r="CG219" s="103"/>
      <c r="CH219" s="103"/>
      <c r="CI219" s="103"/>
      <c r="CJ219" s="103"/>
      <c r="CK219" s="103"/>
      <c r="CL219" s="103"/>
      <c r="CM219" s="103"/>
      <c r="CN219" s="103"/>
      <c r="CO219" s="103"/>
      <c r="CP219" s="103"/>
      <c r="CQ219" s="103"/>
      <c r="CR219" s="103"/>
      <c r="CS219" s="103"/>
      <c r="CT219" s="103"/>
      <c r="CU219" s="103"/>
      <c r="CV219" s="103"/>
      <c r="CW219" s="103"/>
      <c r="CX219" s="103"/>
      <c r="CY219" s="103"/>
      <c r="CZ219" s="103"/>
      <c r="DA219" s="103"/>
      <c r="DB219" s="103"/>
      <c r="DC219" s="103"/>
      <c r="DD219" s="103"/>
      <c r="DE219" s="103"/>
      <c r="DF219" s="103"/>
      <c r="DG219" s="103"/>
      <c r="DH219" s="103"/>
      <c r="DI219" s="103"/>
      <c r="DJ219" s="103"/>
      <c r="DK219" s="103"/>
      <c r="DL219" s="103"/>
      <c r="DM219" s="103"/>
      <c r="DN219" s="103"/>
      <c r="DO219" s="103"/>
      <c r="DP219" s="103"/>
      <c r="DQ219" s="103"/>
      <c r="DR219" s="103"/>
      <c r="DS219" s="103"/>
      <c r="DT219" s="103"/>
      <c r="DU219" s="103"/>
      <c r="DV219" s="103"/>
      <c r="DW219" s="103"/>
      <c r="DX219" s="103"/>
      <c r="DY219" s="103"/>
      <c r="DZ219" s="103"/>
      <c r="EA219" s="103"/>
      <c r="EB219" s="103"/>
      <c r="EC219" s="103"/>
      <c r="ED219" s="103"/>
      <c r="EE219" s="103"/>
      <c r="EF219" s="103"/>
      <c r="EG219" s="103"/>
      <c r="EH219" s="103"/>
      <c r="EI219" s="103"/>
      <c r="EJ219" s="103"/>
      <c r="EK219" s="103"/>
      <c r="EL219" s="103"/>
      <c r="EM219" s="103"/>
      <c r="EN219" s="103"/>
      <c r="EO219" s="103"/>
      <c r="EP219" s="103"/>
      <c r="EQ219" s="103"/>
      <c r="ER219" s="103"/>
      <c r="ES219" s="103"/>
      <c r="ET219" s="103"/>
      <c r="EU219" s="103"/>
      <c r="EV219" s="103"/>
      <c r="EW219" s="103"/>
      <c r="EX219" s="103"/>
      <c r="EY219" s="103">
        <f t="shared" si="96"/>
        <v>12980</v>
      </c>
      <c r="EZ219" s="103">
        <f t="shared" si="97"/>
        <v>12769.699999999999</v>
      </c>
      <c r="FA219" s="103">
        <f t="shared" si="98"/>
        <v>606.06218327825093</v>
      </c>
      <c r="FB219" s="36">
        <f>+FA219/EZ219</f>
        <v>4.7460957052886991E-2</v>
      </c>
      <c r="FC219" s="37">
        <f>FE219/1.19</f>
        <v>10731.09243697479</v>
      </c>
      <c r="FD219" s="38"/>
      <c r="FE219" s="39">
        <f>ROUNDUP(IF(FB219&lt;15%,EZ219,EY219),0)</f>
        <v>12770</v>
      </c>
      <c r="FF219" s="106">
        <f>+FE219*E219</f>
        <v>102160</v>
      </c>
      <c r="FG219" s="248" t="s">
        <v>541</v>
      </c>
    </row>
    <row r="220" spans="1:163" ht="169.25" customHeight="1" x14ac:dyDescent="0.35">
      <c r="A220" s="247">
        <f t="shared" si="111"/>
        <v>215</v>
      </c>
      <c r="B220" s="22" t="s">
        <v>242</v>
      </c>
      <c r="C220" s="233" t="s">
        <v>703</v>
      </c>
      <c r="D220" s="191" t="s">
        <v>424</v>
      </c>
      <c r="E220" s="22">
        <v>2</v>
      </c>
      <c r="F220" s="22">
        <v>2</v>
      </c>
      <c r="G220" s="112">
        <f>5114001+((12/23)*(5860000-5114001))</f>
        <v>5503217.8695652178</v>
      </c>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c r="AQ220" s="28"/>
      <c r="AR220" s="28"/>
      <c r="AS220" s="28"/>
      <c r="AT220" s="28"/>
      <c r="AU220" s="28"/>
      <c r="AV220" s="28"/>
      <c r="AW220" s="28"/>
      <c r="AX220" s="28"/>
      <c r="AY220" s="28"/>
      <c r="AZ220" s="28"/>
      <c r="BA220" s="28"/>
      <c r="BB220" s="28"/>
      <c r="BC220" s="28"/>
      <c r="BD220" s="28"/>
      <c r="BE220" s="28"/>
      <c r="BF220" s="28"/>
      <c r="BG220" s="28"/>
      <c r="BH220" s="28"/>
      <c r="BI220" s="28"/>
      <c r="BJ220" s="28"/>
      <c r="BK220" s="28"/>
      <c r="BL220" s="28"/>
      <c r="BM220" s="28"/>
      <c r="BN220" s="28"/>
      <c r="BO220" s="28"/>
      <c r="BP220" s="28"/>
      <c r="BQ220" s="28"/>
      <c r="BR220" s="28"/>
      <c r="BS220" s="28"/>
      <c r="BT220" s="28"/>
      <c r="BU220" s="28"/>
      <c r="BV220" s="28"/>
      <c r="BW220" s="28"/>
      <c r="BX220" s="28"/>
      <c r="BY220" s="28"/>
      <c r="BZ220" s="28"/>
      <c r="CA220" s="28"/>
      <c r="CB220" s="28"/>
      <c r="CC220" s="28"/>
      <c r="CD220" s="28"/>
      <c r="CE220" s="28"/>
      <c r="CF220" s="28"/>
      <c r="CG220" s="28"/>
      <c r="CH220" s="28"/>
      <c r="CI220" s="28"/>
      <c r="CJ220" s="28"/>
      <c r="CK220" s="28"/>
      <c r="CL220" s="28"/>
      <c r="CM220" s="28"/>
      <c r="CN220" s="28"/>
      <c r="CO220" s="28"/>
      <c r="CP220" s="28"/>
      <c r="CQ220" s="28"/>
      <c r="CR220" s="28"/>
      <c r="CS220" s="28"/>
      <c r="CT220" s="28"/>
      <c r="CU220" s="28"/>
      <c r="CV220" s="28"/>
      <c r="CW220" s="28"/>
      <c r="CX220" s="28"/>
      <c r="CY220" s="28"/>
      <c r="CZ220" s="28"/>
      <c r="DA220" s="28"/>
      <c r="DB220" s="28"/>
      <c r="DC220" s="28"/>
      <c r="DD220" s="28"/>
      <c r="DE220" s="28"/>
      <c r="DF220" s="28"/>
      <c r="DG220" s="28"/>
      <c r="DH220" s="28"/>
      <c r="DI220" s="28"/>
      <c r="DJ220" s="28"/>
      <c r="DK220" s="28"/>
      <c r="DL220" s="28"/>
      <c r="DM220" s="28"/>
      <c r="DN220" s="28"/>
      <c r="DO220" s="28"/>
      <c r="DP220" s="28"/>
      <c r="DQ220" s="28"/>
      <c r="DR220" s="28"/>
      <c r="DS220" s="28"/>
      <c r="DT220" s="28"/>
      <c r="DU220" s="28"/>
      <c r="DV220" s="28"/>
      <c r="DW220" s="28"/>
      <c r="DX220" s="28"/>
      <c r="DY220" s="28"/>
      <c r="DZ220" s="28"/>
      <c r="EA220" s="28"/>
      <c r="EB220" s="28"/>
      <c r="EC220" s="28"/>
      <c r="ED220" s="28"/>
      <c r="EE220" s="28"/>
      <c r="EF220" s="28"/>
      <c r="EG220" s="28"/>
      <c r="EH220" s="28"/>
      <c r="EI220" s="28"/>
      <c r="EJ220" s="28"/>
      <c r="EK220" s="28"/>
      <c r="EL220" s="28"/>
      <c r="EM220" s="28"/>
      <c r="EN220" s="28"/>
      <c r="EO220" s="28"/>
      <c r="EP220" s="28"/>
      <c r="EQ220" s="28"/>
      <c r="ER220" s="28"/>
      <c r="ES220" s="28"/>
      <c r="ET220" s="28"/>
      <c r="EU220" s="28"/>
      <c r="EV220" s="28"/>
      <c r="EW220" s="28"/>
      <c r="EX220" s="28"/>
      <c r="EY220" s="103"/>
      <c r="EZ220" s="103"/>
      <c r="FA220" s="103"/>
      <c r="FB220" s="95"/>
      <c r="FC220" s="38">
        <f>G220/1.19</f>
        <v>4624552.8315674104</v>
      </c>
      <c r="FD220" s="38">
        <f>FC220*19%</f>
        <v>878665.03799780796</v>
      </c>
      <c r="FE220" s="39">
        <f>G220</f>
        <v>5503217.8695652178</v>
      </c>
      <c r="FF220" s="106">
        <f>+FE220*E220*F220</f>
        <v>22012871.478260871</v>
      </c>
      <c r="FG220" s="261" t="s">
        <v>380</v>
      </c>
    </row>
    <row r="221" spans="1:163" ht="77.5" x14ac:dyDescent="0.35">
      <c r="A221" s="247">
        <f t="shared" si="111"/>
        <v>216</v>
      </c>
      <c r="B221" s="22" t="s">
        <v>243</v>
      </c>
      <c r="C221" s="234" t="s">
        <v>280</v>
      </c>
      <c r="D221" s="21" t="s">
        <v>6</v>
      </c>
      <c r="E221" s="22">
        <v>100</v>
      </c>
      <c r="F221" s="22"/>
      <c r="G221" s="104"/>
      <c r="H221" s="103"/>
      <c r="I221" s="103"/>
      <c r="J221" s="103"/>
      <c r="K221" s="103"/>
      <c r="L221" s="103"/>
      <c r="M221" s="103"/>
      <c r="N221" s="103"/>
      <c r="O221" s="103"/>
      <c r="P221" s="103"/>
      <c r="Q221" s="103"/>
      <c r="R221" s="103"/>
      <c r="S221" s="103"/>
      <c r="T221" s="103"/>
      <c r="U221" s="103"/>
      <c r="V221" s="103"/>
      <c r="W221" s="103"/>
      <c r="X221" s="103"/>
      <c r="Y221" s="103"/>
      <c r="Z221" s="103"/>
      <c r="AA221" s="103"/>
      <c r="AB221" s="103"/>
      <c r="AC221" s="103"/>
      <c r="AD221" s="103"/>
      <c r="AE221" s="103">
        <v>18963</v>
      </c>
      <c r="AF221" s="103">
        <f>(AE221*5.1%)+AE221</f>
        <v>19930.113000000001</v>
      </c>
      <c r="AG221" s="103"/>
      <c r="AH221" s="103"/>
      <c r="AI221" s="103"/>
      <c r="AJ221" s="103"/>
      <c r="AK221" s="103"/>
      <c r="AL221" s="103"/>
      <c r="AM221" s="103"/>
      <c r="AN221" s="103">
        <v>16832</v>
      </c>
      <c r="AO221" s="103">
        <f>(AN221*5.1%)+AN221</f>
        <v>17690.432000000001</v>
      </c>
      <c r="AP221" s="103"/>
      <c r="AQ221" s="103"/>
      <c r="AR221" s="103"/>
      <c r="AS221" s="103"/>
      <c r="AT221" s="103"/>
      <c r="AU221" s="103"/>
      <c r="AV221" s="103"/>
      <c r="AW221" s="103"/>
      <c r="AX221" s="103"/>
      <c r="AY221" s="103"/>
      <c r="AZ221" s="103"/>
      <c r="BA221" s="103"/>
      <c r="BB221" s="103"/>
      <c r="BC221" s="103"/>
      <c r="BD221" s="103"/>
      <c r="BE221" s="103"/>
      <c r="BF221" s="103"/>
      <c r="BG221" s="103"/>
      <c r="BH221" s="103"/>
      <c r="BI221" s="103"/>
      <c r="BJ221" s="103"/>
      <c r="BK221" s="103"/>
      <c r="BL221" s="103"/>
      <c r="BM221" s="103"/>
      <c r="BN221" s="103"/>
      <c r="BO221" s="103"/>
      <c r="BP221" s="103"/>
      <c r="BQ221" s="103"/>
      <c r="BR221" s="103"/>
      <c r="BS221" s="103"/>
      <c r="BT221" s="103"/>
      <c r="BU221" s="103"/>
      <c r="BV221" s="103"/>
      <c r="BW221" s="103"/>
      <c r="BX221" s="103"/>
      <c r="BY221" s="103"/>
      <c r="BZ221" s="103"/>
      <c r="CA221" s="103"/>
      <c r="CB221" s="103"/>
      <c r="CC221" s="103"/>
      <c r="CD221" s="103"/>
      <c r="CE221" s="103"/>
      <c r="CF221" s="103"/>
      <c r="CG221" s="103"/>
      <c r="CH221" s="103"/>
      <c r="CI221" s="103"/>
      <c r="CJ221" s="103"/>
      <c r="CK221" s="103"/>
      <c r="CL221" s="103"/>
      <c r="CM221" s="103"/>
      <c r="CN221" s="103"/>
      <c r="CO221" s="103"/>
      <c r="CP221" s="103"/>
      <c r="CQ221" s="103"/>
      <c r="CR221" s="103"/>
      <c r="CS221" s="103"/>
      <c r="CT221" s="103"/>
      <c r="CU221" s="103"/>
      <c r="CV221" s="103"/>
      <c r="CW221" s="103"/>
      <c r="CX221" s="103"/>
      <c r="CY221" s="103"/>
      <c r="CZ221" s="103"/>
      <c r="DA221" s="103"/>
      <c r="DB221" s="103"/>
      <c r="DC221" s="103"/>
      <c r="DD221" s="103"/>
      <c r="DE221" s="103"/>
      <c r="DF221" s="103"/>
      <c r="DG221" s="103"/>
      <c r="DH221" s="103"/>
      <c r="DI221" s="103"/>
      <c r="DJ221" s="103"/>
      <c r="DK221" s="103"/>
      <c r="DL221" s="103"/>
      <c r="DM221" s="103"/>
      <c r="DN221" s="103"/>
      <c r="DO221" s="103"/>
      <c r="DP221" s="103"/>
      <c r="DQ221" s="103"/>
      <c r="DR221" s="103"/>
      <c r="DS221" s="103"/>
      <c r="DT221" s="103"/>
      <c r="DU221" s="103"/>
      <c r="DV221" s="103"/>
      <c r="DW221" s="103"/>
      <c r="DX221" s="103"/>
      <c r="DY221" s="103"/>
      <c r="DZ221" s="103"/>
      <c r="EA221" s="103"/>
      <c r="EB221" s="103"/>
      <c r="EC221" s="103"/>
      <c r="ED221" s="103"/>
      <c r="EE221" s="103"/>
      <c r="EF221" s="103"/>
      <c r="EG221" s="103"/>
      <c r="EH221" s="103"/>
      <c r="EI221" s="103"/>
      <c r="EJ221" s="103"/>
      <c r="EK221" s="103"/>
      <c r="EL221" s="103"/>
      <c r="EM221" s="103"/>
      <c r="EN221" s="103"/>
      <c r="EO221" s="103"/>
      <c r="EP221" s="103"/>
      <c r="EQ221" s="103"/>
      <c r="ER221" s="103"/>
      <c r="ES221" s="103"/>
      <c r="ET221" s="103"/>
      <c r="EU221" s="103"/>
      <c r="EV221" s="103"/>
      <c r="EW221" s="103"/>
      <c r="EX221" s="103"/>
      <c r="EY221" s="103">
        <f t="shared" si="96"/>
        <v>18810.272499999999</v>
      </c>
      <c r="EZ221" s="103">
        <f t="shared" si="97"/>
        <v>18810.272499999999</v>
      </c>
      <c r="FA221" s="103">
        <f t="shared" si="98"/>
        <v>1583.6936227946685</v>
      </c>
      <c r="FB221" s="36">
        <f>+FA221/EZ221</f>
        <v>8.4193018617602089E-2</v>
      </c>
      <c r="FC221" s="37">
        <f>FE221/1.19</f>
        <v>15807.563025210085</v>
      </c>
      <c r="FD221" s="38">
        <f>FC221*19%</f>
        <v>3003.4369747899163</v>
      </c>
      <c r="FE221" s="39">
        <f>ROUNDUP(IF(FB221&lt;15%,EZ221,EY221),0)</f>
        <v>18811</v>
      </c>
      <c r="FF221" s="106">
        <f>+FE221*E221</f>
        <v>1881100</v>
      </c>
      <c r="FG221" s="248" t="s">
        <v>541</v>
      </c>
    </row>
    <row r="222" spans="1:163" ht="31" x14ac:dyDescent="0.35">
      <c r="A222" s="247">
        <f t="shared" si="111"/>
        <v>217</v>
      </c>
      <c r="B222" s="22" t="s">
        <v>244</v>
      </c>
      <c r="C222" s="233" t="s">
        <v>245</v>
      </c>
      <c r="D222" s="21" t="s">
        <v>6</v>
      </c>
      <c r="E222" s="22">
        <v>20</v>
      </c>
      <c r="F222" s="22"/>
      <c r="G222" s="104"/>
      <c r="H222" s="103"/>
      <c r="I222" s="103"/>
      <c r="J222" s="103"/>
      <c r="K222" s="103"/>
      <c r="L222" s="103"/>
      <c r="M222" s="103"/>
      <c r="N222" s="103"/>
      <c r="O222" s="103"/>
      <c r="P222" s="103"/>
      <c r="Q222" s="103"/>
      <c r="R222" s="103"/>
      <c r="S222" s="103"/>
      <c r="T222" s="103"/>
      <c r="U222" s="103"/>
      <c r="V222" s="103"/>
      <c r="W222" s="103"/>
      <c r="X222" s="103"/>
      <c r="Y222" s="103"/>
      <c r="Z222" s="103"/>
      <c r="AA222" s="103"/>
      <c r="AB222" s="103"/>
      <c r="AC222" s="103"/>
      <c r="AD222" s="103"/>
      <c r="AE222" s="103">
        <v>550</v>
      </c>
      <c r="AF222" s="103">
        <f>(AE222*5.1%)+AE222</f>
        <v>578.04999999999995</v>
      </c>
      <c r="AG222" s="103">
        <v>800</v>
      </c>
      <c r="AH222" s="103">
        <f>(AG222*5.1%)+AG222</f>
        <v>840.8</v>
      </c>
      <c r="AI222" s="103"/>
      <c r="AJ222" s="103"/>
      <c r="AK222" s="103"/>
      <c r="AL222" s="103"/>
      <c r="AM222" s="103"/>
      <c r="AN222" s="103">
        <v>526</v>
      </c>
      <c r="AO222" s="103">
        <f>(AN222*5.1%)+AN222</f>
        <v>552.82600000000002</v>
      </c>
      <c r="AP222" s="103"/>
      <c r="AQ222" s="103"/>
      <c r="AR222" s="103"/>
      <c r="AS222" s="103"/>
      <c r="AT222" s="103"/>
      <c r="AU222" s="103"/>
      <c r="AV222" s="103"/>
      <c r="AW222" s="103"/>
      <c r="AX222" s="103"/>
      <c r="AY222" s="103"/>
      <c r="AZ222" s="103"/>
      <c r="BA222" s="103"/>
      <c r="BB222" s="103"/>
      <c r="BC222" s="103"/>
      <c r="BD222" s="103"/>
      <c r="BE222" s="103"/>
      <c r="BF222" s="103"/>
      <c r="BG222" s="103"/>
      <c r="BH222" s="103"/>
      <c r="BI222" s="103"/>
      <c r="BJ222" s="103"/>
      <c r="BK222" s="103"/>
      <c r="BL222" s="103"/>
      <c r="BM222" s="103"/>
      <c r="BN222" s="103"/>
      <c r="BO222" s="103"/>
      <c r="BP222" s="103"/>
      <c r="BQ222" s="103"/>
      <c r="BR222" s="103"/>
      <c r="BS222" s="103"/>
      <c r="BT222" s="103"/>
      <c r="BU222" s="103"/>
      <c r="BV222" s="103"/>
      <c r="BW222" s="103"/>
      <c r="BX222" s="103"/>
      <c r="BY222" s="103"/>
      <c r="BZ222" s="103"/>
      <c r="CA222" s="103"/>
      <c r="CB222" s="103"/>
      <c r="CC222" s="103"/>
      <c r="CD222" s="103"/>
      <c r="CE222" s="103"/>
      <c r="CF222" s="103"/>
      <c r="CG222" s="103"/>
      <c r="CH222" s="103"/>
      <c r="CI222" s="103"/>
      <c r="CJ222" s="103"/>
      <c r="CK222" s="103"/>
      <c r="CL222" s="103"/>
      <c r="CM222" s="103"/>
      <c r="CN222" s="103"/>
      <c r="CO222" s="103"/>
      <c r="CP222" s="103"/>
      <c r="CQ222" s="103"/>
      <c r="CR222" s="103"/>
      <c r="CS222" s="103"/>
      <c r="CT222" s="103"/>
      <c r="CU222" s="103"/>
      <c r="CV222" s="103"/>
      <c r="CW222" s="103"/>
      <c r="CX222" s="103"/>
      <c r="CY222" s="103"/>
      <c r="CZ222" s="103"/>
      <c r="DA222" s="103"/>
      <c r="DB222" s="103"/>
      <c r="DC222" s="103"/>
      <c r="DD222" s="103"/>
      <c r="DE222" s="103"/>
      <c r="DF222" s="103"/>
      <c r="DG222" s="103"/>
      <c r="DH222" s="103"/>
      <c r="DI222" s="103"/>
      <c r="DJ222" s="103"/>
      <c r="DK222" s="103"/>
      <c r="DL222" s="103"/>
      <c r="DM222" s="103"/>
      <c r="DN222" s="103"/>
      <c r="DO222" s="103"/>
      <c r="DP222" s="103"/>
      <c r="DQ222" s="103"/>
      <c r="DR222" s="103"/>
      <c r="DS222" s="103"/>
      <c r="DT222" s="103"/>
      <c r="DU222" s="103"/>
      <c r="DV222" s="103"/>
      <c r="DW222" s="103"/>
      <c r="DX222" s="103"/>
      <c r="DY222" s="103"/>
      <c r="DZ222" s="103"/>
      <c r="EA222" s="103"/>
      <c r="EB222" s="103"/>
      <c r="EC222" s="103"/>
      <c r="ED222" s="103"/>
      <c r="EE222" s="103"/>
      <c r="EF222" s="103"/>
      <c r="EG222" s="103"/>
      <c r="EH222" s="103"/>
      <c r="EI222" s="103"/>
      <c r="EJ222" s="103"/>
      <c r="EK222" s="103"/>
      <c r="EL222" s="103"/>
      <c r="EM222" s="103"/>
      <c r="EN222" s="103"/>
      <c r="EO222" s="103"/>
      <c r="EP222" s="103"/>
      <c r="EQ222" s="103"/>
      <c r="ER222" s="103"/>
      <c r="ES222" s="103"/>
      <c r="ET222" s="103"/>
      <c r="EU222" s="103"/>
      <c r="EV222" s="103"/>
      <c r="EW222" s="103"/>
      <c r="EX222" s="103"/>
      <c r="EY222" s="103">
        <f t="shared" si="96"/>
        <v>578.04999999999995</v>
      </c>
      <c r="EZ222" s="103">
        <f t="shared" si="97"/>
        <v>657.22533333333331</v>
      </c>
      <c r="FA222" s="103">
        <f t="shared" si="98"/>
        <v>159.47979880014034</v>
      </c>
      <c r="FB222" s="36">
        <f>+FA222/EZ222</f>
        <v>0.24265619523715917</v>
      </c>
      <c r="FC222" s="37">
        <f>FE222/1.19</f>
        <v>486.55462184873954</v>
      </c>
      <c r="FD222" s="38">
        <f>FC222*19%</f>
        <v>92.445378151260513</v>
      </c>
      <c r="FE222" s="39">
        <f>ROUNDUP(IF(FB222&lt;15%,EZ222,EY222),0)</f>
        <v>579</v>
      </c>
      <c r="FF222" s="106">
        <f>+FE222*E222</f>
        <v>11580</v>
      </c>
      <c r="FG222" s="248" t="s">
        <v>534</v>
      </c>
    </row>
    <row r="223" spans="1:163" ht="15.5" x14ac:dyDescent="0.35">
      <c r="A223" s="259" t="s">
        <v>249</v>
      </c>
      <c r="B223" s="42"/>
      <c r="C223" s="42"/>
      <c r="D223" s="100"/>
      <c r="E223" s="42"/>
      <c r="F223" s="42"/>
      <c r="G223" s="115"/>
      <c r="H223" s="116"/>
      <c r="I223" s="116"/>
      <c r="J223" s="116"/>
      <c r="K223" s="116"/>
      <c r="L223" s="116"/>
      <c r="M223" s="116"/>
      <c r="N223" s="116"/>
      <c r="O223" s="116"/>
      <c r="P223" s="116"/>
      <c r="Q223" s="116"/>
      <c r="R223" s="116"/>
      <c r="S223" s="116"/>
      <c r="T223" s="116"/>
      <c r="U223" s="116"/>
      <c r="V223" s="116"/>
      <c r="W223" s="116"/>
      <c r="X223" s="116"/>
      <c r="Y223" s="116"/>
      <c r="Z223" s="116"/>
      <c r="AA223" s="116"/>
      <c r="AB223" s="116"/>
      <c r="AC223" s="116"/>
      <c r="AD223" s="116"/>
      <c r="AE223" s="116"/>
      <c r="AF223" s="116"/>
      <c r="AG223" s="116"/>
      <c r="AH223" s="116"/>
      <c r="AI223" s="116"/>
      <c r="AJ223" s="116"/>
      <c r="AK223" s="116"/>
      <c r="AL223" s="116"/>
      <c r="AM223" s="116"/>
      <c r="AN223" s="116"/>
      <c r="AO223" s="116"/>
      <c r="AP223" s="116"/>
      <c r="AQ223" s="116"/>
      <c r="AR223" s="116"/>
      <c r="AS223" s="116"/>
      <c r="AT223" s="116"/>
      <c r="AU223" s="116"/>
      <c r="AV223" s="116"/>
      <c r="AW223" s="116"/>
      <c r="AX223" s="116"/>
      <c r="AY223" s="116"/>
      <c r="AZ223" s="116"/>
      <c r="BA223" s="116"/>
      <c r="BB223" s="116"/>
      <c r="BC223" s="116"/>
      <c r="BD223" s="116"/>
      <c r="BE223" s="116"/>
      <c r="BF223" s="116"/>
      <c r="BG223" s="116"/>
      <c r="BH223" s="116"/>
      <c r="BI223" s="116"/>
      <c r="BJ223" s="116"/>
      <c r="BK223" s="116"/>
      <c r="BL223" s="116"/>
      <c r="BM223" s="116"/>
      <c r="BN223" s="116"/>
      <c r="BO223" s="116"/>
      <c r="BP223" s="116"/>
      <c r="BQ223" s="116"/>
      <c r="BR223" s="116"/>
      <c r="BS223" s="116"/>
      <c r="BT223" s="116"/>
      <c r="BU223" s="116"/>
      <c r="BV223" s="116"/>
      <c r="BW223" s="116"/>
      <c r="BX223" s="116"/>
      <c r="BY223" s="116"/>
      <c r="BZ223" s="116"/>
      <c r="CA223" s="116"/>
      <c r="CB223" s="116"/>
      <c r="CC223" s="116"/>
      <c r="CD223" s="116"/>
      <c r="CE223" s="116"/>
      <c r="CF223" s="116"/>
      <c r="CG223" s="116"/>
      <c r="CH223" s="116"/>
      <c r="CI223" s="116"/>
      <c r="CJ223" s="116"/>
      <c r="CK223" s="116"/>
      <c r="CL223" s="116"/>
      <c r="CM223" s="116"/>
      <c r="CN223" s="116"/>
      <c r="CO223" s="116"/>
      <c r="CP223" s="116"/>
      <c r="CQ223" s="116"/>
      <c r="CR223" s="116"/>
      <c r="CS223" s="116"/>
      <c r="CT223" s="116"/>
      <c r="CU223" s="116"/>
      <c r="CV223" s="116"/>
      <c r="CW223" s="116"/>
      <c r="CX223" s="116"/>
      <c r="CY223" s="116"/>
      <c r="CZ223" s="116"/>
      <c r="DA223" s="116"/>
      <c r="DB223" s="116"/>
      <c r="DC223" s="116"/>
      <c r="DD223" s="116"/>
      <c r="DE223" s="116"/>
      <c r="DF223" s="116"/>
      <c r="DG223" s="116"/>
      <c r="DH223" s="116"/>
      <c r="DI223" s="116"/>
      <c r="DJ223" s="116"/>
      <c r="DK223" s="116"/>
      <c r="DL223" s="116"/>
      <c r="DM223" s="116"/>
      <c r="DN223" s="116"/>
      <c r="DO223" s="116"/>
      <c r="DP223" s="116"/>
      <c r="DQ223" s="116"/>
      <c r="DR223" s="116"/>
      <c r="DS223" s="116"/>
      <c r="DT223" s="116"/>
      <c r="DU223" s="116"/>
      <c r="DV223" s="116"/>
      <c r="DW223" s="116"/>
      <c r="DX223" s="116"/>
      <c r="DY223" s="116"/>
      <c r="DZ223" s="116"/>
      <c r="EA223" s="116"/>
      <c r="EB223" s="116"/>
      <c r="EC223" s="116"/>
      <c r="ED223" s="116"/>
      <c r="EE223" s="116"/>
      <c r="EF223" s="116"/>
      <c r="EG223" s="116"/>
      <c r="EH223" s="116"/>
      <c r="EI223" s="116"/>
      <c r="EJ223" s="116"/>
      <c r="EK223" s="116"/>
      <c r="EL223" s="116"/>
      <c r="EM223" s="116"/>
      <c r="EN223" s="116"/>
      <c r="EO223" s="116"/>
      <c r="EP223" s="116"/>
      <c r="EQ223" s="116"/>
      <c r="ER223" s="116"/>
      <c r="ES223" s="116"/>
      <c r="ET223" s="116"/>
      <c r="EU223" s="116"/>
      <c r="EV223" s="116"/>
      <c r="EW223" s="116"/>
      <c r="EX223" s="116"/>
      <c r="EY223" s="116"/>
      <c r="EZ223" s="116"/>
      <c r="FA223" s="116"/>
      <c r="FB223" s="116"/>
      <c r="FC223" s="108"/>
      <c r="FD223" s="119"/>
      <c r="FE223" s="119"/>
      <c r="FF223" s="108"/>
      <c r="FG223" s="262"/>
    </row>
    <row r="224" spans="1:163" ht="164.4" customHeight="1" x14ac:dyDescent="0.35">
      <c r="A224" s="247">
        <f t="shared" ref="A224:A225" si="113">ROW()-5</f>
        <v>219</v>
      </c>
      <c r="B224" s="22" t="s">
        <v>242</v>
      </c>
      <c r="C224" s="233" t="s">
        <v>703</v>
      </c>
      <c r="D224" s="191" t="s">
        <v>424</v>
      </c>
      <c r="E224" s="22">
        <v>2</v>
      </c>
      <c r="F224" s="22">
        <v>2</v>
      </c>
      <c r="G224" s="112">
        <f>5114001+((12/23)*(5860000-5114001))</f>
        <v>5503217.8695652178</v>
      </c>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c r="BP224" s="28"/>
      <c r="BQ224" s="28"/>
      <c r="BR224" s="28"/>
      <c r="BS224" s="28"/>
      <c r="BT224" s="28"/>
      <c r="BU224" s="28"/>
      <c r="BV224" s="28"/>
      <c r="BW224" s="28"/>
      <c r="BX224" s="28"/>
      <c r="BY224" s="28"/>
      <c r="BZ224" s="28"/>
      <c r="CA224" s="28"/>
      <c r="CB224" s="28"/>
      <c r="CC224" s="28"/>
      <c r="CD224" s="28"/>
      <c r="CE224" s="28"/>
      <c r="CF224" s="28"/>
      <c r="CG224" s="28"/>
      <c r="CH224" s="28"/>
      <c r="CI224" s="28"/>
      <c r="CJ224" s="28"/>
      <c r="CK224" s="28"/>
      <c r="CL224" s="28"/>
      <c r="CM224" s="28"/>
      <c r="CN224" s="28"/>
      <c r="CO224" s="28"/>
      <c r="CP224" s="28"/>
      <c r="CQ224" s="28"/>
      <c r="CR224" s="28"/>
      <c r="CS224" s="28"/>
      <c r="CT224" s="28"/>
      <c r="CU224" s="28"/>
      <c r="CV224" s="28"/>
      <c r="CW224" s="28"/>
      <c r="CX224" s="28"/>
      <c r="CY224" s="28"/>
      <c r="CZ224" s="28"/>
      <c r="DA224" s="28"/>
      <c r="DB224" s="28"/>
      <c r="DC224" s="28"/>
      <c r="DD224" s="28"/>
      <c r="DE224" s="28"/>
      <c r="DF224" s="28"/>
      <c r="DG224" s="28"/>
      <c r="DH224" s="28"/>
      <c r="DI224" s="28"/>
      <c r="DJ224" s="28"/>
      <c r="DK224" s="28"/>
      <c r="DL224" s="28"/>
      <c r="DM224" s="28"/>
      <c r="DN224" s="28"/>
      <c r="DO224" s="28"/>
      <c r="DP224" s="28"/>
      <c r="DQ224" s="28"/>
      <c r="DR224" s="28"/>
      <c r="DS224" s="28"/>
      <c r="DT224" s="28"/>
      <c r="DU224" s="28"/>
      <c r="DV224" s="28"/>
      <c r="DW224" s="28"/>
      <c r="DX224" s="28"/>
      <c r="DY224" s="28"/>
      <c r="DZ224" s="28"/>
      <c r="EA224" s="28"/>
      <c r="EB224" s="28"/>
      <c r="EC224" s="28"/>
      <c r="ED224" s="28"/>
      <c r="EE224" s="28"/>
      <c r="EF224" s="28"/>
      <c r="EG224" s="28"/>
      <c r="EH224" s="28"/>
      <c r="EI224" s="28"/>
      <c r="EJ224" s="28"/>
      <c r="EK224" s="28"/>
      <c r="EL224" s="28"/>
      <c r="EM224" s="28"/>
      <c r="EN224" s="28"/>
      <c r="EO224" s="28"/>
      <c r="EP224" s="28"/>
      <c r="EQ224" s="28"/>
      <c r="ER224" s="28"/>
      <c r="ES224" s="28"/>
      <c r="ET224" s="28"/>
      <c r="EU224" s="28"/>
      <c r="EV224" s="28"/>
      <c r="EW224" s="28"/>
      <c r="EX224" s="28"/>
      <c r="EY224" s="103"/>
      <c r="EZ224" s="103"/>
      <c r="FA224" s="103"/>
      <c r="FB224" s="95"/>
      <c r="FC224" s="38">
        <f>G224/1.19</f>
        <v>4624552.8315674104</v>
      </c>
      <c r="FD224" s="38">
        <f>FC224*19%</f>
        <v>878665.03799780796</v>
      </c>
      <c r="FE224" s="39">
        <f>G224</f>
        <v>5503217.8695652178</v>
      </c>
      <c r="FF224" s="106">
        <f>+FE224*E224*F224</f>
        <v>22012871.478260871</v>
      </c>
      <c r="FG224" s="261" t="s">
        <v>380</v>
      </c>
    </row>
    <row r="225" spans="1:163" ht="128.4" customHeight="1" x14ac:dyDescent="0.35">
      <c r="A225" s="247">
        <f t="shared" si="113"/>
        <v>220</v>
      </c>
      <c r="B225" s="22" t="s">
        <v>259</v>
      </c>
      <c r="C225" s="233" t="s">
        <v>708</v>
      </c>
      <c r="D225" s="191" t="s">
        <v>424</v>
      </c>
      <c r="E225" s="22">
        <v>2</v>
      </c>
      <c r="F225" s="22">
        <v>2</v>
      </c>
      <c r="G225" s="112">
        <v>3095000</v>
      </c>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c r="AQ225" s="28"/>
      <c r="AR225" s="28"/>
      <c r="AS225" s="28"/>
      <c r="AT225" s="28"/>
      <c r="AU225" s="28"/>
      <c r="AV225" s="28"/>
      <c r="AW225" s="28"/>
      <c r="AX225" s="28"/>
      <c r="AY225" s="28"/>
      <c r="AZ225" s="28"/>
      <c r="BA225" s="28"/>
      <c r="BB225" s="28"/>
      <c r="BC225" s="28"/>
      <c r="BD225" s="28"/>
      <c r="BE225" s="28"/>
      <c r="BF225" s="28"/>
      <c r="BG225" s="28"/>
      <c r="BH225" s="28"/>
      <c r="BI225" s="28"/>
      <c r="BJ225" s="28"/>
      <c r="BK225" s="28"/>
      <c r="BL225" s="28"/>
      <c r="BM225" s="28"/>
      <c r="BN225" s="28"/>
      <c r="BO225" s="28"/>
      <c r="BP225" s="28"/>
      <c r="BQ225" s="28"/>
      <c r="BR225" s="28"/>
      <c r="BS225" s="28"/>
      <c r="BT225" s="28"/>
      <c r="BU225" s="28"/>
      <c r="BV225" s="28"/>
      <c r="BW225" s="28"/>
      <c r="BX225" s="28"/>
      <c r="BY225" s="28"/>
      <c r="BZ225" s="28"/>
      <c r="CA225" s="28"/>
      <c r="CB225" s="28"/>
      <c r="CC225" s="28"/>
      <c r="CD225" s="28"/>
      <c r="CE225" s="28"/>
      <c r="CF225" s="28"/>
      <c r="CG225" s="28"/>
      <c r="CH225" s="28"/>
      <c r="CI225" s="28"/>
      <c r="CJ225" s="28"/>
      <c r="CK225" s="28"/>
      <c r="CL225" s="28"/>
      <c r="CM225" s="28"/>
      <c r="CN225" s="28"/>
      <c r="CO225" s="28"/>
      <c r="CP225" s="28"/>
      <c r="CQ225" s="28"/>
      <c r="CR225" s="28"/>
      <c r="CS225" s="28"/>
      <c r="CT225" s="28"/>
      <c r="CU225" s="28"/>
      <c r="CV225" s="28"/>
      <c r="CW225" s="28"/>
      <c r="CX225" s="28"/>
      <c r="CY225" s="28"/>
      <c r="CZ225" s="28"/>
      <c r="DA225" s="28"/>
      <c r="DB225" s="28"/>
      <c r="DC225" s="28"/>
      <c r="DD225" s="28"/>
      <c r="DE225" s="28"/>
      <c r="DF225" s="28"/>
      <c r="DG225" s="28"/>
      <c r="DH225" s="28"/>
      <c r="DI225" s="28"/>
      <c r="DJ225" s="28"/>
      <c r="DK225" s="28"/>
      <c r="DL225" s="28"/>
      <c r="DM225" s="28"/>
      <c r="DN225" s="28"/>
      <c r="DO225" s="28"/>
      <c r="DP225" s="28"/>
      <c r="DQ225" s="28"/>
      <c r="DR225" s="28"/>
      <c r="DS225" s="28"/>
      <c r="DT225" s="28"/>
      <c r="DU225" s="28"/>
      <c r="DV225" s="28"/>
      <c r="DW225" s="28"/>
      <c r="DX225" s="28"/>
      <c r="DY225" s="28"/>
      <c r="DZ225" s="28"/>
      <c r="EA225" s="28"/>
      <c r="EB225" s="28"/>
      <c r="EC225" s="28"/>
      <c r="ED225" s="28"/>
      <c r="EE225" s="28"/>
      <c r="EF225" s="28"/>
      <c r="EG225" s="28"/>
      <c r="EH225" s="28"/>
      <c r="EI225" s="28"/>
      <c r="EJ225" s="28"/>
      <c r="EK225" s="28"/>
      <c r="EL225" s="28"/>
      <c r="EM225" s="28"/>
      <c r="EN225" s="28"/>
      <c r="EO225" s="28"/>
      <c r="EP225" s="28"/>
      <c r="EQ225" s="28"/>
      <c r="ER225" s="28"/>
      <c r="ES225" s="28"/>
      <c r="ET225" s="28"/>
      <c r="EU225" s="28"/>
      <c r="EV225" s="28"/>
      <c r="EW225" s="28"/>
      <c r="EX225" s="28"/>
      <c r="EY225" s="103"/>
      <c r="EZ225" s="103"/>
      <c r="FA225" s="103"/>
      <c r="FB225" s="95"/>
      <c r="FC225" s="38">
        <f>G225/1.19</f>
        <v>2600840.3361344538</v>
      </c>
      <c r="FD225" s="38">
        <f>FC225*19%</f>
        <v>494159.66386554623</v>
      </c>
      <c r="FE225" s="39">
        <f>G225</f>
        <v>3095000</v>
      </c>
      <c r="FF225" s="106">
        <f>+FE225*E225*F225</f>
        <v>12380000</v>
      </c>
      <c r="FG225" s="261" t="s">
        <v>380</v>
      </c>
    </row>
    <row r="226" spans="1:163" ht="15.5" x14ac:dyDescent="0.35">
      <c r="A226" s="259" t="s">
        <v>250</v>
      </c>
      <c r="B226" s="42"/>
      <c r="C226" s="42"/>
      <c r="D226" s="100"/>
      <c r="E226" s="42"/>
      <c r="F226" s="42"/>
      <c r="G226" s="115"/>
      <c r="H226" s="116"/>
      <c r="I226" s="116"/>
      <c r="J226" s="116"/>
      <c r="K226" s="116"/>
      <c r="L226" s="116"/>
      <c r="M226" s="116"/>
      <c r="N226" s="116"/>
      <c r="O226" s="116"/>
      <c r="P226" s="116"/>
      <c r="Q226" s="116"/>
      <c r="R226" s="116"/>
      <c r="S226" s="116"/>
      <c r="T226" s="116"/>
      <c r="U226" s="116"/>
      <c r="V226" s="116"/>
      <c r="W226" s="116"/>
      <c r="X226" s="116"/>
      <c r="Y226" s="116"/>
      <c r="Z226" s="116"/>
      <c r="AA226" s="116"/>
      <c r="AB226" s="116"/>
      <c r="AC226" s="116"/>
      <c r="AD226" s="116"/>
      <c r="AE226" s="116"/>
      <c r="AF226" s="116"/>
      <c r="AG226" s="116"/>
      <c r="AH226" s="116"/>
      <c r="AI226" s="116"/>
      <c r="AJ226" s="116"/>
      <c r="AK226" s="116"/>
      <c r="AL226" s="116"/>
      <c r="AM226" s="116"/>
      <c r="AN226" s="116"/>
      <c r="AO226" s="116"/>
      <c r="AP226" s="116"/>
      <c r="AQ226" s="116"/>
      <c r="AR226" s="116"/>
      <c r="AS226" s="116"/>
      <c r="AT226" s="116"/>
      <c r="AU226" s="116"/>
      <c r="AV226" s="116"/>
      <c r="AW226" s="116"/>
      <c r="AX226" s="116"/>
      <c r="AY226" s="116"/>
      <c r="AZ226" s="116"/>
      <c r="BA226" s="116"/>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43"/>
      <c r="FC226" s="108"/>
      <c r="FD226" s="119"/>
      <c r="FE226" s="119"/>
      <c r="FF226" s="108"/>
      <c r="FG226" s="262"/>
    </row>
    <row r="227" spans="1:163" ht="155" x14ac:dyDescent="0.35">
      <c r="A227" s="247">
        <f t="shared" ref="A227:A243" si="114">ROW()-5</f>
        <v>222</v>
      </c>
      <c r="B227" s="22" t="s">
        <v>155</v>
      </c>
      <c r="C227" s="163" t="s">
        <v>496</v>
      </c>
      <c r="D227" s="20" t="s">
        <v>495</v>
      </c>
      <c r="E227" s="22">
        <v>4</v>
      </c>
      <c r="F227" s="22">
        <v>1</v>
      </c>
      <c r="G227" s="112"/>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c r="AQ227" s="28"/>
      <c r="AR227" s="28"/>
      <c r="AS227" s="28"/>
      <c r="AT227" s="28"/>
      <c r="AU227" s="28"/>
      <c r="AV227" s="28"/>
      <c r="AW227" s="28"/>
      <c r="AX227" s="28"/>
      <c r="AY227" s="28"/>
      <c r="AZ227" s="28"/>
      <c r="BA227" s="28">
        <v>450000</v>
      </c>
      <c r="BB227" s="28">
        <f>(BA227*5.1%)+BA227</f>
        <v>472950</v>
      </c>
      <c r="BC227" s="28">
        <v>480000</v>
      </c>
      <c r="BD227" s="28">
        <f>(BC227*5.1%)+BC227</f>
        <v>504480</v>
      </c>
      <c r="BE227" s="28"/>
      <c r="BF227" s="28"/>
      <c r="BG227" s="28"/>
      <c r="BH227" s="28"/>
      <c r="BI227" s="28"/>
      <c r="BJ227" s="28"/>
      <c r="BK227" s="28"/>
      <c r="BL227" s="28"/>
      <c r="BM227" s="28"/>
      <c r="BN227" s="28"/>
      <c r="BO227" s="28"/>
      <c r="BP227" s="28"/>
      <c r="BQ227" s="28"/>
      <c r="BR227" s="28"/>
      <c r="BS227" s="28"/>
      <c r="BT227" s="28"/>
      <c r="BU227" s="28"/>
      <c r="BV227" s="28"/>
      <c r="BW227" s="28"/>
      <c r="BX227" s="28"/>
      <c r="BY227" s="28"/>
      <c r="BZ227" s="28"/>
      <c r="CA227" s="28"/>
      <c r="CB227" s="28"/>
      <c r="CC227" s="28"/>
      <c r="CD227" s="28"/>
      <c r="CE227" s="28"/>
      <c r="CF227" s="28"/>
      <c r="CG227" s="28"/>
      <c r="CH227" s="28"/>
      <c r="CI227" s="28"/>
      <c r="CJ227" s="28"/>
      <c r="CK227" s="28"/>
      <c r="CL227" s="28"/>
      <c r="CM227" s="28"/>
      <c r="CN227" s="28"/>
      <c r="CO227" s="28"/>
      <c r="CP227" s="28"/>
      <c r="CQ227" s="28"/>
      <c r="CR227" s="28"/>
      <c r="CS227" s="28"/>
      <c r="CT227" s="28"/>
      <c r="CU227" s="28"/>
      <c r="CV227" s="28"/>
      <c r="CW227" s="28"/>
      <c r="CX227" s="28"/>
      <c r="CY227" s="28"/>
      <c r="CZ227" s="28"/>
      <c r="DA227" s="28"/>
      <c r="DB227" s="28"/>
      <c r="DC227" s="28"/>
      <c r="DD227" s="28"/>
      <c r="DE227" s="28"/>
      <c r="DF227" s="28"/>
      <c r="DG227" s="28"/>
      <c r="DH227" s="28"/>
      <c r="DI227" s="28"/>
      <c r="DJ227" s="28"/>
      <c r="DK227" s="28"/>
      <c r="DL227" s="28"/>
      <c r="DM227" s="28"/>
      <c r="DN227" s="28"/>
      <c r="DO227" s="28"/>
      <c r="DP227" s="28"/>
      <c r="DQ227" s="28"/>
      <c r="DR227" s="28"/>
      <c r="DS227" s="28"/>
      <c r="DT227" s="28"/>
      <c r="DU227" s="28"/>
      <c r="DV227" s="28"/>
      <c r="DW227" s="28"/>
      <c r="DX227" s="28"/>
      <c r="DY227" s="28"/>
      <c r="DZ227" s="28"/>
      <c r="EA227" s="28"/>
      <c r="EB227" s="28"/>
      <c r="EC227" s="28"/>
      <c r="ED227" s="28"/>
      <c r="EE227" s="28"/>
      <c r="EF227" s="28"/>
      <c r="EG227" s="28"/>
      <c r="EH227" s="28"/>
      <c r="EI227" s="28"/>
      <c r="EJ227" s="28"/>
      <c r="EK227" s="28"/>
      <c r="EL227" s="28"/>
      <c r="EM227" s="28"/>
      <c r="EN227" s="28"/>
      <c r="EO227" s="28"/>
      <c r="EP227" s="28"/>
      <c r="EQ227" s="28"/>
      <c r="ER227" s="28"/>
      <c r="ES227" s="28"/>
      <c r="ET227" s="28"/>
      <c r="EU227" s="28"/>
      <c r="EV227" s="28"/>
      <c r="EW227" s="28"/>
      <c r="EX227" s="28"/>
      <c r="EY227" s="103">
        <f t="shared" si="96"/>
        <v>488715</v>
      </c>
      <c r="EZ227" s="103">
        <f t="shared" si="97"/>
        <v>488715</v>
      </c>
      <c r="FA227" s="103">
        <f t="shared" si="98"/>
        <v>22295.076810811843</v>
      </c>
      <c r="FB227" s="95">
        <f t="shared" ref="FB227:FB233" si="115">+FA227/EZ227</f>
        <v>4.5619792334615966E-2</v>
      </c>
      <c r="FC227" s="37">
        <f t="shared" ref="FC227:FC233" si="116">FE227/1.19</f>
        <v>410684.87394957984</v>
      </c>
      <c r="FD227" s="38">
        <f t="shared" ref="FD227:FD236" si="117">FC227*19%</f>
        <v>78030.126050420164</v>
      </c>
      <c r="FE227" s="39">
        <f t="shared" ref="FE227:FE233" si="118">ROUNDUP(IF(FB227&lt;15%,EZ227,EY227),0)</f>
        <v>488715</v>
      </c>
      <c r="FF227" s="106">
        <f t="shared" ref="FF227:FF236" si="119">+FE227*E227*F227</f>
        <v>1954860</v>
      </c>
      <c r="FG227" s="248" t="s">
        <v>541</v>
      </c>
    </row>
    <row r="228" spans="1:163" ht="31" x14ac:dyDescent="0.35">
      <c r="A228" s="247">
        <f t="shared" si="114"/>
        <v>223</v>
      </c>
      <c r="B228" s="20" t="s">
        <v>497</v>
      </c>
      <c r="C228" s="163" t="s">
        <v>640</v>
      </c>
      <c r="D228" s="20" t="s">
        <v>595</v>
      </c>
      <c r="E228" s="22">
        <v>2</v>
      </c>
      <c r="F228" s="22">
        <v>2</v>
      </c>
      <c r="G228" s="112"/>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c r="AQ228" s="28"/>
      <c r="AR228" s="28"/>
      <c r="AS228" s="28"/>
      <c r="AT228" s="28"/>
      <c r="AU228" s="28"/>
      <c r="AV228" s="28"/>
      <c r="AW228" s="28"/>
      <c r="AX228" s="28"/>
      <c r="AY228" s="28"/>
      <c r="AZ228" s="28"/>
      <c r="BA228" s="28">
        <v>2000000</v>
      </c>
      <c r="BB228" s="28">
        <f>(BA228*5.1%)+BA228</f>
        <v>2102000</v>
      </c>
      <c r="BC228" s="28">
        <v>2100000</v>
      </c>
      <c r="BD228" s="28">
        <f>(BC228*5.1%)+BC228</f>
        <v>2207100</v>
      </c>
      <c r="BE228" s="28">
        <v>2400000</v>
      </c>
      <c r="BF228" s="28">
        <f>(BE228*5.1%)+BE228</f>
        <v>2522400</v>
      </c>
      <c r="BG228" s="28"/>
      <c r="BH228" s="28"/>
      <c r="BI228" s="28"/>
      <c r="BJ228" s="28"/>
      <c r="BK228" s="28"/>
      <c r="BL228" s="28"/>
      <c r="BM228" s="28"/>
      <c r="BN228" s="28"/>
      <c r="BO228" s="28"/>
      <c r="BP228" s="28"/>
      <c r="BQ228" s="28"/>
      <c r="BR228" s="28"/>
      <c r="BS228" s="28"/>
      <c r="BT228" s="28"/>
      <c r="BU228" s="28"/>
      <c r="BV228" s="28"/>
      <c r="BW228" s="28"/>
      <c r="BX228" s="28"/>
      <c r="BY228" s="28"/>
      <c r="BZ228" s="28"/>
      <c r="CA228" s="28"/>
      <c r="CB228" s="28"/>
      <c r="CC228" s="28"/>
      <c r="CD228" s="28"/>
      <c r="CE228" s="28"/>
      <c r="CF228" s="28"/>
      <c r="CG228" s="28"/>
      <c r="CH228" s="28"/>
      <c r="CI228" s="28"/>
      <c r="CJ228" s="28"/>
      <c r="CK228" s="28"/>
      <c r="CL228" s="28"/>
      <c r="CM228" s="28"/>
      <c r="CN228" s="28"/>
      <c r="CO228" s="28"/>
      <c r="CP228" s="28"/>
      <c r="CQ228" s="28"/>
      <c r="CR228" s="28"/>
      <c r="CS228" s="28"/>
      <c r="CT228" s="28"/>
      <c r="CU228" s="28"/>
      <c r="CV228" s="28"/>
      <c r="CW228" s="28"/>
      <c r="CX228" s="28"/>
      <c r="CY228" s="28"/>
      <c r="CZ228" s="28"/>
      <c r="DA228" s="28"/>
      <c r="DB228" s="28"/>
      <c r="DC228" s="28"/>
      <c r="DD228" s="28"/>
      <c r="DE228" s="28"/>
      <c r="DF228" s="28"/>
      <c r="DG228" s="28"/>
      <c r="DH228" s="28"/>
      <c r="DI228" s="28"/>
      <c r="DJ228" s="28"/>
      <c r="DK228" s="28"/>
      <c r="DL228" s="28"/>
      <c r="DM228" s="28"/>
      <c r="DN228" s="28"/>
      <c r="DO228" s="28"/>
      <c r="DP228" s="28"/>
      <c r="DQ228" s="28"/>
      <c r="DR228" s="28"/>
      <c r="DS228" s="28"/>
      <c r="DT228" s="28"/>
      <c r="DU228" s="28"/>
      <c r="DV228" s="28"/>
      <c r="DW228" s="28"/>
      <c r="DX228" s="28"/>
      <c r="DY228" s="28"/>
      <c r="DZ228" s="28"/>
      <c r="EA228" s="28"/>
      <c r="EB228" s="28"/>
      <c r="EC228" s="28"/>
      <c r="ED228" s="28"/>
      <c r="EE228" s="28"/>
      <c r="EF228" s="28"/>
      <c r="EG228" s="28"/>
      <c r="EH228" s="28"/>
      <c r="EI228" s="28"/>
      <c r="EJ228" s="28"/>
      <c r="EK228" s="28"/>
      <c r="EL228" s="28"/>
      <c r="EM228" s="28"/>
      <c r="EN228" s="28"/>
      <c r="EO228" s="28"/>
      <c r="EP228" s="28"/>
      <c r="EQ228" s="28"/>
      <c r="ER228" s="28"/>
      <c r="ES228" s="28"/>
      <c r="ET228" s="28"/>
      <c r="EU228" s="28"/>
      <c r="EV228" s="28"/>
      <c r="EW228" s="28"/>
      <c r="EX228" s="28"/>
      <c r="EY228" s="103">
        <f t="shared" si="96"/>
        <v>2207100</v>
      </c>
      <c r="EZ228" s="103">
        <f t="shared" si="97"/>
        <v>2277166.6666666665</v>
      </c>
      <c r="FA228" s="103">
        <f t="shared" si="98"/>
        <v>218783.09654389054</v>
      </c>
      <c r="FB228" s="95">
        <f t="shared" si="115"/>
        <v>9.6076892283052287E-2</v>
      </c>
      <c r="FC228" s="37">
        <f t="shared" si="116"/>
        <v>1913585.7142857143</v>
      </c>
      <c r="FD228" s="38">
        <f t="shared" si="117"/>
        <v>363581.28571428574</v>
      </c>
      <c r="FE228" s="39">
        <f t="shared" si="118"/>
        <v>2277167</v>
      </c>
      <c r="FF228" s="106">
        <f t="shared" si="119"/>
        <v>9108668</v>
      </c>
      <c r="FG228" s="248" t="s">
        <v>541</v>
      </c>
    </row>
    <row r="229" spans="1:163" ht="15.5" x14ac:dyDescent="0.35">
      <c r="A229" s="247">
        <f t="shared" si="114"/>
        <v>224</v>
      </c>
      <c r="B229" s="22" t="s">
        <v>204</v>
      </c>
      <c r="C229" s="163" t="s">
        <v>642</v>
      </c>
      <c r="D229" s="20" t="s">
        <v>595</v>
      </c>
      <c r="E229" s="22">
        <v>99</v>
      </c>
      <c r="F229" s="22">
        <v>2</v>
      </c>
      <c r="G229" s="112"/>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c r="AQ229" s="28"/>
      <c r="AR229" s="28"/>
      <c r="AS229" s="28"/>
      <c r="AT229" s="28"/>
      <c r="AU229" s="28"/>
      <c r="AV229" s="28"/>
      <c r="AW229" s="28"/>
      <c r="AX229" s="28"/>
      <c r="AY229" s="28"/>
      <c r="AZ229" s="28"/>
      <c r="BA229" s="28">
        <v>4000</v>
      </c>
      <c r="BB229" s="28">
        <f>(BA229*5.1%)+BA229</f>
        <v>4204</v>
      </c>
      <c r="BC229" s="28">
        <v>3800</v>
      </c>
      <c r="BD229" s="28">
        <f>(BC229*5.1%)+BC229</f>
        <v>3993.8</v>
      </c>
      <c r="BE229" s="28">
        <v>3500</v>
      </c>
      <c r="BF229" s="28">
        <f>(BE229*5.1%)+BE229</f>
        <v>3678.5</v>
      </c>
      <c r="BG229" s="28"/>
      <c r="BH229" s="28"/>
      <c r="BI229" s="28"/>
      <c r="BJ229" s="28"/>
      <c r="BK229" s="28"/>
      <c r="BL229" s="28"/>
      <c r="BM229" s="28"/>
      <c r="BN229" s="28"/>
      <c r="BO229" s="28"/>
      <c r="BP229" s="28"/>
      <c r="BQ229" s="28"/>
      <c r="BR229" s="28"/>
      <c r="BS229" s="28"/>
      <c r="BT229" s="28"/>
      <c r="BU229" s="28"/>
      <c r="BV229" s="28"/>
      <c r="BW229" s="28"/>
      <c r="BX229" s="28"/>
      <c r="BY229" s="28"/>
      <c r="BZ229" s="28"/>
      <c r="CA229" s="28"/>
      <c r="CB229" s="28"/>
      <c r="CC229" s="28"/>
      <c r="CD229" s="28"/>
      <c r="CE229" s="28"/>
      <c r="CF229" s="28"/>
      <c r="CG229" s="28"/>
      <c r="CH229" s="28"/>
      <c r="CI229" s="28"/>
      <c r="CJ229" s="28"/>
      <c r="CK229" s="28"/>
      <c r="CL229" s="28"/>
      <c r="CM229" s="28"/>
      <c r="CN229" s="28"/>
      <c r="CO229" s="28"/>
      <c r="CP229" s="28"/>
      <c r="CQ229" s="28"/>
      <c r="CR229" s="28"/>
      <c r="CS229" s="28"/>
      <c r="CT229" s="28"/>
      <c r="CU229" s="28"/>
      <c r="CV229" s="28"/>
      <c r="CW229" s="28"/>
      <c r="CX229" s="28"/>
      <c r="CY229" s="28"/>
      <c r="CZ229" s="28"/>
      <c r="DA229" s="28"/>
      <c r="DB229" s="28"/>
      <c r="DC229" s="28"/>
      <c r="DD229" s="28"/>
      <c r="DE229" s="28"/>
      <c r="DF229" s="28"/>
      <c r="DG229" s="28"/>
      <c r="DH229" s="28"/>
      <c r="DI229" s="28"/>
      <c r="DJ229" s="28"/>
      <c r="DK229" s="28"/>
      <c r="DL229" s="28"/>
      <c r="DM229" s="28"/>
      <c r="DN229" s="28"/>
      <c r="DO229" s="28"/>
      <c r="DP229" s="28"/>
      <c r="DQ229" s="28"/>
      <c r="DR229" s="28"/>
      <c r="DS229" s="28"/>
      <c r="DT229" s="28"/>
      <c r="DU229" s="28"/>
      <c r="DV229" s="28"/>
      <c r="DW229" s="28"/>
      <c r="DX229" s="28"/>
      <c r="DY229" s="28"/>
      <c r="DZ229" s="28"/>
      <c r="EA229" s="28"/>
      <c r="EB229" s="28"/>
      <c r="EC229" s="28"/>
      <c r="ED229" s="28"/>
      <c r="EE229" s="28"/>
      <c r="EF229" s="28"/>
      <c r="EG229" s="28"/>
      <c r="EH229" s="28"/>
      <c r="EI229" s="28"/>
      <c r="EJ229" s="28"/>
      <c r="EK229" s="28"/>
      <c r="EL229" s="28"/>
      <c r="EM229" s="28"/>
      <c r="EN229" s="28"/>
      <c r="EO229" s="28"/>
      <c r="EP229" s="28"/>
      <c r="EQ229" s="28"/>
      <c r="ER229" s="28"/>
      <c r="ES229" s="28"/>
      <c r="ET229" s="28"/>
      <c r="EU229" s="28"/>
      <c r="EV229" s="28"/>
      <c r="EW229" s="28"/>
      <c r="EX229" s="28"/>
      <c r="EY229" s="103">
        <f t="shared" si="96"/>
        <v>3993.8</v>
      </c>
      <c r="EZ229" s="103">
        <f t="shared" si="97"/>
        <v>3958.7666666666664</v>
      </c>
      <c r="FA229" s="103">
        <f t="shared" si="98"/>
        <v>264.49586638231858</v>
      </c>
      <c r="FB229" s="95">
        <f t="shared" si="115"/>
        <v>6.6812694117440258E-2</v>
      </c>
      <c r="FC229" s="37">
        <f t="shared" si="116"/>
        <v>3326.8907563025214</v>
      </c>
      <c r="FD229" s="38">
        <f t="shared" si="117"/>
        <v>632.10924369747909</v>
      </c>
      <c r="FE229" s="39">
        <f t="shared" si="118"/>
        <v>3959</v>
      </c>
      <c r="FF229" s="106">
        <f t="shared" si="119"/>
        <v>783882</v>
      </c>
      <c r="FG229" s="248" t="s">
        <v>541</v>
      </c>
    </row>
    <row r="230" spans="1:163" ht="46.5" x14ac:dyDescent="0.35">
      <c r="A230" s="247">
        <f t="shared" si="114"/>
        <v>225</v>
      </c>
      <c r="B230" s="22" t="s">
        <v>237</v>
      </c>
      <c r="C230" s="233" t="s">
        <v>238</v>
      </c>
      <c r="D230" s="20" t="s">
        <v>595</v>
      </c>
      <c r="E230" s="22">
        <v>2</v>
      </c>
      <c r="F230" s="22">
        <v>2</v>
      </c>
      <c r="G230" s="112"/>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c r="AQ230" s="28"/>
      <c r="AR230" s="28"/>
      <c r="AS230" s="28"/>
      <c r="AT230" s="28"/>
      <c r="AU230" s="28"/>
      <c r="AV230" s="28"/>
      <c r="AW230" s="28"/>
      <c r="AX230" s="28"/>
      <c r="AY230" s="28"/>
      <c r="AZ230" s="28"/>
      <c r="BA230" s="28">
        <v>2000000</v>
      </c>
      <c r="BB230" s="28">
        <f>(BA230*5.1%)+BA230</f>
        <v>2102000</v>
      </c>
      <c r="BC230" s="28">
        <v>2000000</v>
      </c>
      <c r="BD230" s="28">
        <f>(BC230*5.1%)+BC230</f>
        <v>2102000</v>
      </c>
      <c r="BE230" s="28">
        <v>2100000</v>
      </c>
      <c r="BF230" s="28">
        <f>(BE230*5.1%)+BE230</f>
        <v>2207100</v>
      </c>
      <c r="BG230" s="28"/>
      <c r="BH230" s="28"/>
      <c r="BI230" s="28"/>
      <c r="BJ230" s="28"/>
      <c r="BK230" s="28"/>
      <c r="BL230" s="28"/>
      <c r="BM230" s="28"/>
      <c r="BN230" s="28"/>
      <c r="BO230" s="28"/>
      <c r="BP230" s="28"/>
      <c r="BQ230" s="28"/>
      <c r="BR230" s="28"/>
      <c r="BS230" s="28"/>
      <c r="BT230" s="28"/>
      <c r="BU230" s="28"/>
      <c r="BV230" s="28"/>
      <c r="BW230" s="28"/>
      <c r="BX230" s="28"/>
      <c r="BY230" s="28"/>
      <c r="BZ230" s="28"/>
      <c r="CA230" s="28"/>
      <c r="CB230" s="28"/>
      <c r="CC230" s="28"/>
      <c r="CD230" s="28"/>
      <c r="CE230" s="28"/>
      <c r="CF230" s="28"/>
      <c r="CG230" s="28"/>
      <c r="CH230" s="28"/>
      <c r="CI230" s="28"/>
      <c r="CJ230" s="28"/>
      <c r="CK230" s="28"/>
      <c r="CL230" s="28"/>
      <c r="CM230" s="28"/>
      <c r="CN230" s="28"/>
      <c r="CO230" s="28"/>
      <c r="CP230" s="28"/>
      <c r="CQ230" s="28"/>
      <c r="CR230" s="28"/>
      <c r="CS230" s="28"/>
      <c r="CT230" s="28"/>
      <c r="CU230" s="28"/>
      <c r="CV230" s="28"/>
      <c r="CW230" s="28"/>
      <c r="CX230" s="28"/>
      <c r="CY230" s="28"/>
      <c r="CZ230" s="28"/>
      <c r="DA230" s="28"/>
      <c r="DB230" s="28"/>
      <c r="DC230" s="28"/>
      <c r="DD230" s="28"/>
      <c r="DE230" s="28"/>
      <c r="DF230" s="28"/>
      <c r="DG230" s="28"/>
      <c r="DH230" s="28"/>
      <c r="DI230" s="28"/>
      <c r="DJ230" s="28"/>
      <c r="DK230" s="28"/>
      <c r="DL230" s="28"/>
      <c r="DM230" s="28"/>
      <c r="DN230" s="28"/>
      <c r="DO230" s="28"/>
      <c r="DP230" s="28"/>
      <c r="DQ230" s="28"/>
      <c r="DR230" s="28"/>
      <c r="DS230" s="28"/>
      <c r="DT230" s="28"/>
      <c r="DU230" s="28"/>
      <c r="DV230" s="28"/>
      <c r="DW230" s="28"/>
      <c r="DX230" s="28"/>
      <c r="DY230" s="28"/>
      <c r="DZ230" s="28"/>
      <c r="EA230" s="28"/>
      <c r="EB230" s="28"/>
      <c r="EC230" s="28"/>
      <c r="ED230" s="28"/>
      <c r="EE230" s="28"/>
      <c r="EF230" s="28"/>
      <c r="EG230" s="28"/>
      <c r="EH230" s="28"/>
      <c r="EI230" s="28"/>
      <c r="EJ230" s="28"/>
      <c r="EK230" s="28"/>
      <c r="EL230" s="28"/>
      <c r="EM230" s="28"/>
      <c r="EN230" s="28"/>
      <c r="EO230" s="28"/>
      <c r="EP230" s="28"/>
      <c r="EQ230" s="28"/>
      <c r="ER230" s="28"/>
      <c r="ES230" s="28"/>
      <c r="ET230" s="28"/>
      <c r="EU230" s="28"/>
      <c r="EV230" s="28"/>
      <c r="EW230" s="28"/>
      <c r="EX230" s="28"/>
      <c r="EY230" s="103">
        <f t="shared" si="96"/>
        <v>2102000</v>
      </c>
      <c r="EZ230" s="103">
        <f t="shared" si="97"/>
        <v>2137033.3333333335</v>
      </c>
      <c r="FA230" s="103">
        <f t="shared" si="98"/>
        <v>60679.513291829666</v>
      </c>
      <c r="FB230" s="95">
        <f t="shared" si="115"/>
        <v>2.8394275533916019E-2</v>
      </c>
      <c r="FC230" s="37">
        <f t="shared" si="116"/>
        <v>1795826.8907563025</v>
      </c>
      <c r="FD230" s="38">
        <f t="shared" si="117"/>
        <v>341207.10924369749</v>
      </c>
      <c r="FE230" s="39">
        <f t="shared" si="118"/>
        <v>2137034</v>
      </c>
      <c r="FF230" s="106">
        <f t="shared" si="119"/>
        <v>8548136</v>
      </c>
      <c r="FG230" s="248" t="s">
        <v>541</v>
      </c>
    </row>
    <row r="231" spans="1:163" ht="93" x14ac:dyDescent="0.35">
      <c r="A231" s="247">
        <f t="shared" si="114"/>
        <v>226</v>
      </c>
      <c r="B231" s="22" t="s">
        <v>251</v>
      </c>
      <c r="C231" s="233" t="s">
        <v>252</v>
      </c>
      <c r="D231" s="20" t="s">
        <v>499</v>
      </c>
      <c r="E231" s="22">
        <v>1</v>
      </c>
      <c r="F231" s="22">
        <v>1</v>
      </c>
      <c r="G231" s="112"/>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c r="AQ231" s="28"/>
      <c r="AR231" s="28"/>
      <c r="AS231" s="28"/>
      <c r="AT231" s="28"/>
      <c r="AU231" s="28"/>
      <c r="AV231" s="28"/>
      <c r="AW231" s="28"/>
      <c r="AX231" s="28"/>
      <c r="AY231" s="28"/>
      <c r="AZ231" s="28"/>
      <c r="BA231" s="28"/>
      <c r="BB231" s="28"/>
      <c r="BC231" s="28"/>
      <c r="BD231" s="28"/>
      <c r="BE231" s="28"/>
      <c r="BF231" s="28"/>
      <c r="BG231" s="28"/>
      <c r="BH231" s="28"/>
      <c r="BI231" s="28"/>
      <c r="BJ231" s="28"/>
      <c r="BK231" s="28">
        <v>1400000</v>
      </c>
      <c r="BL231" s="28">
        <f>(BK231*5.1%)+BK231</f>
        <v>1471400</v>
      </c>
      <c r="BM231" s="28"/>
      <c r="BN231" s="28"/>
      <c r="BO231" s="28">
        <v>1460000</v>
      </c>
      <c r="BP231" s="28">
        <f>(BO231*5.1%)+BO231</f>
        <v>1534460</v>
      </c>
      <c r="BQ231" s="28">
        <v>1437500</v>
      </c>
      <c r="BR231" s="28">
        <f>(BQ231*5.1%)+BQ231</f>
        <v>1510812.5</v>
      </c>
      <c r="BS231" s="28"/>
      <c r="BT231" s="28"/>
      <c r="BU231" s="28"/>
      <c r="BV231" s="28"/>
      <c r="BW231" s="28"/>
      <c r="BX231" s="28"/>
      <c r="BY231" s="28"/>
      <c r="BZ231" s="28"/>
      <c r="CA231" s="28"/>
      <c r="CB231" s="28"/>
      <c r="CC231" s="28"/>
      <c r="CD231" s="28"/>
      <c r="CE231" s="28"/>
      <c r="CF231" s="28"/>
      <c r="CG231" s="28"/>
      <c r="CH231" s="28"/>
      <c r="CI231" s="28"/>
      <c r="CJ231" s="28"/>
      <c r="CK231" s="28"/>
      <c r="CL231" s="28"/>
      <c r="CM231" s="28"/>
      <c r="CN231" s="28"/>
      <c r="CO231" s="28"/>
      <c r="CP231" s="28"/>
      <c r="CQ231" s="28"/>
      <c r="CR231" s="28"/>
      <c r="CS231" s="28"/>
      <c r="CT231" s="28"/>
      <c r="CU231" s="28"/>
      <c r="CV231" s="28"/>
      <c r="CW231" s="28"/>
      <c r="CX231" s="28"/>
      <c r="CY231" s="28"/>
      <c r="CZ231" s="28"/>
      <c r="DA231" s="28"/>
      <c r="DB231" s="28"/>
      <c r="DC231" s="28"/>
      <c r="DD231" s="28"/>
      <c r="DE231" s="28"/>
      <c r="DF231" s="28"/>
      <c r="DG231" s="28"/>
      <c r="DH231" s="28"/>
      <c r="DI231" s="28"/>
      <c r="DJ231" s="28"/>
      <c r="DK231" s="28"/>
      <c r="DL231" s="28"/>
      <c r="DM231" s="28"/>
      <c r="DN231" s="28"/>
      <c r="DO231" s="28"/>
      <c r="DP231" s="28"/>
      <c r="DQ231" s="28"/>
      <c r="DR231" s="28"/>
      <c r="DS231" s="28"/>
      <c r="DT231" s="28"/>
      <c r="DU231" s="28"/>
      <c r="DV231" s="28"/>
      <c r="DW231" s="28"/>
      <c r="DX231" s="28"/>
      <c r="DY231" s="28"/>
      <c r="DZ231" s="28"/>
      <c r="EA231" s="28"/>
      <c r="EB231" s="28"/>
      <c r="EC231" s="28"/>
      <c r="ED231" s="28"/>
      <c r="EE231" s="28"/>
      <c r="EF231" s="28"/>
      <c r="EG231" s="28"/>
      <c r="EH231" s="28"/>
      <c r="EI231" s="28"/>
      <c r="EJ231" s="28"/>
      <c r="EK231" s="28"/>
      <c r="EL231" s="28"/>
      <c r="EM231" s="28"/>
      <c r="EN231" s="28"/>
      <c r="EO231" s="28"/>
      <c r="EP231" s="28"/>
      <c r="EQ231" s="28"/>
      <c r="ER231" s="28"/>
      <c r="ES231" s="28"/>
      <c r="ET231" s="28"/>
      <c r="EU231" s="28"/>
      <c r="EV231" s="28"/>
      <c r="EW231" s="28"/>
      <c r="EX231" s="28"/>
      <c r="EY231" s="103">
        <f t="shared" si="96"/>
        <v>1510812.5</v>
      </c>
      <c r="EZ231" s="103">
        <f t="shared" si="97"/>
        <v>1505557.5</v>
      </c>
      <c r="FA231" s="103">
        <f t="shared" si="98"/>
        <v>31856.744478210574</v>
      </c>
      <c r="FB231" s="95">
        <f t="shared" si="115"/>
        <v>2.1159433949358011E-2</v>
      </c>
      <c r="FC231" s="37">
        <f t="shared" si="116"/>
        <v>1265174.7899159663</v>
      </c>
      <c r="FD231" s="38">
        <f t="shared" si="117"/>
        <v>240383.21008403361</v>
      </c>
      <c r="FE231" s="39">
        <f t="shared" si="118"/>
        <v>1505558</v>
      </c>
      <c r="FF231" s="106">
        <f t="shared" si="119"/>
        <v>1505558</v>
      </c>
      <c r="FG231" s="248" t="s">
        <v>541</v>
      </c>
    </row>
    <row r="232" spans="1:163" ht="93" x14ac:dyDescent="0.35">
      <c r="A232" s="247">
        <f t="shared" si="114"/>
        <v>227</v>
      </c>
      <c r="B232" s="22" t="s">
        <v>165</v>
      </c>
      <c r="C232" s="233" t="s">
        <v>166</v>
      </c>
      <c r="D232" s="20" t="s">
        <v>499</v>
      </c>
      <c r="E232" s="22">
        <v>1</v>
      </c>
      <c r="F232" s="22">
        <v>1</v>
      </c>
      <c r="G232" s="112"/>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c r="AN232" s="28"/>
      <c r="AO232" s="28"/>
      <c r="AP232" s="28"/>
      <c r="AQ232" s="28"/>
      <c r="AR232" s="28"/>
      <c r="AS232" s="28"/>
      <c r="AT232" s="28"/>
      <c r="AU232" s="28"/>
      <c r="AV232" s="28"/>
      <c r="AW232" s="28"/>
      <c r="AX232" s="28"/>
      <c r="AY232" s="28"/>
      <c r="AZ232" s="28"/>
      <c r="BA232" s="28"/>
      <c r="BB232" s="28"/>
      <c r="BC232" s="28"/>
      <c r="BD232" s="28"/>
      <c r="BE232" s="28"/>
      <c r="BF232" s="28"/>
      <c r="BG232" s="28"/>
      <c r="BH232" s="28"/>
      <c r="BI232" s="28">
        <v>2000000</v>
      </c>
      <c r="BJ232" s="28">
        <f>(BI232*5.1%)+BI232</f>
        <v>2102000</v>
      </c>
      <c r="BK232" s="28">
        <v>2460000</v>
      </c>
      <c r="BL232" s="28">
        <f>(BK232*5.1%)+BK232</f>
        <v>2585460</v>
      </c>
      <c r="BM232" s="28"/>
      <c r="BN232" s="28"/>
      <c r="BO232" s="28">
        <v>2350000</v>
      </c>
      <c r="BP232" s="28">
        <f>(BO232*5.1%)+BO232</f>
        <v>2469850</v>
      </c>
      <c r="BQ232" s="28"/>
      <c r="BR232" s="28"/>
      <c r="BS232" s="28"/>
      <c r="BT232" s="28"/>
      <c r="BU232" s="28"/>
      <c r="BV232" s="28"/>
      <c r="BW232" s="28"/>
      <c r="BX232" s="28"/>
      <c r="BY232" s="28"/>
      <c r="BZ232" s="28"/>
      <c r="CA232" s="28"/>
      <c r="CB232" s="28"/>
      <c r="CC232" s="28"/>
      <c r="CD232" s="28"/>
      <c r="CE232" s="28"/>
      <c r="CF232" s="28"/>
      <c r="CG232" s="28"/>
      <c r="CH232" s="28"/>
      <c r="CI232" s="28"/>
      <c r="CJ232" s="28"/>
      <c r="CK232" s="28"/>
      <c r="CL232" s="28"/>
      <c r="CM232" s="28"/>
      <c r="CN232" s="28"/>
      <c r="CO232" s="28"/>
      <c r="CP232" s="28"/>
      <c r="CQ232" s="28"/>
      <c r="CR232" s="28"/>
      <c r="CS232" s="28"/>
      <c r="CT232" s="28"/>
      <c r="CU232" s="28"/>
      <c r="CV232" s="28"/>
      <c r="CW232" s="28"/>
      <c r="CX232" s="28"/>
      <c r="CY232" s="28"/>
      <c r="CZ232" s="28"/>
      <c r="DA232" s="28"/>
      <c r="DB232" s="28"/>
      <c r="DC232" s="28"/>
      <c r="DD232" s="28"/>
      <c r="DE232" s="28"/>
      <c r="DF232" s="28"/>
      <c r="DG232" s="28"/>
      <c r="DH232" s="28"/>
      <c r="DI232" s="28"/>
      <c r="DJ232" s="28"/>
      <c r="DK232" s="28"/>
      <c r="DL232" s="28"/>
      <c r="DM232" s="28"/>
      <c r="DN232" s="28"/>
      <c r="DO232" s="28"/>
      <c r="DP232" s="28"/>
      <c r="DQ232" s="28"/>
      <c r="DR232" s="28"/>
      <c r="DS232" s="28"/>
      <c r="DT232" s="28"/>
      <c r="DU232" s="28"/>
      <c r="DV232" s="28"/>
      <c r="DW232" s="28"/>
      <c r="DX232" s="28"/>
      <c r="DY232" s="28"/>
      <c r="DZ232" s="28"/>
      <c r="EA232" s="28"/>
      <c r="EB232" s="28"/>
      <c r="EC232" s="28"/>
      <c r="ED232" s="28"/>
      <c r="EE232" s="28"/>
      <c r="EF232" s="28"/>
      <c r="EG232" s="28"/>
      <c r="EH232" s="28"/>
      <c r="EI232" s="28"/>
      <c r="EJ232" s="28"/>
      <c r="EK232" s="28"/>
      <c r="EL232" s="28"/>
      <c r="EM232" s="28"/>
      <c r="EN232" s="28"/>
      <c r="EO232" s="28"/>
      <c r="EP232" s="28"/>
      <c r="EQ232" s="28"/>
      <c r="ER232" s="28"/>
      <c r="ES232" s="28"/>
      <c r="ET232" s="28"/>
      <c r="EU232" s="28"/>
      <c r="EV232" s="28"/>
      <c r="EW232" s="28"/>
      <c r="EX232" s="28"/>
      <c r="EY232" s="103">
        <f t="shared" si="96"/>
        <v>2469850</v>
      </c>
      <c r="EZ232" s="103">
        <f t="shared" si="97"/>
        <v>2385770</v>
      </c>
      <c r="FA232" s="103">
        <f t="shared" si="98"/>
        <v>252458.86338173988</v>
      </c>
      <c r="FB232" s="95">
        <f t="shared" si="115"/>
        <v>0.10581860924638162</v>
      </c>
      <c r="FC232" s="37">
        <f t="shared" si="116"/>
        <v>2004848.7394957985</v>
      </c>
      <c r="FD232" s="38">
        <f t="shared" si="117"/>
        <v>380921.26050420169</v>
      </c>
      <c r="FE232" s="39">
        <f t="shared" si="118"/>
        <v>2385770</v>
      </c>
      <c r="FF232" s="106">
        <f t="shared" si="119"/>
        <v>2385770</v>
      </c>
      <c r="FG232" s="248" t="s">
        <v>541</v>
      </c>
    </row>
    <row r="233" spans="1:163" ht="46.5" x14ac:dyDescent="0.35">
      <c r="A233" s="247">
        <f t="shared" si="114"/>
        <v>228</v>
      </c>
      <c r="B233" s="22" t="s">
        <v>200</v>
      </c>
      <c r="C233" s="233" t="s">
        <v>201</v>
      </c>
      <c r="D233" s="20" t="s">
        <v>423</v>
      </c>
      <c r="E233" s="22">
        <v>1</v>
      </c>
      <c r="F233" s="22">
        <v>2</v>
      </c>
      <c r="G233" s="112"/>
      <c r="H233" s="28"/>
      <c r="I233" s="28"/>
      <c r="J233" s="28"/>
      <c r="K233" s="28"/>
      <c r="L233" s="28">
        <v>200000</v>
      </c>
      <c r="M233" s="28">
        <f>+((L233/1.19)*23%)+L233</f>
        <v>238655.46218487396</v>
      </c>
      <c r="N233" s="28"/>
      <c r="O233" s="28">
        <v>210000</v>
      </c>
      <c r="P233" s="28">
        <f>+((O233/1.19)*23%)+O233</f>
        <v>250588.23529411765</v>
      </c>
      <c r="Q233" s="28"/>
      <c r="R233" s="28">
        <v>243000</v>
      </c>
      <c r="S233" s="28">
        <f>+((R233/1.19)*23%)+R233</f>
        <v>289966.38655462186</v>
      </c>
      <c r="T233" s="28"/>
      <c r="U233" s="28"/>
      <c r="V233" s="28"/>
      <c r="W233" s="28"/>
      <c r="X233" s="28"/>
      <c r="Y233" s="28"/>
      <c r="Z233" s="28"/>
      <c r="AA233" s="28"/>
      <c r="AB233" s="28"/>
      <c r="AC233" s="28"/>
      <c r="AD233" s="28"/>
      <c r="AE233" s="28"/>
      <c r="AF233" s="28"/>
      <c r="AG233" s="28"/>
      <c r="AH233" s="28"/>
      <c r="AI233" s="28"/>
      <c r="AJ233" s="28"/>
      <c r="AK233" s="28"/>
      <c r="AL233" s="28"/>
      <c r="AM233" s="28"/>
      <c r="AN233" s="28"/>
      <c r="AO233" s="28"/>
      <c r="AP233" s="28"/>
      <c r="AQ233" s="28"/>
      <c r="AR233" s="28"/>
      <c r="AS233" s="28"/>
      <c r="AT233" s="28"/>
      <c r="AU233" s="28"/>
      <c r="AV233" s="28"/>
      <c r="AW233" s="28"/>
      <c r="AX233" s="28"/>
      <c r="AY233" s="28"/>
      <c r="AZ233" s="28"/>
      <c r="BA233" s="28"/>
      <c r="BB233" s="28"/>
      <c r="BC233" s="28"/>
      <c r="BD233" s="28"/>
      <c r="BE233" s="28"/>
      <c r="BF233" s="28"/>
      <c r="BG233" s="28"/>
      <c r="BH233" s="28"/>
      <c r="BI233" s="28"/>
      <c r="BJ233" s="28"/>
      <c r="BK233" s="28"/>
      <c r="BL233" s="28"/>
      <c r="BM233" s="28"/>
      <c r="BN233" s="28"/>
      <c r="BO233" s="28"/>
      <c r="BP233" s="28"/>
      <c r="BQ233" s="28"/>
      <c r="BR233" s="28"/>
      <c r="BS233" s="28"/>
      <c r="BT233" s="28"/>
      <c r="BU233" s="28"/>
      <c r="BV233" s="28"/>
      <c r="BW233" s="28"/>
      <c r="BX233" s="28"/>
      <c r="BY233" s="28"/>
      <c r="BZ233" s="28"/>
      <c r="CA233" s="28"/>
      <c r="CB233" s="28"/>
      <c r="CC233" s="28"/>
      <c r="CD233" s="28"/>
      <c r="CE233" s="28"/>
      <c r="CF233" s="28"/>
      <c r="CG233" s="28"/>
      <c r="CH233" s="28"/>
      <c r="CI233" s="28"/>
      <c r="CJ233" s="28"/>
      <c r="CK233" s="28"/>
      <c r="CL233" s="28"/>
      <c r="CM233" s="28"/>
      <c r="CN233" s="28"/>
      <c r="CO233" s="28"/>
      <c r="CP233" s="28"/>
      <c r="CQ233" s="28"/>
      <c r="CR233" s="28"/>
      <c r="CS233" s="28"/>
      <c r="CT233" s="28"/>
      <c r="CU233" s="28"/>
      <c r="CV233" s="28"/>
      <c r="CW233" s="28"/>
      <c r="CX233" s="28"/>
      <c r="CY233" s="28"/>
      <c r="CZ233" s="28"/>
      <c r="DA233" s="28"/>
      <c r="DB233" s="28"/>
      <c r="DC233" s="28"/>
      <c r="DD233" s="28"/>
      <c r="DE233" s="28"/>
      <c r="DF233" s="28"/>
      <c r="DG233" s="28"/>
      <c r="DH233" s="28"/>
      <c r="DI233" s="28"/>
      <c r="DJ233" s="28"/>
      <c r="DK233" s="28"/>
      <c r="DL233" s="28"/>
      <c r="DM233" s="28"/>
      <c r="DN233" s="28"/>
      <c r="DO233" s="28"/>
      <c r="DP233" s="28"/>
      <c r="DQ233" s="28"/>
      <c r="DR233" s="28"/>
      <c r="DS233" s="28"/>
      <c r="DT233" s="28"/>
      <c r="DU233" s="28"/>
      <c r="DV233" s="28"/>
      <c r="DW233" s="28"/>
      <c r="DX233" s="28"/>
      <c r="DY233" s="28"/>
      <c r="DZ233" s="28"/>
      <c r="EA233" s="28"/>
      <c r="EB233" s="28"/>
      <c r="EC233" s="28"/>
      <c r="ED233" s="28"/>
      <c r="EE233" s="28"/>
      <c r="EF233" s="28"/>
      <c r="EG233" s="28"/>
      <c r="EH233" s="28"/>
      <c r="EI233" s="28"/>
      <c r="EJ233" s="28"/>
      <c r="EK233" s="28"/>
      <c r="EL233" s="28"/>
      <c r="EM233" s="28"/>
      <c r="EN233" s="28"/>
      <c r="EO233" s="28"/>
      <c r="EP233" s="28"/>
      <c r="EQ233" s="28"/>
      <c r="ER233" s="28"/>
      <c r="ES233" s="28"/>
      <c r="ET233" s="28"/>
      <c r="EU233" s="28"/>
      <c r="EV233" s="28"/>
      <c r="EW233" s="28"/>
      <c r="EX233" s="28"/>
      <c r="EY233" s="103">
        <f t="shared" si="96"/>
        <v>250588.23529411765</v>
      </c>
      <c r="EZ233" s="103">
        <f t="shared" si="97"/>
        <v>259736.69467787116</v>
      </c>
      <c r="FA233" s="103">
        <f t="shared" si="98"/>
        <v>26850.949177666658</v>
      </c>
      <c r="FB233" s="95">
        <f t="shared" si="115"/>
        <v>0.10337757324188465</v>
      </c>
      <c r="FC233" s="37">
        <f t="shared" si="116"/>
        <v>218266.38655462186</v>
      </c>
      <c r="FD233" s="38">
        <f t="shared" si="117"/>
        <v>41470.613445378156</v>
      </c>
      <c r="FE233" s="39">
        <f t="shared" si="118"/>
        <v>259737</v>
      </c>
      <c r="FF233" s="106">
        <f t="shared" si="119"/>
        <v>519474</v>
      </c>
      <c r="FG233" s="248" t="s">
        <v>541</v>
      </c>
    </row>
    <row r="234" spans="1:163" ht="167.4" customHeight="1" x14ac:dyDescent="0.35">
      <c r="A234" s="247">
        <f t="shared" si="114"/>
        <v>229</v>
      </c>
      <c r="B234" s="22" t="s">
        <v>242</v>
      </c>
      <c r="C234" s="233" t="s">
        <v>703</v>
      </c>
      <c r="D234" s="191" t="s">
        <v>424</v>
      </c>
      <c r="E234" s="22">
        <v>1</v>
      </c>
      <c r="F234" s="22">
        <v>3</v>
      </c>
      <c r="G234" s="112">
        <f>5114001+((12/23)*(5860000-5114001))</f>
        <v>5503217.8695652178</v>
      </c>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c r="AN234" s="28"/>
      <c r="AO234" s="28"/>
      <c r="AP234" s="28"/>
      <c r="AQ234" s="28"/>
      <c r="AR234" s="28"/>
      <c r="AS234" s="28"/>
      <c r="AT234" s="28"/>
      <c r="AU234" s="28"/>
      <c r="AV234" s="28"/>
      <c r="AW234" s="28"/>
      <c r="AX234" s="28"/>
      <c r="AY234" s="28"/>
      <c r="AZ234" s="28"/>
      <c r="BA234" s="28"/>
      <c r="BB234" s="28"/>
      <c r="BC234" s="28"/>
      <c r="BD234" s="28"/>
      <c r="BE234" s="28"/>
      <c r="BF234" s="28"/>
      <c r="BG234" s="28"/>
      <c r="BH234" s="28"/>
      <c r="BI234" s="28"/>
      <c r="BJ234" s="28"/>
      <c r="BK234" s="28"/>
      <c r="BL234" s="28"/>
      <c r="BM234" s="28"/>
      <c r="BN234" s="28"/>
      <c r="BO234" s="28"/>
      <c r="BP234" s="28"/>
      <c r="BQ234" s="28"/>
      <c r="BR234" s="28"/>
      <c r="BS234" s="28"/>
      <c r="BT234" s="28"/>
      <c r="BU234" s="28"/>
      <c r="BV234" s="28"/>
      <c r="BW234" s="28"/>
      <c r="BX234" s="28"/>
      <c r="BY234" s="28"/>
      <c r="BZ234" s="28"/>
      <c r="CA234" s="28"/>
      <c r="CB234" s="28"/>
      <c r="CC234" s="28"/>
      <c r="CD234" s="28"/>
      <c r="CE234" s="28"/>
      <c r="CF234" s="28"/>
      <c r="CG234" s="28"/>
      <c r="CH234" s="28"/>
      <c r="CI234" s="28"/>
      <c r="CJ234" s="28"/>
      <c r="CK234" s="28"/>
      <c r="CL234" s="28"/>
      <c r="CM234" s="28"/>
      <c r="CN234" s="28"/>
      <c r="CO234" s="28"/>
      <c r="CP234" s="28"/>
      <c r="CQ234" s="28"/>
      <c r="CR234" s="28"/>
      <c r="CS234" s="28"/>
      <c r="CT234" s="28"/>
      <c r="CU234" s="28"/>
      <c r="CV234" s="28"/>
      <c r="CW234" s="28"/>
      <c r="CX234" s="28"/>
      <c r="CY234" s="28"/>
      <c r="CZ234" s="28"/>
      <c r="DA234" s="28"/>
      <c r="DB234" s="28"/>
      <c r="DC234" s="28"/>
      <c r="DD234" s="28"/>
      <c r="DE234" s="28"/>
      <c r="DF234" s="28"/>
      <c r="DG234" s="28"/>
      <c r="DH234" s="28"/>
      <c r="DI234" s="28"/>
      <c r="DJ234" s="28"/>
      <c r="DK234" s="28"/>
      <c r="DL234" s="28"/>
      <c r="DM234" s="28"/>
      <c r="DN234" s="28"/>
      <c r="DO234" s="28"/>
      <c r="DP234" s="28"/>
      <c r="DQ234" s="28"/>
      <c r="DR234" s="28"/>
      <c r="DS234" s="28"/>
      <c r="DT234" s="28"/>
      <c r="DU234" s="28"/>
      <c r="DV234" s="28"/>
      <c r="DW234" s="28"/>
      <c r="DX234" s="28"/>
      <c r="DY234" s="28"/>
      <c r="DZ234" s="28"/>
      <c r="EA234" s="28"/>
      <c r="EB234" s="28"/>
      <c r="EC234" s="28"/>
      <c r="ED234" s="28"/>
      <c r="EE234" s="28"/>
      <c r="EF234" s="28"/>
      <c r="EG234" s="28"/>
      <c r="EH234" s="28"/>
      <c r="EI234" s="28"/>
      <c r="EJ234" s="28"/>
      <c r="EK234" s="28"/>
      <c r="EL234" s="28"/>
      <c r="EM234" s="28"/>
      <c r="EN234" s="28"/>
      <c r="EO234" s="28"/>
      <c r="EP234" s="28"/>
      <c r="EQ234" s="28"/>
      <c r="ER234" s="28"/>
      <c r="ES234" s="28"/>
      <c r="ET234" s="28"/>
      <c r="EU234" s="28"/>
      <c r="EV234" s="28"/>
      <c r="EW234" s="28"/>
      <c r="EX234" s="28"/>
      <c r="EY234" s="103"/>
      <c r="EZ234" s="103"/>
      <c r="FA234" s="103"/>
      <c r="FB234" s="95"/>
      <c r="FC234" s="38">
        <f>G234/1.19</f>
        <v>4624552.8315674104</v>
      </c>
      <c r="FD234" s="38">
        <f t="shared" si="117"/>
        <v>878665.03799780796</v>
      </c>
      <c r="FE234" s="39">
        <f>G234</f>
        <v>5503217.8695652178</v>
      </c>
      <c r="FF234" s="106">
        <f t="shared" si="119"/>
        <v>16509653.608695652</v>
      </c>
      <c r="FG234" s="261" t="s">
        <v>380</v>
      </c>
    </row>
    <row r="235" spans="1:163" ht="100.75" customHeight="1" x14ac:dyDescent="0.35">
      <c r="A235" s="247">
        <f t="shared" si="114"/>
        <v>230</v>
      </c>
      <c r="B235" s="22" t="s">
        <v>253</v>
      </c>
      <c r="C235" s="233" t="s">
        <v>705</v>
      </c>
      <c r="D235" s="191" t="s">
        <v>424</v>
      </c>
      <c r="E235" s="22">
        <v>2</v>
      </c>
      <c r="F235" s="22">
        <v>3</v>
      </c>
      <c r="G235" s="112">
        <f>3224001+((12/35)*(3640001-3224001))</f>
        <v>3366629.5714285714</v>
      </c>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c r="AN235" s="28"/>
      <c r="AO235" s="28"/>
      <c r="AP235" s="28"/>
      <c r="AQ235" s="28"/>
      <c r="AR235" s="28"/>
      <c r="AS235" s="28"/>
      <c r="AT235" s="28"/>
      <c r="AU235" s="28"/>
      <c r="AV235" s="28"/>
      <c r="AW235" s="28"/>
      <c r="AX235" s="28"/>
      <c r="AY235" s="28"/>
      <c r="AZ235" s="28"/>
      <c r="BA235" s="28"/>
      <c r="BB235" s="28"/>
      <c r="BC235" s="28"/>
      <c r="BD235" s="28"/>
      <c r="BE235" s="28"/>
      <c r="BF235" s="28"/>
      <c r="BG235" s="28"/>
      <c r="BH235" s="28"/>
      <c r="BI235" s="28"/>
      <c r="BJ235" s="28"/>
      <c r="BK235" s="28"/>
      <c r="BL235" s="28"/>
      <c r="BM235" s="28"/>
      <c r="BN235" s="28"/>
      <c r="BO235" s="28"/>
      <c r="BP235" s="28"/>
      <c r="BQ235" s="28"/>
      <c r="BR235" s="28"/>
      <c r="BS235" s="28"/>
      <c r="BT235" s="28"/>
      <c r="BU235" s="28"/>
      <c r="BV235" s="28"/>
      <c r="BW235" s="28"/>
      <c r="BX235" s="28"/>
      <c r="BY235" s="28"/>
      <c r="BZ235" s="28"/>
      <c r="CA235" s="28"/>
      <c r="CB235" s="28"/>
      <c r="CC235" s="28"/>
      <c r="CD235" s="28"/>
      <c r="CE235" s="28"/>
      <c r="CF235" s="28"/>
      <c r="CG235" s="28"/>
      <c r="CH235" s="28"/>
      <c r="CI235" s="28"/>
      <c r="CJ235" s="28"/>
      <c r="CK235" s="28"/>
      <c r="CL235" s="28"/>
      <c r="CM235" s="28"/>
      <c r="CN235" s="28"/>
      <c r="CO235" s="28"/>
      <c r="CP235" s="28"/>
      <c r="CQ235" s="28"/>
      <c r="CR235" s="28"/>
      <c r="CS235" s="28"/>
      <c r="CT235" s="28"/>
      <c r="CU235" s="28"/>
      <c r="CV235" s="28"/>
      <c r="CW235" s="28"/>
      <c r="CX235" s="28"/>
      <c r="CY235" s="28"/>
      <c r="CZ235" s="28"/>
      <c r="DA235" s="28"/>
      <c r="DB235" s="28"/>
      <c r="DC235" s="28"/>
      <c r="DD235" s="28"/>
      <c r="DE235" s="28"/>
      <c r="DF235" s="28"/>
      <c r="DG235" s="28"/>
      <c r="DH235" s="28"/>
      <c r="DI235" s="28"/>
      <c r="DJ235" s="28"/>
      <c r="DK235" s="28"/>
      <c r="DL235" s="28"/>
      <c r="DM235" s="28"/>
      <c r="DN235" s="28"/>
      <c r="DO235" s="28"/>
      <c r="DP235" s="28"/>
      <c r="DQ235" s="28"/>
      <c r="DR235" s="28"/>
      <c r="DS235" s="28"/>
      <c r="DT235" s="28"/>
      <c r="DU235" s="28"/>
      <c r="DV235" s="28"/>
      <c r="DW235" s="28"/>
      <c r="DX235" s="28"/>
      <c r="DY235" s="28"/>
      <c r="DZ235" s="28"/>
      <c r="EA235" s="28"/>
      <c r="EB235" s="28"/>
      <c r="EC235" s="28"/>
      <c r="ED235" s="28"/>
      <c r="EE235" s="28"/>
      <c r="EF235" s="28"/>
      <c r="EG235" s="28"/>
      <c r="EH235" s="28"/>
      <c r="EI235" s="28"/>
      <c r="EJ235" s="28"/>
      <c r="EK235" s="28"/>
      <c r="EL235" s="28"/>
      <c r="EM235" s="28"/>
      <c r="EN235" s="28"/>
      <c r="EO235" s="28"/>
      <c r="EP235" s="28"/>
      <c r="EQ235" s="28"/>
      <c r="ER235" s="28"/>
      <c r="ES235" s="28"/>
      <c r="ET235" s="28"/>
      <c r="EU235" s="28"/>
      <c r="EV235" s="28"/>
      <c r="EW235" s="28"/>
      <c r="EX235" s="28"/>
      <c r="EY235" s="103"/>
      <c r="EZ235" s="103"/>
      <c r="FA235" s="103"/>
      <c r="FB235" s="95"/>
      <c r="FC235" s="38">
        <f>G235/1.19</f>
        <v>2829100.4801920769</v>
      </c>
      <c r="FD235" s="38">
        <f t="shared" si="117"/>
        <v>537529.0912364946</v>
      </c>
      <c r="FE235" s="39">
        <f>G235</f>
        <v>3366629.5714285714</v>
      </c>
      <c r="FF235" s="106">
        <f t="shared" si="119"/>
        <v>20199777.428571429</v>
      </c>
      <c r="FG235" s="261" t="s">
        <v>380</v>
      </c>
    </row>
    <row r="236" spans="1:163" ht="62" x14ac:dyDescent="0.35">
      <c r="A236" s="247">
        <f t="shared" si="114"/>
        <v>231</v>
      </c>
      <c r="B236" s="22" t="s">
        <v>704</v>
      </c>
      <c r="C236" s="233" t="s">
        <v>711</v>
      </c>
      <c r="D236" s="191" t="s">
        <v>424</v>
      </c>
      <c r="E236" s="22">
        <v>1</v>
      </c>
      <c r="F236" s="22">
        <v>1</v>
      </c>
      <c r="G236" s="112">
        <f>3224001+((12/35)*(3640001-3224001))</f>
        <v>3366629.5714285714</v>
      </c>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c r="AO236" s="28"/>
      <c r="AP236" s="28"/>
      <c r="AQ236" s="28"/>
      <c r="AR236" s="28"/>
      <c r="AS236" s="28"/>
      <c r="AT236" s="28"/>
      <c r="AU236" s="28"/>
      <c r="AV236" s="28"/>
      <c r="AW236" s="28"/>
      <c r="AX236" s="28"/>
      <c r="AY236" s="28"/>
      <c r="AZ236" s="28"/>
      <c r="BA236" s="28"/>
      <c r="BB236" s="28"/>
      <c r="BC236" s="28"/>
      <c r="BD236" s="28"/>
      <c r="BE236" s="28"/>
      <c r="BF236" s="28"/>
      <c r="BG236" s="28"/>
      <c r="BH236" s="28"/>
      <c r="BI236" s="28"/>
      <c r="BJ236" s="28"/>
      <c r="BK236" s="28"/>
      <c r="BL236" s="28"/>
      <c r="BM236" s="28"/>
      <c r="BN236" s="28"/>
      <c r="BO236" s="28"/>
      <c r="BP236" s="28"/>
      <c r="BQ236" s="28"/>
      <c r="BR236" s="28"/>
      <c r="BS236" s="28"/>
      <c r="BT236" s="28"/>
      <c r="BU236" s="28"/>
      <c r="BV236" s="28"/>
      <c r="BW236" s="28"/>
      <c r="BX236" s="28"/>
      <c r="BY236" s="28"/>
      <c r="BZ236" s="28"/>
      <c r="CA236" s="28"/>
      <c r="CB236" s="28"/>
      <c r="CC236" s="28"/>
      <c r="CD236" s="28"/>
      <c r="CE236" s="28"/>
      <c r="CF236" s="28"/>
      <c r="CG236" s="28"/>
      <c r="CH236" s="28"/>
      <c r="CI236" s="28"/>
      <c r="CJ236" s="28"/>
      <c r="CK236" s="28"/>
      <c r="CL236" s="28"/>
      <c r="CM236" s="28"/>
      <c r="CN236" s="28"/>
      <c r="CO236" s="28"/>
      <c r="CP236" s="28"/>
      <c r="CQ236" s="28"/>
      <c r="CR236" s="28"/>
      <c r="CS236" s="28"/>
      <c r="CT236" s="28"/>
      <c r="CU236" s="28"/>
      <c r="CV236" s="28"/>
      <c r="CW236" s="28"/>
      <c r="CX236" s="28"/>
      <c r="CY236" s="28"/>
      <c r="CZ236" s="28"/>
      <c r="DA236" s="28"/>
      <c r="DB236" s="28"/>
      <c r="DC236" s="28"/>
      <c r="DD236" s="28"/>
      <c r="DE236" s="28"/>
      <c r="DF236" s="28"/>
      <c r="DG236" s="28"/>
      <c r="DH236" s="28"/>
      <c r="DI236" s="28"/>
      <c r="DJ236" s="28"/>
      <c r="DK236" s="28"/>
      <c r="DL236" s="28"/>
      <c r="DM236" s="28"/>
      <c r="DN236" s="28"/>
      <c r="DO236" s="28"/>
      <c r="DP236" s="28"/>
      <c r="DQ236" s="28"/>
      <c r="DR236" s="28"/>
      <c r="DS236" s="28"/>
      <c r="DT236" s="28"/>
      <c r="DU236" s="28"/>
      <c r="DV236" s="28"/>
      <c r="DW236" s="28"/>
      <c r="DX236" s="28"/>
      <c r="DY236" s="28"/>
      <c r="DZ236" s="28"/>
      <c r="EA236" s="28"/>
      <c r="EB236" s="28"/>
      <c r="EC236" s="28"/>
      <c r="ED236" s="28"/>
      <c r="EE236" s="28"/>
      <c r="EF236" s="28"/>
      <c r="EG236" s="28"/>
      <c r="EH236" s="28"/>
      <c r="EI236" s="28"/>
      <c r="EJ236" s="28"/>
      <c r="EK236" s="28"/>
      <c r="EL236" s="28"/>
      <c r="EM236" s="28"/>
      <c r="EN236" s="28"/>
      <c r="EO236" s="28"/>
      <c r="EP236" s="28"/>
      <c r="EQ236" s="28"/>
      <c r="ER236" s="28"/>
      <c r="ES236" s="28"/>
      <c r="ET236" s="28"/>
      <c r="EU236" s="28"/>
      <c r="EV236" s="28"/>
      <c r="EW236" s="28"/>
      <c r="EX236" s="28"/>
      <c r="EY236" s="103"/>
      <c r="EZ236" s="103"/>
      <c r="FA236" s="103"/>
      <c r="FB236" s="95"/>
      <c r="FC236" s="38">
        <f>G236/1.19</f>
        <v>2829100.4801920769</v>
      </c>
      <c r="FD236" s="38">
        <f t="shared" si="117"/>
        <v>537529.0912364946</v>
      </c>
      <c r="FE236" s="39">
        <f>G236</f>
        <v>3366629.5714285714</v>
      </c>
      <c r="FF236" s="106">
        <f t="shared" si="119"/>
        <v>3366629.5714285714</v>
      </c>
      <c r="FG236" s="261" t="s">
        <v>380</v>
      </c>
    </row>
    <row r="237" spans="1:163" ht="186" x14ac:dyDescent="0.35">
      <c r="A237" s="247">
        <f t="shared" si="114"/>
        <v>232</v>
      </c>
      <c r="B237" s="20" t="s">
        <v>203</v>
      </c>
      <c r="C237" s="163" t="s">
        <v>504</v>
      </c>
      <c r="D237" s="20" t="s">
        <v>6</v>
      </c>
      <c r="E237" s="22">
        <v>3000</v>
      </c>
      <c r="F237" s="22"/>
      <c r="G237" s="112"/>
      <c r="H237" s="28"/>
      <c r="I237" s="28"/>
      <c r="J237" s="28"/>
      <c r="K237" s="28"/>
      <c r="L237" s="28">
        <v>12800</v>
      </c>
      <c r="M237" s="28">
        <f>(L237*5.1%)+L237</f>
        <v>13452.8</v>
      </c>
      <c r="N237" s="28"/>
      <c r="O237" s="28">
        <v>13000</v>
      </c>
      <c r="P237" s="28">
        <f>(O237*5.1%)+O237</f>
        <v>13663</v>
      </c>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c r="AO237" s="28"/>
      <c r="AP237" s="28"/>
      <c r="AQ237" s="28"/>
      <c r="AR237" s="28"/>
      <c r="AS237" s="28"/>
      <c r="AT237" s="28"/>
      <c r="AU237" s="28"/>
      <c r="AV237" s="28"/>
      <c r="AW237" s="28"/>
      <c r="AX237" s="28"/>
      <c r="AY237" s="28"/>
      <c r="AZ237" s="28"/>
      <c r="BA237" s="28"/>
      <c r="BB237" s="28"/>
      <c r="BC237" s="28"/>
      <c r="BD237" s="28"/>
      <c r="BE237" s="28"/>
      <c r="BF237" s="28"/>
      <c r="BG237" s="28"/>
      <c r="BH237" s="28"/>
      <c r="BI237" s="28"/>
      <c r="BJ237" s="28"/>
      <c r="BK237" s="28"/>
      <c r="BL237" s="28"/>
      <c r="BM237" s="28"/>
      <c r="BN237" s="28"/>
      <c r="BO237" s="28"/>
      <c r="BP237" s="28"/>
      <c r="BQ237" s="28"/>
      <c r="BR237" s="28"/>
      <c r="BS237" s="28"/>
      <c r="BT237" s="28"/>
      <c r="BU237" s="28"/>
      <c r="BV237" s="28"/>
      <c r="BW237" s="28"/>
      <c r="BX237" s="28"/>
      <c r="BY237" s="28"/>
      <c r="BZ237" s="28"/>
      <c r="CA237" s="28"/>
      <c r="CB237" s="28"/>
      <c r="CC237" s="28"/>
      <c r="CD237" s="28"/>
      <c r="CE237" s="28"/>
      <c r="CF237" s="28"/>
      <c r="CG237" s="28"/>
      <c r="CH237" s="28"/>
      <c r="CI237" s="28"/>
      <c r="CJ237" s="28"/>
      <c r="CK237" s="28"/>
      <c r="CL237" s="28"/>
      <c r="CM237" s="28"/>
      <c r="CN237" s="28"/>
      <c r="CO237" s="28"/>
      <c r="CP237" s="28"/>
      <c r="CQ237" s="28"/>
      <c r="CR237" s="28"/>
      <c r="CS237" s="28"/>
      <c r="CT237" s="28"/>
      <c r="CU237" s="28"/>
      <c r="CV237" s="28"/>
      <c r="CW237" s="28"/>
      <c r="CX237" s="28"/>
      <c r="CY237" s="28"/>
      <c r="CZ237" s="28"/>
      <c r="DA237" s="28"/>
      <c r="DB237" s="28"/>
      <c r="DC237" s="28"/>
      <c r="DD237" s="28"/>
      <c r="DE237" s="28"/>
      <c r="DF237" s="28"/>
      <c r="DG237" s="28"/>
      <c r="DH237" s="28"/>
      <c r="DI237" s="28"/>
      <c r="DJ237" s="28"/>
      <c r="DK237" s="28"/>
      <c r="DL237" s="28"/>
      <c r="DM237" s="28"/>
      <c r="DN237" s="28"/>
      <c r="DO237" s="28"/>
      <c r="DP237" s="28"/>
      <c r="DQ237" s="28"/>
      <c r="DR237" s="28"/>
      <c r="DS237" s="28"/>
      <c r="DT237" s="28"/>
      <c r="DU237" s="28"/>
      <c r="DV237" s="28"/>
      <c r="DW237" s="28"/>
      <c r="DX237" s="28"/>
      <c r="DY237" s="28"/>
      <c r="DZ237" s="28"/>
      <c r="EA237" s="28"/>
      <c r="EB237" s="28"/>
      <c r="EC237" s="28"/>
      <c r="ED237" s="28"/>
      <c r="EE237" s="28"/>
      <c r="EF237" s="28"/>
      <c r="EG237" s="28"/>
      <c r="EH237" s="28"/>
      <c r="EI237" s="28"/>
      <c r="EJ237" s="28"/>
      <c r="EK237" s="28"/>
      <c r="EL237" s="28"/>
      <c r="EM237" s="28"/>
      <c r="EN237" s="28"/>
      <c r="EO237" s="28"/>
      <c r="EP237" s="28"/>
      <c r="EQ237" s="28"/>
      <c r="ER237" s="28"/>
      <c r="ES237" s="28"/>
      <c r="ET237" s="28"/>
      <c r="EU237" s="28"/>
      <c r="EV237" s="28"/>
      <c r="EW237" s="28"/>
      <c r="EX237" s="28"/>
      <c r="EY237" s="103">
        <f t="shared" si="96"/>
        <v>13557.9</v>
      </c>
      <c r="EZ237" s="103">
        <f t="shared" si="97"/>
        <v>13557.9</v>
      </c>
      <c r="FA237" s="103">
        <f t="shared" si="98"/>
        <v>148.63384540541281</v>
      </c>
      <c r="FB237" s="95">
        <f t="shared" ref="FB237:FB243" si="120">+FA237/EZ237</f>
        <v>1.0962895832349613E-2</v>
      </c>
      <c r="FC237" s="37">
        <f>FE237/1.08</f>
        <v>12553.703703703703</v>
      </c>
      <c r="FD237" s="38">
        <f>FC237*8%</f>
        <v>1004.2962962962962</v>
      </c>
      <c r="FE237" s="39">
        <f t="shared" ref="FE237:FE243" si="121">ROUNDUP(IF(FB237&lt;15%,EZ237,EY237),0)</f>
        <v>13558</v>
      </c>
      <c r="FF237" s="106">
        <f>+FE237*E237</f>
        <v>40674000</v>
      </c>
      <c r="FG237" s="248" t="s">
        <v>541</v>
      </c>
    </row>
    <row r="238" spans="1:163" ht="31.25" customHeight="1" x14ac:dyDescent="0.35">
      <c r="A238" s="247">
        <f t="shared" si="114"/>
        <v>233</v>
      </c>
      <c r="B238" s="22" t="s">
        <v>229</v>
      </c>
      <c r="C238" s="233" t="s">
        <v>230</v>
      </c>
      <c r="D238" s="20" t="s">
        <v>595</v>
      </c>
      <c r="E238" s="22">
        <v>3</v>
      </c>
      <c r="F238" s="22">
        <v>2</v>
      </c>
      <c r="G238" s="112"/>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c r="AQ238" s="28"/>
      <c r="AR238" s="28"/>
      <c r="AS238" s="28"/>
      <c r="AT238" s="28"/>
      <c r="AU238" s="28"/>
      <c r="AV238" s="28"/>
      <c r="AW238" s="28"/>
      <c r="AX238" s="28"/>
      <c r="AY238" s="28"/>
      <c r="AZ238" s="28"/>
      <c r="BA238" s="28">
        <v>4000000</v>
      </c>
      <c r="BB238" s="28">
        <f>(BA238*5.1%)+BA238</f>
        <v>4204000</v>
      </c>
      <c r="BC238" s="28">
        <v>4100000</v>
      </c>
      <c r="BD238" s="28">
        <f>(BC238*5.1%)+BC238</f>
        <v>4309100</v>
      </c>
      <c r="BE238" s="28">
        <v>4450000</v>
      </c>
      <c r="BF238" s="28">
        <f>(BE238*5.1%)+BE238</f>
        <v>4676950</v>
      </c>
      <c r="BG238" s="28"/>
      <c r="BH238" s="28"/>
      <c r="BI238" s="28"/>
      <c r="BJ238" s="28"/>
      <c r="BK238" s="28"/>
      <c r="BL238" s="28"/>
      <c r="BM238" s="28"/>
      <c r="BN238" s="28"/>
      <c r="BO238" s="28"/>
      <c r="BP238" s="28"/>
      <c r="BQ238" s="28"/>
      <c r="BR238" s="28"/>
      <c r="BS238" s="28"/>
      <c r="BT238" s="28"/>
      <c r="BU238" s="28"/>
      <c r="BV238" s="28"/>
      <c r="BW238" s="28"/>
      <c r="BX238" s="28"/>
      <c r="BY238" s="28"/>
      <c r="BZ238" s="28"/>
      <c r="CA238" s="28"/>
      <c r="CB238" s="28"/>
      <c r="CC238" s="28"/>
      <c r="CD238" s="28"/>
      <c r="CE238" s="28"/>
      <c r="CF238" s="28"/>
      <c r="CG238" s="28"/>
      <c r="CH238" s="28"/>
      <c r="CI238" s="28"/>
      <c r="CJ238" s="28"/>
      <c r="CK238" s="28"/>
      <c r="CL238" s="28"/>
      <c r="CM238" s="28"/>
      <c r="CN238" s="28"/>
      <c r="CO238" s="28"/>
      <c r="CP238" s="28"/>
      <c r="CQ238" s="28"/>
      <c r="CR238" s="28"/>
      <c r="CS238" s="28"/>
      <c r="CT238" s="28"/>
      <c r="CU238" s="28"/>
      <c r="CV238" s="28"/>
      <c r="CW238" s="28"/>
      <c r="CX238" s="28"/>
      <c r="CY238" s="28"/>
      <c r="CZ238" s="28"/>
      <c r="DA238" s="28"/>
      <c r="DB238" s="28"/>
      <c r="DC238" s="28"/>
      <c r="DD238" s="28"/>
      <c r="DE238" s="28"/>
      <c r="DF238" s="28"/>
      <c r="DG238" s="28"/>
      <c r="DH238" s="28"/>
      <c r="DI238" s="28"/>
      <c r="DJ238" s="28"/>
      <c r="DK238" s="28"/>
      <c r="DL238" s="28"/>
      <c r="DM238" s="28"/>
      <c r="DN238" s="28"/>
      <c r="DO238" s="28"/>
      <c r="DP238" s="28"/>
      <c r="DQ238" s="28"/>
      <c r="DR238" s="28"/>
      <c r="DS238" s="28"/>
      <c r="DT238" s="28"/>
      <c r="DU238" s="28"/>
      <c r="DV238" s="28"/>
      <c r="DW238" s="28"/>
      <c r="DX238" s="28"/>
      <c r="DY238" s="28"/>
      <c r="DZ238" s="28"/>
      <c r="EA238" s="28"/>
      <c r="EB238" s="28"/>
      <c r="EC238" s="28"/>
      <c r="ED238" s="28"/>
      <c r="EE238" s="28"/>
      <c r="EF238" s="28"/>
      <c r="EG238" s="28"/>
      <c r="EH238" s="28"/>
      <c r="EI238" s="28"/>
      <c r="EJ238" s="28"/>
      <c r="EK238" s="28"/>
      <c r="EL238" s="28"/>
      <c r="EM238" s="28"/>
      <c r="EN238" s="28"/>
      <c r="EO238" s="28"/>
      <c r="EP238" s="28"/>
      <c r="EQ238" s="28"/>
      <c r="ER238" s="28"/>
      <c r="ES238" s="28"/>
      <c r="ET238" s="28"/>
      <c r="EU238" s="28"/>
      <c r="EV238" s="28"/>
      <c r="EW238" s="28"/>
      <c r="EX238" s="28"/>
      <c r="EY238" s="103">
        <f t="shared" si="96"/>
        <v>4309100</v>
      </c>
      <c r="EZ238" s="103">
        <f t="shared" si="97"/>
        <v>4396683.333333333</v>
      </c>
      <c r="FA238" s="103">
        <f t="shared" si="98"/>
        <v>248341.61115957459</v>
      </c>
      <c r="FB238" s="95">
        <f t="shared" si="120"/>
        <v>5.6483852106604893E-2</v>
      </c>
      <c r="FC238" s="37">
        <f t="shared" ref="FC238:FC243" si="122">FE238/1.19</f>
        <v>3694692.4369747899</v>
      </c>
      <c r="FD238" s="38"/>
      <c r="FE238" s="39">
        <f t="shared" si="121"/>
        <v>4396684</v>
      </c>
      <c r="FF238" s="106">
        <f>+FE238*E238*F238</f>
        <v>26380104</v>
      </c>
      <c r="FG238" s="248" t="s">
        <v>541</v>
      </c>
    </row>
    <row r="239" spans="1:163" ht="31" x14ac:dyDescent="0.35">
      <c r="A239" s="247">
        <f t="shared" si="114"/>
        <v>234</v>
      </c>
      <c r="B239" s="22" t="s">
        <v>233</v>
      </c>
      <c r="C239" s="233" t="s">
        <v>234</v>
      </c>
      <c r="D239" s="20" t="s">
        <v>595</v>
      </c>
      <c r="E239" s="22">
        <v>30</v>
      </c>
      <c r="F239" s="22">
        <v>2</v>
      </c>
      <c r="G239" s="112"/>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c r="AN239" s="28"/>
      <c r="AO239" s="28"/>
      <c r="AP239" s="28"/>
      <c r="AQ239" s="28"/>
      <c r="AR239" s="28"/>
      <c r="AS239" s="28"/>
      <c r="AT239" s="28"/>
      <c r="AU239" s="28"/>
      <c r="AV239" s="28"/>
      <c r="AW239" s="28"/>
      <c r="AX239" s="28"/>
      <c r="AY239" s="28"/>
      <c r="AZ239" s="28"/>
      <c r="BA239" s="28">
        <v>520000</v>
      </c>
      <c r="BB239" s="28">
        <f>(BA239*5.1%)+BA239</f>
        <v>546520</v>
      </c>
      <c r="BC239" s="28">
        <v>520000</v>
      </c>
      <c r="BD239" s="28">
        <f>(BC239*5.1%)+BC239</f>
        <v>546520</v>
      </c>
      <c r="BE239" s="28"/>
      <c r="BF239" s="28"/>
      <c r="BG239" s="28"/>
      <c r="BH239" s="28"/>
      <c r="BI239" s="28"/>
      <c r="BJ239" s="28"/>
      <c r="BK239" s="28"/>
      <c r="BL239" s="28"/>
      <c r="BM239" s="28"/>
      <c r="BN239" s="28"/>
      <c r="BO239" s="28"/>
      <c r="BP239" s="28"/>
      <c r="BQ239" s="28"/>
      <c r="BR239" s="28"/>
      <c r="BS239" s="28"/>
      <c r="BT239" s="28"/>
      <c r="BU239" s="28"/>
      <c r="BV239" s="28"/>
      <c r="BW239" s="28"/>
      <c r="BX239" s="28"/>
      <c r="BY239" s="28"/>
      <c r="BZ239" s="28"/>
      <c r="CA239" s="28"/>
      <c r="CB239" s="28"/>
      <c r="CC239" s="28"/>
      <c r="CD239" s="28"/>
      <c r="CE239" s="28"/>
      <c r="CF239" s="28"/>
      <c r="CG239" s="28"/>
      <c r="CH239" s="28"/>
      <c r="CI239" s="28"/>
      <c r="CJ239" s="28"/>
      <c r="CK239" s="28"/>
      <c r="CL239" s="28"/>
      <c r="CM239" s="28"/>
      <c r="CN239" s="28"/>
      <c r="CO239" s="28"/>
      <c r="CP239" s="28"/>
      <c r="CQ239" s="28"/>
      <c r="CR239" s="28"/>
      <c r="CS239" s="28"/>
      <c r="CT239" s="28"/>
      <c r="CU239" s="28"/>
      <c r="CV239" s="28"/>
      <c r="CW239" s="28"/>
      <c r="CX239" s="28"/>
      <c r="CY239" s="28"/>
      <c r="CZ239" s="28"/>
      <c r="DA239" s="28"/>
      <c r="DB239" s="28"/>
      <c r="DC239" s="28"/>
      <c r="DD239" s="28"/>
      <c r="DE239" s="28"/>
      <c r="DF239" s="28"/>
      <c r="DG239" s="28"/>
      <c r="DH239" s="28"/>
      <c r="DI239" s="28"/>
      <c r="DJ239" s="28"/>
      <c r="DK239" s="28"/>
      <c r="DL239" s="28"/>
      <c r="DM239" s="28"/>
      <c r="DN239" s="28"/>
      <c r="DO239" s="28"/>
      <c r="DP239" s="28"/>
      <c r="DQ239" s="28"/>
      <c r="DR239" s="28"/>
      <c r="DS239" s="28"/>
      <c r="DT239" s="28"/>
      <c r="DU239" s="28"/>
      <c r="DV239" s="28"/>
      <c r="DW239" s="28"/>
      <c r="DX239" s="28"/>
      <c r="DY239" s="28"/>
      <c r="DZ239" s="28"/>
      <c r="EA239" s="28"/>
      <c r="EB239" s="28"/>
      <c r="EC239" s="28"/>
      <c r="ED239" s="28"/>
      <c r="EE239" s="28"/>
      <c r="EF239" s="28"/>
      <c r="EG239" s="28"/>
      <c r="EH239" s="28"/>
      <c r="EI239" s="28"/>
      <c r="EJ239" s="28"/>
      <c r="EK239" s="28"/>
      <c r="EL239" s="28"/>
      <c r="EM239" s="28"/>
      <c r="EN239" s="28"/>
      <c r="EO239" s="28"/>
      <c r="EP239" s="28"/>
      <c r="EQ239" s="28"/>
      <c r="ER239" s="28"/>
      <c r="ES239" s="28"/>
      <c r="ET239" s="28"/>
      <c r="EU239" s="28"/>
      <c r="EV239" s="28"/>
      <c r="EW239" s="28"/>
      <c r="EX239" s="28"/>
      <c r="EY239" s="103">
        <f t="shared" si="96"/>
        <v>546520</v>
      </c>
      <c r="EZ239" s="103">
        <f t="shared" si="97"/>
        <v>546520</v>
      </c>
      <c r="FA239" s="103">
        <f t="shared" si="98"/>
        <v>0</v>
      </c>
      <c r="FB239" s="95">
        <f t="shared" si="120"/>
        <v>0</v>
      </c>
      <c r="FC239" s="37">
        <f t="shared" si="122"/>
        <v>459260.50420168071</v>
      </c>
      <c r="FD239" s="38">
        <f t="shared" ref="FD239:FD243" si="123">FC239*19%</f>
        <v>87259.495798319331</v>
      </c>
      <c r="FE239" s="39">
        <f t="shared" si="121"/>
        <v>546520</v>
      </c>
      <c r="FF239" s="106">
        <f>+FE239*E239*F239</f>
        <v>32791200</v>
      </c>
      <c r="FG239" s="248" t="s">
        <v>541</v>
      </c>
    </row>
    <row r="240" spans="1:163" ht="31" x14ac:dyDescent="0.35">
      <c r="A240" s="247">
        <f t="shared" si="114"/>
        <v>235</v>
      </c>
      <c r="B240" s="22" t="s">
        <v>235</v>
      </c>
      <c r="C240" s="233" t="s">
        <v>236</v>
      </c>
      <c r="D240" s="22" t="s">
        <v>295</v>
      </c>
      <c r="E240" s="22">
        <v>15</v>
      </c>
      <c r="F240" s="22"/>
      <c r="G240" s="112"/>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c r="AN240" s="28"/>
      <c r="AO240" s="28"/>
      <c r="AP240" s="28"/>
      <c r="AQ240" s="28"/>
      <c r="AR240" s="28"/>
      <c r="AS240" s="28"/>
      <c r="AT240" s="28"/>
      <c r="AU240" s="28"/>
      <c r="AV240" s="28"/>
      <c r="AW240" s="28"/>
      <c r="AX240" s="28"/>
      <c r="AY240" s="28"/>
      <c r="AZ240" s="28"/>
      <c r="BA240" s="28"/>
      <c r="BB240" s="28"/>
      <c r="BC240" s="28"/>
      <c r="BD240" s="28"/>
      <c r="BE240" s="28"/>
      <c r="BF240" s="28"/>
      <c r="BG240" s="28"/>
      <c r="BH240" s="28"/>
      <c r="BI240" s="28"/>
      <c r="BJ240" s="28"/>
      <c r="BK240" s="28"/>
      <c r="BL240" s="28"/>
      <c r="BM240" s="28"/>
      <c r="BN240" s="28"/>
      <c r="BO240" s="28"/>
      <c r="BP240" s="28"/>
      <c r="BQ240" s="28"/>
      <c r="BR240" s="28"/>
      <c r="BS240" s="28"/>
      <c r="BT240" s="28"/>
      <c r="BU240" s="28"/>
      <c r="BV240" s="28"/>
      <c r="BW240" s="28"/>
      <c r="BX240" s="28"/>
      <c r="BY240" s="28"/>
      <c r="BZ240" s="28"/>
      <c r="CA240" s="28"/>
      <c r="CB240" s="28"/>
      <c r="CC240" s="28"/>
      <c r="CD240" s="28"/>
      <c r="CE240" s="28"/>
      <c r="CF240" s="28"/>
      <c r="CG240" s="28"/>
      <c r="CH240" s="28"/>
      <c r="CI240" s="28"/>
      <c r="CJ240" s="28"/>
      <c r="CK240" s="28"/>
      <c r="CL240" s="28"/>
      <c r="CM240" s="28"/>
      <c r="CN240" s="28"/>
      <c r="CO240" s="28"/>
      <c r="CP240" s="28"/>
      <c r="CQ240" s="28"/>
      <c r="CR240" s="28"/>
      <c r="CS240" s="28"/>
      <c r="CT240" s="28"/>
      <c r="CU240" s="28"/>
      <c r="CV240" s="28"/>
      <c r="CW240" s="28"/>
      <c r="CX240" s="28"/>
      <c r="CY240" s="28"/>
      <c r="CZ240" s="28"/>
      <c r="DA240" s="28"/>
      <c r="DB240" s="28"/>
      <c r="DC240" s="28">
        <v>81158</v>
      </c>
      <c r="DD240" s="28"/>
      <c r="DE240" s="28"/>
      <c r="DF240" s="28"/>
      <c r="DG240" s="28"/>
      <c r="DH240" s="28"/>
      <c r="DI240" s="28"/>
      <c r="DJ240" s="28"/>
      <c r="DK240" s="28"/>
      <c r="DL240" s="28"/>
      <c r="DM240" s="28"/>
      <c r="DN240" s="28"/>
      <c r="DO240" s="28"/>
      <c r="DP240" s="28"/>
      <c r="DQ240" s="28"/>
      <c r="DR240" s="28"/>
      <c r="DS240" s="28"/>
      <c r="DT240" s="28"/>
      <c r="DU240" s="28"/>
      <c r="DV240" s="28"/>
      <c r="DW240" s="28"/>
      <c r="DX240" s="28"/>
      <c r="DY240" s="28"/>
      <c r="DZ240" s="28"/>
      <c r="EA240" s="28"/>
      <c r="EB240" s="28">
        <v>77350</v>
      </c>
      <c r="EC240" s="28"/>
      <c r="ED240" s="28"/>
      <c r="EE240" s="28"/>
      <c r="EF240" s="28"/>
      <c r="EG240" s="28"/>
      <c r="EH240" s="28"/>
      <c r="EI240" s="28"/>
      <c r="EJ240" s="28"/>
      <c r="EK240" s="28"/>
      <c r="EL240" s="28"/>
      <c r="EM240" s="28"/>
      <c r="EN240" s="28"/>
      <c r="EO240" s="28"/>
      <c r="EP240" s="28"/>
      <c r="EQ240" s="28"/>
      <c r="ER240" s="28"/>
      <c r="ES240" s="28"/>
      <c r="ET240" s="28"/>
      <c r="EU240" s="28"/>
      <c r="EV240" s="28"/>
      <c r="EW240" s="28"/>
      <c r="EX240" s="28"/>
      <c r="EY240" s="103">
        <f t="shared" si="96"/>
        <v>79254</v>
      </c>
      <c r="EZ240" s="103">
        <f t="shared" si="97"/>
        <v>79254</v>
      </c>
      <c r="FA240" s="103">
        <f t="shared" si="98"/>
        <v>2692.6626227583729</v>
      </c>
      <c r="FB240" s="95">
        <f t="shared" si="120"/>
        <v>3.3975100597551829E-2</v>
      </c>
      <c r="FC240" s="37">
        <f t="shared" si="122"/>
        <v>66600</v>
      </c>
      <c r="FD240" s="38">
        <f t="shared" si="123"/>
        <v>12654</v>
      </c>
      <c r="FE240" s="39">
        <f t="shared" si="121"/>
        <v>79254</v>
      </c>
      <c r="FF240" s="106">
        <f>+FE240*E240</f>
        <v>1188810</v>
      </c>
      <c r="FG240" s="248" t="s">
        <v>541</v>
      </c>
    </row>
    <row r="241" spans="1:163" ht="139.5" x14ac:dyDescent="0.35">
      <c r="A241" s="247">
        <f t="shared" si="114"/>
        <v>236</v>
      </c>
      <c r="B241" s="22" t="s">
        <v>224</v>
      </c>
      <c r="C241" s="233" t="s">
        <v>225</v>
      </c>
      <c r="D241" s="20" t="s">
        <v>595</v>
      </c>
      <c r="E241" s="22">
        <v>2</v>
      </c>
      <c r="F241" s="22">
        <v>2</v>
      </c>
      <c r="G241" s="112"/>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c r="AO241" s="28"/>
      <c r="AP241" s="28"/>
      <c r="AQ241" s="28"/>
      <c r="AR241" s="28"/>
      <c r="AS241" s="28"/>
      <c r="AT241" s="28"/>
      <c r="AU241" s="28"/>
      <c r="AV241" s="28"/>
      <c r="AW241" s="28"/>
      <c r="AX241" s="28"/>
      <c r="AY241" s="28"/>
      <c r="AZ241" s="28"/>
      <c r="BA241" s="28">
        <v>5000000</v>
      </c>
      <c r="BB241" s="28">
        <f>(BA241*5.1%)+BA241</f>
        <v>5255000</v>
      </c>
      <c r="BC241" s="28">
        <v>5200000</v>
      </c>
      <c r="BD241" s="28">
        <f>(BC241*5.1%)+BC241</f>
        <v>5465200</v>
      </c>
      <c r="BE241" s="28">
        <v>5450000</v>
      </c>
      <c r="BF241" s="28">
        <f>(BE241*5.1%)+BE241</f>
        <v>5727950</v>
      </c>
      <c r="BG241" s="28"/>
      <c r="BH241" s="28"/>
      <c r="BI241" s="28"/>
      <c r="BJ241" s="28"/>
      <c r="BK241" s="28"/>
      <c r="BL241" s="28"/>
      <c r="BM241" s="28"/>
      <c r="BN241" s="28"/>
      <c r="BO241" s="28"/>
      <c r="BP241" s="28"/>
      <c r="BQ241" s="28"/>
      <c r="BR241" s="28"/>
      <c r="BS241" s="28"/>
      <c r="BT241" s="28"/>
      <c r="BU241" s="28"/>
      <c r="BV241" s="28"/>
      <c r="BW241" s="28"/>
      <c r="BX241" s="28"/>
      <c r="BY241" s="28"/>
      <c r="BZ241" s="28"/>
      <c r="CA241" s="28"/>
      <c r="CB241" s="28"/>
      <c r="CC241" s="28"/>
      <c r="CD241" s="28"/>
      <c r="CE241" s="28"/>
      <c r="CF241" s="28"/>
      <c r="CG241" s="28"/>
      <c r="CH241" s="28"/>
      <c r="CI241" s="28"/>
      <c r="CJ241" s="28"/>
      <c r="CK241" s="28"/>
      <c r="CL241" s="28"/>
      <c r="CM241" s="28"/>
      <c r="CN241" s="28"/>
      <c r="CO241" s="28"/>
      <c r="CP241" s="28"/>
      <c r="CQ241" s="28"/>
      <c r="CR241" s="28"/>
      <c r="CS241" s="28"/>
      <c r="CT241" s="28"/>
      <c r="CU241" s="28"/>
      <c r="CV241" s="28"/>
      <c r="CW241" s="28"/>
      <c r="CX241" s="28"/>
      <c r="CY241" s="28"/>
      <c r="CZ241" s="28"/>
      <c r="DA241" s="28"/>
      <c r="DB241" s="28"/>
      <c r="DC241" s="28"/>
      <c r="DD241" s="28"/>
      <c r="DE241" s="28"/>
      <c r="DF241" s="28"/>
      <c r="DG241" s="28"/>
      <c r="DH241" s="28"/>
      <c r="DI241" s="28"/>
      <c r="DJ241" s="28"/>
      <c r="DK241" s="28"/>
      <c r="DL241" s="28"/>
      <c r="DM241" s="28"/>
      <c r="DN241" s="28"/>
      <c r="DO241" s="28"/>
      <c r="DP241" s="28"/>
      <c r="DQ241" s="28"/>
      <c r="DR241" s="28"/>
      <c r="DS241" s="28"/>
      <c r="DT241" s="28"/>
      <c r="DU241" s="28"/>
      <c r="DV241" s="28"/>
      <c r="DW241" s="28"/>
      <c r="DX241" s="28"/>
      <c r="DY241" s="28"/>
      <c r="DZ241" s="28"/>
      <c r="EA241" s="28"/>
      <c r="EB241" s="28"/>
      <c r="EC241" s="28"/>
      <c r="ED241" s="28"/>
      <c r="EE241" s="28"/>
      <c r="EF241" s="28"/>
      <c r="EG241" s="28"/>
      <c r="EH241" s="28"/>
      <c r="EI241" s="28"/>
      <c r="EJ241" s="28"/>
      <c r="EK241" s="28"/>
      <c r="EL241" s="28"/>
      <c r="EM241" s="28"/>
      <c r="EN241" s="28"/>
      <c r="EO241" s="28"/>
      <c r="EP241" s="28"/>
      <c r="EQ241" s="28"/>
      <c r="ER241" s="28"/>
      <c r="ES241" s="28"/>
      <c r="ET241" s="28"/>
      <c r="EU241" s="28"/>
      <c r="EV241" s="28"/>
      <c r="EW241" s="28"/>
      <c r="EX241" s="28"/>
      <c r="EY241" s="103">
        <f t="shared" si="96"/>
        <v>5465200</v>
      </c>
      <c r="EZ241" s="103">
        <f t="shared" si="97"/>
        <v>5482716.666666667</v>
      </c>
      <c r="FA241" s="103">
        <f t="shared" si="98"/>
        <v>236961.07451084309</v>
      </c>
      <c r="FB241" s="95">
        <f t="shared" si="120"/>
        <v>4.3219646193190679E-2</v>
      </c>
      <c r="FC241" s="37">
        <f t="shared" si="122"/>
        <v>4607325.2100840341</v>
      </c>
      <c r="FD241" s="38">
        <f t="shared" si="123"/>
        <v>875391.78991596645</v>
      </c>
      <c r="FE241" s="39">
        <f t="shared" si="121"/>
        <v>5482717</v>
      </c>
      <c r="FF241" s="106">
        <f>+FE241*E241*F241</f>
        <v>21930868</v>
      </c>
      <c r="FG241" s="248" t="s">
        <v>541</v>
      </c>
    </row>
    <row r="242" spans="1:163" ht="31.25" customHeight="1" x14ac:dyDescent="0.35">
      <c r="A242" s="247">
        <f t="shared" si="114"/>
        <v>237</v>
      </c>
      <c r="B242" s="22" t="s">
        <v>239</v>
      </c>
      <c r="C242" s="233" t="s">
        <v>248</v>
      </c>
      <c r="D242" s="20" t="s">
        <v>607</v>
      </c>
      <c r="E242" s="22">
        <v>3</v>
      </c>
      <c r="F242" s="22">
        <v>2</v>
      </c>
      <c r="G242" s="112"/>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c r="AO242" s="28"/>
      <c r="AP242" s="28"/>
      <c r="AQ242" s="28"/>
      <c r="AR242" s="28"/>
      <c r="AS242" s="28"/>
      <c r="AT242" s="28"/>
      <c r="AU242" s="28"/>
      <c r="AV242" s="28"/>
      <c r="AW242" s="28"/>
      <c r="AX242" s="28"/>
      <c r="AY242" s="28"/>
      <c r="AZ242" s="28"/>
      <c r="BA242" s="28">
        <v>1300000</v>
      </c>
      <c r="BB242" s="28">
        <f>(BA242*5.1%)+BA242</f>
        <v>1366300</v>
      </c>
      <c r="BC242" s="28">
        <v>1310000</v>
      </c>
      <c r="BD242" s="28">
        <f>(BC242*5.1%)+BC242</f>
        <v>1376810</v>
      </c>
      <c r="BE242" s="28"/>
      <c r="BF242" s="28"/>
      <c r="BG242" s="28"/>
      <c r="BH242" s="28"/>
      <c r="BI242" s="28"/>
      <c r="BJ242" s="28"/>
      <c r="BK242" s="28"/>
      <c r="BL242" s="28"/>
      <c r="BM242" s="28"/>
      <c r="BN242" s="28"/>
      <c r="BO242" s="28"/>
      <c r="BP242" s="28"/>
      <c r="BQ242" s="28"/>
      <c r="BR242" s="28"/>
      <c r="BS242" s="28"/>
      <c r="BT242" s="28"/>
      <c r="BU242" s="28"/>
      <c r="BV242" s="28"/>
      <c r="BW242" s="28"/>
      <c r="BX242" s="28"/>
      <c r="BY242" s="28"/>
      <c r="BZ242" s="28"/>
      <c r="CA242" s="28"/>
      <c r="CB242" s="28"/>
      <c r="CC242" s="28"/>
      <c r="CD242" s="28"/>
      <c r="CE242" s="28"/>
      <c r="CF242" s="28"/>
      <c r="CG242" s="28"/>
      <c r="CH242" s="28"/>
      <c r="CI242" s="28"/>
      <c r="CJ242" s="28"/>
      <c r="CK242" s="28"/>
      <c r="CL242" s="28"/>
      <c r="CM242" s="28"/>
      <c r="CN242" s="28"/>
      <c r="CO242" s="28"/>
      <c r="CP242" s="28"/>
      <c r="CQ242" s="28"/>
      <c r="CR242" s="28"/>
      <c r="CS242" s="28"/>
      <c r="CT242" s="28"/>
      <c r="CU242" s="28"/>
      <c r="CV242" s="28"/>
      <c r="CW242" s="28"/>
      <c r="CX242" s="28"/>
      <c r="CY242" s="28"/>
      <c r="CZ242" s="28"/>
      <c r="DA242" s="28"/>
      <c r="DB242" s="28"/>
      <c r="DC242" s="28"/>
      <c r="DD242" s="28"/>
      <c r="DE242" s="28"/>
      <c r="DF242" s="28"/>
      <c r="DG242" s="28"/>
      <c r="DH242" s="28"/>
      <c r="DI242" s="28"/>
      <c r="DJ242" s="28"/>
      <c r="DK242" s="28"/>
      <c r="DL242" s="28"/>
      <c r="DM242" s="28"/>
      <c r="DN242" s="28"/>
      <c r="DO242" s="28"/>
      <c r="DP242" s="28"/>
      <c r="DQ242" s="28"/>
      <c r="DR242" s="28"/>
      <c r="DS242" s="28"/>
      <c r="DT242" s="28"/>
      <c r="DU242" s="28"/>
      <c r="DV242" s="28"/>
      <c r="DW242" s="28"/>
      <c r="DX242" s="28"/>
      <c r="DY242" s="28"/>
      <c r="DZ242" s="28"/>
      <c r="EA242" s="28"/>
      <c r="EB242" s="28"/>
      <c r="EC242" s="28"/>
      <c r="ED242" s="28"/>
      <c r="EE242" s="28"/>
      <c r="EF242" s="28"/>
      <c r="EG242" s="28"/>
      <c r="EH242" s="28"/>
      <c r="EI242" s="28"/>
      <c r="EJ242" s="28"/>
      <c r="EK242" s="28"/>
      <c r="EL242" s="28"/>
      <c r="EM242" s="28"/>
      <c r="EN242" s="28"/>
      <c r="EO242" s="28"/>
      <c r="EP242" s="28"/>
      <c r="EQ242" s="28"/>
      <c r="ER242" s="28"/>
      <c r="ES242" s="28"/>
      <c r="ET242" s="28"/>
      <c r="EU242" s="28"/>
      <c r="EV242" s="28"/>
      <c r="EW242" s="28"/>
      <c r="EX242" s="28"/>
      <c r="EY242" s="103">
        <f t="shared" si="96"/>
        <v>1371555</v>
      </c>
      <c r="EZ242" s="103">
        <f t="shared" si="97"/>
        <v>1371555</v>
      </c>
      <c r="FA242" s="103">
        <f t="shared" si="98"/>
        <v>7431.6922702706142</v>
      </c>
      <c r="FB242" s="95">
        <f t="shared" si="120"/>
        <v>5.4184427677130076E-3</v>
      </c>
      <c r="FC242" s="37">
        <f t="shared" si="122"/>
        <v>1152567.2268907563</v>
      </c>
      <c r="FD242" s="38">
        <f t="shared" si="123"/>
        <v>218987.77310924369</v>
      </c>
      <c r="FE242" s="39">
        <f t="shared" si="121"/>
        <v>1371555</v>
      </c>
      <c r="FF242" s="106">
        <f>+FE242*E242*F242</f>
        <v>8229330</v>
      </c>
      <c r="FG242" s="248" t="s">
        <v>541</v>
      </c>
    </row>
    <row r="243" spans="1:163" ht="62" x14ac:dyDescent="0.35">
      <c r="A243" s="247">
        <f t="shared" si="114"/>
        <v>238</v>
      </c>
      <c r="B243" s="22" t="s">
        <v>622</v>
      </c>
      <c r="C243" s="233" t="s">
        <v>255</v>
      </c>
      <c r="D243" s="21" t="s">
        <v>6</v>
      </c>
      <c r="E243" s="22">
        <v>200</v>
      </c>
      <c r="F243" s="22"/>
      <c r="G243" s="112"/>
      <c r="H243" s="28"/>
      <c r="I243" s="28"/>
      <c r="J243" s="28"/>
      <c r="K243" s="28"/>
      <c r="L243" s="28">
        <v>63070</v>
      </c>
      <c r="M243" s="28">
        <f>(L243*5.1%)+L243</f>
        <v>66286.570000000007</v>
      </c>
      <c r="N243" s="28"/>
      <c r="O243" s="28">
        <v>65450</v>
      </c>
      <c r="P243" s="28">
        <f>(O243*5.1%)+O243</f>
        <v>68787.95</v>
      </c>
      <c r="Q243" s="28"/>
      <c r="R243" s="28">
        <v>69020</v>
      </c>
      <c r="S243" s="28">
        <f>(R243*5.1%)+R243</f>
        <v>72540.02</v>
      </c>
      <c r="T243" s="28"/>
      <c r="U243" s="28"/>
      <c r="V243" s="28"/>
      <c r="W243" s="28"/>
      <c r="X243" s="28"/>
      <c r="Y243" s="28"/>
      <c r="Z243" s="28"/>
      <c r="AA243" s="28"/>
      <c r="AB243" s="28"/>
      <c r="AC243" s="28"/>
      <c r="AD243" s="28"/>
      <c r="AE243" s="28"/>
      <c r="AF243" s="28"/>
      <c r="AG243" s="28"/>
      <c r="AH243" s="28"/>
      <c r="AI243" s="28"/>
      <c r="AJ243" s="28"/>
      <c r="AK243" s="28"/>
      <c r="AL243" s="28"/>
      <c r="AM243" s="28"/>
      <c r="AN243" s="28"/>
      <c r="AO243" s="28"/>
      <c r="AP243" s="28"/>
      <c r="AQ243" s="28"/>
      <c r="AR243" s="28"/>
      <c r="AS243" s="28"/>
      <c r="AT243" s="28"/>
      <c r="AU243" s="28"/>
      <c r="AV243" s="28"/>
      <c r="AW243" s="28"/>
      <c r="AX243" s="28"/>
      <c r="AY243" s="28"/>
      <c r="AZ243" s="28"/>
      <c r="BA243" s="28"/>
      <c r="BB243" s="28"/>
      <c r="BC243" s="28"/>
      <c r="BD243" s="28"/>
      <c r="BE243" s="28"/>
      <c r="BF243" s="28"/>
      <c r="BG243" s="28"/>
      <c r="BH243" s="28"/>
      <c r="BI243" s="28"/>
      <c r="BJ243" s="28"/>
      <c r="BK243" s="28"/>
      <c r="BL243" s="28"/>
      <c r="BM243" s="28"/>
      <c r="BN243" s="28"/>
      <c r="BO243" s="28"/>
      <c r="BP243" s="28"/>
      <c r="BQ243" s="28"/>
      <c r="BR243" s="28"/>
      <c r="BS243" s="28"/>
      <c r="BT243" s="28"/>
      <c r="BU243" s="28"/>
      <c r="BV243" s="28"/>
      <c r="BW243" s="28"/>
      <c r="BX243" s="28"/>
      <c r="BY243" s="28"/>
      <c r="BZ243" s="28"/>
      <c r="CA243" s="28"/>
      <c r="CB243" s="28"/>
      <c r="CC243" s="28"/>
      <c r="CD243" s="28"/>
      <c r="CE243" s="28"/>
      <c r="CF243" s="28"/>
      <c r="CG243" s="28"/>
      <c r="CH243" s="28"/>
      <c r="CI243" s="28"/>
      <c r="CJ243" s="28"/>
      <c r="CK243" s="28"/>
      <c r="CL243" s="28"/>
      <c r="CM243" s="28"/>
      <c r="CN243" s="28"/>
      <c r="CO243" s="28"/>
      <c r="CP243" s="28"/>
      <c r="CQ243" s="28"/>
      <c r="CR243" s="28"/>
      <c r="CS243" s="28"/>
      <c r="CT243" s="28"/>
      <c r="CU243" s="28"/>
      <c r="CV243" s="28"/>
      <c r="CW243" s="28"/>
      <c r="CX243" s="28"/>
      <c r="CY243" s="28"/>
      <c r="CZ243" s="28"/>
      <c r="DA243" s="28"/>
      <c r="DB243" s="28"/>
      <c r="DC243" s="28"/>
      <c r="DD243" s="28"/>
      <c r="DE243" s="28"/>
      <c r="DF243" s="28"/>
      <c r="DG243" s="28"/>
      <c r="DH243" s="28"/>
      <c r="DI243" s="28"/>
      <c r="DJ243" s="28"/>
      <c r="DK243" s="28"/>
      <c r="DL243" s="28"/>
      <c r="DM243" s="28"/>
      <c r="DN243" s="28"/>
      <c r="DO243" s="28"/>
      <c r="DP243" s="28"/>
      <c r="DQ243" s="28"/>
      <c r="DR243" s="28"/>
      <c r="DS243" s="28"/>
      <c r="DT243" s="28"/>
      <c r="DU243" s="28"/>
      <c r="DV243" s="28"/>
      <c r="DW243" s="28"/>
      <c r="DX243" s="28"/>
      <c r="DY243" s="28"/>
      <c r="DZ243" s="28"/>
      <c r="EA243" s="28"/>
      <c r="EB243" s="28"/>
      <c r="EC243" s="28"/>
      <c r="ED243" s="28"/>
      <c r="EE243" s="28"/>
      <c r="EF243" s="28"/>
      <c r="EG243" s="28"/>
      <c r="EH243" s="28"/>
      <c r="EI243" s="28"/>
      <c r="EJ243" s="28"/>
      <c r="EK243" s="28"/>
      <c r="EL243" s="28"/>
      <c r="EM243" s="28"/>
      <c r="EN243" s="28"/>
      <c r="EO243" s="28"/>
      <c r="EP243" s="28"/>
      <c r="EQ243" s="28"/>
      <c r="ER243" s="28"/>
      <c r="ES243" s="28"/>
      <c r="ET243" s="28"/>
      <c r="EU243" s="28"/>
      <c r="EV243" s="28"/>
      <c r="EW243" s="28"/>
      <c r="EX243" s="28"/>
      <c r="EY243" s="103">
        <f t="shared" si="96"/>
        <v>68787.95</v>
      </c>
      <c r="EZ243" s="103">
        <f t="shared" si="97"/>
        <v>69204.846666666679</v>
      </c>
      <c r="FA243" s="103">
        <f t="shared" si="98"/>
        <v>3147.5008099495903</v>
      </c>
      <c r="FB243" s="95">
        <f t="shared" si="120"/>
        <v>4.5480930332956304E-2</v>
      </c>
      <c r="FC243" s="37">
        <f t="shared" si="122"/>
        <v>58155.462184873955</v>
      </c>
      <c r="FD243" s="38">
        <f t="shared" si="123"/>
        <v>11049.537815126052</v>
      </c>
      <c r="FE243" s="39">
        <f t="shared" si="121"/>
        <v>69205</v>
      </c>
      <c r="FF243" s="106">
        <f>+FE243*E243</f>
        <v>13841000</v>
      </c>
      <c r="FG243" s="248" t="s">
        <v>541</v>
      </c>
    </row>
    <row r="244" spans="1:163" ht="15.5" x14ac:dyDescent="0.35">
      <c r="A244" s="259" t="s">
        <v>256</v>
      </c>
      <c r="B244" s="42"/>
      <c r="C244" s="42"/>
      <c r="D244" s="100"/>
      <c r="E244" s="42"/>
      <c r="F244" s="42"/>
      <c r="G244" s="115"/>
      <c r="H244" s="116"/>
      <c r="I244" s="116"/>
      <c r="J244" s="116"/>
      <c r="K244" s="116"/>
      <c r="L244" s="116"/>
      <c r="M244" s="116"/>
      <c r="N244" s="116"/>
      <c r="O244" s="116"/>
      <c r="P244" s="116"/>
      <c r="Q244" s="116"/>
      <c r="R244" s="116"/>
      <c r="S244" s="116"/>
      <c r="T244" s="116"/>
      <c r="U244" s="116"/>
      <c r="V244" s="116"/>
      <c r="W244" s="116"/>
      <c r="X244" s="116"/>
      <c r="Y244" s="116"/>
      <c r="Z244" s="116"/>
      <c r="AA244" s="116"/>
      <c r="AB244" s="116"/>
      <c r="AC244" s="116"/>
      <c r="AD244" s="116"/>
      <c r="AE244" s="116"/>
      <c r="AF244" s="116"/>
      <c r="AG244" s="116"/>
      <c r="AH244" s="116"/>
      <c r="AI244" s="116"/>
      <c r="AJ244" s="116"/>
      <c r="AK244" s="116"/>
      <c r="AL244" s="116"/>
      <c r="AM244" s="116"/>
      <c r="AN244" s="116"/>
      <c r="AO244" s="116"/>
      <c r="AP244" s="116"/>
      <c r="AQ244" s="116"/>
      <c r="AR244" s="116"/>
      <c r="AS244" s="116"/>
      <c r="AT244" s="116"/>
      <c r="AU244" s="116"/>
      <c r="AV244" s="116"/>
      <c r="AW244" s="116"/>
      <c r="AX244" s="116"/>
      <c r="AY244" s="116"/>
      <c r="AZ244" s="116"/>
      <c r="BA244" s="116"/>
      <c r="BB244" s="116"/>
      <c r="BC244" s="116"/>
      <c r="BD244" s="116"/>
      <c r="BE244" s="116"/>
      <c r="BF244" s="116"/>
      <c r="BG244" s="116"/>
      <c r="BH244" s="116"/>
      <c r="BI244" s="116"/>
      <c r="BJ244" s="116"/>
      <c r="BK244" s="116"/>
      <c r="BL244" s="116"/>
      <c r="BM244" s="116"/>
      <c r="BN244" s="116"/>
      <c r="BO244" s="116"/>
      <c r="BP244" s="116"/>
      <c r="BQ244" s="116"/>
      <c r="BR244" s="116"/>
      <c r="BS244" s="116"/>
      <c r="BT244" s="116"/>
      <c r="BU244" s="116"/>
      <c r="BV244" s="116"/>
      <c r="BW244" s="116"/>
      <c r="BX244" s="116"/>
      <c r="BY244" s="116"/>
      <c r="BZ244" s="116"/>
      <c r="CA244" s="116"/>
      <c r="CB244" s="116"/>
      <c r="CC244" s="116"/>
      <c r="CD244" s="116"/>
      <c r="CE244" s="116"/>
      <c r="CF244" s="116"/>
      <c r="CG244" s="116"/>
      <c r="CH244" s="116"/>
      <c r="CI244" s="116"/>
      <c r="CJ244" s="116"/>
      <c r="CK244" s="116"/>
      <c r="CL244" s="116"/>
      <c r="CM244" s="116"/>
      <c r="CN244" s="116"/>
      <c r="CO244" s="116"/>
      <c r="CP244" s="116"/>
      <c r="CQ244" s="116"/>
      <c r="CR244" s="116"/>
      <c r="CS244" s="116"/>
      <c r="CT244" s="116"/>
      <c r="CU244" s="116"/>
      <c r="CV244" s="116"/>
      <c r="CW244" s="116"/>
      <c r="CX244" s="116"/>
      <c r="CY244" s="116"/>
      <c r="CZ244" s="116"/>
      <c r="DA244" s="116"/>
      <c r="DB244" s="116"/>
      <c r="DC244" s="116"/>
      <c r="DD244" s="116"/>
      <c r="DE244" s="116"/>
      <c r="DF244" s="116"/>
      <c r="DG244" s="116"/>
      <c r="DH244" s="116"/>
      <c r="DI244" s="116"/>
      <c r="DJ244" s="116"/>
      <c r="DK244" s="116"/>
      <c r="DL244" s="116"/>
      <c r="DM244" s="116"/>
      <c r="DN244" s="116"/>
      <c r="DO244" s="116"/>
      <c r="DP244" s="116"/>
      <c r="DQ244" s="116"/>
      <c r="DR244" s="116"/>
      <c r="DS244" s="116"/>
      <c r="DT244" s="116"/>
      <c r="DU244" s="116"/>
      <c r="DV244" s="116"/>
      <c r="DW244" s="116"/>
      <c r="DX244" s="116"/>
      <c r="DY244" s="116"/>
      <c r="DZ244" s="116"/>
      <c r="EA244" s="116"/>
      <c r="EB244" s="116"/>
      <c r="EC244" s="116"/>
      <c r="ED244" s="116"/>
      <c r="EE244" s="116"/>
      <c r="EF244" s="116"/>
      <c r="EG244" s="116"/>
      <c r="EH244" s="116"/>
      <c r="EI244" s="116"/>
      <c r="EJ244" s="116"/>
      <c r="EK244" s="116"/>
      <c r="EL244" s="116"/>
      <c r="EM244" s="116"/>
      <c r="EN244" s="116"/>
      <c r="EO244" s="116"/>
      <c r="EP244" s="116"/>
      <c r="EQ244" s="116"/>
      <c r="ER244" s="116"/>
      <c r="ES244" s="116"/>
      <c r="ET244" s="116"/>
      <c r="EU244" s="116"/>
      <c r="EV244" s="116"/>
      <c r="EW244" s="116"/>
      <c r="EX244" s="116"/>
      <c r="EY244" s="116"/>
      <c r="EZ244" s="116"/>
      <c r="FA244" s="116"/>
      <c r="FB244" s="43"/>
      <c r="FC244" s="108"/>
      <c r="FD244" s="119"/>
      <c r="FE244" s="119"/>
      <c r="FF244" s="108"/>
      <c r="FG244" s="262"/>
    </row>
    <row r="245" spans="1:163" ht="31" x14ac:dyDescent="0.35">
      <c r="A245" s="247">
        <f t="shared" ref="A245:A248" si="124">ROW()-5</f>
        <v>240</v>
      </c>
      <c r="B245" s="22" t="s">
        <v>246</v>
      </c>
      <c r="C245" s="233" t="s">
        <v>247</v>
      </c>
      <c r="D245" s="21" t="s">
        <v>6</v>
      </c>
      <c r="E245" s="22">
        <v>500</v>
      </c>
      <c r="F245" s="22"/>
      <c r="G245" s="104"/>
      <c r="H245" s="103"/>
      <c r="I245" s="103"/>
      <c r="J245" s="103"/>
      <c r="K245" s="103"/>
      <c r="L245" s="103"/>
      <c r="M245" s="103"/>
      <c r="N245" s="103"/>
      <c r="O245" s="103"/>
      <c r="P245" s="103"/>
      <c r="Q245" s="103"/>
      <c r="R245" s="103"/>
      <c r="S245" s="103"/>
      <c r="T245" s="103"/>
      <c r="U245" s="103"/>
      <c r="V245" s="103"/>
      <c r="W245" s="103"/>
      <c r="X245" s="103"/>
      <c r="Y245" s="103"/>
      <c r="Z245" s="103"/>
      <c r="AA245" s="103"/>
      <c r="AB245" s="103"/>
      <c r="AC245" s="103"/>
      <c r="AD245" s="103"/>
      <c r="AE245" s="103">
        <v>14900</v>
      </c>
      <c r="AF245" s="103">
        <f t="shared" ref="AF245" si="125">(AE245*5.1%)+AE245</f>
        <v>15659.9</v>
      </c>
      <c r="AG245" s="103">
        <v>18000</v>
      </c>
      <c r="AH245" s="103">
        <f t="shared" ref="AH245" si="126">(AG245*5.1%)+AG245</f>
        <v>18918</v>
      </c>
      <c r="AI245" s="103"/>
      <c r="AJ245" s="103"/>
      <c r="AK245" s="103"/>
      <c r="AL245" s="103"/>
      <c r="AM245" s="103"/>
      <c r="AN245" s="103">
        <v>16523</v>
      </c>
      <c r="AO245" s="103">
        <f t="shared" ref="AO245" si="127">(AN245*5.1%)+AN245</f>
        <v>17365.672999999999</v>
      </c>
      <c r="AP245" s="103"/>
      <c r="AQ245" s="103"/>
      <c r="AR245" s="103"/>
      <c r="AS245" s="103"/>
      <c r="AT245" s="103"/>
      <c r="AU245" s="103"/>
      <c r="AV245" s="103"/>
      <c r="AW245" s="103"/>
      <c r="AX245" s="103"/>
      <c r="AY245" s="103"/>
      <c r="AZ245" s="103"/>
      <c r="BA245" s="103"/>
      <c r="BB245" s="103"/>
      <c r="BC245" s="103"/>
      <c r="BD245" s="103"/>
      <c r="BE245" s="103"/>
      <c r="BF245" s="103"/>
      <c r="BG245" s="103"/>
      <c r="BH245" s="103"/>
      <c r="BI245" s="103"/>
      <c r="BJ245" s="103"/>
      <c r="BK245" s="103"/>
      <c r="BL245" s="103"/>
      <c r="BM245" s="103"/>
      <c r="BN245" s="103"/>
      <c r="BO245" s="103"/>
      <c r="BP245" s="103"/>
      <c r="BQ245" s="103"/>
      <c r="BR245" s="103"/>
      <c r="BS245" s="103"/>
      <c r="BT245" s="103"/>
      <c r="BU245" s="103"/>
      <c r="BV245" s="103"/>
      <c r="BW245" s="103"/>
      <c r="BX245" s="103"/>
      <c r="BY245" s="103"/>
      <c r="BZ245" s="103"/>
      <c r="CA245" s="103"/>
      <c r="CB245" s="103"/>
      <c r="CC245" s="103"/>
      <c r="CD245" s="103"/>
      <c r="CE245" s="103"/>
      <c r="CF245" s="103"/>
      <c r="CG245" s="103"/>
      <c r="CH245" s="103"/>
      <c r="CI245" s="103"/>
      <c r="CJ245" s="103"/>
      <c r="CK245" s="103"/>
      <c r="CL245" s="103"/>
      <c r="CM245" s="103"/>
      <c r="CN245" s="103"/>
      <c r="CO245" s="103"/>
      <c r="CP245" s="103"/>
      <c r="CQ245" s="103"/>
      <c r="CR245" s="103"/>
      <c r="CS245" s="103"/>
      <c r="CT245" s="103"/>
      <c r="CU245" s="103"/>
      <c r="CV245" s="103"/>
      <c r="CW245" s="103"/>
      <c r="CX245" s="103"/>
      <c r="CY245" s="103"/>
      <c r="CZ245" s="103"/>
      <c r="DA245" s="103"/>
      <c r="DB245" s="103"/>
      <c r="DC245" s="103"/>
      <c r="DD245" s="103"/>
      <c r="DE245" s="103"/>
      <c r="DF245" s="103"/>
      <c r="DG245" s="103"/>
      <c r="DH245" s="103"/>
      <c r="DI245" s="103"/>
      <c r="DJ245" s="103"/>
      <c r="DK245" s="103"/>
      <c r="DL245" s="103"/>
      <c r="DM245" s="103"/>
      <c r="DN245" s="103"/>
      <c r="DO245" s="103"/>
      <c r="DP245" s="103"/>
      <c r="DQ245" s="103"/>
      <c r="DR245" s="103"/>
      <c r="DS245" s="103"/>
      <c r="DT245" s="103"/>
      <c r="DU245" s="103"/>
      <c r="DV245" s="103"/>
      <c r="DW245" s="103"/>
      <c r="DX245" s="103"/>
      <c r="DY245" s="103"/>
      <c r="DZ245" s="103"/>
      <c r="EA245" s="103"/>
      <c r="EB245" s="103"/>
      <c r="EC245" s="103"/>
      <c r="ED245" s="103"/>
      <c r="EE245" s="103"/>
      <c r="EF245" s="103"/>
      <c r="EG245" s="103"/>
      <c r="EH245" s="103"/>
      <c r="EI245" s="103"/>
      <c r="EJ245" s="103"/>
      <c r="EK245" s="103"/>
      <c r="EL245" s="103"/>
      <c r="EM245" s="103"/>
      <c r="EN245" s="103"/>
      <c r="EO245" s="103"/>
      <c r="EP245" s="103"/>
      <c r="EQ245" s="103"/>
      <c r="ER245" s="103"/>
      <c r="ES245" s="103"/>
      <c r="ET245" s="103"/>
      <c r="EU245" s="103"/>
      <c r="EV245" s="103"/>
      <c r="EW245" s="103"/>
      <c r="EX245" s="103"/>
      <c r="EY245" s="103">
        <f t="shared" si="96"/>
        <v>17365.672999999999</v>
      </c>
      <c r="EZ245" s="103">
        <f t="shared" si="97"/>
        <v>17314.524333333335</v>
      </c>
      <c r="FA245" s="103">
        <f t="shared" si="98"/>
        <v>1629.6521230239091</v>
      </c>
      <c r="FB245" s="36">
        <f>+FA245/EZ245</f>
        <v>9.4120525152779286E-2</v>
      </c>
      <c r="FC245" s="37">
        <f>FE245/1.19</f>
        <v>14550.420168067227</v>
      </c>
      <c r="FD245" s="38">
        <f>FC245*19%</f>
        <v>2764.5798319327732</v>
      </c>
      <c r="FE245" s="39">
        <f>ROUNDUP(IF(FB245&lt;15%,EZ245,EY245),0)</f>
        <v>17315</v>
      </c>
      <c r="FF245" s="106">
        <f>+FE245*E245</f>
        <v>8657500</v>
      </c>
      <c r="FG245" s="248" t="s">
        <v>541</v>
      </c>
    </row>
    <row r="246" spans="1:163" ht="186" x14ac:dyDescent="0.35">
      <c r="A246" s="247">
        <f t="shared" si="124"/>
        <v>241</v>
      </c>
      <c r="B246" s="20" t="s">
        <v>203</v>
      </c>
      <c r="C246" s="163" t="s">
        <v>504</v>
      </c>
      <c r="D246" s="20" t="s">
        <v>6</v>
      </c>
      <c r="E246" s="22">
        <v>3500</v>
      </c>
      <c r="F246" s="22"/>
      <c r="G246" s="104"/>
      <c r="H246" s="103"/>
      <c r="I246" s="103"/>
      <c r="J246" s="103"/>
      <c r="K246" s="103"/>
      <c r="L246" s="103">
        <v>12800</v>
      </c>
      <c r="M246" s="103">
        <f t="shared" ref="M246" si="128">(L246*5.1%)+L246</f>
        <v>13452.8</v>
      </c>
      <c r="N246" s="103"/>
      <c r="O246" s="103">
        <v>13000</v>
      </c>
      <c r="P246" s="103">
        <f t="shared" ref="P246" si="129">(O246*5.1%)+O246</f>
        <v>13663</v>
      </c>
      <c r="Q246" s="103"/>
      <c r="R246" s="103"/>
      <c r="S246" s="103"/>
      <c r="T246" s="103"/>
      <c r="U246" s="103"/>
      <c r="V246" s="103"/>
      <c r="W246" s="103"/>
      <c r="X246" s="103"/>
      <c r="Y246" s="103"/>
      <c r="Z246" s="103"/>
      <c r="AA246" s="103"/>
      <c r="AB246" s="103"/>
      <c r="AC246" s="103"/>
      <c r="AD246" s="103"/>
      <c r="AE246" s="103"/>
      <c r="AF246" s="103"/>
      <c r="AG246" s="103"/>
      <c r="AH246" s="103"/>
      <c r="AI246" s="103"/>
      <c r="AJ246" s="103"/>
      <c r="AK246" s="103"/>
      <c r="AL246" s="103"/>
      <c r="AM246" s="103"/>
      <c r="AN246" s="103"/>
      <c r="AO246" s="103"/>
      <c r="AP246" s="103"/>
      <c r="AQ246" s="103"/>
      <c r="AR246" s="103"/>
      <c r="AS246" s="103"/>
      <c r="AT246" s="103"/>
      <c r="AU246" s="103"/>
      <c r="AV246" s="103"/>
      <c r="AW246" s="103"/>
      <c r="AX246" s="103"/>
      <c r="AY246" s="103"/>
      <c r="AZ246" s="103"/>
      <c r="BA246" s="103"/>
      <c r="BB246" s="103"/>
      <c r="BC246" s="103"/>
      <c r="BD246" s="103"/>
      <c r="BE246" s="103"/>
      <c r="BF246" s="103"/>
      <c r="BG246" s="103"/>
      <c r="BH246" s="103"/>
      <c r="BI246" s="103"/>
      <c r="BJ246" s="103"/>
      <c r="BK246" s="103"/>
      <c r="BL246" s="103"/>
      <c r="BM246" s="103"/>
      <c r="BN246" s="103"/>
      <c r="BO246" s="103"/>
      <c r="BP246" s="103"/>
      <c r="BQ246" s="103"/>
      <c r="BR246" s="103"/>
      <c r="BS246" s="103"/>
      <c r="BT246" s="103"/>
      <c r="BU246" s="103"/>
      <c r="BV246" s="103"/>
      <c r="BW246" s="103"/>
      <c r="BX246" s="103"/>
      <c r="BY246" s="103"/>
      <c r="BZ246" s="103"/>
      <c r="CA246" s="103"/>
      <c r="CB246" s="103"/>
      <c r="CC246" s="103"/>
      <c r="CD246" s="103"/>
      <c r="CE246" s="103"/>
      <c r="CF246" s="103"/>
      <c r="CG246" s="103"/>
      <c r="CH246" s="103"/>
      <c r="CI246" s="103"/>
      <c r="CJ246" s="103"/>
      <c r="CK246" s="103"/>
      <c r="CL246" s="103"/>
      <c r="CM246" s="103"/>
      <c r="CN246" s="103"/>
      <c r="CO246" s="103"/>
      <c r="CP246" s="103"/>
      <c r="CQ246" s="103"/>
      <c r="CR246" s="103"/>
      <c r="CS246" s="103"/>
      <c r="CT246" s="103"/>
      <c r="CU246" s="103"/>
      <c r="CV246" s="103"/>
      <c r="CW246" s="103"/>
      <c r="CX246" s="103"/>
      <c r="CY246" s="103"/>
      <c r="CZ246" s="103"/>
      <c r="DA246" s="103"/>
      <c r="DB246" s="103"/>
      <c r="DC246" s="103"/>
      <c r="DD246" s="103"/>
      <c r="DE246" s="103"/>
      <c r="DF246" s="103"/>
      <c r="DG246" s="103"/>
      <c r="DH246" s="103"/>
      <c r="DI246" s="103"/>
      <c r="DJ246" s="103"/>
      <c r="DK246" s="103"/>
      <c r="DL246" s="103"/>
      <c r="DM246" s="103"/>
      <c r="DN246" s="103"/>
      <c r="DO246" s="103"/>
      <c r="DP246" s="103"/>
      <c r="DQ246" s="103"/>
      <c r="DR246" s="103"/>
      <c r="DS246" s="103"/>
      <c r="DT246" s="103"/>
      <c r="DU246" s="103"/>
      <c r="DV246" s="103"/>
      <c r="DW246" s="103"/>
      <c r="DX246" s="103"/>
      <c r="DY246" s="103"/>
      <c r="DZ246" s="103"/>
      <c r="EA246" s="103"/>
      <c r="EB246" s="103"/>
      <c r="EC246" s="103"/>
      <c r="ED246" s="103"/>
      <c r="EE246" s="103"/>
      <c r="EF246" s="103"/>
      <c r="EG246" s="103"/>
      <c r="EH246" s="103"/>
      <c r="EI246" s="103"/>
      <c r="EJ246" s="103"/>
      <c r="EK246" s="103"/>
      <c r="EL246" s="103"/>
      <c r="EM246" s="103"/>
      <c r="EN246" s="103"/>
      <c r="EO246" s="103"/>
      <c r="EP246" s="103"/>
      <c r="EQ246" s="103"/>
      <c r="ER246" s="103"/>
      <c r="ES246" s="103"/>
      <c r="ET246" s="103"/>
      <c r="EU246" s="103"/>
      <c r="EV246" s="103"/>
      <c r="EW246" s="103"/>
      <c r="EX246" s="103"/>
      <c r="EY246" s="103">
        <f t="shared" ref="EY246:EY265" si="130">+MEDIAN(G246,I246,K246,M246,N246,P246,Q246,S246,T246,U246,V246,X246,Z246,AB246,AD246,AF246,AH246,AI246,AJ246,AL246,AM246,AO246,AP246,AS246,AT246,AV246,AX246,AZ246,BB246,BD246,BF246,BH246,BJ246,BL246,BN246,BP246,BR246,BT246,BV246,BX246,BZ246,CB246,CD246,CF246,CI246,CL246,CO246,CR246,CT246,CV246,CX246,CZ246,DA246,DB246,DC246,DF246,DI246,DL246,DO246,DR246,DU246,DX246,EA246,EB246,EE246,EH246,EK246,EL246,EM246,EN246,EO246,ER246,EU246,EX246)</f>
        <v>13557.9</v>
      </c>
      <c r="EZ246" s="103">
        <f t="shared" ref="EZ246:EZ265" si="131">+AVERAGE(G246,I246,K246,M246,N246,P246,Q246,S246,T246,U246,V246,X246,Z246,AB246,AD246,AF246,AH246,AI246,AJ246,AL246,AM246,AO246,AP246,AS246,AT246,AV246,AX246,AZ246,BB246,BD246,BF246,BH246,BJ246,BL246,BN246,BP246,BR246,BT246,BV246,BX246,BZ246,CB246,CD246,CF246,CI246,CL246,CO246,CR246,CT246,CV246,CX246,CZ246,DA246,DB246,DC246,DF246,DI246,DL246,DO246,DR246,DU246,DX246,EA246,EB246,EE246,EH246,EK246,EL246,EM246,EN246,EO246,ER246,EU246,EX246)</f>
        <v>13557.9</v>
      </c>
      <c r="FA246" s="103">
        <f t="shared" ref="FA246:FA265" si="132">+STDEV(G246,I246,K246,M246,N246,P246,Q246,S246,T246,U246,V246,X246,Z246,AB246,AD246,AF246,AH246,AI246,AJ246,AL246,AM246,AO246,AP246,AS246,AT246,AV246,AX246,AZ246,BB246,BD246,BF246,BH246,BJ246,BL246,BN246,BP246,BR246,BT246,BV246,BX246,BZ246,CB246,CD246,CF246,CI246,CL246,CO246,CR246,CT246,CV246,CX246,CZ246,DA246,DB246,DC246,DF246,DI246,DL246,DO246,DR246,DU246,DX246,EA246,EB246,EE246,EH246,EK246,EL246,EM246,EN246,EO246,ER246,EU246,EX246)</f>
        <v>148.63384540541281</v>
      </c>
      <c r="FB246" s="36">
        <f>+FA246/EZ246</f>
        <v>1.0962895832349613E-2</v>
      </c>
      <c r="FC246" s="37">
        <f>FE246/1.08</f>
        <v>12553.703703703703</v>
      </c>
      <c r="FD246" s="38">
        <f>FC246*8%</f>
        <v>1004.2962962962962</v>
      </c>
      <c r="FE246" s="39">
        <f>ROUNDUP(IF(FB246&lt;15%,EZ246,EY246),0)</f>
        <v>13558</v>
      </c>
      <c r="FF246" s="106">
        <f>+FE246*E246</f>
        <v>47453000</v>
      </c>
      <c r="FG246" s="248" t="s">
        <v>541</v>
      </c>
    </row>
    <row r="247" spans="1:163" ht="62.4" customHeight="1" x14ac:dyDescent="0.35">
      <c r="A247" s="247">
        <f t="shared" si="124"/>
        <v>242</v>
      </c>
      <c r="B247" s="22" t="s">
        <v>257</v>
      </c>
      <c r="C247" s="230" t="s">
        <v>513</v>
      </c>
      <c r="D247" s="22" t="s">
        <v>512</v>
      </c>
      <c r="E247" s="22">
        <v>250</v>
      </c>
      <c r="F247" s="22"/>
      <c r="G247" s="104"/>
      <c r="H247" s="103"/>
      <c r="I247" s="103"/>
      <c r="J247" s="103"/>
      <c r="K247" s="103"/>
      <c r="L247" s="103"/>
      <c r="M247" s="103"/>
      <c r="N247" s="103"/>
      <c r="O247" s="103"/>
      <c r="P247" s="103"/>
      <c r="Q247" s="103"/>
      <c r="R247" s="103"/>
      <c r="S247" s="103"/>
      <c r="T247" s="103"/>
      <c r="U247" s="103"/>
      <c r="V247" s="103"/>
      <c r="W247" s="103"/>
      <c r="X247" s="103"/>
      <c r="Y247" s="103"/>
      <c r="Z247" s="103"/>
      <c r="AA247" s="103"/>
      <c r="AB247" s="103"/>
      <c r="AC247" s="103"/>
      <c r="AD247" s="103"/>
      <c r="AE247" s="103"/>
      <c r="AF247" s="103"/>
      <c r="AG247" s="103"/>
      <c r="AH247" s="103"/>
      <c r="AI247" s="103"/>
      <c r="AJ247" s="103"/>
      <c r="AK247" s="103"/>
      <c r="AL247" s="103"/>
      <c r="AM247" s="103"/>
      <c r="AN247" s="103"/>
      <c r="AO247" s="103"/>
      <c r="AP247" s="103"/>
      <c r="AQ247" s="103"/>
      <c r="AR247" s="103"/>
      <c r="AS247" s="103"/>
      <c r="AT247" s="103"/>
      <c r="AU247" s="103"/>
      <c r="AV247" s="103"/>
      <c r="AW247" s="103"/>
      <c r="AX247" s="103"/>
      <c r="AY247" s="103"/>
      <c r="AZ247" s="103"/>
      <c r="BA247" s="103"/>
      <c r="BB247" s="103"/>
      <c r="BC247" s="103"/>
      <c r="BD247" s="103"/>
      <c r="BE247" s="103"/>
      <c r="BF247" s="103"/>
      <c r="BG247" s="103"/>
      <c r="BH247" s="103"/>
      <c r="BI247" s="103"/>
      <c r="BJ247" s="103"/>
      <c r="BK247" s="103"/>
      <c r="BL247" s="103"/>
      <c r="BM247" s="103"/>
      <c r="BN247" s="103"/>
      <c r="BO247" s="103"/>
      <c r="BP247" s="103"/>
      <c r="BQ247" s="103"/>
      <c r="BR247" s="103"/>
      <c r="BS247" s="103"/>
      <c r="BT247" s="103"/>
      <c r="BU247" s="103"/>
      <c r="BV247" s="103"/>
      <c r="BW247" s="103"/>
      <c r="BX247" s="103"/>
      <c r="BY247" s="103"/>
      <c r="BZ247" s="103"/>
      <c r="CA247" s="103"/>
      <c r="CB247" s="103"/>
      <c r="CC247" s="103"/>
      <c r="CD247" s="103"/>
      <c r="CE247" s="103"/>
      <c r="CF247" s="103"/>
      <c r="CG247" s="103"/>
      <c r="CH247" s="103"/>
      <c r="CI247" s="103"/>
      <c r="CJ247" s="103"/>
      <c r="CK247" s="103"/>
      <c r="CL247" s="103"/>
      <c r="CM247" s="103"/>
      <c r="CN247" s="103"/>
      <c r="CO247" s="103"/>
      <c r="CP247" s="103"/>
      <c r="CQ247" s="103"/>
      <c r="CR247" s="103"/>
      <c r="CS247" s="103"/>
      <c r="CT247" s="103"/>
      <c r="CU247" s="103"/>
      <c r="CV247" s="103"/>
      <c r="CW247" s="103"/>
      <c r="CX247" s="103"/>
      <c r="CY247" s="103"/>
      <c r="CZ247" s="103"/>
      <c r="DA247" s="103"/>
      <c r="DB247" s="103"/>
      <c r="DC247" s="103">
        <v>281800</v>
      </c>
      <c r="DD247" s="103"/>
      <c r="DE247" s="103"/>
      <c r="DF247" s="103"/>
      <c r="DG247" s="103"/>
      <c r="DH247" s="103"/>
      <c r="DI247" s="103"/>
      <c r="DJ247" s="103"/>
      <c r="DK247" s="103"/>
      <c r="DL247" s="103"/>
      <c r="DM247" s="103"/>
      <c r="DN247" s="103"/>
      <c r="DO247" s="103"/>
      <c r="DP247" s="103"/>
      <c r="DQ247" s="103"/>
      <c r="DR247" s="103"/>
      <c r="DS247" s="103"/>
      <c r="DT247" s="103"/>
      <c r="DU247" s="103"/>
      <c r="DV247" s="103"/>
      <c r="DW247" s="103"/>
      <c r="DX247" s="103"/>
      <c r="DY247" s="103"/>
      <c r="DZ247" s="103"/>
      <c r="EA247" s="103"/>
      <c r="EB247" s="103">
        <v>290000</v>
      </c>
      <c r="EC247" s="103"/>
      <c r="ED247" s="103"/>
      <c r="EE247" s="103"/>
      <c r="EF247" s="103"/>
      <c r="EG247" s="103"/>
      <c r="EH247" s="103"/>
      <c r="EI247" s="103"/>
      <c r="EJ247" s="103"/>
      <c r="EK247" s="103"/>
      <c r="EL247" s="103"/>
      <c r="EM247" s="103"/>
      <c r="EN247" s="103"/>
      <c r="EO247" s="103"/>
      <c r="EP247" s="103"/>
      <c r="EQ247" s="103"/>
      <c r="ER247" s="103"/>
      <c r="ES247" s="103"/>
      <c r="ET247" s="103"/>
      <c r="EU247" s="103"/>
      <c r="EV247" s="103"/>
      <c r="EW247" s="103"/>
      <c r="EX247" s="103"/>
      <c r="EY247" s="103">
        <f t="shared" si="130"/>
        <v>285900</v>
      </c>
      <c r="EZ247" s="103">
        <f t="shared" si="131"/>
        <v>285900</v>
      </c>
      <c r="FA247" s="103">
        <f t="shared" si="132"/>
        <v>5798.2756057296901</v>
      </c>
      <c r="FB247" s="36">
        <f>+FA247/EZ247</f>
        <v>2.0280782111681321E-2</v>
      </c>
      <c r="FC247" s="37">
        <f>FE247/1.19</f>
        <v>240252.10084033615</v>
      </c>
      <c r="FD247" s="38">
        <f>FC247*19%</f>
        <v>45647.899159663866</v>
      </c>
      <c r="FE247" s="39">
        <f>ROUNDUP(IF(FB247&lt;15%,EZ247,EY247),0)</f>
        <v>285900</v>
      </c>
      <c r="FF247" s="106">
        <f>+FE247*E247</f>
        <v>71475000</v>
      </c>
      <c r="FG247" s="248" t="s">
        <v>541</v>
      </c>
    </row>
    <row r="248" spans="1:163" ht="77.5" x14ac:dyDescent="0.35">
      <c r="A248" s="247">
        <f t="shared" si="124"/>
        <v>243</v>
      </c>
      <c r="B248" s="22" t="s">
        <v>243</v>
      </c>
      <c r="C248" s="233" t="s">
        <v>280</v>
      </c>
      <c r="D248" s="21" t="s">
        <v>6</v>
      </c>
      <c r="E248" s="22">
        <v>500</v>
      </c>
      <c r="F248" s="22"/>
      <c r="G248" s="104"/>
      <c r="H248" s="103"/>
      <c r="I248" s="103"/>
      <c r="J248" s="103"/>
      <c r="K248" s="103"/>
      <c r="L248" s="103"/>
      <c r="M248" s="103"/>
      <c r="N248" s="103"/>
      <c r="O248" s="103"/>
      <c r="P248" s="103"/>
      <c r="Q248" s="103"/>
      <c r="R248" s="103"/>
      <c r="S248" s="103"/>
      <c r="T248" s="103"/>
      <c r="U248" s="103"/>
      <c r="V248" s="103"/>
      <c r="W248" s="103"/>
      <c r="X248" s="103"/>
      <c r="Y248" s="103"/>
      <c r="Z248" s="103"/>
      <c r="AA248" s="103"/>
      <c r="AB248" s="103"/>
      <c r="AC248" s="103"/>
      <c r="AD248" s="103"/>
      <c r="AE248" s="103">
        <v>18963</v>
      </c>
      <c r="AF248" s="103">
        <f>(AE248*5.1%)+AE248</f>
        <v>19930.113000000001</v>
      </c>
      <c r="AG248" s="103"/>
      <c r="AH248" s="103"/>
      <c r="AI248" s="103"/>
      <c r="AJ248" s="103"/>
      <c r="AK248" s="103"/>
      <c r="AL248" s="103"/>
      <c r="AM248" s="103"/>
      <c r="AN248" s="103">
        <v>16832</v>
      </c>
      <c r="AO248" s="103">
        <f>(AN248*5.1%)+AN248</f>
        <v>17690.432000000001</v>
      </c>
      <c r="AP248" s="103"/>
      <c r="AQ248" s="103"/>
      <c r="AR248" s="103"/>
      <c r="AS248" s="103"/>
      <c r="AT248" s="103"/>
      <c r="AU248" s="103"/>
      <c r="AV248" s="103"/>
      <c r="AW248" s="103"/>
      <c r="AX248" s="103"/>
      <c r="AY248" s="103"/>
      <c r="AZ248" s="103"/>
      <c r="BA248" s="103"/>
      <c r="BB248" s="103"/>
      <c r="BC248" s="103"/>
      <c r="BD248" s="103"/>
      <c r="BE248" s="103"/>
      <c r="BF248" s="103"/>
      <c r="BG248" s="103"/>
      <c r="BH248" s="103"/>
      <c r="BI248" s="103"/>
      <c r="BJ248" s="103"/>
      <c r="BK248" s="103"/>
      <c r="BL248" s="103"/>
      <c r="BM248" s="103"/>
      <c r="BN248" s="103"/>
      <c r="BO248" s="103"/>
      <c r="BP248" s="103"/>
      <c r="BQ248" s="103"/>
      <c r="BR248" s="103"/>
      <c r="BS248" s="103"/>
      <c r="BT248" s="103"/>
      <c r="BU248" s="103"/>
      <c r="BV248" s="103"/>
      <c r="BW248" s="103"/>
      <c r="BX248" s="103"/>
      <c r="BY248" s="103"/>
      <c r="BZ248" s="103"/>
      <c r="CA248" s="103"/>
      <c r="CB248" s="103"/>
      <c r="CC248" s="103"/>
      <c r="CD248" s="103"/>
      <c r="CE248" s="103"/>
      <c r="CF248" s="103"/>
      <c r="CG248" s="103"/>
      <c r="CH248" s="103"/>
      <c r="CI248" s="103"/>
      <c r="CJ248" s="103"/>
      <c r="CK248" s="103"/>
      <c r="CL248" s="103"/>
      <c r="CM248" s="103"/>
      <c r="CN248" s="103"/>
      <c r="CO248" s="103"/>
      <c r="CP248" s="103"/>
      <c r="CQ248" s="103"/>
      <c r="CR248" s="103"/>
      <c r="CS248" s="103"/>
      <c r="CT248" s="103"/>
      <c r="CU248" s="103"/>
      <c r="CV248" s="103"/>
      <c r="CW248" s="103"/>
      <c r="CX248" s="103"/>
      <c r="CY248" s="103"/>
      <c r="CZ248" s="103"/>
      <c r="DA248" s="103"/>
      <c r="DB248" s="103"/>
      <c r="DC248" s="103"/>
      <c r="DD248" s="103"/>
      <c r="DE248" s="103"/>
      <c r="DF248" s="103"/>
      <c r="DG248" s="103"/>
      <c r="DH248" s="103"/>
      <c r="DI248" s="103"/>
      <c r="DJ248" s="103"/>
      <c r="DK248" s="103"/>
      <c r="DL248" s="103"/>
      <c r="DM248" s="103"/>
      <c r="DN248" s="103"/>
      <c r="DO248" s="103"/>
      <c r="DP248" s="103"/>
      <c r="DQ248" s="103"/>
      <c r="DR248" s="103"/>
      <c r="DS248" s="103"/>
      <c r="DT248" s="103"/>
      <c r="DU248" s="103"/>
      <c r="DV248" s="103"/>
      <c r="DW248" s="103"/>
      <c r="DX248" s="103"/>
      <c r="DY248" s="103"/>
      <c r="DZ248" s="103"/>
      <c r="EA248" s="103"/>
      <c r="EB248" s="103"/>
      <c r="EC248" s="103"/>
      <c r="ED248" s="103"/>
      <c r="EE248" s="103"/>
      <c r="EF248" s="103"/>
      <c r="EG248" s="103"/>
      <c r="EH248" s="103"/>
      <c r="EI248" s="103"/>
      <c r="EJ248" s="103"/>
      <c r="EK248" s="103"/>
      <c r="EL248" s="103"/>
      <c r="EM248" s="103"/>
      <c r="EN248" s="103"/>
      <c r="EO248" s="103"/>
      <c r="EP248" s="103"/>
      <c r="EQ248" s="103"/>
      <c r="ER248" s="103"/>
      <c r="ES248" s="103"/>
      <c r="ET248" s="103"/>
      <c r="EU248" s="103"/>
      <c r="EV248" s="103"/>
      <c r="EW248" s="103"/>
      <c r="EX248" s="103"/>
      <c r="EY248" s="103">
        <f t="shared" si="130"/>
        <v>18810.272499999999</v>
      </c>
      <c r="EZ248" s="103">
        <f t="shared" si="131"/>
        <v>18810.272499999999</v>
      </c>
      <c r="FA248" s="103">
        <f t="shared" si="132"/>
        <v>1583.6936227946685</v>
      </c>
      <c r="FB248" s="36">
        <f>+FA248/EZ248</f>
        <v>8.4193018617602089E-2</v>
      </c>
      <c r="FC248" s="37">
        <f>FE248/1.19</f>
        <v>15807.563025210085</v>
      </c>
      <c r="FD248" s="38">
        <f>FC248*19%</f>
        <v>3003.4369747899163</v>
      </c>
      <c r="FE248" s="39">
        <f>ROUNDUP(IF(FB248&lt;15%,EZ248,EY248),0)</f>
        <v>18811</v>
      </c>
      <c r="FF248" s="106">
        <f>+FE248*E248</f>
        <v>9405500</v>
      </c>
      <c r="FG248" s="248" t="s">
        <v>541</v>
      </c>
    </row>
    <row r="249" spans="1:163" ht="15.5" x14ac:dyDescent="0.35">
      <c r="A249" s="259" t="s">
        <v>258</v>
      </c>
      <c r="B249" s="42"/>
      <c r="C249" s="42"/>
      <c r="D249" s="100"/>
      <c r="E249" s="42"/>
      <c r="F249" s="42"/>
      <c r="G249" s="115"/>
      <c r="H249" s="116"/>
      <c r="I249" s="116"/>
      <c r="J249" s="116"/>
      <c r="K249" s="116"/>
      <c r="L249" s="116"/>
      <c r="M249" s="116"/>
      <c r="N249" s="116"/>
      <c r="O249" s="116"/>
      <c r="P249" s="116"/>
      <c r="Q249" s="116"/>
      <c r="R249" s="116"/>
      <c r="S249" s="116"/>
      <c r="T249" s="116"/>
      <c r="U249" s="116"/>
      <c r="V249" s="116"/>
      <c r="W249" s="116"/>
      <c r="X249" s="116"/>
      <c r="Y249" s="116"/>
      <c r="Z249" s="116"/>
      <c r="AA249" s="116"/>
      <c r="AB249" s="116"/>
      <c r="AC249" s="116"/>
      <c r="AD249" s="116"/>
      <c r="AE249" s="116"/>
      <c r="AF249" s="116"/>
      <c r="AG249" s="116"/>
      <c r="AH249" s="116"/>
      <c r="AI249" s="116"/>
      <c r="AJ249" s="116"/>
      <c r="AK249" s="116"/>
      <c r="AL249" s="116"/>
      <c r="AM249" s="116"/>
      <c r="AN249" s="116"/>
      <c r="AO249" s="116"/>
      <c r="AP249" s="116"/>
      <c r="AQ249" s="116"/>
      <c r="AR249" s="116"/>
      <c r="AS249" s="116"/>
      <c r="AT249" s="116"/>
      <c r="AU249" s="116"/>
      <c r="AV249" s="116"/>
      <c r="AW249" s="116"/>
      <c r="AX249" s="116"/>
      <c r="AY249" s="116"/>
      <c r="AZ249" s="116"/>
      <c r="BA249" s="116"/>
      <c r="BB249" s="116"/>
      <c r="BC249" s="116"/>
      <c r="BD249" s="116"/>
      <c r="BE249" s="116"/>
      <c r="BF249" s="116"/>
      <c r="BG249" s="116"/>
      <c r="BH249" s="116"/>
      <c r="BI249" s="116"/>
      <c r="BJ249" s="116"/>
      <c r="BK249" s="116"/>
      <c r="BL249" s="116"/>
      <c r="BM249" s="116"/>
      <c r="BN249" s="116"/>
      <c r="BO249" s="116"/>
      <c r="BP249" s="116"/>
      <c r="BQ249" s="116"/>
      <c r="BR249" s="116"/>
      <c r="BS249" s="116"/>
      <c r="BT249" s="116"/>
      <c r="BU249" s="116"/>
      <c r="BV249" s="116"/>
      <c r="BW249" s="116"/>
      <c r="BX249" s="116"/>
      <c r="BY249" s="116"/>
      <c r="BZ249" s="116"/>
      <c r="CA249" s="116"/>
      <c r="CB249" s="116"/>
      <c r="CC249" s="116"/>
      <c r="CD249" s="116"/>
      <c r="CE249" s="116"/>
      <c r="CF249" s="116"/>
      <c r="CG249" s="116"/>
      <c r="CH249" s="116"/>
      <c r="CI249" s="116"/>
      <c r="CJ249" s="116"/>
      <c r="CK249" s="116"/>
      <c r="CL249" s="116"/>
      <c r="CM249" s="116"/>
      <c r="CN249" s="116"/>
      <c r="CO249" s="116"/>
      <c r="CP249" s="116"/>
      <c r="CQ249" s="116"/>
      <c r="CR249" s="116"/>
      <c r="CS249" s="116"/>
      <c r="CT249" s="116"/>
      <c r="CU249" s="116"/>
      <c r="CV249" s="116"/>
      <c r="CW249" s="116"/>
      <c r="CX249" s="116"/>
      <c r="CY249" s="116"/>
      <c r="CZ249" s="116"/>
      <c r="DA249" s="116"/>
      <c r="DB249" s="116"/>
      <c r="DC249" s="116"/>
      <c r="DD249" s="116"/>
      <c r="DE249" s="116"/>
      <c r="DF249" s="116"/>
      <c r="DG249" s="116"/>
      <c r="DH249" s="116"/>
      <c r="DI249" s="116"/>
      <c r="DJ249" s="116"/>
      <c r="DK249" s="116"/>
      <c r="DL249" s="116"/>
      <c r="DM249" s="116"/>
      <c r="DN249" s="116"/>
      <c r="DO249" s="116"/>
      <c r="DP249" s="116"/>
      <c r="DQ249" s="116"/>
      <c r="DR249" s="116"/>
      <c r="DS249" s="116"/>
      <c r="DT249" s="116"/>
      <c r="DU249" s="116"/>
      <c r="DV249" s="116"/>
      <c r="DW249" s="116"/>
      <c r="DX249" s="116"/>
      <c r="DY249" s="116"/>
      <c r="DZ249" s="116"/>
      <c r="EA249" s="116"/>
      <c r="EB249" s="116"/>
      <c r="EC249" s="116"/>
      <c r="ED249" s="116"/>
      <c r="EE249" s="116"/>
      <c r="EF249" s="116"/>
      <c r="EG249" s="116"/>
      <c r="EH249" s="116"/>
      <c r="EI249" s="116"/>
      <c r="EJ249" s="116"/>
      <c r="EK249" s="116"/>
      <c r="EL249" s="116"/>
      <c r="EM249" s="116"/>
      <c r="EN249" s="116"/>
      <c r="EO249" s="116"/>
      <c r="EP249" s="116"/>
      <c r="EQ249" s="116"/>
      <c r="ER249" s="116"/>
      <c r="ES249" s="116"/>
      <c r="ET249" s="116"/>
      <c r="EU249" s="116"/>
      <c r="EV249" s="116"/>
      <c r="EW249" s="116"/>
      <c r="EX249" s="116"/>
      <c r="EY249" s="116"/>
      <c r="EZ249" s="116"/>
      <c r="FA249" s="116"/>
      <c r="FB249" s="43"/>
      <c r="FC249" s="108"/>
      <c r="FD249" s="119"/>
      <c r="FE249" s="119"/>
      <c r="FF249" s="108"/>
      <c r="FG249" s="262"/>
    </row>
    <row r="250" spans="1:163" ht="77.5" x14ac:dyDescent="0.35">
      <c r="A250" s="247">
        <f t="shared" ref="A250:A258" si="133">ROW()-5</f>
        <v>245</v>
      </c>
      <c r="B250" s="22" t="s">
        <v>254</v>
      </c>
      <c r="C250" s="233" t="s">
        <v>712</v>
      </c>
      <c r="D250" s="191" t="s">
        <v>424</v>
      </c>
      <c r="E250" s="22">
        <v>2</v>
      </c>
      <c r="F250" s="22">
        <v>2</v>
      </c>
      <c r="G250" s="112">
        <f>3224001+((12/35)*(3640001-3224001))</f>
        <v>3366629.5714285714</v>
      </c>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c r="AN250" s="28"/>
      <c r="AO250" s="28"/>
      <c r="AP250" s="28"/>
      <c r="AQ250" s="28"/>
      <c r="AR250" s="28"/>
      <c r="AS250" s="28"/>
      <c r="AT250" s="28"/>
      <c r="AU250" s="28"/>
      <c r="AV250" s="28"/>
      <c r="AW250" s="28"/>
      <c r="AX250" s="28"/>
      <c r="AY250" s="28"/>
      <c r="AZ250" s="28"/>
      <c r="BA250" s="28"/>
      <c r="BB250" s="28"/>
      <c r="BC250" s="28"/>
      <c r="BD250" s="28"/>
      <c r="BE250" s="28"/>
      <c r="BF250" s="28"/>
      <c r="BG250" s="28"/>
      <c r="BH250" s="28"/>
      <c r="BI250" s="28"/>
      <c r="BJ250" s="28"/>
      <c r="BK250" s="28"/>
      <c r="BL250" s="28"/>
      <c r="BM250" s="28"/>
      <c r="BN250" s="28"/>
      <c r="BO250" s="28"/>
      <c r="BP250" s="28"/>
      <c r="BQ250" s="28"/>
      <c r="BR250" s="28"/>
      <c r="BS250" s="28"/>
      <c r="BT250" s="28"/>
      <c r="BU250" s="28"/>
      <c r="BV250" s="28"/>
      <c r="BW250" s="28"/>
      <c r="BX250" s="28"/>
      <c r="BY250" s="28"/>
      <c r="BZ250" s="28"/>
      <c r="CA250" s="28"/>
      <c r="CB250" s="28"/>
      <c r="CC250" s="28"/>
      <c r="CD250" s="28"/>
      <c r="CE250" s="28"/>
      <c r="CF250" s="28"/>
      <c r="CG250" s="28"/>
      <c r="CH250" s="28"/>
      <c r="CI250" s="28"/>
      <c r="CJ250" s="28"/>
      <c r="CK250" s="28"/>
      <c r="CL250" s="28"/>
      <c r="CM250" s="28"/>
      <c r="CN250" s="28"/>
      <c r="CO250" s="28"/>
      <c r="CP250" s="28"/>
      <c r="CQ250" s="28"/>
      <c r="CR250" s="28"/>
      <c r="CS250" s="28"/>
      <c r="CT250" s="28"/>
      <c r="CU250" s="28"/>
      <c r="CV250" s="28"/>
      <c r="CW250" s="28"/>
      <c r="CX250" s="28"/>
      <c r="CY250" s="28"/>
      <c r="CZ250" s="28"/>
      <c r="DA250" s="28"/>
      <c r="DB250" s="28"/>
      <c r="DC250" s="28"/>
      <c r="DD250" s="28"/>
      <c r="DE250" s="28"/>
      <c r="DF250" s="28"/>
      <c r="DG250" s="28"/>
      <c r="DH250" s="28"/>
      <c r="DI250" s="28"/>
      <c r="DJ250" s="28"/>
      <c r="DK250" s="28"/>
      <c r="DL250" s="28"/>
      <c r="DM250" s="28"/>
      <c r="DN250" s="28"/>
      <c r="DO250" s="28"/>
      <c r="DP250" s="28"/>
      <c r="DQ250" s="28"/>
      <c r="DR250" s="28"/>
      <c r="DS250" s="28"/>
      <c r="DT250" s="28"/>
      <c r="DU250" s="28"/>
      <c r="DV250" s="28"/>
      <c r="DW250" s="28"/>
      <c r="DX250" s="28"/>
      <c r="DY250" s="28"/>
      <c r="DZ250" s="28"/>
      <c r="EA250" s="28"/>
      <c r="EB250" s="28"/>
      <c r="EC250" s="28"/>
      <c r="ED250" s="28"/>
      <c r="EE250" s="28"/>
      <c r="EF250" s="28"/>
      <c r="EG250" s="28"/>
      <c r="EH250" s="28"/>
      <c r="EI250" s="28"/>
      <c r="EJ250" s="28"/>
      <c r="EK250" s="28"/>
      <c r="EL250" s="28"/>
      <c r="EM250" s="28"/>
      <c r="EN250" s="28"/>
      <c r="EO250" s="28"/>
      <c r="EP250" s="28"/>
      <c r="EQ250" s="28"/>
      <c r="ER250" s="28"/>
      <c r="ES250" s="28"/>
      <c r="ET250" s="28"/>
      <c r="EU250" s="28"/>
      <c r="EV250" s="28"/>
      <c r="EW250" s="28"/>
      <c r="EX250" s="28"/>
      <c r="EY250" s="103"/>
      <c r="EZ250" s="103"/>
      <c r="FA250" s="103"/>
      <c r="FB250" s="95"/>
      <c r="FC250" s="38">
        <f>G250/1.19</f>
        <v>2829100.4801920769</v>
      </c>
      <c r="FD250" s="38">
        <f t="shared" ref="FD250:FD256" si="134">FC250*19%</f>
        <v>537529.0912364946</v>
      </c>
      <c r="FE250" s="39">
        <f>G250</f>
        <v>3366629.5714285714</v>
      </c>
      <c r="FF250" s="106">
        <f t="shared" ref="FF250:FF254" si="135">+FE250*E250*F250</f>
        <v>13466518.285714285</v>
      </c>
      <c r="FG250" s="261" t="s">
        <v>380</v>
      </c>
    </row>
    <row r="251" spans="1:163" ht="168.65" customHeight="1" x14ac:dyDescent="0.35">
      <c r="A251" s="247">
        <f t="shared" si="133"/>
        <v>246</v>
      </c>
      <c r="B251" s="22" t="s">
        <v>259</v>
      </c>
      <c r="C251" s="233" t="s">
        <v>714</v>
      </c>
      <c r="D251" s="191" t="s">
        <v>424</v>
      </c>
      <c r="E251" s="22">
        <v>1</v>
      </c>
      <c r="F251" s="22">
        <v>1</v>
      </c>
      <c r="G251" s="112">
        <f>3224001+((12/35)*(3640001-3224001))</f>
        <v>3366629.5714285714</v>
      </c>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c r="AN251" s="28"/>
      <c r="AO251" s="28"/>
      <c r="AP251" s="28"/>
      <c r="AQ251" s="28"/>
      <c r="AR251" s="28"/>
      <c r="AS251" s="28"/>
      <c r="AT251" s="28"/>
      <c r="AU251" s="28"/>
      <c r="AV251" s="28"/>
      <c r="AW251" s="28"/>
      <c r="AX251" s="28"/>
      <c r="AY251" s="28"/>
      <c r="AZ251" s="28"/>
      <c r="BA251" s="28"/>
      <c r="BB251" s="28"/>
      <c r="BC251" s="28"/>
      <c r="BD251" s="28"/>
      <c r="BE251" s="28"/>
      <c r="BF251" s="28"/>
      <c r="BG251" s="28"/>
      <c r="BH251" s="28"/>
      <c r="BI251" s="28"/>
      <c r="BJ251" s="28"/>
      <c r="BK251" s="28"/>
      <c r="BL251" s="28"/>
      <c r="BM251" s="28"/>
      <c r="BN251" s="28"/>
      <c r="BO251" s="28"/>
      <c r="BP251" s="28"/>
      <c r="BQ251" s="28"/>
      <c r="BR251" s="28"/>
      <c r="BS251" s="28"/>
      <c r="BT251" s="28"/>
      <c r="BU251" s="28"/>
      <c r="BV251" s="28"/>
      <c r="BW251" s="28"/>
      <c r="BX251" s="28"/>
      <c r="BY251" s="28"/>
      <c r="BZ251" s="28"/>
      <c r="CA251" s="28"/>
      <c r="CB251" s="28"/>
      <c r="CC251" s="28"/>
      <c r="CD251" s="28"/>
      <c r="CE251" s="28"/>
      <c r="CF251" s="28"/>
      <c r="CG251" s="28"/>
      <c r="CH251" s="28"/>
      <c r="CI251" s="28"/>
      <c r="CJ251" s="28"/>
      <c r="CK251" s="28"/>
      <c r="CL251" s="28"/>
      <c r="CM251" s="28"/>
      <c r="CN251" s="28"/>
      <c r="CO251" s="28"/>
      <c r="CP251" s="28"/>
      <c r="CQ251" s="28"/>
      <c r="CR251" s="28"/>
      <c r="CS251" s="28"/>
      <c r="CT251" s="28"/>
      <c r="CU251" s="28"/>
      <c r="CV251" s="28"/>
      <c r="CW251" s="28"/>
      <c r="CX251" s="28"/>
      <c r="CY251" s="28"/>
      <c r="CZ251" s="28"/>
      <c r="DA251" s="28"/>
      <c r="DB251" s="28"/>
      <c r="DC251" s="28"/>
      <c r="DD251" s="28"/>
      <c r="DE251" s="28"/>
      <c r="DF251" s="28"/>
      <c r="DG251" s="28"/>
      <c r="DH251" s="28"/>
      <c r="DI251" s="28"/>
      <c r="DJ251" s="28"/>
      <c r="DK251" s="28"/>
      <c r="DL251" s="28"/>
      <c r="DM251" s="28"/>
      <c r="DN251" s="28"/>
      <c r="DO251" s="28"/>
      <c r="DP251" s="28"/>
      <c r="DQ251" s="28"/>
      <c r="DR251" s="28"/>
      <c r="DS251" s="28"/>
      <c r="DT251" s="28"/>
      <c r="DU251" s="28"/>
      <c r="DV251" s="28"/>
      <c r="DW251" s="28"/>
      <c r="DX251" s="28"/>
      <c r="DY251" s="28"/>
      <c r="DZ251" s="28"/>
      <c r="EA251" s="28"/>
      <c r="EB251" s="28"/>
      <c r="EC251" s="28"/>
      <c r="ED251" s="28"/>
      <c r="EE251" s="28"/>
      <c r="EF251" s="28"/>
      <c r="EG251" s="28"/>
      <c r="EH251" s="28"/>
      <c r="EI251" s="28"/>
      <c r="EJ251" s="28"/>
      <c r="EK251" s="28"/>
      <c r="EL251" s="28"/>
      <c r="EM251" s="28"/>
      <c r="EN251" s="28"/>
      <c r="EO251" s="28"/>
      <c r="EP251" s="28"/>
      <c r="EQ251" s="28"/>
      <c r="ER251" s="28"/>
      <c r="ES251" s="28"/>
      <c r="ET251" s="28"/>
      <c r="EU251" s="28"/>
      <c r="EV251" s="28"/>
      <c r="EW251" s="28"/>
      <c r="EX251" s="28"/>
      <c r="EY251" s="103"/>
      <c r="EZ251" s="103"/>
      <c r="FA251" s="103"/>
      <c r="FB251" s="95"/>
      <c r="FC251" s="38">
        <f>G251/1.19</f>
        <v>2829100.4801920769</v>
      </c>
      <c r="FD251" s="38">
        <f t="shared" si="134"/>
        <v>537529.0912364946</v>
      </c>
      <c r="FE251" s="39">
        <f>G251</f>
        <v>3366629.5714285714</v>
      </c>
      <c r="FF251" s="106">
        <f t="shared" si="135"/>
        <v>3366629.5714285714</v>
      </c>
      <c r="FG251" s="261" t="s">
        <v>380</v>
      </c>
    </row>
    <row r="252" spans="1:163" ht="93" x14ac:dyDescent="0.35">
      <c r="A252" s="247">
        <f t="shared" si="133"/>
        <v>247</v>
      </c>
      <c r="B252" s="22" t="s">
        <v>260</v>
      </c>
      <c r="C252" s="233" t="s">
        <v>709</v>
      </c>
      <c r="D252" s="191" t="s">
        <v>424</v>
      </c>
      <c r="E252" s="22">
        <v>1</v>
      </c>
      <c r="F252" s="22">
        <v>1</v>
      </c>
      <c r="G252" s="112">
        <v>3095000</v>
      </c>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c r="AN252" s="28"/>
      <c r="AO252" s="28"/>
      <c r="AP252" s="28"/>
      <c r="AQ252" s="28"/>
      <c r="AR252" s="28"/>
      <c r="AS252" s="28"/>
      <c r="AT252" s="28"/>
      <c r="AU252" s="28"/>
      <c r="AV252" s="28"/>
      <c r="AW252" s="28"/>
      <c r="AX252" s="28"/>
      <c r="AY252" s="28"/>
      <c r="AZ252" s="28"/>
      <c r="BA252" s="28"/>
      <c r="BB252" s="28"/>
      <c r="BC252" s="28"/>
      <c r="BD252" s="28"/>
      <c r="BE252" s="28"/>
      <c r="BF252" s="28"/>
      <c r="BG252" s="28"/>
      <c r="BH252" s="28"/>
      <c r="BI252" s="28"/>
      <c r="BJ252" s="28"/>
      <c r="BK252" s="28"/>
      <c r="BL252" s="28"/>
      <c r="BM252" s="28"/>
      <c r="BN252" s="28"/>
      <c r="BO252" s="28"/>
      <c r="BP252" s="28"/>
      <c r="BQ252" s="28"/>
      <c r="BR252" s="28"/>
      <c r="BS252" s="28"/>
      <c r="BT252" s="28"/>
      <c r="BU252" s="28"/>
      <c r="BV252" s="28"/>
      <c r="BW252" s="28"/>
      <c r="BX252" s="28"/>
      <c r="BY252" s="28"/>
      <c r="BZ252" s="28"/>
      <c r="CA252" s="28"/>
      <c r="CB252" s="28"/>
      <c r="CC252" s="28"/>
      <c r="CD252" s="28"/>
      <c r="CE252" s="28"/>
      <c r="CF252" s="28"/>
      <c r="CG252" s="28"/>
      <c r="CH252" s="28"/>
      <c r="CI252" s="28"/>
      <c r="CJ252" s="28"/>
      <c r="CK252" s="28"/>
      <c r="CL252" s="28"/>
      <c r="CM252" s="28"/>
      <c r="CN252" s="28"/>
      <c r="CO252" s="28"/>
      <c r="CP252" s="28"/>
      <c r="CQ252" s="28"/>
      <c r="CR252" s="28"/>
      <c r="CS252" s="28"/>
      <c r="CT252" s="28"/>
      <c r="CU252" s="28"/>
      <c r="CV252" s="28"/>
      <c r="CW252" s="28"/>
      <c r="CX252" s="28"/>
      <c r="CY252" s="28"/>
      <c r="CZ252" s="28"/>
      <c r="DA252" s="28"/>
      <c r="DB252" s="28"/>
      <c r="DC252" s="28"/>
      <c r="DD252" s="28"/>
      <c r="DE252" s="28"/>
      <c r="DF252" s="28"/>
      <c r="DG252" s="28"/>
      <c r="DH252" s="28"/>
      <c r="DI252" s="28"/>
      <c r="DJ252" s="28"/>
      <c r="DK252" s="28"/>
      <c r="DL252" s="28"/>
      <c r="DM252" s="28"/>
      <c r="DN252" s="28"/>
      <c r="DO252" s="28"/>
      <c r="DP252" s="28"/>
      <c r="DQ252" s="28"/>
      <c r="DR252" s="28"/>
      <c r="DS252" s="28"/>
      <c r="DT252" s="28"/>
      <c r="DU252" s="28"/>
      <c r="DV252" s="28"/>
      <c r="DW252" s="28"/>
      <c r="DX252" s="28"/>
      <c r="DY252" s="28"/>
      <c r="DZ252" s="28"/>
      <c r="EA252" s="28"/>
      <c r="EB252" s="28"/>
      <c r="EC252" s="28"/>
      <c r="ED252" s="28"/>
      <c r="EE252" s="28"/>
      <c r="EF252" s="28"/>
      <c r="EG252" s="28"/>
      <c r="EH252" s="28"/>
      <c r="EI252" s="28"/>
      <c r="EJ252" s="28"/>
      <c r="EK252" s="28"/>
      <c r="EL252" s="28"/>
      <c r="EM252" s="28"/>
      <c r="EN252" s="28"/>
      <c r="EO252" s="28"/>
      <c r="EP252" s="28"/>
      <c r="EQ252" s="28"/>
      <c r="ER252" s="28"/>
      <c r="ES252" s="28"/>
      <c r="ET252" s="28"/>
      <c r="EU252" s="28"/>
      <c r="EV252" s="28"/>
      <c r="EW252" s="28"/>
      <c r="EX252" s="28"/>
      <c r="EY252" s="103"/>
      <c r="EZ252" s="103"/>
      <c r="FA252" s="103"/>
      <c r="FB252" s="95"/>
      <c r="FC252" s="38">
        <f>G252/1.19</f>
        <v>2600840.3361344538</v>
      </c>
      <c r="FD252" s="38">
        <f t="shared" si="134"/>
        <v>494159.66386554623</v>
      </c>
      <c r="FE252" s="39">
        <f>G252</f>
        <v>3095000</v>
      </c>
      <c r="FF252" s="106">
        <f t="shared" si="135"/>
        <v>3095000</v>
      </c>
      <c r="FG252" s="261" t="s">
        <v>380</v>
      </c>
    </row>
    <row r="253" spans="1:163" ht="93" x14ac:dyDescent="0.35">
      <c r="A253" s="247">
        <f t="shared" si="133"/>
        <v>248</v>
      </c>
      <c r="B253" s="22" t="s">
        <v>261</v>
      </c>
      <c r="C253" s="233" t="s">
        <v>710</v>
      </c>
      <c r="D253" s="191" t="s">
        <v>424</v>
      </c>
      <c r="E253" s="22">
        <v>1</v>
      </c>
      <c r="F253" s="22">
        <v>1</v>
      </c>
      <c r="G253" s="112">
        <v>3095000</v>
      </c>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c r="AN253" s="28"/>
      <c r="AO253" s="28"/>
      <c r="AP253" s="28"/>
      <c r="AQ253" s="28"/>
      <c r="AR253" s="28"/>
      <c r="AS253" s="28"/>
      <c r="AT253" s="28"/>
      <c r="AU253" s="28"/>
      <c r="AV253" s="28"/>
      <c r="AW253" s="28"/>
      <c r="AX253" s="28"/>
      <c r="AY253" s="28"/>
      <c r="AZ253" s="28"/>
      <c r="BA253" s="28"/>
      <c r="BB253" s="28"/>
      <c r="BC253" s="28"/>
      <c r="BD253" s="28"/>
      <c r="BE253" s="28"/>
      <c r="BF253" s="28"/>
      <c r="BG253" s="28"/>
      <c r="BH253" s="28"/>
      <c r="BI253" s="28"/>
      <c r="BJ253" s="28"/>
      <c r="BK253" s="28"/>
      <c r="BL253" s="28"/>
      <c r="BM253" s="28"/>
      <c r="BN253" s="28"/>
      <c r="BO253" s="28"/>
      <c r="BP253" s="28"/>
      <c r="BQ253" s="28"/>
      <c r="BR253" s="28"/>
      <c r="BS253" s="28"/>
      <c r="BT253" s="28"/>
      <c r="BU253" s="28"/>
      <c r="BV253" s="28"/>
      <c r="BW253" s="28"/>
      <c r="BX253" s="28"/>
      <c r="BY253" s="28"/>
      <c r="BZ253" s="28"/>
      <c r="CA253" s="28"/>
      <c r="CB253" s="28"/>
      <c r="CC253" s="28"/>
      <c r="CD253" s="28"/>
      <c r="CE253" s="28"/>
      <c r="CF253" s="28"/>
      <c r="CG253" s="28"/>
      <c r="CH253" s="28"/>
      <c r="CI253" s="28"/>
      <c r="CJ253" s="28"/>
      <c r="CK253" s="28"/>
      <c r="CL253" s="28"/>
      <c r="CM253" s="28"/>
      <c r="CN253" s="28"/>
      <c r="CO253" s="28"/>
      <c r="CP253" s="28"/>
      <c r="CQ253" s="28"/>
      <c r="CR253" s="28"/>
      <c r="CS253" s="28"/>
      <c r="CT253" s="28"/>
      <c r="CU253" s="28"/>
      <c r="CV253" s="28"/>
      <c r="CW253" s="28"/>
      <c r="CX253" s="28"/>
      <c r="CY253" s="28"/>
      <c r="CZ253" s="28"/>
      <c r="DA253" s="28"/>
      <c r="DB253" s="28"/>
      <c r="DC253" s="28"/>
      <c r="DD253" s="28"/>
      <c r="DE253" s="28"/>
      <c r="DF253" s="28"/>
      <c r="DG253" s="28"/>
      <c r="DH253" s="28"/>
      <c r="DI253" s="28"/>
      <c r="DJ253" s="28"/>
      <c r="DK253" s="28"/>
      <c r="DL253" s="28"/>
      <c r="DM253" s="28"/>
      <c r="DN253" s="28"/>
      <c r="DO253" s="28"/>
      <c r="DP253" s="28"/>
      <c r="DQ253" s="28"/>
      <c r="DR253" s="28"/>
      <c r="DS253" s="28"/>
      <c r="DT253" s="28"/>
      <c r="DU253" s="28"/>
      <c r="DV253" s="28"/>
      <c r="DW253" s="28"/>
      <c r="DX253" s="28"/>
      <c r="DY253" s="28"/>
      <c r="DZ253" s="28"/>
      <c r="EA253" s="28"/>
      <c r="EB253" s="28"/>
      <c r="EC253" s="28"/>
      <c r="ED253" s="28"/>
      <c r="EE253" s="28"/>
      <c r="EF253" s="28"/>
      <c r="EG253" s="28"/>
      <c r="EH253" s="28"/>
      <c r="EI253" s="28"/>
      <c r="EJ253" s="28"/>
      <c r="EK253" s="28"/>
      <c r="EL253" s="28"/>
      <c r="EM253" s="28"/>
      <c r="EN253" s="28"/>
      <c r="EO253" s="28"/>
      <c r="EP253" s="28"/>
      <c r="EQ253" s="28"/>
      <c r="ER253" s="28"/>
      <c r="ES253" s="28"/>
      <c r="ET253" s="28"/>
      <c r="EU253" s="28"/>
      <c r="EV253" s="28"/>
      <c r="EW253" s="28"/>
      <c r="EX253" s="28"/>
      <c r="EY253" s="103"/>
      <c r="EZ253" s="103"/>
      <c r="FA253" s="103"/>
      <c r="FB253" s="95"/>
      <c r="FC253" s="38">
        <f>G253/1.19</f>
        <v>2600840.3361344538</v>
      </c>
      <c r="FD253" s="38">
        <f t="shared" si="134"/>
        <v>494159.66386554623</v>
      </c>
      <c r="FE253" s="39">
        <f>G253</f>
        <v>3095000</v>
      </c>
      <c r="FF253" s="106">
        <f t="shared" si="135"/>
        <v>3095000</v>
      </c>
      <c r="FG253" s="261" t="s">
        <v>380</v>
      </c>
    </row>
    <row r="254" spans="1:163" ht="170.5" x14ac:dyDescent="0.35">
      <c r="A254" s="247">
        <f t="shared" si="133"/>
        <v>249</v>
      </c>
      <c r="B254" s="22" t="s">
        <v>262</v>
      </c>
      <c r="C254" s="233" t="s">
        <v>715</v>
      </c>
      <c r="D254" s="191" t="s">
        <v>424</v>
      </c>
      <c r="E254" s="22">
        <v>1</v>
      </c>
      <c r="F254" s="22">
        <v>1</v>
      </c>
      <c r="G254" s="112">
        <f>5114001+((12/23)*(5860000-5114001))</f>
        <v>5503217.8695652178</v>
      </c>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28"/>
      <c r="AP254" s="28"/>
      <c r="AQ254" s="28"/>
      <c r="AR254" s="28"/>
      <c r="AS254" s="28"/>
      <c r="AT254" s="28"/>
      <c r="AU254" s="28"/>
      <c r="AV254" s="28"/>
      <c r="AW254" s="28"/>
      <c r="AX254" s="28"/>
      <c r="AY254" s="28"/>
      <c r="AZ254" s="28"/>
      <c r="BA254" s="28"/>
      <c r="BB254" s="28"/>
      <c r="BC254" s="28"/>
      <c r="BD254" s="28"/>
      <c r="BE254" s="28"/>
      <c r="BF254" s="28"/>
      <c r="BG254" s="28"/>
      <c r="BH254" s="28"/>
      <c r="BI254" s="28"/>
      <c r="BJ254" s="28"/>
      <c r="BK254" s="28"/>
      <c r="BL254" s="28"/>
      <c r="BM254" s="28"/>
      <c r="BN254" s="28"/>
      <c r="BO254" s="28"/>
      <c r="BP254" s="28"/>
      <c r="BQ254" s="28"/>
      <c r="BR254" s="28"/>
      <c r="BS254" s="28"/>
      <c r="BT254" s="28"/>
      <c r="BU254" s="28"/>
      <c r="BV254" s="28"/>
      <c r="BW254" s="28"/>
      <c r="BX254" s="28"/>
      <c r="BY254" s="28"/>
      <c r="BZ254" s="28"/>
      <c r="CA254" s="28"/>
      <c r="CB254" s="28"/>
      <c r="CC254" s="28"/>
      <c r="CD254" s="28"/>
      <c r="CE254" s="28"/>
      <c r="CF254" s="28"/>
      <c r="CG254" s="28"/>
      <c r="CH254" s="28"/>
      <c r="CI254" s="28"/>
      <c r="CJ254" s="28"/>
      <c r="CK254" s="28"/>
      <c r="CL254" s="28"/>
      <c r="CM254" s="28"/>
      <c r="CN254" s="28"/>
      <c r="CO254" s="28"/>
      <c r="CP254" s="28"/>
      <c r="CQ254" s="28"/>
      <c r="CR254" s="28"/>
      <c r="CS254" s="28"/>
      <c r="CT254" s="28"/>
      <c r="CU254" s="28"/>
      <c r="CV254" s="28"/>
      <c r="CW254" s="28"/>
      <c r="CX254" s="28"/>
      <c r="CY254" s="28"/>
      <c r="CZ254" s="28"/>
      <c r="DA254" s="28"/>
      <c r="DB254" s="28"/>
      <c r="DC254" s="28"/>
      <c r="DD254" s="28"/>
      <c r="DE254" s="28"/>
      <c r="DF254" s="28"/>
      <c r="DG254" s="28"/>
      <c r="DH254" s="28"/>
      <c r="DI254" s="28"/>
      <c r="DJ254" s="28"/>
      <c r="DK254" s="28"/>
      <c r="DL254" s="28"/>
      <c r="DM254" s="28"/>
      <c r="DN254" s="28"/>
      <c r="DO254" s="28"/>
      <c r="DP254" s="28"/>
      <c r="DQ254" s="28"/>
      <c r="DR254" s="28"/>
      <c r="DS254" s="28"/>
      <c r="DT254" s="28"/>
      <c r="DU254" s="28"/>
      <c r="DV254" s="28"/>
      <c r="DW254" s="28"/>
      <c r="DX254" s="28"/>
      <c r="DY254" s="28"/>
      <c r="DZ254" s="28"/>
      <c r="EA254" s="28"/>
      <c r="EB254" s="28"/>
      <c r="EC254" s="28"/>
      <c r="ED254" s="28"/>
      <c r="EE254" s="28"/>
      <c r="EF254" s="28"/>
      <c r="EG254" s="28"/>
      <c r="EH254" s="28"/>
      <c r="EI254" s="28"/>
      <c r="EJ254" s="28"/>
      <c r="EK254" s="28"/>
      <c r="EL254" s="28"/>
      <c r="EM254" s="28"/>
      <c r="EN254" s="28"/>
      <c r="EO254" s="28"/>
      <c r="EP254" s="28"/>
      <c r="EQ254" s="28"/>
      <c r="ER254" s="28"/>
      <c r="ES254" s="28"/>
      <c r="ET254" s="28"/>
      <c r="EU254" s="28"/>
      <c r="EV254" s="28"/>
      <c r="EW254" s="28"/>
      <c r="EX254" s="28"/>
      <c r="EY254" s="103"/>
      <c r="EZ254" s="103"/>
      <c r="FA254" s="103"/>
      <c r="FB254" s="95"/>
      <c r="FC254" s="38">
        <f>G254/1.19</f>
        <v>4624552.8315674104</v>
      </c>
      <c r="FD254" s="38">
        <f t="shared" si="134"/>
        <v>878665.03799780796</v>
      </c>
      <c r="FE254" s="39">
        <f>G254</f>
        <v>5503217.8695652178</v>
      </c>
      <c r="FF254" s="106">
        <f t="shared" si="135"/>
        <v>5503217.8695652178</v>
      </c>
      <c r="FG254" s="261" t="s">
        <v>380</v>
      </c>
    </row>
    <row r="255" spans="1:163" ht="77.5" x14ac:dyDescent="0.35">
      <c r="A255" s="247">
        <f t="shared" si="133"/>
        <v>250</v>
      </c>
      <c r="B255" s="22" t="s">
        <v>243</v>
      </c>
      <c r="C255" s="234" t="s">
        <v>280</v>
      </c>
      <c r="D255" s="21" t="s">
        <v>6</v>
      </c>
      <c r="E255" s="22">
        <v>180</v>
      </c>
      <c r="F255" s="22"/>
      <c r="G255" s="104"/>
      <c r="H255" s="103"/>
      <c r="I255" s="103"/>
      <c r="J255" s="103"/>
      <c r="K255" s="103"/>
      <c r="L255" s="103"/>
      <c r="M255" s="103"/>
      <c r="N255" s="103"/>
      <c r="O255" s="103"/>
      <c r="P255" s="103"/>
      <c r="Q255" s="103"/>
      <c r="R255" s="103"/>
      <c r="S255" s="103"/>
      <c r="T255" s="103"/>
      <c r="U255" s="103"/>
      <c r="V255" s="103"/>
      <c r="W255" s="103"/>
      <c r="X255" s="103"/>
      <c r="Y255" s="103"/>
      <c r="Z255" s="103"/>
      <c r="AA255" s="103"/>
      <c r="AB255" s="103"/>
      <c r="AC255" s="103"/>
      <c r="AD255" s="103"/>
      <c r="AE255" s="103">
        <v>18963</v>
      </c>
      <c r="AF255" s="103">
        <f>(AE255*5.1%)+AE255</f>
        <v>19930.113000000001</v>
      </c>
      <c r="AG255" s="103"/>
      <c r="AH255" s="103"/>
      <c r="AI255" s="103"/>
      <c r="AJ255" s="103"/>
      <c r="AK255" s="103"/>
      <c r="AL255" s="103"/>
      <c r="AM255" s="103"/>
      <c r="AN255" s="103">
        <v>16832</v>
      </c>
      <c r="AO255" s="103">
        <f>(AN255*5.1%)+AN255</f>
        <v>17690.432000000001</v>
      </c>
      <c r="AP255" s="103"/>
      <c r="AQ255" s="103"/>
      <c r="AR255" s="103"/>
      <c r="AS255" s="103"/>
      <c r="AT255" s="103"/>
      <c r="AU255" s="103"/>
      <c r="AV255" s="103"/>
      <c r="AW255" s="103"/>
      <c r="AX255" s="103"/>
      <c r="AY255" s="103"/>
      <c r="AZ255" s="103"/>
      <c r="BA255" s="103"/>
      <c r="BB255" s="103"/>
      <c r="BC255" s="103"/>
      <c r="BD255" s="103"/>
      <c r="BE255" s="103"/>
      <c r="BF255" s="103"/>
      <c r="BG255" s="103"/>
      <c r="BH255" s="103"/>
      <c r="BI255" s="103"/>
      <c r="BJ255" s="103"/>
      <c r="BK255" s="103"/>
      <c r="BL255" s="103"/>
      <c r="BM255" s="103"/>
      <c r="BN255" s="103"/>
      <c r="BO255" s="103"/>
      <c r="BP255" s="103"/>
      <c r="BQ255" s="103"/>
      <c r="BR255" s="103"/>
      <c r="BS255" s="103"/>
      <c r="BT255" s="103"/>
      <c r="BU255" s="103"/>
      <c r="BV255" s="103"/>
      <c r="BW255" s="103"/>
      <c r="BX255" s="103"/>
      <c r="BY255" s="103"/>
      <c r="BZ255" s="103"/>
      <c r="CA255" s="103"/>
      <c r="CB255" s="103"/>
      <c r="CC255" s="103"/>
      <c r="CD255" s="103"/>
      <c r="CE255" s="103"/>
      <c r="CF255" s="103"/>
      <c r="CG255" s="103"/>
      <c r="CH255" s="103"/>
      <c r="CI255" s="103"/>
      <c r="CJ255" s="103"/>
      <c r="CK255" s="103"/>
      <c r="CL255" s="103"/>
      <c r="CM255" s="103"/>
      <c r="CN255" s="103"/>
      <c r="CO255" s="103"/>
      <c r="CP255" s="103"/>
      <c r="CQ255" s="103"/>
      <c r="CR255" s="103"/>
      <c r="CS255" s="103"/>
      <c r="CT255" s="103"/>
      <c r="CU255" s="103"/>
      <c r="CV255" s="103"/>
      <c r="CW255" s="103"/>
      <c r="CX255" s="103"/>
      <c r="CY255" s="103"/>
      <c r="CZ255" s="103"/>
      <c r="DA255" s="103"/>
      <c r="DB255" s="103"/>
      <c r="DC255" s="103"/>
      <c r="DD255" s="103"/>
      <c r="DE255" s="103"/>
      <c r="DF255" s="103"/>
      <c r="DG255" s="103"/>
      <c r="DH255" s="103"/>
      <c r="DI255" s="103"/>
      <c r="DJ255" s="103"/>
      <c r="DK255" s="103"/>
      <c r="DL255" s="103"/>
      <c r="DM255" s="103"/>
      <c r="DN255" s="103"/>
      <c r="DO255" s="103"/>
      <c r="DP255" s="103"/>
      <c r="DQ255" s="103"/>
      <c r="DR255" s="103"/>
      <c r="DS255" s="103"/>
      <c r="DT255" s="103"/>
      <c r="DU255" s="103"/>
      <c r="DV255" s="103"/>
      <c r="DW255" s="103"/>
      <c r="DX255" s="103"/>
      <c r="DY255" s="103"/>
      <c r="DZ255" s="103"/>
      <c r="EA255" s="103"/>
      <c r="EB255" s="103"/>
      <c r="EC255" s="103"/>
      <c r="ED255" s="103"/>
      <c r="EE255" s="103"/>
      <c r="EF255" s="103"/>
      <c r="EG255" s="103"/>
      <c r="EH255" s="103"/>
      <c r="EI255" s="103"/>
      <c r="EJ255" s="103"/>
      <c r="EK255" s="103"/>
      <c r="EL255" s="103"/>
      <c r="EM255" s="103"/>
      <c r="EN255" s="103"/>
      <c r="EO255" s="103"/>
      <c r="EP255" s="103"/>
      <c r="EQ255" s="103"/>
      <c r="ER255" s="103"/>
      <c r="ES255" s="103"/>
      <c r="ET255" s="103"/>
      <c r="EU255" s="103"/>
      <c r="EV255" s="103"/>
      <c r="EW255" s="103"/>
      <c r="EX255" s="103"/>
      <c r="EY255" s="103">
        <f t="shared" si="130"/>
        <v>18810.272499999999</v>
      </c>
      <c r="EZ255" s="103">
        <f t="shared" si="131"/>
        <v>18810.272499999999</v>
      </c>
      <c r="FA255" s="103">
        <f t="shared" si="132"/>
        <v>1583.6936227946685</v>
      </c>
      <c r="FB255" s="36">
        <f>+FA255/EZ255</f>
        <v>8.4193018617602089E-2</v>
      </c>
      <c r="FC255" s="37">
        <f>FE255/1.19</f>
        <v>15807.563025210085</v>
      </c>
      <c r="FD255" s="38">
        <f t="shared" si="134"/>
        <v>3003.4369747899163</v>
      </c>
      <c r="FE255" s="39">
        <f>ROUNDUP(IF(FB255&lt;15%,EZ255,EY255),0)</f>
        <v>18811</v>
      </c>
      <c r="FF255" s="106">
        <f>+FE255*E255</f>
        <v>3385980</v>
      </c>
      <c r="FG255" s="248" t="s">
        <v>541</v>
      </c>
    </row>
    <row r="256" spans="1:163" ht="31" x14ac:dyDescent="0.35">
      <c r="A256" s="247">
        <f t="shared" si="133"/>
        <v>251</v>
      </c>
      <c r="B256" s="22" t="s">
        <v>246</v>
      </c>
      <c r="C256" s="233" t="s">
        <v>247</v>
      </c>
      <c r="D256" s="21" t="s">
        <v>6</v>
      </c>
      <c r="E256" s="22">
        <v>180</v>
      </c>
      <c r="F256" s="22"/>
      <c r="G256" s="104"/>
      <c r="H256" s="103"/>
      <c r="I256" s="103"/>
      <c r="J256" s="103"/>
      <c r="K256" s="103"/>
      <c r="L256" s="103"/>
      <c r="M256" s="103"/>
      <c r="N256" s="103"/>
      <c r="O256" s="103"/>
      <c r="P256" s="103"/>
      <c r="Q256" s="103"/>
      <c r="R256" s="103"/>
      <c r="S256" s="103"/>
      <c r="T256" s="103"/>
      <c r="U256" s="103"/>
      <c r="V256" s="103"/>
      <c r="W256" s="103"/>
      <c r="X256" s="103"/>
      <c r="Y256" s="103"/>
      <c r="Z256" s="103"/>
      <c r="AA256" s="103"/>
      <c r="AB256" s="103"/>
      <c r="AC256" s="103"/>
      <c r="AD256" s="103"/>
      <c r="AE256" s="103">
        <v>14900</v>
      </c>
      <c r="AF256" s="103">
        <f t="shared" ref="AF256" si="136">(AE256*5.1%)+AE256</f>
        <v>15659.9</v>
      </c>
      <c r="AG256" s="103">
        <v>18000</v>
      </c>
      <c r="AH256" s="103">
        <f t="shared" ref="AH256" si="137">(AG256*5.1%)+AG256</f>
        <v>18918</v>
      </c>
      <c r="AI256" s="103"/>
      <c r="AJ256" s="103"/>
      <c r="AK256" s="103"/>
      <c r="AL256" s="103"/>
      <c r="AM256" s="103"/>
      <c r="AN256" s="103">
        <v>16523</v>
      </c>
      <c r="AO256" s="103">
        <f t="shared" ref="AO256" si="138">(AN256*5.1%)+AN256</f>
        <v>17365.672999999999</v>
      </c>
      <c r="AP256" s="103"/>
      <c r="AQ256" s="103"/>
      <c r="AR256" s="103"/>
      <c r="AS256" s="103"/>
      <c r="AT256" s="103"/>
      <c r="AU256" s="103"/>
      <c r="AV256" s="103"/>
      <c r="AW256" s="103"/>
      <c r="AX256" s="103"/>
      <c r="AY256" s="103"/>
      <c r="AZ256" s="103"/>
      <c r="BA256" s="103"/>
      <c r="BB256" s="103"/>
      <c r="BC256" s="103"/>
      <c r="BD256" s="103"/>
      <c r="BE256" s="103"/>
      <c r="BF256" s="103"/>
      <c r="BG256" s="103"/>
      <c r="BH256" s="103"/>
      <c r="BI256" s="103"/>
      <c r="BJ256" s="103"/>
      <c r="BK256" s="103"/>
      <c r="BL256" s="103"/>
      <c r="BM256" s="103"/>
      <c r="BN256" s="103"/>
      <c r="BO256" s="103"/>
      <c r="BP256" s="103"/>
      <c r="BQ256" s="103"/>
      <c r="BR256" s="103"/>
      <c r="BS256" s="103"/>
      <c r="BT256" s="103"/>
      <c r="BU256" s="103"/>
      <c r="BV256" s="103"/>
      <c r="BW256" s="103"/>
      <c r="BX256" s="103"/>
      <c r="BY256" s="103"/>
      <c r="BZ256" s="103"/>
      <c r="CA256" s="103"/>
      <c r="CB256" s="103"/>
      <c r="CC256" s="103"/>
      <c r="CD256" s="103"/>
      <c r="CE256" s="103"/>
      <c r="CF256" s="103"/>
      <c r="CG256" s="103"/>
      <c r="CH256" s="103"/>
      <c r="CI256" s="103"/>
      <c r="CJ256" s="103"/>
      <c r="CK256" s="103"/>
      <c r="CL256" s="103"/>
      <c r="CM256" s="103"/>
      <c r="CN256" s="103"/>
      <c r="CO256" s="103"/>
      <c r="CP256" s="103"/>
      <c r="CQ256" s="103"/>
      <c r="CR256" s="103"/>
      <c r="CS256" s="103"/>
      <c r="CT256" s="103"/>
      <c r="CU256" s="103"/>
      <c r="CV256" s="103"/>
      <c r="CW256" s="103"/>
      <c r="CX256" s="103"/>
      <c r="CY256" s="103"/>
      <c r="CZ256" s="103"/>
      <c r="DA256" s="103"/>
      <c r="DB256" s="103"/>
      <c r="DC256" s="103"/>
      <c r="DD256" s="103"/>
      <c r="DE256" s="103"/>
      <c r="DF256" s="103"/>
      <c r="DG256" s="103"/>
      <c r="DH256" s="103"/>
      <c r="DI256" s="103"/>
      <c r="DJ256" s="103"/>
      <c r="DK256" s="103"/>
      <c r="DL256" s="103"/>
      <c r="DM256" s="103"/>
      <c r="DN256" s="103"/>
      <c r="DO256" s="103"/>
      <c r="DP256" s="103"/>
      <c r="DQ256" s="103"/>
      <c r="DR256" s="103"/>
      <c r="DS256" s="103"/>
      <c r="DT256" s="103"/>
      <c r="DU256" s="103"/>
      <c r="DV256" s="103"/>
      <c r="DW256" s="103"/>
      <c r="DX256" s="103"/>
      <c r="DY256" s="103"/>
      <c r="DZ256" s="103"/>
      <c r="EA256" s="103"/>
      <c r="EB256" s="103"/>
      <c r="EC256" s="103"/>
      <c r="ED256" s="103"/>
      <c r="EE256" s="103"/>
      <c r="EF256" s="103"/>
      <c r="EG256" s="103"/>
      <c r="EH256" s="103"/>
      <c r="EI256" s="103"/>
      <c r="EJ256" s="103"/>
      <c r="EK256" s="103"/>
      <c r="EL256" s="103"/>
      <c r="EM256" s="103"/>
      <c r="EN256" s="103"/>
      <c r="EO256" s="103"/>
      <c r="EP256" s="103"/>
      <c r="EQ256" s="103"/>
      <c r="ER256" s="103"/>
      <c r="ES256" s="103"/>
      <c r="ET256" s="103"/>
      <c r="EU256" s="103"/>
      <c r="EV256" s="103"/>
      <c r="EW256" s="103"/>
      <c r="EX256" s="103"/>
      <c r="EY256" s="103">
        <f t="shared" si="130"/>
        <v>17365.672999999999</v>
      </c>
      <c r="EZ256" s="103">
        <f t="shared" si="131"/>
        <v>17314.524333333335</v>
      </c>
      <c r="FA256" s="103">
        <f t="shared" si="132"/>
        <v>1629.6521230239091</v>
      </c>
      <c r="FB256" s="36">
        <f>+FA256/EZ256</f>
        <v>9.4120525152779286E-2</v>
      </c>
      <c r="FC256" s="37">
        <f>FE256/1.19</f>
        <v>14550.420168067227</v>
      </c>
      <c r="FD256" s="38">
        <f t="shared" si="134"/>
        <v>2764.5798319327732</v>
      </c>
      <c r="FE256" s="39">
        <f>ROUNDUP(IF(FB256&lt;15%,EZ256,EY256),0)</f>
        <v>17315</v>
      </c>
      <c r="FF256" s="106">
        <f>+FE256*E256</f>
        <v>3116700</v>
      </c>
      <c r="FG256" s="248" t="s">
        <v>541</v>
      </c>
    </row>
    <row r="257" spans="1:214" ht="186" x14ac:dyDescent="0.35">
      <c r="A257" s="247">
        <f t="shared" si="133"/>
        <v>252</v>
      </c>
      <c r="B257" s="20" t="s">
        <v>203</v>
      </c>
      <c r="C257" s="163" t="s">
        <v>504</v>
      </c>
      <c r="D257" s="20" t="s">
        <v>6</v>
      </c>
      <c r="E257" s="22">
        <v>2325</v>
      </c>
      <c r="F257" s="22"/>
      <c r="G257" s="104"/>
      <c r="H257" s="103"/>
      <c r="I257" s="103"/>
      <c r="J257" s="103"/>
      <c r="K257" s="103"/>
      <c r="L257" s="103">
        <v>12800</v>
      </c>
      <c r="M257" s="103">
        <f t="shared" ref="M257" si="139">(L257*5.1%)+L257</f>
        <v>13452.8</v>
      </c>
      <c r="N257" s="103"/>
      <c r="O257" s="103">
        <v>13000</v>
      </c>
      <c r="P257" s="103">
        <f t="shared" ref="P257" si="140">(O257*5.1%)+O257</f>
        <v>13663</v>
      </c>
      <c r="Q257" s="103"/>
      <c r="R257" s="103"/>
      <c r="S257" s="103"/>
      <c r="T257" s="103"/>
      <c r="U257" s="103"/>
      <c r="V257" s="103"/>
      <c r="W257" s="103"/>
      <c r="X257" s="103"/>
      <c r="Y257" s="103"/>
      <c r="Z257" s="103"/>
      <c r="AA257" s="103"/>
      <c r="AB257" s="103"/>
      <c r="AC257" s="103"/>
      <c r="AD257" s="103"/>
      <c r="AE257" s="103"/>
      <c r="AF257" s="103"/>
      <c r="AG257" s="103"/>
      <c r="AH257" s="103"/>
      <c r="AI257" s="103"/>
      <c r="AJ257" s="103"/>
      <c r="AK257" s="103"/>
      <c r="AL257" s="103"/>
      <c r="AM257" s="103"/>
      <c r="AN257" s="103"/>
      <c r="AO257" s="103"/>
      <c r="AP257" s="103"/>
      <c r="AQ257" s="103"/>
      <c r="AR257" s="103"/>
      <c r="AS257" s="103"/>
      <c r="AT257" s="103"/>
      <c r="AU257" s="103"/>
      <c r="AV257" s="103"/>
      <c r="AW257" s="103"/>
      <c r="AX257" s="103"/>
      <c r="AY257" s="103"/>
      <c r="AZ257" s="103"/>
      <c r="BA257" s="103"/>
      <c r="BB257" s="103"/>
      <c r="BC257" s="103"/>
      <c r="BD257" s="103"/>
      <c r="BE257" s="103"/>
      <c r="BF257" s="103"/>
      <c r="BG257" s="103"/>
      <c r="BH257" s="103"/>
      <c r="BI257" s="103"/>
      <c r="BJ257" s="103"/>
      <c r="BK257" s="103"/>
      <c r="BL257" s="103"/>
      <c r="BM257" s="103"/>
      <c r="BN257" s="103"/>
      <c r="BO257" s="103"/>
      <c r="BP257" s="103"/>
      <c r="BQ257" s="103"/>
      <c r="BR257" s="103"/>
      <c r="BS257" s="103"/>
      <c r="BT257" s="103"/>
      <c r="BU257" s="103"/>
      <c r="BV257" s="103"/>
      <c r="BW257" s="103"/>
      <c r="BX257" s="103"/>
      <c r="BY257" s="103"/>
      <c r="BZ257" s="103"/>
      <c r="CA257" s="103"/>
      <c r="CB257" s="103"/>
      <c r="CC257" s="103"/>
      <c r="CD257" s="103"/>
      <c r="CE257" s="103"/>
      <c r="CF257" s="103"/>
      <c r="CG257" s="103"/>
      <c r="CH257" s="103"/>
      <c r="CI257" s="103"/>
      <c r="CJ257" s="103"/>
      <c r="CK257" s="103"/>
      <c r="CL257" s="103"/>
      <c r="CM257" s="103"/>
      <c r="CN257" s="103"/>
      <c r="CO257" s="103"/>
      <c r="CP257" s="103"/>
      <c r="CQ257" s="103"/>
      <c r="CR257" s="103"/>
      <c r="CS257" s="103"/>
      <c r="CT257" s="103"/>
      <c r="CU257" s="103"/>
      <c r="CV257" s="103"/>
      <c r="CW257" s="103"/>
      <c r="CX257" s="103"/>
      <c r="CY257" s="103"/>
      <c r="CZ257" s="103"/>
      <c r="DA257" s="103"/>
      <c r="DB257" s="103"/>
      <c r="DC257" s="103"/>
      <c r="DD257" s="103"/>
      <c r="DE257" s="103"/>
      <c r="DF257" s="103"/>
      <c r="DG257" s="103"/>
      <c r="DH257" s="103"/>
      <c r="DI257" s="103"/>
      <c r="DJ257" s="103"/>
      <c r="DK257" s="103"/>
      <c r="DL257" s="103"/>
      <c r="DM257" s="103"/>
      <c r="DN257" s="103"/>
      <c r="DO257" s="103"/>
      <c r="DP257" s="103"/>
      <c r="DQ257" s="103"/>
      <c r="DR257" s="103"/>
      <c r="DS257" s="103"/>
      <c r="DT257" s="103"/>
      <c r="DU257" s="103"/>
      <c r="DV257" s="103"/>
      <c r="DW257" s="103"/>
      <c r="DX257" s="103"/>
      <c r="DY257" s="103"/>
      <c r="DZ257" s="103"/>
      <c r="EA257" s="103"/>
      <c r="EB257" s="103"/>
      <c r="EC257" s="103"/>
      <c r="ED257" s="103"/>
      <c r="EE257" s="103"/>
      <c r="EF257" s="103"/>
      <c r="EG257" s="103"/>
      <c r="EH257" s="103"/>
      <c r="EI257" s="103"/>
      <c r="EJ257" s="103"/>
      <c r="EK257" s="103"/>
      <c r="EL257" s="103"/>
      <c r="EM257" s="103"/>
      <c r="EN257" s="103"/>
      <c r="EO257" s="103"/>
      <c r="EP257" s="103"/>
      <c r="EQ257" s="103"/>
      <c r="ER257" s="103"/>
      <c r="ES257" s="103"/>
      <c r="ET257" s="103"/>
      <c r="EU257" s="103"/>
      <c r="EV257" s="103"/>
      <c r="EW257" s="103"/>
      <c r="EX257" s="103"/>
      <c r="EY257" s="103">
        <f t="shared" si="130"/>
        <v>13557.9</v>
      </c>
      <c r="EZ257" s="103">
        <f t="shared" si="131"/>
        <v>13557.9</v>
      </c>
      <c r="FA257" s="103">
        <f t="shared" si="132"/>
        <v>148.63384540541281</v>
      </c>
      <c r="FB257" s="36">
        <f>+FA257/EZ257</f>
        <v>1.0962895832349613E-2</v>
      </c>
      <c r="FC257" s="37">
        <f>FE257/1.08</f>
        <v>12553.703703703703</v>
      </c>
      <c r="FD257" s="38">
        <f>FC257*8%</f>
        <v>1004.2962962962962</v>
      </c>
      <c r="FE257" s="39">
        <f>ROUNDUP(IF(FB257&lt;15%,EZ257,EY257),0)</f>
        <v>13558</v>
      </c>
      <c r="FF257" s="106">
        <f>+FE257*E257</f>
        <v>31522350</v>
      </c>
      <c r="FG257" s="248" t="s">
        <v>541</v>
      </c>
    </row>
    <row r="258" spans="1:214" ht="77.5" x14ac:dyDescent="0.35">
      <c r="A258" s="247">
        <f t="shared" si="133"/>
        <v>253</v>
      </c>
      <c r="B258" s="22" t="s">
        <v>263</v>
      </c>
      <c r="C258" s="233" t="s">
        <v>264</v>
      </c>
      <c r="D258" s="22" t="s">
        <v>512</v>
      </c>
      <c r="E258" s="22">
        <v>180</v>
      </c>
      <c r="F258" s="22"/>
      <c r="G258" s="104"/>
      <c r="H258" s="103"/>
      <c r="I258" s="103"/>
      <c r="J258" s="103"/>
      <c r="K258" s="103"/>
      <c r="L258" s="103"/>
      <c r="M258" s="103"/>
      <c r="N258" s="103"/>
      <c r="O258" s="103"/>
      <c r="P258" s="103"/>
      <c r="Q258" s="103"/>
      <c r="R258" s="103"/>
      <c r="S258" s="103"/>
      <c r="T258" s="103"/>
      <c r="U258" s="103"/>
      <c r="V258" s="103"/>
      <c r="W258" s="103"/>
      <c r="X258" s="103"/>
      <c r="Y258" s="103"/>
      <c r="Z258" s="103"/>
      <c r="AA258" s="103"/>
      <c r="AB258" s="103"/>
      <c r="AC258" s="103"/>
      <c r="AD258" s="103"/>
      <c r="AE258" s="103"/>
      <c r="AF258" s="103"/>
      <c r="AG258" s="103"/>
      <c r="AH258" s="103"/>
      <c r="AI258" s="103"/>
      <c r="AJ258" s="103"/>
      <c r="AK258" s="103"/>
      <c r="AL258" s="103"/>
      <c r="AM258" s="103"/>
      <c r="AN258" s="103"/>
      <c r="AO258" s="103"/>
      <c r="AP258" s="103"/>
      <c r="AQ258" s="103"/>
      <c r="AR258" s="103"/>
      <c r="AS258" s="103"/>
      <c r="AT258" s="103"/>
      <c r="AU258" s="103"/>
      <c r="AV258" s="103"/>
      <c r="AW258" s="103"/>
      <c r="AX258" s="103"/>
      <c r="AY258" s="103"/>
      <c r="AZ258" s="103"/>
      <c r="BA258" s="103"/>
      <c r="BB258" s="103"/>
      <c r="BC258" s="103"/>
      <c r="BD258" s="103"/>
      <c r="BE258" s="103"/>
      <c r="BF258" s="103"/>
      <c r="BG258" s="103"/>
      <c r="BH258" s="103"/>
      <c r="BI258" s="103"/>
      <c r="BJ258" s="103"/>
      <c r="BK258" s="103"/>
      <c r="BL258" s="103"/>
      <c r="BM258" s="103"/>
      <c r="BN258" s="103"/>
      <c r="BO258" s="103"/>
      <c r="BP258" s="103"/>
      <c r="BQ258" s="103"/>
      <c r="BR258" s="103"/>
      <c r="BS258" s="103"/>
      <c r="BT258" s="103"/>
      <c r="BU258" s="103"/>
      <c r="BV258" s="103"/>
      <c r="BW258" s="103"/>
      <c r="BX258" s="103"/>
      <c r="BY258" s="103"/>
      <c r="BZ258" s="103"/>
      <c r="CA258" s="103"/>
      <c r="CB258" s="103"/>
      <c r="CC258" s="103"/>
      <c r="CD258" s="103"/>
      <c r="CE258" s="103"/>
      <c r="CF258" s="103"/>
      <c r="CG258" s="103"/>
      <c r="CH258" s="103"/>
      <c r="CI258" s="103"/>
      <c r="CJ258" s="103"/>
      <c r="CK258" s="103"/>
      <c r="CL258" s="103"/>
      <c r="CM258" s="103"/>
      <c r="CN258" s="103"/>
      <c r="CO258" s="103"/>
      <c r="CP258" s="103"/>
      <c r="CQ258" s="103"/>
      <c r="CR258" s="103"/>
      <c r="CS258" s="103"/>
      <c r="CT258" s="103"/>
      <c r="CU258" s="103"/>
      <c r="CV258" s="103"/>
      <c r="CW258" s="103"/>
      <c r="CX258" s="103"/>
      <c r="CY258" s="103"/>
      <c r="CZ258" s="103"/>
      <c r="DA258" s="103"/>
      <c r="DB258" s="103"/>
      <c r="DC258" s="103">
        <v>106148</v>
      </c>
      <c r="DD258" s="103"/>
      <c r="DE258" s="103"/>
      <c r="DF258" s="103"/>
      <c r="DG258" s="103"/>
      <c r="DH258" s="103"/>
      <c r="DI258" s="103"/>
      <c r="DJ258" s="103"/>
      <c r="DK258" s="103"/>
      <c r="DL258" s="103"/>
      <c r="DM258" s="103"/>
      <c r="DN258" s="103"/>
      <c r="DO258" s="103"/>
      <c r="DP258" s="103"/>
      <c r="DQ258" s="103"/>
      <c r="DR258" s="103"/>
      <c r="DS258" s="103"/>
      <c r="DT258" s="103"/>
      <c r="DU258" s="103"/>
      <c r="DV258" s="103"/>
      <c r="DW258" s="103"/>
      <c r="DX258" s="103"/>
      <c r="DY258" s="103"/>
      <c r="DZ258" s="103"/>
      <c r="EA258" s="103"/>
      <c r="EB258" s="103">
        <v>101150</v>
      </c>
      <c r="EC258" s="103"/>
      <c r="ED258" s="103"/>
      <c r="EE258" s="103"/>
      <c r="EF258" s="103"/>
      <c r="EG258" s="103"/>
      <c r="EH258" s="103"/>
      <c r="EI258" s="103"/>
      <c r="EJ258" s="103"/>
      <c r="EK258" s="103"/>
      <c r="EL258" s="103"/>
      <c r="EM258" s="103"/>
      <c r="EN258" s="103"/>
      <c r="EO258" s="103"/>
      <c r="EP258" s="103"/>
      <c r="EQ258" s="103"/>
      <c r="ER258" s="103"/>
      <c r="ES258" s="103"/>
      <c r="ET258" s="103"/>
      <c r="EU258" s="103"/>
      <c r="EV258" s="103"/>
      <c r="EW258" s="103"/>
      <c r="EX258" s="103"/>
      <c r="EY258" s="103">
        <f t="shared" si="130"/>
        <v>103649</v>
      </c>
      <c r="EZ258" s="103">
        <f t="shared" si="131"/>
        <v>103649</v>
      </c>
      <c r="FA258" s="103">
        <f t="shared" si="132"/>
        <v>3534.1196923703646</v>
      </c>
      <c r="FB258" s="36">
        <f>+FA258/EZ258</f>
        <v>3.4096997485459239E-2</v>
      </c>
      <c r="FC258" s="37">
        <f>FE258/1.19</f>
        <v>87100</v>
      </c>
      <c r="FD258" s="38">
        <f>FC258*19%</f>
        <v>16549</v>
      </c>
      <c r="FE258" s="39">
        <f>ROUNDUP(IF(FB258&lt;15%,EZ258,EY258),0)</f>
        <v>103649</v>
      </c>
      <c r="FF258" s="106">
        <f>+FE258*E258</f>
        <v>18656820</v>
      </c>
      <c r="FG258" s="248" t="s">
        <v>541</v>
      </c>
    </row>
    <row r="259" spans="1:214" ht="15.5" x14ac:dyDescent="0.35">
      <c r="A259" s="259" t="s">
        <v>265</v>
      </c>
      <c r="B259" s="42"/>
      <c r="C259" s="42"/>
      <c r="D259" s="100"/>
      <c r="E259" s="42"/>
      <c r="F259" s="42"/>
      <c r="G259" s="115"/>
      <c r="H259" s="116"/>
      <c r="I259" s="116"/>
      <c r="J259" s="116"/>
      <c r="K259" s="116"/>
      <c r="L259" s="116"/>
      <c r="M259" s="116"/>
      <c r="N259" s="116"/>
      <c r="O259" s="116"/>
      <c r="P259" s="116"/>
      <c r="Q259" s="116"/>
      <c r="R259" s="116"/>
      <c r="S259" s="116"/>
      <c r="T259" s="116"/>
      <c r="U259" s="116"/>
      <c r="V259" s="116"/>
      <c r="W259" s="116"/>
      <c r="X259" s="116"/>
      <c r="Y259" s="116"/>
      <c r="Z259" s="116"/>
      <c r="AA259" s="116"/>
      <c r="AB259" s="116"/>
      <c r="AC259" s="116"/>
      <c r="AD259" s="116"/>
      <c r="AE259" s="116"/>
      <c r="AF259" s="116"/>
      <c r="AG259" s="116"/>
      <c r="AH259" s="116"/>
      <c r="AI259" s="116"/>
      <c r="AJ259" s="116"/>
      <c r="AK259" s="116"/>
      <c r="AL259" s="116"/>
      <c r="AM259" s="116"/>
      <c r="AN259" s="116"/>
      <c r="AO259" s="116"/>
      <c r="AP259" s="116"/>
      <c r="AQ259" s="116"/>
      <c r="AR259" s="116"/>
      <c r="AS259" s="116"/>
      <c r="AT259" s="116"/>
      <c r="AU259" s="116"/>
      <c r="AV259" s="116"/>
      <c r="AW259" s="116"/>
      <c r="AX259" s="116"/>
      <c r="AY259" s="116"/>
      <c r="AZ259" s="116"/>
      <c r="BA259" s="116"/>
      <c r="BB259" s="116"/>
      <c r="BC259" s="116"/>
      <c r="BD259" s="116"/>
      <c r="BE259" s="116"/>
      <c r="BF259" s="116"/>
      <c r="BG259" s="116"/>
      <c r="BH259" s="116"/>
      <c r="BI259" s="116"/>
      <c r="BJ259" s="116"/>
      <c r="BK259" s="116"/>
      <c r="BL259" s="116"/>
      <c r="BM259" s="116"/>
      <c r="BN259" s="116"/>
      <c r="BO259" s="116"/>
      <c r="BP259" s="116"/>
      <c r="BQ259" s="116"/>
      <c r="BR259" s="116"/>
      <c r="BS259" s="116"/>
      <c r="BT259" s="116"/>
      <c r="BU259" s="116"/>
      <c r="BV259" s="116"/>
      <c r="BW259" s="116"/>
      <c r="BX259" s="116"/>
      <c r="BY259" s="116"/>
      <c r="BZ259" s="116"/>
      <c r="CA259" s="116"/>
      <c r="CB259" s="116"/>
      <c r="CC259" s="116"/>
      <c r="CD259" s="116"/>
      <c r="CE259" s="116"/>
      <c r="CF259" s="116"/>
      <c r="CG259" s="116"/>
      <c r="CH259" s="116"/>
      <c r="CI259" s="116"/>
      <c r="CJ259" s="116"/>
      <c r="CK259" s="116"/>
      <c r="CL259" s="116"/>
      <c r="CM259" s="116"/>
      <c r="CN259" s="116"/>
      <c r="CO259" s="116"/>
      <c r="CP259" s="116"/>
      <c r="CQ259" s="116"/>
      <c r="CR259" s="116"/>
      <c r="CS259" s="116"/>
      <c r="CT259" s="116"/>
      <c r="CU259" s="116"/>
      <c r="CV259" s="116"/>
      <c r="CW259" s="116"/>
      <c r="CX259" s="116"/>
      <c r="CY259" s="116"/>
      <c r="CZ259" s="116"/>
      <c r="DA259" s="116"/>
      <c r="DB259" s="116"/>
      <c r="DC259" s="116"/>
      <c r="DD259" s="116"/>
      <c r="DE259" s="116"/>
      <c r="DF259" s="116"/>
      <c r="DG259" s="116"/>
      <c r="DH259" s="116"/>
      <c r="DI259" s="116"/>
      <c r="DJ259" s="116"/>
      <c r="DK259" s="116"/>
      <c r="DL259" s="116"/>
      <c r="DM259" s="116"/>
      <c r="DN259" s="116"/>
      <c r="DO259" s="116"/>
      <c r="DP259" s="116"/>
      <c r="DQ259" s="116"/>
      <c r="DR259" s="116"/>
      <c r="DS259" s="116"/>
      <c r="DT259" s="116"/>
      <c r="DU259" s="116"/>
      <c r="DV259" s="116"/>
      <c r="DW259" s="116"/>
      <c r="DX259" s="116"/>
      <c r="DY259" s="116"/>
      <c r="DZ259" s="116"/>
      <c r="EA259" s="116"/>
      <c r="EB259" s="116"/>
      <c r="EC259" s="116"/>
      <c r="ED259" s="116"/>
      <c r="EE259" s="116"/>
      <c r="EF259" s="116"/>
      <c r="EG259" s="116"/>
      <c r="EH259" s="116"/>
      <c r="EI259" s="116"/>
      <c r="EJ259" s="116"/>
      <c r="EK259" s="116"/>
      <c r="EL259" s="116"/>
      <c r="EM259" s="116"/>
      <c r="EN259" s="116"/>
      <c r="EO259" s="116"/>
      <c r="EP259" s="116"/>
      <c r="EQ259" s="116"/>
      <c r="ER259" s="116"/>
      <c r="ES259" s="116"/>
      <c r="ET259" s="116"/>
      <c r="EU259" s="116"/>
      <c r="EV259" s="116"/>
      <c r="EW259" s="116"/>
      <c r="EX259" s="116"/>
      <c r="EY259" s="116"/>
      <c r="EZ259" s="116"/>
      <c r="FA259" s="116"/>
      <c r="FB259" s="43"/>
      <c r="FC259" s="108"/>
      <c r="FD259" s="119"/>
      <c r="FE259" s="119"/>
      <c r="FF259" s="108"/>
      <c r="FG259" s="262"/>
    </row>
    <row r="260" spans="1:214" ht="170.4" customHeight="1" x14ac:dyDescent="0.35">
      <c r="A260" s="247">
        <f t="shared" si="87"/>
        <v>255</v>
      </c>
      <c r="B260" s="22" t="s">
        <v>242</v>
      </c>
      <c r="C260" s="233" t="s">
        <v>713</v>
      </c>
      <c r="D260" s="191" t="s">
        <v>424</v>
      </c>
      <c r="E260" s="22">
        <v>1</v>
      </c>
      <c r="F260" s="22">
        <v>1</v>
      </c>
      <c r="G260" s="112">
        <f>5114001+((12/23)*(5860000-5114001))</f>
        <v>5503217.8695652178</v>
      </c>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c r="AN260" s="28"/>
      <c r="AO260" s="28"/>
      <c r="AP260" s="28"/>
      <c r="AQ260" s="28"/>
      <c r="AR260" s="28"/>
      <c r="AS260" s="28"/>
      <c r="AT260" s="28"/>
      <c r="AU260" s="28"/>
      <c r="AV260" s="28"/>
      <c r="AW260" s="28"/>
      <c r="AX260" s="28"/>
      <c r="AY260" s="28"/>
      <c r="AZ260" s="28"/>
      <c r="BA260" s="28"/>
      <c r="BB260" s="28"/>
      <c r="BC260" s="28"/>
      <c r="BD260" s="28"/>
      <c r="BE260" s="28"/>
      <c r="BF260" s="28"/>
      <c r="BG260" s="28"/>
      <c r="BH260" s="28"/>
      <c r="BI260" s="28"/>
      <c r="BJ260" s="28"/>
      <c r="BK260" s="28"/>
      <c r="BL260" s="28"/>
      <c r="BM260" s="28"/>
      <c r="BN260" s="28"/>
      <c r="BO260" s="28"/>
      <c r="BP260" s="28"/>
      <c r="BQ260" s="28"/>
      <c r="BR260" s="28"/>
      <c r="BS260" s="28"/>
      <c r="BT260" s="28"/>
      <c r="BU260" s="28"/>
      <c r="BV260" s="28"/>
      <c r="BW260" s="28"/>
      <c r="BX260" s="28"/>
      <c r="BY260" s="28"/>
      <c r="BZ260" s="28"/>
      <c r="CA260" s="28"/>
      <c r="CB260" s="28"/>
      <c r="CC260" s="28"/>
      <c r="CD260" s="28"/>
      <c r="CE260" s="28"/>
      <c r="CF260" s="28"/>
      <c r="CG260" s="28"/>
      <c r="CH260" s="28"/>
      <c r="CI260" s="28"/>
      <c r="CJ260" s="28"/>
      <c r="CK260" s="28"/>
      <c r="CL260" s="28"/>
      <c r="CM260" s="28"/>
      <c r="CN260" s="28"/>
      <c r="CO260" s="28"/>
      <c r="CP260" s="28"/>
      <c r="CQ260" s="28"/>
      <c r="CR260" s="28"/>
      <c r="CS260" s="28"/>
      <c r="CT260" s="28"/>
      <c r="CU260" s="28"/>
      <c r="CV260" s="28"/>
      <c r="CW260" s="28"/>
      <c r="CX260" s="28"/>
      <c r="CY260" s="28"/>
      <c r="CZ260" s="28"/>
      <c r="DA260" s="28"/>
      <c r="DB260" s="28"/>
      <c r="DC260" s="28"/>
      <c r="DD260" s="28"/>
      <c r="DE260" s="28"/>
      <c r="DF260" s="28"/>
      <c r="DG260" s="28"/>
      <c r="DH260" s="28"/>
      <c r="DI260" s="28"/>
      <c r="DJ260" s="28"/>
      <c r="DK260" s="28"/>
      <c r="DL260" s="28"/>
      <c r="DM260" s="28"/>
      <c r="DN260" s="28"/>
      <c r="DO260" s="28"/>
      <c r="DP260" s="28"/>
      <c r="DQ260" s="28"/>
      <c r="DR260" s="28"/>
      <c r="DS260" s="28"/>
      <c r="DT260" s="28"/>
      <c r="DU260" s="28"/>
      <c r="DV260" s="28"/>
      <c r="DW260" s="28"/>
      <c r="DX260" s="28"/>
      <c r="DY260" s="28"/>
      <c r="DZ260" s="28"/>
      <c r="EA260" s="28"/>
      <c r="EB260" s="28"/>
      <c r="EC260" s="28"/>
      <c r="ED260" s="28"/>
      <c r="EE260" s="28"/>
      <c r="EF260" s="28"/>
      <c r="EG260" s="28"/>
      <c r="EH260" s="28"/>
      <c r="EI260" s="28"/>
      <c r="EJ260" s="28"/>
      <c r="EK260" s="28"/>
      <c r="EL260" s="28"/>
      <c r="EM260" s="28"/>
      <c r="EN260" s="28"/>
      <c r="EO260" s="28"/>
      <c r="EP260" s="28"/>
      <c r="EQ260" s="28"/>
      <c r="ER260" s="28"/>
      <c r="ES260" s="28"/>
      <c r="ET260" s="28"/>
      <c r="EU260" s="28"/>
      <c r="EV260" s="28"/>
      <c r="EW260" s="28"/>
      <c r="EX260" s="28"/>
      <c r="EY260" s="103"/>
      <c r="EZ260" s="103"/>
      <c r="FA260" s="103"/>
      <c r="FB260" s="95"/>
      <c r="FC260" s="38">
        <f>G260/1.19</f>
        <v>4624552.8315674104</v>
      </c>
      <c r="FD260" s="38">
        <f t="shared" ref="FD260:FD264" si="141">FC260*19%</f>
        <v>878665.03799780796</v>
      </c>
      <c r="FE260" s="39">
        <f>G260</f>
        <v>5503217.8695652178</v>
      </c>
      <c r="FF260" s="106">
        <f>+FE260*E260*F260</f>
        <v>5503217.8695652178</v>
      </c>
      <c r="FG260" s="261" t="s">
        <v>380</v>
      </c>
    </row>
    <row r="261" spans="1:214" ht="87.65" customHeight="1" x14ac:dyDescent="0.35">
      <c r="A261" s="247">
        <f t="shared" si="87"/>
        <v>256</v>
      </c>
      <c r="B261" s="22" t="s">
        <v>253</v>
      </c>
      <c r="C261" s="233" t="s">
        <v>705</v>
      </c>
      <c r="D261" s="191" t="s">
        <v>424</v>
      </c>
      <c r="E261" s="22">
        <v>1</v>
      </c>
      <c r="F261" s="22">
        <v>1</v>
      </c>
      <c r="G261" s="112">
        <f>3224001+((12/35)*(3640001-3224001))</f>
        <v>3366629.5714285714</v>
      </c>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c r="AO261" s="28"/>
      <c r="AP261" s="28"/>
      <c r="AQ261" s="28"/>
      <c r="AR261" s="28"/>
      <c r="AS261" s="28"/>
      <c r="AT261" s="28"/>
      <c r="AU261" s="28"/>
      <c r="AV261" s="28"/>
      <c r="AW261" s="28"/>
      <c r="AX261" s="28"/>
      <c r="AY261" s="28"/>
      <c r="AZ261" s="28"/>
      <c r="BA261" s="28"/>
      <c r="BB261" s="28"/>
      <c r="BC261" s="28"/>
      <c r="BD261" s="28"/>
      <c r="BE261" s="28"/>
      <c r="BF261" s="28"/>
      <c r="BG261" s="28"/>
      <c r="BH261" s="28"/>
      <c r="BI261" s="28"/>
      <c r="BJ261" s="28"/>
      <c r="BK261" s="28"/>
      <c r="BL261" s="28"/>
      <c r="BM261" s="28"/>
      <c r="BN261" s="28"/>
      <c r="BO261" s="28"/>
      <c r="BP261" s="28"/>
      <c r="BQ261" s="28"/>
      <c r="BR261" s="28"/>
      <c r="BS261" s="28"/>
      <c r="BT261" s="28"/>
      <c r="BU261" s="28"/>
      <c r="BV261" s="28"/>
      <c r="BW261" s="28"/>
      <c r="BX261" s="28"/>
      <c r="BY261" s="28"/>
      <c r="BZ261" s="28"/>
      <c r="CA261" s="28"/>
      <c r="CB261" s="28"/>
      <c r="CC261" s="28"/>
      <c r="CD261" s="28"/>
      <c r="CE261" s="28"/>
      <c r="CF261" s="28"/>
      <c r="CG261" s="28"/>
      <c r="CH261" s="28"/>
      <c r="CI261" s="28"/>
      <c r="CJ261" s="28"/>
      <c r="CK261" s="28"/>
      <c r="CL261" s="28"/>
      <c r="CM261" s="28"/>
      <c r="CN261" s="28"/>
      <c r="CO261" s="28"/>
      <c r="CP261" s="28"/>
      <c r="CQ261" s="28"/>
      <c r="CR261" s="28"/>
      <c r="CS261" s="28"/>
      <c r="CT261" s="28"/>
      <c r="CU261" s="28"/>
      <c r="CV261" s="28"/>
      <c r="CW261" s="28"/>
      <c r="CX261" s="28"/>
      <c r="CY261" s="28"/>
      <c r="CZ261" s="28"/>
      <c r="DA261" s="28"/>
      <c r="DB261" s="28"/>
      <c r="DC261" s="28"/>
      <c r="DD261" s="28"/>
      <c r="DE261" s="28"/>
      <c r="DF261" s="28"/>
      <c r="DG261" s="28"/>
      <c r="DH261" s="28"/>
      <c r="DI261" s="28"/>
      <c r="DJ261" s="28"/>
      <c r="DK261" s="28"/>
      <c r="DL261" s="28"/>
      <c r="DM261" s="28"/>
      <c r="DN261" s="28"/>
      <c r="DO261" s="28"/>
      <c r="DP261" s="28"/>
      <c r="DQ261" s="28"/>
      <c r="DR261" s="28"/>
      <c r="DS261" s="28"/>
      <c r="DT261" s="28"/>
      <c r="DU261" s="28"/>
      <c r="DV261" s="28"/>
      <c r="DW261" s="28"/>
      <c r="DX261" s="28"/>
      <c r="DY261" s="28"/>
      <c r="DZ261" s="28"/>
      <c r="EA261" s="28"/>
      <c r="EB261" s="28"/>
      <c r="EC261" s="28"/>
      <c r="ED261" s="28"/>
      <c r="EE261" s="28"/>
      <c r="EF261" s="28"/>
      <c r="EG261" s="28"/>
      <c r="EH261" s="28"/>
      <c r="EI261" s="28"/>
      <c r="EJ261" s="28"/>
      <c r="EK261" s="28"/>
      <c r="EL261" s="28"/>
      <c r="EM261" s="28"/>
      <c r="EN261" s="28"/>
      <c r="EO261" s="28"/>
      <c r="EP261" s="28"/>
      <c r="EQ261" s="28"/>
      <c r="ER261" s="28"/>
      <c r="ES261" s="28"/>
      <c r="ET261" s="28"/>
      <c r="EU261" s="28"/>
      <c r="EV261" s="28"/>
      <c r="EW261" s="28"/>
      <c r="EX261" s="28"/>
      <c r="EY261" s="103"/>
      <c r="EZ261" s="103"/>
      <c r="FA261" s="103"/>
      <c r="FB261" s="95"/>
      <c r="FC261" s="38">
        <f>G261/1.19</f>
        <v>2829100.4801920769</v>
      </c>
      <c r="FD261" s="38">
        <f t="shared" si="141"/>
        <v>537529.0912364946</v>
      </c>
      <c r="FE261" s="39">
        <f>G261</f>
        <v>3366629.5714285714</v>
      </c>
      <c r="FF261" s="106">
        <f>+FE261*E261*F261</f>
        <v>3366629.5714285714</v>
      </c>
      <c r="FG261" s="261" t="s">
        <v>380</v>
      </c>
    </row>
    <row r="262" spans="1:214" ht="77.5" x14ac:dyDescent="0.35">
      <c r="A262" s="247">
        <f t="shared" si="87"/>
        <v>257</v>
      </c>
      <c r="B262" s="22" t="s">
        <v>243</v>
      </c>
      <c r="C262" s="234" t="s">
        <v>280</v>
      </c>
      <c r="D262" s="21" t="s">
        <v>6</v>
      </c>
      <c r="E262" s="22">
        <v>310</v>
      </c>
      <c r="F262" s="22"/>
      <c r="G262" s="104"/>
      <c r="H262" s="103"/>
      <c r="I262" s="103"/>
      <c r="J262" s="103"/>
      <c r="K262" s="103"/>
      <c r="L262" s="103"/>
      <c r="M262" s="103"/>
      <c r="N262" s="103"/>
      <c r="O262" s="103"/>
      <c r="P262" s="103"/>
      <c r="Q262" s="103"/>
      <c r="R262" s="103"/>
      <c r="S262" s="103"/>
      <c r="T262" s="103"/>
      <c r="U262" s="103"/>
      <c r="V262" s="103"/>
      <c r="W262" s="103"/>
      <c r="X262" s="103"/>
      <c r="Y262" s="103"/>
      <c r="Z262" s="103"/>
      <c r="AA262" s="103"/>
      <c r="AB262" s="103"/>
      <c r="AC262" s="103"/>
      <c r="AD262" s="103"/>
      <c r="AE262" s="103">
        <v>18963</v>
      </c>
      <c r="AF262" s="103">
        <f>(AE262*5.1%)+AE262</f>
        <v>19930.113000000001</v>
      </c>
      <c r="AG262" s="103"/>
      <c r="AH262" s="103"/>
      <c r="AI262" s="103"/>
      <c r="AJ262" s="103"/>
      <c r="AK262" s="103"/>
      <c r="AL262" s="103"/>
      <c r="AM262" s="103"/>
      <c r="AN262" s="103">
        <v>16832</v>
      </c>
      <c r="AO262" s="103">
        <f>(AN262*5.1%)+AN262</f>
        <v>17690.432000000001</v>
      </c>
      <c r="AP262" s="103"/>
      <c r="AQ262" s="103"/>
      <c r="AR262" s="103"/>
      <c r="AS262" s="103"/>
      <c r="AT262" s="103"/>
      <c r="AU262" s="103"/>
      <c r="AV262" s="103"/>
      <c r="AW262" s="103"/>
      <c r="AX262" s="103"/>
      <c r="AY262" s="103"/>
      <c r="AZ262" s="103"/>
      <c r="BA262" s="103"/>
      <c r="BB262" s="103"/>
      <c r="BC262" s="103"/>
      <c r="BD262" s="103"/>
      <c r="BE262" s="103"/>
      <c r="BF262" s="103"/>
      <c r="BG262" s="103"/>
      <c r="BH262" s="103"/>
      <c r="BI262" s="103"/>
      <c r="BJ262" s="103"/>
      <c r="BK262" s="103"/>
      <c r="BL262" s="103"/>
      <c r="BM262" s="103"/>
      <c r="BN262" s="103"/>
      <c r="BO262" s="103"/>
      <c r="BP262" s="103"/>
      <c r="BQ262" s="103"/>
      <c r="BR262" s="103"/>
      <c r="BS262" s="103"/>
      <c r="BT262" s="103"/>
      <c r="BU262" s="103"/>
      <c r="BV262" s="103"/>
      <c r="BW262" s="103"/>
      <c r="BX262" s="103"/>
      <c r="BY262" s="103"/>
      <c r="BZ262" s="103"/>
      <c r="CA262" s="103"/>
      <c r="CB262" s="103"/>
      <c r="CC262" s="103"/>
      <c r="CD262" s="103"/>
      <c r="CE262" s="103"/>
      <c r="CF262" s="103"/>
      <c r="CG262" s="103"/>
      <c r="CH262" s="103"/>
      <c r="CI262" s="103"/>
      <c r="CJ262" s="103"/>
      <c r="CK262" s="103"/>
      <c r="CL262" s="103"/>
      <c r="CM262" s="103"/>
      <c r="CN262" s="103"/>
      <c r="CO262" s="103"/>
      <c r="CP262" s="103"/>
      <c r="CQ262" s="103"/>
      <c r="CR262" s="103"/>
      <c r="CS262" s="103"/>
      <c r="CT262" s="103"/>
      <c r="CU262" s="103"/>
      <c r="CV262" s="103"/>
      <c r="CW262" s="103"/>
      <c r="CX262" s="103"/>
      <c r="CY262" s="103"/>
      <c r="CZ262" s="103"/>
      <c r="DA262" s="103"/>
      <c r="DB262" s="103"/>
      <c r="DC262" s="103"/>
      <c r="DD262" s="103"/>
      <c r="DE262" s="103"/>
      <c r="DF262" s="103"/>
      <c r="DG262" s="103"/>
      <c r="DH262" s="103"/>
      <c r="DI262" s="103"/>
      <c r="DJ262" s="103"/>
      <c r="DK262" s="103"/>
      <c r="DL262" s="103"/>
      <c r="DM262" s="103"/>
      <c r="DN262" s="103"/>
      <c r="DO262" s="103"/>
      <c r="DP262" s="103"/>
      <c r="DQ262" s="103"/>
      <c r="DR262" s="103"/>
      <c r="DS262" s="103"/>
      <c r="DT262" s="103"/>
      <c r="DU262" s="103"/>
      <c r="DV262" s="103"/>
      <c r="DW262" s="103"/>
      <c r="DX262" s="103"/>
      <c r="DY262" s="103"/>
      <c r="DZ262" s="103"/>
      <c r="EA262" s="103"/>
      <c r="EB262" s="103"/>
      <c r="EC262" s="103"/>
      <c r="ED262" s="103"/>
      <c r="EE262" s="103"/>
      <c r="EF262" s="103"/>
      <c r="EG262" s="103"/>
      <c r="EH262" s="103"/>
      <c r="EI262" s="103"/>
      <c r="EJ262" s="103"/>
      <c r="EK262" s="103"/>
      <c r="EL262" s="103"/>
      <c r="EM262" s="103"/>
      <c r="EN262" s="103"/>
      <c r="EO262" s="103"/>
      <c r="EP262" s="103"/>
      <c r="EQ262" s="103"/>
      <c r="ER262" s="103"/>
      <c r="ES262" s="103"/>
      <c r="ET262" s="103"/>
      <c r="EU262" s="103"/>
      <c r="EV262" s="103"/>
      <c r="EW262" s="103"/>
      <c r="EX262" s="103"/>
      <c r="EY262" s="103">
        <f t="shared" si="130"/>
        <v>18810.272499999999</v>
      </c>
      <c r="EZ262" s="103">
        <f t="shared" si="131"/>
        <v>18810.272499999999</v>
      </c>
      <c r="FA262" s="103">
        <f t="shared" si="132"/>
        <v>1583.6936227946685</v>
      </c>
      <c r="FB262" s="36">
        <f>+FA262/EZ262</f>
        <v>8.4193018617602089E-2</v>
      </c>
      <c r="FC262" s="37">
        <f>FE262/1.19</f>
        <v>15807.563025210085</v>
      </c>
      <c r="FD262" s="38">
        <f t="shared" si="141"/>
        <v>3003.4369747899163</v>
      </c>
      <c r="FE262" s="39">
        <f>ROUNDUP(IF(FB262&lt;15%,EZ262,EY262),0)</f>
        <v>18811</v>
      </c>
      <c r="FF262" s="106">
        <f>+FE262*E262</f>
        <v>5831410</v>
      </c>
      <c r="FG262" s="248" t="s">
        <v>541</v>
      </c>
    </row>
    <row r="263" spans="1:214" ht="31" x14ac:dyDescent="0.35">
      <c r="A263" s="247">
        <f t="shared" si="87"/>
        <v>258</v>
      </c>
      <c r="B263" s="22" t="s">
        <v>246</v>
      </c>
      <c r="C263" s="233" t="s">
        <v>632</v>
      </c>
      <c r="D263" s="21" t="s">
        <v>6</v>
      </c>
      <c r="E263" s="22">
        <v>310</v>
      </c>
      <c r="F263" s="22"/>
      <c r="G263" s="104"/>
      <c r="H263" s="103"/>
      <c r="I263" s="103"/>
      <c r="J263" s="103"/>
      <c r="K263" s="103"/>
      <c r="L263" s="103"/>
      <c r="M263" s="103"/>
      <c r="N263" s="103"/>
      <c r="O263" s="103"/>
      <c r="P263" s="103"/>
      <c r="Q263" s="103"/>
      <c r="R263" s="103"/>
      <c r="S263" s="103"/>
      <c r="T263" s="103"/>
      <c r="U263" s="103"/>
      <c r="V263" s="103"/>
      <c r="W263" s="103"/>
      <c r="X263" s="103"/>
      <c r="Y263" s="103"/>
      <c r="Z263" s="103"/>
      <c r="AA263" s="103"/>
      <c r="AB263" s="103"/>
      <c r="AC263" s="103"/>
      <c r="AD263" s="103"/>
      <c r="AE263" s="103">
        <v>14900</v>
      </c>
      <c r="AF263" s="103">
        <f t="shared" ref="AF263" si="142">(AE263*5.1%)+AE263</f>
        <v>15659.9</v>
      </c>
      <c r="AG263" s="103">
        <v>18000</v>
      </c>
      <c r="AH263" s="103">
        <f t="shared" ref="AH263" si="143">(AG263*5.1%)+AG263</f>
        <v>18918</v>
      </c>
      <c r="AI263" s="103"/>
      <c r="AJ263" s="103"/>
      <c r="AK263" s="103"/>
      <c r="AL263" s="103"/>
      <c r="AM263" s="103"/>
      <c r="AN263" s="103">
        <v>16523</v>
      </c>
      <c r="AO263" s="103">
        <f t="shared" ref="AO263" si="144">(AN263*5.1%)+AN263</f>
        <v>17365.672999999999</v>
      </c>
      <c r="AP263" s="103"/>
      <c r="AQ263" s="103"/>
      <c r="AR263" s="103"/>
      <c r="AS263" s="103"/>
      <c r="AT263" s="103"/>
      <c r="AU263" s="103"/>
      <c r="AV263" s="103"/>
      <c r="AW263" s="103"/>
      <c r="AX263" s="103"/>
      <c r="AY263" s="103"/>
      <c r="AZ263" s="103"/>
      <c r="BA263" s="103"/>
      <c r="BB263" s="103"/>
      <c r="BC263" s="103"/>
      <c r="BD263" s="103"/>
      <c r="BE263" s="103"/>
      <c r="BF263" s="103"/>
      <c r="BG263" s="103"/>
      <c r="BH263" s="103"/>
      <c r="BI263" s="103"/>
      <c r="BJ263" s="103"/>
      <c r="BK263" s="103"/>
      <c r="BL263" s="103"/>
      <c r="BM263" s="103"/>
      <c r="BN263" s="103"/>
      <c r="BO263" s="103"/>
      <c r="BP263" s="103"/>
      <c r="BQ263" s="103"/>
      <c r="BR263" s="103"/>
      <c r="BS263" s="103"/>
      <c r="BT263" s="103"/>
      <c r="BU263" s="103"/>
      <c r="BV263" s="103"/>
      <c r="BW263" s="103"/>
      <c r="BX263" s="103"/>
      <c r="BY263" s="103"/>
      <c r="BZ263" s="103"/>
      <c r="CA263" s="103"/>
      <c r="CB263" s="103"/>
      <c r="CC263" s="103"/>
      <c r="CD263" s="103"/>
      <c r="CE263" s="103"/>
      <c r="CF263" s="103"/>
      <c r="CG263" s="103"/>
      <c r="CH263" s="103"/>
      <c r="CI263" s="103"/>
      <c r="CJ263" s="103"/>
      <c r="CK263" s="103"/>
      <c r="CL263" s="103"/>
      <c r="CM263" s="103"/>
      <c r="CN263" s="103"/>
      <c r="CO263" s="103"/>
      <c r="CP263" s="103"/>
      <c r="CQ263" s="103"/>
      <c r="CR263" s="103"/>
      <c r="CS263" s="103"/>
      <c r="CT263" s="103"/>
      <c r="CU263" s="103"/>
      <c r="CV263" s="103"/>
      <c r="CW263" s="103"/>
      <c r="CX263" s="103"/>
      <c r="CY263" s="103"/>
      <c r="CZ263" s="103"/>
      <c r="DA263" s="103"/>
      <c r="DB263" s="103"/>
      <c r="DC263" s="103"/>
      <c r="DD263" s="103"/>
      <c r="DE263" s="103"/>
      <c r="DF263" s="103"/>
      <c r="DG263" s="103"/>
      <c r="DH263" s="103"/>
      <c r="DI263" s="103"/>
      <c r="DJ263" s="103"/>
      <c r="DK263" s="103"/>
      <c r="DL263" s="103"/>
      <c r="DM263" s="103"/>
      <c r="DN263" s="103"/>
      <c r="DO263" s="103"/>
      <c r="DP263" s="103"/>
      <c r="DQ263" s="103"/>
      <c r="DR263" s="103"/>
      <c r="DS263" s="103"/>
      <c r="DT263" s="103"/>
      <c r="DU263" s="103"/>
      <c r="DV263" s="103"/>
      <c r="DW263" s="103"/>
      <c r="DX263" s="103"/>
      <c r="DY263" s="103"/>
      <c r="DZ263" s="103"/>
      <c r="EA263" s="103"/>
      <c r="EB263" s="103"/>
      <c r="EC263" s="103"/>
      <c r="ED263" s="103"/>
      <c r="EE263" s="103"/>
      <c r="EF263" s="103"/>
      <c r="EG263" s="103"/>
      <c r="EH263" s="103"/>
      <c r="EI263" s="103"/>
      <c r="EJ263" s="103"/>
      <c r="EK263" s="103"/>
      <c r="EL263" s="103"/>
      <c r="EM263" s="103"/>
      <c r="EN263" s="103"/>
      <c r="EO263" s="103"/>
      <c r="EP263" s="103"/>
      <c r="EQ263" s="103"/>
      <c r="ER263" s="103"/>
      <c r="ES263" s="103"/>
      <c r="ET263" s="103"/>
      <c r="EU263" s="103"/>
      <c r="EV263" s="103"/>
      <c r="EW263" s="103"/>
      <c r="EX263" s="103"/>
      <c r="EY263" s="103">
        <f t="shared" si="130"/>
        <v>17365.672999999999</v>
      </c>
      <c r="EZ263" s="103">
        <f t="shared" si="131"/>
        <v>17314.524333333335</v>
      </c>
      <c r="FA263" s="103">
        <f t="shared" si="132"/>
        <v>1629.6521230239091</v>
      </c>
      <c r="FB263" s="36">
        <f>+FA263/EZ263</f>
        <v>9.4120525152779286E-2</v>
      </c>
      <c r="FC263" s="37">
        <f>FE263/1.19</f>
        <v>14550.420168067227</v>
      </c>
      <c r="FD263" s="38">
        <f t="shared" si="141"/>
        <v>2764.5798319327732</v>
      </c>
      <c r="FE263" s="39">
        <f>ROUNDUP(IF(FB263&lt;15%,EZ263,EY263),0)</f>
        <v>17315</v>
      </c>
      <c r="FF263" s="106">
        <f>+FE263*E263</f>
        <v>5367650</v>
      </c>
      <c r="FG263" s="248" t="s">
        <v>541</v>
      </c>
    </row>
    <row r="264" spans="1:214" ht="77.5" x14ac:dyDescent="0.35">
      <c r="A264" s="247">
        <f t="shared" si="87"/>
        <v>259</v>
      </c>
      <c r="B264" s="22" t="s">
        <v>263</v>
      </c>
      <c r="C264" s="233" t="s">
        <v>264</v>
      </c>
      <c r="D264" s="22" t="s">
        <v>512</v>
      </c>
      <c r="E264" s="22">
        <v>310</v>
      </c>
      <c r="F264" s="22"/>
      <c r="G264" s="104"/>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3"/>
      <c r="AL264" s="103"/>
      <c r="AM264" s="103"/>
      <c r="AN264" s="103"/>
      <c r="AO264" s="103"/>
      <c r="AP264" s="103"/>
      <c r="AQ264" s="103"/>
      <c r="AR264" s="103"/>
      <c r="AS264" s="103"/>
      <c r="AT264" s="103"/>
      <c r="AU264" s="103"/>
      <c r="AV264" s="103"/>
      <c r="AW264" s="103"/>
      <c r="AX264" s="103"/>
      <c r="AY264" s="103"/>
      <c r="AZ264" s="103"/>
      <c r="BA264" s="103"/>
      <c r="BB264" s="103"/>
      <c r="BC264" s="103"/>
      <c r="BD264" s="103"/>
      <c r="BE264" s="103"/>
      <c r="BF264" s="103"/>
      <c r="BG264" s="103"/>
      <c r="BH264" s="103"/>
      <c r="BI264" s="103"/>
      <c r="BJ264" s="103"/>
      <c r="BK264" s="103"/>
      <c r="BL264" s="103"/>
      <c r="BM264" s="103"/>
      <c r="BN264" s="103"/>
      <c r="BO264" s="103"/>
      <c r="BP264" s="103"/>
      <c r="BQ264" s="103"/>
      <c r="BR264" s="103"/>
      <c r="BS264" s="103"/>
      <c r="BT264" s="103"/>
      <c r="BU264" s="103"/>
      <c r="BV264" s="103"/>
      <c r="BW264" s="103"/>
      <c r="BX264" s="103"/>
      <c r="BY264" s="103"/>
      <c r="BZ264" s="103"/>
      <c r="CA264" s="103"/>
      <c r="CB264" s="103"/>
      <c r="CC264" s="103"/>
      <c r="CD264" s="103"/>
      <c r="CE264" s="103"/>
      <c r="CF264" s="103"/>
      <c r="CG264" s="103"/>
      <c r="CH264" s="103"/>
      <c r="CI264" s="103"/>
      <c r="CJ264" s="103"/>
      <c r="CK264" s="103"/>
      <c r="CL264" s="103"/>
      <c r="CM264" s="103"/>
      <c r="CN264" s="103"/>
      <c r="CO264" s="103"/>
      <c r="CP264" s="103"/>
      <c r="CQ264" s="103"/>
      <c r="CR264" s="103"/>
      <c r="CS264" s="103"/>
      <c r="CT264" s="103"/>
      <c r="CU264" s="103"/>
      <c r="CV264" s="103"/>
      <c r="CW264" s="103"/>
      <c r="CX264" s="103"/>
      <c r="CY264" s="103"/>
      <c r="CZ264" s="103"/>
      <c r="DA264" s="103"/>
      <c r="DB264" s="103"/>
      <c r="DC264" s="103">
        <v>106148</v>
      </c>
      <c r="DD264" s="103"/>
      <c r="DE264" s="103"/>
      <c r="DF264" s="103"/>
      <c r="DG264" s="103"/>
      <c r="DH264" s="103"/>
      <c r="DI264" s="103"/>
      <c r="DJ264" s="103"/>
      <c r="DK264" s="103"/>
      <c r="DL264" s="103"/>
      <c r="DM264" s="103"/>
      <c r="DN264" s="103"/>
      <c r="DO264" s="103"/>
      <c r="DP264" s="103"/>
      <c r="DQ264" s="103"/>
      <c r="DR264" s="103"/>
      <c r="DS264" s="103"/>
      <c r="DT264" s="103"/>
      <c r="DU264" s="103"/>
      <c r="DV264" s="103"/>
      <c r="DW264" s="103"/>
      <c r="DX264" s="103"/>
      <c r="DY264" s="103"/>
      <c r="DZ264" s="103"/>
      <c r="EA264" s="103"/>
      <c r="EB264" s="103">
        <v>101150</v>
      </c>
      <c r="EC264" s="103"/>
      <c r="ED264" s="103"/>
      <c r="EE264" s="103"/>
      <c r="EF264" s="103"/>
      <c r="EG264" s="103"/>
      <c r="EH264" s="103"/>
      <c r="EI264" s="103"/>
      <c r="EJ264" s="103"/>
      <c r="EK264" s="103"/>
      <c r="EL264" s="103"/>
      <c r="EM264" s="103"/>
      <c r="EN264" s="103"/>
      <c r="EO264" s="103"/>
      <c r="EP264" s="103"/>
      <c r="EQ264" s="103"/>
      <c r="ER264" s="103"/>
      <c r="ES264" s="103"/>
      <c r="ET264" s="103"/>
      <c r="EU264" s="103"/>
      <c r="EV264" s="103"/>
      <c r="EW264" s="103"/>
      <c r="EX264" s="103"/>
      <c r="EY264" s="103">
        <f t="shared" si="130"/>
        <v>103649</v>
      </c>
      <c r="EZ264" s="103">
        <f t="shared" si="131"/>
        <v>103649</v>
      </c>
      <c r="FA264" s="103">
        <f t="shared" si="132"/>
        <v>3534.1196923703646</v>
      </c>
      <c r="FB264" s="36">
        <f>+FA264/EZ264</f>
        <v>3.4096997485459239E-2</v>
      </c>
      <c r="FC264" s="37">
        <f>FE264/1.19</f>
        <v>87100</v>
      </c>
      <c r="FD264" s="38">
        <f t="shared" si="141"/>
        <v>16549</v>
      </c>
      <c r="FE264" s="39">
        <f>ROUNDUP(IF(FB264&lt;15%,EZ264,EY264),0)</f>
        <v>103649</v>
      </c>
      <c r="FF264" s="106">
        <f>+FE264*E264</f>
        <v>32131190</v>
      </c>
      <c r="FG264" s="248" t="s">
        <v>541</v>
      </c>
    </row>
    <row r="265" spans="1:214" ht="186" x14ac:dyDescent="0.35">
      <c r="A265" s="247">
        <f t="shared" si="87"/>
        <v>260</v>
      </c>
      <c r="B265" s="20" t="s">
        <v>203</v>
      </c>
      <c r="C265" s="163" t="s">
        <v>504</v>
      </c>
      <c r="D265" s="20" t="s">
        <v>6</v>
      </c>
      <c r="E265" s="22">
        <v>2000</v>
      </c>
      <c r="F265" s="22"/>
      <c r="G265" s="104"/>
      <c r="H265" s="103"/>
      <c r="I265" s="103"/>
      <c r="J265" s="103"/>
      <c r="K265" s="103"/>
      <c r="L265" s="103">
        <v>12800</v>
      </c>
      <c r="M265" s="103">
        <f t="shared" ref="M265" si="145">(L265*5.1%)+L265</f>
        <v>13452.8</v>
      </c>
      <c r="N265" s="103"/>
      <c r="O265" s="103">
        <v>13000</v>
      </c>
      <c r="P265" s="103">
        <f t="shared" ref="P265" si="146">(O265*5.1%)+O265</f>
        <v>13663</v>
      </c>
      <c r="Q265" s="103"/>
      <c r="R265" s="103"/>
      <c r="S265" s="103"/>
      <c r="T265" s="103"/>
      <c r="U265" s="103"/>
      <c r="V265" s="103"/>
      <c r="W265" s="103"/>
      <c r="X265" s="103"/>
      <c r="Y265" s="103"/>
      <c r="Z265" s="103"/>
      <c r="AA265" s="103"/>
      <c r="AB265" s="103"/>
      <c r="AC265" s="103"/>
      <c r="AD265" s="103"/>
      <c r="AE265" s="103"/>
      <c r="AF265" s="103"/>
      <c r="AG265" s="103"/>
      <c r="AH265" s="103"/>
      <c r="AI265" s="103"/>
      <c r="AJ265" s="103"/>
      <c r="AK265" s="103"/>
      <c r="AL265" s="103"/>
      <c r="AM265" s="103"/>
      <c r="AN265" s="103"/>
      <c r="AO265" s="103"/>
      <c r="AP265" s="103"/>
      <c r="AQ265" s="103"/>
      <c r="AR265" s="103"/>
      <c r="AS265" s="103"/>
      <c r="AT265" s="103"/>
      <c r="AU265" s="103"/>
      <c r="AV265" s="103"/>
      <c r="AW265" s="103"/>
      <c r="AX265" s="103"/>
      <c r="AY265" s="103"/>
      <c r="AZ265" s="103"/>
      <c r="BA265" s="103"/>
      <c r="BB265" s="103"/>
      <c r="BC265" s="103"/>
      <c r="BD265" s="103"/>
      <c r="BE265" s="103"/>
      <c r="BF265" s="103"/>
      <c r="BG265" s="103"/>
      <c r="BH265" s="103"/>
      <c r="BI265" s="103"/>
      <c r="BJ265" s="103"/>
      <c r="BK265" s="103"/>
      <c r="BL265" s="103"/>
      <c r="BM265" s="103"/>
      <c r="BN265" s="103"/>
      <c r="BO265" s="103"/>
      <c r="BP265" s="103"/>
      <c r="BQ265" s="103"/>
      <c r="BR265" s="103"/>
      <c r="BS265" s="103"/>
      <c r="BT265" s="103"/>
      <c r="BU265" s="103"/>
      <c r="BV265" s="103"/>
      <c r="BW265" s="103"/>
      <c r="BX265" s="103"/>
      <c r="BY265" s="103"/>
      <c r="BZ265" s="103"/>
      <c r="CA265" s="103"/>
      <c r="CB265" s="103"/>
      <c r="CC265" s="103"/>
      <c r="CD265" s="103"/>
      <c r="CE265" s="103"/>
      <c r="CF265" s="103"/>
      <c r="CG265" s="103"/>
      <c r="CH265" s="103"/>
      <c r="CI265" s="103"/>
      <c r="CJ265" s="103"/>
      <c r="CK265" s="103"/>
      <c r="CL265" s="103"/>
      <c r="CM265" s="103"/>
      <c r="CN265" s="103"/>
      <c r="CO265" s="103"/>
      <c r="CP265" s="103"/>
      <c r="CQ265" s="103"/>
      <c r="CR265" s="103"/>
      <c r="CS265" s="103"/>
      <c r="CT265" s="103"/>
      <c r="CU265" s="103"/>
      <c r="CV265" s="103"/>
      <c r="CW265" s="103"/>
      <c r="CX265" s="103"/>
      <c r="CY265" s="103"/>
      <c r="CZ265" s="103"/>
      <c r="DA265" s="103"/>
      <c r="DB265" s="103"/>
      <c r="DC265" s="103"/>
      <c r="DD265" s="103"/>
      <c r="DE265" s="103"/>
      <c r="DF265" s="103"/>
      <c r="DG265" s="103"/>
      <c r="DH265" s="103"/>
      <c r="DI265" s="103"/>
      <c r="DJ265" s="103"/>
      <c r="DK265" s="103"/>
      <c r="DL265" s="103"/>
      <c r="DM265" s="103"/>
      <c r="DN265" s="103"/>
      <c r="DO265" s="103"/>
      <c r="DP265" s="103"/>
      <c r="DQ265" s="103"/>
      <c r="DR265" s="103"/>
      <c r="DS265" s="103"/>
      <c r="DT265" s="103"/>
      <c r="DU265" s="103"/>
      <c r="DV265" s="103"/>
      <c r="DW265" s="103"/>
      <c r="DX265" s="103"/>
      <c r="DY265" s="103"/>
      <c r="DZ265" s="103"/>
      <c r="EA265" s="103"/>
      <c r="EB265" s="103"/>
      <c r="EC265" s="103"/>
      <c r="ED265" s="103"/>
      <c r="EE265" s="103"/>
      <c r="EF265" s="103"/>
      <c r="EG265" s="103"/>
      <c r="EH265" s="103"/>
      <c r="EI265" s="103"/>
      <c r="EJ265" s="103"/>
      <c r="EK265" s="103"/>
      <c r="EL265" s="103"/>
      <c r="EM265" s="103"/>
      <c r="EN265" s="103"/>
      <c r="EO265" s="103"/>
      <c r="EP265" s="103"/>
      <c r="EQ265" s="103"/>
      <c r="ER265" s="103"/>
      <c r="ES265" s="103"/>
      <c r="ET265" s="103"/>
      <c r="EU265" s="103"/>
      <c r="EV265" s="103"/>
      <c r="EW265" s="103"/>
      <c r="EX265" s="103"/>
      <c r="EY265" s="103">
        <f t="shared" si="130"/>
        <v>13557.9</v>
      </c>
      <c r="EZ265" s="103">
        <f t="shared" si="131"/>
        <v>13557.9</v>
      </c>
      <c r="FA265" s="103">
        <f t="shared" si="132"/>
        <v>148.63384540541281</v>
      </c>
      <c r="FB265" s="36">
        <f>+FA265/EZ265</f>
        <v>1.0962895832349613E-2</v>
      </c>
      <c r="FC265" s="37">
        <f>FE265/1.08</f>
        <v>12553.703703703703</v>
      </c>
      <c r="FD265" s="38">
        <f>FC265*8%</f>
        <v>1004.2962962962962</v>
      </c>
      <c r="FE265" s="39">
        <f>ROUNDUP(IF(FB265&lt;15%,EZ265,EY265),0)</f>
        <v>13558</v>
      </c>
      <c r="FF265" s="106">
        <f>+FE265*E265</f>
        <v>27116000</v>
      </c>
      <c r="FG265" s="248" t="s">
        <v>541</v>
      </c>
    </row>
    <row r="266" spans="1:214" s="192" customFormat="1" ht="14.4" customHeight="1" x14ac:dyDescent="0.35">
      <c r="A266" s="245" t="s">
        <v>487</v>
      </c>
      <c r="B266" s="225"/>
      <c r="C266" s="225"/>
      <c r="D266" s="225"/>
      <c r="E266" s="225"/>
      <c r="F266" s="225"/>
      <c r="G266" s="237"/>
      <c r="H266" s="238"/>
      <c r="I266" s="238"/>
      <c r="J266" s="238"/>
      <c r="K266" s="238"/>
      <c r="L266" s="238"/>
      <c r="M266" s="238"/>
      <c r="N266" s="238"/>
      <c r="O266" s="238"/>
      <c r="P266" s="238"/>
      <c r="Q266" s="238"/>
      <c r="R266" s="238"/>
      <c r="S266" s="238"/>
      <c r="T266" s="238"/>
      <c r="U266" s="238"/>
      <c r="V266" s="238"/>
      <c r="W266" s="238"/>
      <c r="X266" s="238"/>
      <c r="Y266" s="238"/>
      <c r="Z266" s="238"/>
      <c r="AA266" s="238"/>
      <c r="AB266" s="238"/>
      <c r="AC266" s="238"/>
      <c r="AD266" s="238"/>
      <c r="AE266" s="238"/>
      <c r="AF266" s="238"/>
      <c r="AG266" s="238"/>
      <c r="AH266" s="238"/>
      <c r="AI266" s="238"/>
      <c r="AJ266" s="238"/>
      <c r="AK266" s="238"/>
      <c r="AL266" s="238"/>
      <c r="AM266" s="238"/>
      <c r="AN266" s="238"/>
      <c r="AO266" s="238"/>
      <c r="AP266" s="238"/>
      <c r="AQ266" s="238"/>
      <c r="AR266" s="238"/>
      <c r="AS266" s="238"/>
      <c r="AT266" s="238"/>
      <c r="AU266" s="238"/>
      <c r="AV266" s="238"/>
      <c r="AW266" s="238"/>
      <c r="AX266" s="238"/>
      <c r="AY266" s="238"/>
      <c r="AZ266" s="238"/>
      <c r="BA266" s="238"/>
      <c r="BB266" s="238"/>
      <c r="BC266" s="238"/>
      <c r="BD266" s="238"/>
      <c r="BE266" s="238"/>
      <c r="BF266" s="238"/>
      <c r="BG266" s="238"/>
      <c r="BH266" s="238"/>
      <c r="BI266" s="238"/>
      <c r="BJ266" s="238"/>
      <c r="BK266" s="238"/>
      <c r="BL266" s="238"/>
      <c r="BM266" s="238"/>
      <c r="BN266" s="238"/>
      <c r="BO266" s="238"/>
      <c r="BP266" s="238"/>
      <c r="BQ266" s="238"/>
      <c r="BR266" s="238"/>
      <c r="BS266" s="238"/>
      <c r="BT266" s="238"/>
      <c r="BU266" s="238"/>
      <c r="BV266" s="238"/>
      <c r="BW266" s="238"/>
      <c r="BX266" s="238"/>
      <c r="BY266" s="238"/>
      <c r="BZ266" s="238"/>
      <c r="CA266" s="238"/>
      <c r="CB266" s="238"/>
      <c r="CC266" s="238"/>
      <c r="CD266" s="238"/>
      <c r="CE266" s="238"/>
      <c r="CF266" s="238"/>
      <c r="CG266" s="238"/>
      <c r="CH266" s="238"/>
      <c r="CI266" s="238"/>
      <c r="CJ266" s="238"/>
      <c r="CK266" s="238"/>
      <c r="CL266" s="238"/>
      <c r="CM266" s="238"/>
      <c r="CN266" s="238"/>
      <c r="CO266" s="238"/>
      <c r="CP266" s="238"/>
      <c r="CQ266" s="238"/>
      <c r="CR266" s="238"/>
      <c r="CS266" s="238"/>
      <c r="CT266" s="238"/>
      <c r="CU266" s="238"/>
      <c r="CV266" s="238"/>
      <c r="CW266" s="238"/>
      <c r="CX266" s="238"/>
      <c r="CY266" s="238"/>
      <c r="CZ266" s="238"/>
      <c r="DA266" s="238"/>
      <c r="DB266" s="238"/>
      <c r="DC266" s="238"/>
      <c r="DD266" s="238"/>
      <c r="DE266" s="238"/>
      <c r="DF266" s="238"/>
      <c r="DG266" s="238"/>
      <c r="DH266" s="238"/>
      <c r="DI266" s="238"/>
      <c r="DJ266" s="238"/>
      <c r="DK266" s="238"/>
      <c r="DL266" s="238"/>
      <c r="DM266" s="238"/>
      <c r="DN266" s="238"/>
      <c r="DO266" s="238"/>
      <c r="DP266" s="238"/>
      <c r="DQ266" s="238"/>
      <c r="DR266" s="238"/>
      <c r="DS266" s="238"/>
      <c r="DT266" s="238"/>
      <c r="DU266" s="238"/>
      <c r="DV266" s="238"/>
      <c r="DW266" s="238"/>
      <c r="DX266" s="238"/>
      <c r="DY266" s="238"/>
      <c r="DZ266" s="238"/>
      <c r="EA266" s="238"/>
      <c r="EB266" s="238"/>
      <c r="EC266" s="238"/>
      <c r="ED266" s="238"/>
      <c r="EE266" s="238"/>
      <c r="EF266" s="238"/>
      <c r="EG266" s="238"/>
      <c r="EH266" s="238"/>
      <c r="EI266" s="238"/>
      <c r="EJ266" s="238"/>
      <c r="EK266" s="238"/>
      <c r="EL266" s="238"/>
      <c r="EM266" s="238"/>
      <c r="EN266" s="238"/>
      <c r="EO266" s="238"/>
      <c r="EP266" s="238"/>
      <c r="EQ266" s="238"/>
      <c r="ER266" s="238"/>
      <c r="ES266" s="238"/>
      <c r="ET266" s="238"/>
      <c r="EU266" s="238"/>
      <c r="EV266" s="238"/>
      <c r="EW266" s="238"/>
      <c r="EX266" s="238"/>
      <c r="EY266" s="238"/>
      <c r="EZ266" s="238"/>
      <c r="FA266" s="238"/>
      <c r="FB266" s="239"/>
      <c r="FC266" s="238"/>
      <c r="FD266" s="238"/>
      <c r="FE266" s="238"/>
      <c r="FF266" s="238"/>
      <c r="FG266" s="246"/>
      <c r="FH266" s="167"/>
      <c r="FI266" s="167"/>
      <c r="FJ266" s="167"/>
      <c r="FK266" s="167"/>
      <c r="FL266" s="167"/>
      <c r="FM266" s="167"/>
      <c r="FN266" s="167"/>
      <c r="FO266" s="167"/>
      <c r="FP266" s="167"/>
      <c r="FQ266" s="167"/>
      <c r="FR266" s="167"/>
      <c r="FS266" s="167"/>
      <c r="FT266" s="167"/>
      <c r="FU266" s="167"/>
      <c r="FV266" s="167"/>
      <c r="FW266" s="167"/>
      <c r="FX266" s="167"/>
      <c r="FY266" s="167"/>
      <c r="FZ266" s="167"/>
      <c r="GA266" s="167"/>
      <c r="GB266" s="167"/>
      <c r="GC266" s="167"/>
      <c r="GD266" s="167"/>
      <c r="GE266" s="167"/>
      <c r="GF266" s="167"/>
      <c r="GG266" s="167"/>
      <c r="GH266" s="167"/>
      <c r="GI266" s="167"/>
      <c r="GJ266" s="167"/>
      <c r="GK266" s="167"/>
      <c r="GL266" s="167"/>
      <c r="GM266" s="167"/>
      <c r="GN266" s="167"/>
      <c r="GO266" s="167"/>
      <c r="GP266" s="167"/>
      <c r="GQ266" s="167"/>
      <c r="GR266" s="167"/>
      <c r="GS266" s="167"/>
      <c r="GT266" s="167"/>
      <c r="GU266" s="167"/>
      <c r="GV266" s="167"/>
      <c r="GW266" s="167"/>
      <c r="GX266" s="167"/>
      <c r="GY266" s="167"/>
      <c r="GZ266" s="167"/>
      <c r="HA266" s="167"/>
      <c r="HB266" s="167"/>
      <c r="HC266" s="167"/>
      <c r="HD266" s="167"/>
      <c r="HE266" s="167"/>
      <c r="HF266" s="167"/>
    </row>
    <row r="267" spans="1:214" s="96" customFormat="1" ht="144" customHeight="1" x14ac:dyDescent="0.35">
      <c r="A267" s="263">
        <f>ROW()-5</f>
        <v>262</v>
      </c>
      <c r="B267" s="176" t="s">
        <v>484</v>
      </c>
      <c r="C267" s="182" t="s">
        <v>485</v>
      </c>
      <c r="D267" s="176" t="s">
        <v>486</v>
      </c>
      <c r="E267" s="183">
        <v>1</v>
      </c>
      <c r="F267" s="176"/>
      <c r="G267" s="184"/>
      <c r="H267" s="178"/>
      <c r="I267" s="178"/>
      <c r="J267" s="178"/>
      <c r="K267" s="178"/>
      <c r="L267" s="178"/>
      <c r="M267" s="178"/>
      <c r="N267" s="178"/>
      <c r="O267" s="178"/>
      <c r="P267" s="178"/>
      <c r="Q267" s="178"/>
      <c r="R267" s="178"/>
      <c r="S267" s="178"/>
      <c r="T267" s="178"/>
      <c r="U267" s="178"/>
      <c r="V267" s="178"/>
      <c r="W267" s="178"/>
      <c r="X267" s="178"/>
      <c r="Y267" s="178"/>
      <c r="Z267" s="178"/>
      <c r="AA267" s="178"/>
      <c r="AB267" s="178"/>
      <c r="AC267" s="178"/>
      <c r="AD267" s="178"/>
      <c r="AE267" s="178"/>
      <c r="AF267" s="178"/>
      <c r="AG267" s="178"/>
      <c r="AH267" s="178"/>
      <c r="AI267" s="178"/>
      <c r="AJ267" s="178"/>
      <c r="AK267" s="178"/>
      <c r="AL267" s="178"/>
      <c r="AM267" s="178"/>
      <c r="AN267" s="178"/>
      <c r="AO267" s="178"/>
      <c r="AP267" s="178"/>
      <c r="AQ267" s="178"/>
      <c r="AR267" s="178"/>
      <c r="AS267" s="178"/>
      <c r="AT267" s="178"/>
      <c r="AU267" s="178"/>
      <c r="AV267" s="178"/>
      <c r="AW267" s="178"/>
      <c r="AX267" s="178"/>
      <c r="AY267" s="178"/>
      <c r="AZ267" s="178"/>
      <c r="BA267" s="178"/>
      <c r="BB267" s="178"/>
      <c r="BC267" s="178"/>
      <c r="BD267" s="178"/>
      <c r="BE267" s="178"/>
      <c r="BF267" s="178"/>
      <c r="BG267" s="178"/>
      <c r="BH267" s="178"/>
      <c r="BI267" s="178"/>
      <c r="BJ267" s="178"/>
      <c r="BK267" s="178"/>
      <c r="BL267" s="178"/>
      <c r="BM267" s="178"/>
      <c r="BN267" s="178"/>
      <c r="BO267" s="178"/>
      <c r="BP267" s="178"/>
      <c r="BQ267" s="178"/>
      <c r="BR267" s="178"/>
      <c r="BS267" s="178"/>
      <c r="BT267" s="178"/>
      <c r="BU267" s="178"/>
      <c r="BV267" s="178"/>
      <c r="BW267" s="178"/>
      <c r="BX267" s="178"/>
      <c r="BY267" s="178"/>
      <c r="BZ267" s="178"/>
      <c r="CA267" s="178"/>
      <c r="CB267" s="178"/>
      <c r="CC267" s="178"/>
      <c r="CD267" s="178"/>
      <c r="CE267" s="178"/>
      <c r="CF267" s="178"/>
      <c r="CG267" s="178"/>
      <c r="CH267" s="178"/>
      <c r="CI267" s="178"/>
      <c r="CJ267" s="178"/>
      <c r="CK267" s="178"/>
      <c r="CL267" s="178"/>
      <c r="CM267" s="178"/>
      <c r="CN267" s="178"/>
      <c r="CO267" s="178"/>
      <c r="CP267" s="178"/>
      <c r="CQ267" s="178"/>
      <c r="CR267" s="178"/>
      <c r="CS267" s="178"/>
      <c r="CT267" s="178"/>
      <c r="CU267" s="178"/>
      <c r="CV267" s="178"/>
      <c r="CW267" s="178"/>
      <c r="CX267" s="178"/>
      <c r="CY267" s="178"/>
      <c r="CZ267" s="178"/>
      <c r="DA267" s="178"/>
      <c r="DB267" s="178"/>
      <c r="DC267" s="178"/>
      <c r="DD267" s="178"/>
      <c r="DE267" s="178"/>
      <c r="DF267" s="178"/>
      <c r="DG267" s="178"/>
      <c r="DH267" s="178"/>
      <c r="DI267" s="178"/>
      <c r="DJ267" s="178"/>
      <c r="DK267" s="178"/>
      <c r="DL267" s="178"/>
      <c r="DM267" s="178"/>
      <c r="DN267" s="178"/>
      <c r="DO267" s="178"/>
      <c r="DP267" s="178"/>
      <c r="DQ267" s="178"/>
      <c r="DR267" s="178"/>
      <c r="DS267" s="178"/>
      <c r="DT267" s="178"/>
      <c r="DU267" s="178"/>
      <c r="DV267" s="178"/>
      <c r="DW267" s="178"/>
      <c r="DX267" s="178"/>
      <c r="DY267" s="178"/>
      <c r="DZ267" s="178"/>
      <c r="EA267" s="178"/>
      <c r="EB267" s="178"/>
      <c r="EC267" s="178"/>
      <c r="ED267" s="178"/>
      <c r="EE267" s="178"/>
      <c r="EF267" s="178"/>
      <c r="EG267" s="178"/>
      <c r="EH267" s="178"/>
      <c r="EI267" s="178"/>
      <c r="EJ267" s="178"/>
      <c r="EK267" s="178"/>
      <c r="EL267" s="178"/>
      <c r="EM267" s="185"/>
      <c r="EN267" s="185"/>
      <c r="EO267" s="185"/>
      <c r="EP267" s="185"/>
      <c r="EQ267" s="185"/>
      <c r="ER267" s="185"/>
      <c r="ES267" s="185"/>
      <c r="ET267" s="185"/>
      <c r="EU267" s="185"/>
      <c r="EV267" s="185"/>
      <c r="EW267" s="185"/>
      <c r="EX267" s="185"/>
      <c r="EY267" s="185"/>
      <c r="EZ267" s="185"/>
      <c r="FA267" s="185"/>
      <c r="FB267" s="185"/>
      <c r="FC267" s="181">
        <v>14573437.838509321</v>
      </c>
      <c r="FD267" s="181"/>
      <c r="FE267" s="39">
        <v>14573437.838509321</v>
      </c>
      <c r="FF267" s="106">
        <f>+FE267*E267</f>
        <v>14573437.838509321</v>
      </c>
      <c r="FG267" s="264" t="s">
        <v>505</v>
      </c>
      <c r="FH267" s="167"/>
      <c r="FI267" s="167"/>
      <c r="FJ267" s="167"/>
      <c r="FK267" s="167"/>
      <c r="FL267" s="167"/>
      <c r="FM267" s="167"/>
      <c r="FN267" s="167"/>
      <c r="FO267" s="167"/>
      <c r="FP267" s="167"/>
      <c r="FQ267" s="167"/>
      <c r="FR267" s="167"/>
      <c r="FS267" s="167"/>
      <c r="FT267" s="167"/>
      <c r="FU267" s="167"/>
      <c r="FV267" s="167"/>
      <c r="FW267" s="167"/>
      <c r="FX267" s="167"/>
      <c r="FY267" s="167"/>
      <c r="FZ267" s="167"/>
      <c r="GA267" s="167"/>
      <c r="GB267" s="167"/>
      <c r="GC267" s="167"/>
      <c r="GD267" s="167"/>
      <c r="GE267" s="167"/>
      <c r="GF267" s="167"/>
      <c r="GG267" s="167"/>
      <c r="GH267" s="167"/>
      <c r="GI267" s="167"/>
      <c r="GJ267" s="167"/>
      <c r="GK267" s="167"/>
      <c r="GL267" s="167"/>
      <c r="GM267" s="167"/>
      <c r="GN267" s="167"/>
      <c r="GO267" s="167"/>
      <c r="GP267" s="167"/>
      <c r="GQ267" s="167"/>
      <c r="GR267" s="167"/>
      <c r="GS267" s="167"/>
      <c r="GT267" s="167"/>
      <c r="GU267" s="167"/>
      <c r="GV267" s="167"/>
      <c r="GW267" s="167"/>
      <c r="GX267" s="167"/>
      <c r="GY267" s="167"/>
      <c r="GZ267" s="167"/>
      <c r="HA267" s="167"/>
      <c r="HB267" s="167"/>
      <c r="HC267" s="167"/>
      <c r="HD267" s="167"/>
      <c r="HE267" s="167"/>
      <c r="HF267" s="167"/>
    </row>
    <row r="268" spans="1:214" ht="358.75" customHeight="1" x14ac:dyDescent="0.35">
      <c r="A268" s="265">
        <f t="shared" si="87"/>
        <v>263</v>
      </c>
      <c r="B268" s="174" t="s">
        <v>520</v>
      </c>
      <c r="C268" s="175" t="s">
        <v>654</v>
      </c>
      <c r="D268" s="176" t="s">
        <v>486</v>
      </c>
      <c r="E268" s="174">
        <v>1</v>
      </c>
      <c r="F268" s="174"/>
      <c r="G268" s="177"/>
      <c r="H268" s="178"/>
      <c r="I268" s="178"/>
      <c r="J268" s="178"/>
      <c r="K268" s="178"/>
      <c r="L268" s="178"/>
      <c r="M268" s="178"/>
      <c r="N268" s="178"/>
      <c r="O268" s="178"/>
      <c r="P268" s="178"/>
      <c r="Q268" s="178"/>
      <c r="R268" s="178"/>
      <c r="S268" s="178"/>
      <c r="T268" s="178"/>
      <c r="U268" s="178"/>
      <c r="V268" s="178"/>
      <c r="W268" s="178"/>
      <c r="X268" s="178"/>
      <c r="Y268" s="178"/>
      <c r="Z268" s="178"/>
      <c r="AA268" s="178"/>
      <c r="AB268" s="178"/>
      <c r="AC268" s="178"/>
      <c r="AD268" s="178"/>
      <c r="AE268" s="178"/>
      <c r="AF268" s="178"/>
      <c r="AG268" s="178"/>
      <c r="AH268" s="178"/>
      <c r="AI268" s="178"/>
      <c r="AJ268" s="178"/>
      <c r="AK268" s="178"/>
      <c r="AL268" s="178"/>
      <c r="AM268" s="178"/>
      <c r="AN268" s="178"/>
      <c r="AO268" s="178"/>
      <c r="AP268" s="178"/>
      <c r="AQ268" s="178"/>
      <c r="AR268" s="178"/>
      <c r="AS268" s="178"/>
      <c r="AT268" s="178"/>
      <c r="AU268" s="178"/>
      <c r="AV268" s="178"/>
      <c r="AW268" s="178"/>
      <c r="AX268" s="178"/>
      <c r="AY268" s="178"/>
      <c r="AZ268" s="178"/>
      <c r="BA268" s="178"/>
      <c r="BB268" s="178"/>
      <c r="BC268" s="178"/>
      <c r="BD268" s="178"/>
      <c r="BE268" s="178"/>
      <c r="BF268" s="178"/>
      <c r="BG268" s="178"/>
      <c r="BH268" s="178"/>
      <c r="BI268" s="178"/>
      <c r="BJ268" s="178"/>
      <c r="BK268" s="178"/>
      <c r="BL268" s="178"/>
      <c r="BM268" s="178"/>
      <c r="BN268" s="178"/>
      <c r="BO268" s="178"/>
      <c r="BP268" s="178"/>
      <c r="BQ268" s="178"/>
      <c r="BR268" s="178"/>
      <c r="BS268" s="178"/>
      <c r="BT268" s="178"/>
      <c r="BU268" s="178"/>
      <c r="BV268" s="178"/>
      <c r="BW268" s="178"/>
      <c r="BX268" s="178"/>
      <c r="BY268" s="178"/>
      <c r="BZ268" s="178"/>
      <c r="CA268" s="178"/>
      <c r="CB268" s="178"/>
      <c r="CC268" s="178"/>
      <c r="CD268" s="178"/>
      <c r="CE268" s="178"/>
      <c r="CF268" s="178"/>
      <c r="CG268" s="178"/>
      <c r="CH268" s="178"/>
      <c r="CI268" s="178"/>
      <c r="CJ268" s="178"/>
      <c r="CK268" s="178"/>
      <c r="CL268" s="178"/>
      <c r="CM268" s="178"/>
      <c r="CN268" s="178"/>
      <c r="CO268" s="178"/>
      <c r="CP268" s="178"/>
      <c r="CQ268" s="178"/>
      <c r="CR268" s="178"/>
      <c r="CS268" s="178"/>
      <c r="CT268" s="178"/>
      <c r="CU268" s="178"/>
      <c r="CV268" s="178"/>
      <c r="CW268" s="178"/>
      <c r="CX268" s="178"/>
      <c r="CY268" s="178"/>
      <c r="CZ268" s="178"/>
      <c r="DA268" s="178"/>
      <c r="DB268" s="178"/>
      <c r="DC268" s="178"/>
      <c r="DD268" s="178"/>
      <c r="DE268" s="178"/>
      <c r="DF268" s="178"/>
      <c r="DG268" s="178"/>
      <c r="DH268" s="178"/>
      <c r="DI268" s="178"/>
      <c r="DJ268" s="178"/>
      <c r="DK268" s="178"/>
      <c r="DL268" s="178"/>
      <c r="DM268" s="178"/>
      <c r="DN268" s="178"/>
      <c r="DO268" s="178"/>
      <c r="DP268" s="178"/>
      <c r="DQ268" s="178"/>
      <c r="DR268" s="178"/>
      <c r="DS268" s="178"/>
      <c r="DT268" s="178"/>
      <c r="DU268" s="178"/>
      <c r="DV268" s="178"/>
      <c r="DW268" s="178"/>
      <c r="DX268" s="178"/>
      <c r="DY268" s="178"/>
      <c r="DZ268" s="178"/>
      <c r="EA268" s="178"/>
      <c r="EB268" s="178"/>
      <c r="EC268" s="178"/>
      <c r="ED268" s="178"/>
      <c r="EE268" s="178"/>
      <c r="EF268" s="178"/>
      <c r="EG268" s="178"/>
      <c r="EH268" s="178"/>
      <c r="EI268" s="178"/>
      <c r="EJ268" s="178"/>
      <c r="EK268" s="178"/>
      <c r="EL268" s="178"/>
      <c r="EM268" s="178"/>
      <c r="EN268" s="178"/>
      <c r="EO268" s="178"/>
      <c r="EP268" s="178"/>
      <c r="EQ268" s="178"/>
      <c r="ER268" s="178"/>
      <c r="ES268" s="178"/>
      <c r="ET268" s="178"/>
      <c r="EU268" s="178"/>
      <c r="EV268" s="178"/>
      <c r="EW268" s="178"/>
      <c r="EX268" s="178"/>
      <c r="EY268" s="178"/>
      <c r="EZ268" s="178"/>
      <c r="FA268" s="178"/>
      <c r="FB268" s="179"/>
      <c r="FC268" s="180">
        <v>30000000</v>
      </c>
      <c r="FD268" s="181"/>
      <c r="FE268" s="39">
        <v>30000000</v>
      </c>
      <c r="FF268" s="106">
        <f>+FE268*E268</f>
        <v>30000000</v>
      </c>
      <c r="FG268" s="266" t="s">
        <v>521</v>
      </c>
    </row>
    <row r="269" spans="1:214" ht="234" customHeight="1" x14ac:dyDescent="0.35">
      <c r="A269" s="263">
        <f t="shared" si="87"/>
        <v>264</v>
      </c>
      <c r="B269" s="176" t="s">
        <v>488</v>
      </c>
      <c r="C269" s="187" t="s">
        <v>613</v>
      </c>
      <c r="D269" s="176" t="s">
        <v>486</v>
      </c>
      <c r="E269" s="176">
        <v>1</v>
      </c>
      <c r="F269" s="176"/>
      <c r="G269" s="184"/>
      <c r="H269" s="178"/>
      <c r="I269" s="178"/>
      <c r="J269" s="178"/>
      <c r="K269" s="178"/>
      <c r="L269" s="178"/>
      <c r="M269" s="178"/>
      <c r="N269" s="178"/>
      <c r="O269" s="178"/>
      <c r="P269" s="178"/>
      <c r="Q269" s="178"/>
      <c r="R269" s="178"/>
      <c r="S269" s="178"/>
      <c r="T269" s="178"/>
      <c r="U269" s="178"/>
      <c r="V269" s="178"/>
      <c r="W269" s="178"/>
      <c r="X269" s="178"/>
      <c r="Y269" s="178"/>
      <c r="Z269" s="178"/>
      <c r="AA269" s="178"/>
      <c r="AB269" s="178"/>
      <c r="AC269" s="178"/>
      <c r="AD269" s="178"/>
      <c r="AE269" s="178"/>
      <c r="AF269" s="178"/>
      <c r="AG269" s="178"/>
      <c r="AH269" s="178"/>
      <c r="AI269" s="178"/>
      <c r="AJ269" s="178"/>
      <c r="AK269" s="178"/>
      <c r="AL269" s="178"/>
      <c r="AM269" s="178"/>
      <c r="AN269" s="178"/>
      <c r="AO269" s="178"/>
      <c r="AP269" s="178"/>
      <c r="AQ269" s="178"/>
      <c r="AR269" s="178"/>
      <c r="AS269" s="178"/>
      <c r="AT269" s="178"/>
      <c r="AU269" s="178"/>
      <c r="AV269" s="178"/>
      <c r="AW269" s="178"/>
      <c r="AX269" s="178"/>
      <c r="AY269" s="178"/>
      <c r="AZ269" s="178"/>
      <c r="BA269" s="178"/>
      <c r="BB269" s="178"/>
      <c r="BC269" s="178"/>
      <c r="BD269" s="178"/>
      <c r="BE269" s="178"/>
      <c r="BF269" s="178"/>
      <c r="BG269" s="178"/>
      <c r="BH269" s="178"/>
      <c r="BI269" s="178"/>
      <c r="BJ269" s="178"/>
      <c r="BK269" s="178"/>
      <c r="BL269" s="178"/>
      <c r="BM269" s="178"/>
      <c r="BN269" s="178"/>
      <c r="BO269" s="178"/>
      <c r="BP269" s="178"/>
      <c r="BQ269" s="178"/>
      <c r="BR269" s="178"/>
      <c r="BS269" s="178"/>
      <c r="BT269" s="178"/>
      <c r="BU269" s="178"/>
      <c r="BV269" s="178"/>
      <c r="BW269" s="178"/>
      <c r="BX269" s="178"/>
      <c r="BY269" s="178"/>
      <c r="BZ269" s="178"/>
      <c r="CA269" s="178"/>
      <c r="CB269" s="178"/>
      <c r="CC269" s="178"/>
      <c r="CD269" s="178"/>
      <c r="CE269" s="178"/>
      <c r="CF269" s="178"/>
      <c r="CG269" s="178"/>
      <c r="CH269" s="178"/>
      <c r="CI269" s="178"/>
      <c r="CJ269" s="178"/>
      <c r="CK269" s="178"/>
      <c r="CL269" s="178"/>
      <c r="CM269" s="178"/>
      <c r="CN269" s="178"/>
      <c r="CO269" s="178"/>
      <c r="CP269" s="178"/>
      <c r="CQ269" s="178"/>
      <c r="CR269" s="178"/>
      <c r="CS269" s="178"/>
      <c r="CT269" s="178"/>
      <c r="CU269" s="178"/>
      <c r="CV269" s="178"/>
      <c r="CW269" s="178"/>
      <c r="CX269" s="178"/>
      <c r="CY269" s="178"/>
      <c r="CZ269" s="178"/>
      <c r="DA269" s="178"/>
      <c r="DB269" s="178"/>
      <c r="DC269" s="178"/>
      <c r="DD269" s="178"/>
      <c r="DE269" s="178"/>
      <c r="DF269" s="178"/>
      <c r="DG269" s="178"/>
      <c r="DH269" s="178"/>
      <c r="DI269" s="178"/>
      <c r="DJ269" s="178"/>
      <c r="DK269" s="178"/>
      <c r="DL269" s="178"/>
      <c r="DM269" s="178"/>
      <c r="DN269" s="178"/>
      <c r="DO269" s="178"/>
      <c r="DP269" s="178"/>
      <c r="DQ269" s="178"/>
      <c r="DR269" s="178"/>
      <c r="DS269" s="178"/>
      <c r="DT269" s="178"/>
      <c r="DU269" s="178"/>
      <c r="DV269" s="178"/>
      <c r="DW269" s="178"/>
      <c r="DX269" s="178"/>
      <c r="DY269" s="178"/>
      <c r="DZ269" s="178"/>
      <c r="EA269" s="178"/>
      <c r="EB269" s="178"/>
      <c r="EC269" s="178"/>
      <c r="ED269" s="178"/>
      <c r="EE269" s="178"/>
      <c r="EF269" s="178"/>
      <c r="EG269" s="178"/>
      <c r="EH269" s="178"/>
      <c r="EI269" s="178"/>
      <c r="EJ269" s="178"/>
      <c r="EK269" s="178"/>
      <c r="EL269" s="178"/>
      <c r="EM269" s="178"/>
      <c r="EN269" s="178"/>
      <c r="EO269" s="178"/>
      <c r="EP269" s="178"/>
      <c r="EQ269" s="178"/>
      <c r="ER269" s="178"/>
      <c r="ES269" s="178"/>
      <c r="ET269" s="178"/>
      <c r="EU269" s="178"/>
      <c r="EV269" s="178"/>
      <c r="EW269" s="178"/>
      <c r="EX269" s="178"/>
      <c r="EY269" s="178"/>
      <c r="EZ269" s="178"/>
      <c r="FA269" s="178"/>
      <c r="FB269" s="179"/>
      <c r="FC269" s="180">
        <v>127317684.42857122</v>
      </c>
      <c r="FD269" s="181"/>
      <c r="FE269" s="39">
        <v>127317684.42857122</v>
      </c>
      <c r="FF269" s="106">
        <f>+FE269*E269</f>
        <v>127317684.42857122</v>
      </c>
      <c r="FG269" s="267" t="s">
        <v>506</v>
      </c>
    </row>
    <row r="270" spans="1:214" ht="409.6" customHeight="1" x14ac:dyDescent="0.35">
      <c r="A270" s="265">
        <f t="shared" si="87"/>
        <v>265</v>
      </c>
      <c r="B270" s="174" t="s">
        <v>517</v>
      </c>
      <c r="C270" s="186" t="s">
        <v>611</v>
      </c>
      <c r="D270" s="176" t="s">
        <v>486</v>
      </c>
      <c r="E270" s="174">
        <v>1</v>
      </c>
      <c r="F270" s="174"/>
      <c r="G270" s="177"/>
      <c r="H270" s="178"/>
      <c r="I270" s="178"/>
      <c r="J270" s="178"/>
      <c r="K270" s="178"/>
      <c r="L270" s="178"/>
      <c r="M270" s="178"/>
      <c r="N270" s="178"/>
      <c r="O270" s="178"/>
      <c r="P270" s="178"/>
      <c r="Q270" s="178"/>
      <c r="R270" s="178"/>
      <c r="S270" s="178"/>
      <c r="T270" s="178"/>
      <c r="U270" s="178"/>
      <c r="V270" s="178"/>
      <c r="W270" s="178"/>
      <c r="X270" s="178"/>
      <c r="Y270" s="178"/>
      <c r="Z270" s="178"/>
      <c r="AA270" s="178"/>
      <c r="AB270" s="178"/>
      <c r="AC270" s="178"/>
      <c r="AD270" s="178"/>
      <c r="AE270" s="178"/>
      <c r="AF270" s="178"/>
      <c r="AG270" s="178"/>
      <c r="AH270" s="178"/>
      <c r="AI270" s="178"/>
      <c r="AJ270" s="178"/>
      <c r="AK270" s="178"/>
      <c r="AL270" s="178"/>
      <c r="AM270" s="178"/>
      <c r="AN270" s="178"/>
      <c r="AO270" s="178"/>
      <c r="AP270" s="178"/>
      <c r="AQ270" s="178"/>
      <c r="AR270" s="178"/>
      <c r="AS270" s="178"/>
      <c r="AT270" s="178"/>
      <c r="AU270" s="178"/>
      <c r="AV270" s="178"/>
      <c r="AW270" s="178"/>
      <c r="AX270" s="178"/>
      <c r="AY270" s="178"/>
      <c r="AZ270" s="178"/>
      <c r="BA270" s="178"/>
      <c r="BB270" s="178"/>
      <c r="BC270" s="178"/>
      <c r="BD270" s="178"/>
      <c r="BE270" s="178"/>
      <c r="BF270" s="178"/>
      <c r="BG270" s="178"/>
      <c r="BH270" s="178"/>
      <c r="BI270" s="178"/>
      <c r="BJ270" s="178"/>
      <c r="BK270" s="178"/>
      <c r="BL270" s="178"/>
      <c r="BM270" s="178"/>
      <c r="BN270" s="178"/>
      <c r="BO270" s="178"/>
      <c r="BP270" s="178"/>
      <c r="BQ270" s="178"/>
      <c r="BR270" s="178"/>
      <c r="BS270" s="178"/>
      <c r="BT270" s="178"/>
      <c r="BU270" s="178"/>
      <c r="BV270" s="178"/>
      <c r="BW270" s="178"/>
      <c r="BX270" s="178"/>
      <c r="BY270" s="178"/>
      <c r="BZ270" s="178"/>
      <c r="CA270" s="178"/>
      <c r="CB270" s="178"/>
      <c r="CC270" s="178"/>
      <c r="CD270" s="178"/>
      <c r="CE270" s="178"/>
      <c r="CF270" s="178"/>
      <c r="CG270" s="178"/>
      <c r="CH270" s="178"/>
      <c r="CI270" s="178"/>
      <c r="CJ270" s="178"/>
      <c r="CK270" s="178"/>
      <c r="CL270" s="178"/>
      <c r="CM270" s="178"/>
      <c r="CN270" s="178"/>
      <c r="CO270" s="178"/>
      <c r="CP270" s="178"/>
      <c r="CQ270" s="178"/>
      <c r="CR270" s="178"/>
      <c r="CS270" s="178"/>
      <c r="CT270" s="178"/>
      <c r="CU270" s="178"/>
      <c r="CV270" s="178"/>
      <c r="CW270" s="178"/>
      <c r="CX270" s="178"/>
      <c r="CY270" s="178"/>
      <c r="CZ270" s="178"/>
      <c r="DA270" s="178"/>
      <c r="DB270" s="178"/>
      <c r="DC270" s="178"/>
      <c r="DD270" s="178"/>
      <c r="DE270" s="178"/>
      <c r="DF270" s="178"/>
      <c r="DG270" s="178"/>
      <c r="DH270" s="178"/>
      <c r="DI270" s="178"/>
      <c r="DJ270" s="178"/>
      <c r="DK270" s="178"/>
      <c r="DL270" s="178"/>
      <c r="DM270" s="178"/>
      <c r="DN270" s="178"/>
      <c r="DO270" s="178"/>
      <c r="DP270" s="178"/>
      <c r="DQ270" s="178"/>
      <c r="DR270" s="178"/>
      <c r="DS270" s="178"/>
      <c r="DT270" s="178"/>
      <c r="DU270" s="178"/>
      <c r="DV270" s="178"/>
      <c r="DW270" s="178"/>
      <c r="DX270" s="178"/>
      <c r="DY270" s="178"/>
      <c r="DZ270" s="178"/>
      <c r="EA270" s="178"/>
      <c r="EB270" s="178"/>
      <c r="EC270" s="178"/>
      <c r="ED270" s="178"/>
      <c r="EE270" s="178"/>
      <c r="EF270" s="178"/>
      <c r="EG270" s="178"/>
      <c r="EH270" s="178"/>
      <c r="EI270" s="178"/>
      <c r="EJ270" s="178"/>
      <c r="EK270" s="178"/>
      <c r="EL270" s="178"/>
      <c r="EM270" s="178"/>
      <c r="EN270" s="178"/>
      <c r="EO270" s="178"/>
      <c r="EP270" s="178"/>
      <c r="EQ270" s="178"/>
      <c r="ER270" s="178"/>
      <c r="ES270" s="178"/>
      <c r="ET270" s="178"/>
      <c r="EU270" s="178"/>
      <c r="EV270" s="178"/>
      <c r="EW270" s="178"/>
      <c r="EX270" s="178"/>
      <c r="EY270" s="178"/>
      <c r="EZ270" s="178"/>
      <c r="FA270" s="178"/>
      <c r="FB270" s="179"/>
      <c r="FC270" s="180">
        <v>80000000</v>
      </c>
      <c r="FD270" s="181"/>
      <c r="FE270" s="39">
        <v>80000000</v>
      </c>
      <c r="FF270" s="106">
        <f>+FE270*E270</f>
        <v>80000000</v>
      </c>
      <c r="FG270" s="266" t="s">
        <v>518</v>
      </c>
    </row>
    <row r="271" spans="1:214" ht="168.5" customHeight="1" x14ac:dyDescent="0.35">
      <c r="A271" s="265">
        <f t="shared" si="87"/>
        <v>266</v>
      </c>
      <c r="B271" s="174" t="s">
        <v>675</v>
      </c>
      <c r="C271" s="186" t="s">
        <v>676</v>
      </c>
      <c r="D271" s="176" t="s">
        <v>486</v>
      </c>
      <c r="E271" s="174">
        <v>1</v>
      </c>
      <c r="F271" s="174"/>
      <c r="G271" s="177"/>
      <c r="H271" s="178"/>
      <c r="I271" s="178"/>
      <c r="J271" s="178"/>
      <c r="K271" s="178"/>
      <c r="L271" s="178"/>
      <c r="M271" s="178"/>
      <c r="N271" s="178"/>
      <c r="O271" s="178"/>
      <c r="P271" s="178"/>
      <c r="Q271" s="178"/>
      <c r="R271" s="178"/>
      <c r="S271" s="178"/>
      <c r="T271" s="178"/>
      <c r="U271" s="178"/>
      <c r="V271" s="178"/>
      <c r="W271" s="178"/>
      <c r="X271" s="178"/>
      <c r="Y271" s="178"/>
      <c r="Z271" s="178"/>
      <c r="AA271" s="178"/>
      <c r="AB271" s="178"/>
      <c r="AC271" s="178"/>
      <c r="AD271" s="178"/>
      <c r="AE271" s="178"/>
      <c r="AF271" s="178"/>
      <c r="AG271" s="178"/>
      <c r="AH271" s="178"/>
      <c r="AI271" s="178"/>
      <c r="AJ271" s="178"/>
      <c r="AK271" s="178"/>
      <c r="AL271" s="178"/>
      <c r="AM271" s="178"/>
      <c r="AN271" s="178"/>
      <c r="AO271" s="178"/>
      <c r="AP271" s="178"/>
      <c r="AQ271" s="178"/>
      <c r="AR271" s="178"/>
      <c r="AS271" s="178"/>
      <c r="AT271" s="178"/>
      <c r="AU271" s="178"/>
      <c r="AV271" s="178"/>
      <c r="AW271" s="178"/>
      <c r="AX271" s="178"/>
      <c r="AY271" s="178"/>
      <c r="AZ271" s="178"/>
      <c r="BA271" s="178"/>
      <c r="BB271" s="178"/>
      <c r="BC271" s="178"/>
      <c r="BD271" s="178"/>
      <c r="BE271" s="178"/>
      <c r="BF271" s="178"/>
      <c r="BG271" s="178"/>
      <c r="BH271" s="178"/>
      <c r="BI271" s="178"/>
      <c r="BJ271" s="178"/>
      <c r="BK271" s="178"/>
      <c r="BL271" s="178"/>
      <c r="BM271" s="178"/>
      <c r="BN271" s="178"/>
      <c r="BO271" s="178"/>
      <c r="BP271" s="178"/>
      <c r="BQ271" s="178"/>
      <c r="BR271" s="178"/>
      <c r="BS271" s="178"/>
      <c r="BT271" s="178"/>
      <c r="BU271" s="178"/>
      <c r="BV271" s="178"/>
      <c r="BW271" s="178"/>
      <c r="BX271" s="178"/>
      <c r="BY271" s="178"/>
      <c r="BZ271" s="178"/>
      <c r="CA271" s="178"/>
      <c r="CB271" s="178"/>
      <c r="CC271" s="178"/>
      <c r="CD271" s="178"/>
      <c r="CE271" s="178"/>
      <c r="CF271" s="178"/>
      <c r="CG271" s="178"/>
      <c r="CH271" s="178"/>
      <c r="CI271" s="178"/>
      <c r="CJ271" s="178"/>
      <c r="CK271" s="178"/>
      <c r="CL271" s="178"/>
      <c r="CM271" s="178"/>
      <c r="CN271" s="178"/>
      <c r="CO271" s="178"/>
      <c r="CP271" s="178"/>
      <c r="CQ271" s="178"/>
      <c r="CR271" s="178"/>
      <c r="CS271" s="178"/>
      <c r="CT271" s="178"/>
      <c r="CU271" s="178"/>
      <c r="CV271" s="178"/>
      <c r="CW271" s="178"/>
      <c r="CX271" s="178"/>
      <c r="CY271" s="178"/>
      <c r="CZ271" s="178"/>
      <c r="DA271" s="178"/>
      <c r="DB271" s="178"/>
      <c r="DC271" s="178"/>
      <c r="DD271" s="178"/>
      <c r="DE271" s="178"/>
      <c r="DF271" s="178"/>
      <c r="DG271" s="178"/>
      <c r="DH271" s="178"/>
      <c r="DI271" s="178"/>
      <c r="DJ271" s="178"/>
      <c r="DK271" s="178"/>
      <c r="DL271" s="178"/>
      <c r="DM271" s="178"/>
      <c r="DN271" s="178"/>
      <c r="DO271" s="178"/>
      <c r="DP271" s="178"/>
      <c r="DQ271" s="178"/>
      <c r="DR271" s="178"/>
      <c r="DS271" s="178"/>
      <c r="DT271" s="178"/>
      <c r="DU271" s="178"/>
      <c r="DV271" s="178"/>
      <c r="DW271" s="178"/>
      <c r="DX271" s="178"/>
      <c r="DY271" s="178"/>
      <c r="DZ271" s="178"/>
      <c r="EA271" s="178"/>
      <c r="EB271" s="178"/>
      <c r="EC271" s="178"/>
      <c r="ED271" s="178"/>
      <c r="EE271" s="178"/>
      <c r="EF271" s="178"/>
      <c r="EG271" s="178"/>
      <c r="EH271" s="178"/>
      <c r="EI271" s="178"/>
      <c r="EJ271" s="178"/>
      <c r="EK271" s="178"/>
      <c r="EL271" s="178"/>
      <c r="EM271" s="178"/>
      <c r="EN271" s="178"/>
      <c r="EO271" s="178"/>
      <c r="EP271" s="178"/>
      <c r="EQ271" s="178"/>
      <c r="ER271" s="178"/>
      <c r="ES271" s="178"/>
      <c r="ET271" s="178"/>
      <c r="EU271" s="178"/>
      <c r="EV271" s="178"/>
      <c r="EW271" s="178"/>
      <c r="EX271" s="178"/>
      <c r="EY271" s="178"/>
      <c r="EZ271" s="178"/>
      <c r="FA271" s="178"/>
      <c r="FB271" s="179"/>
      <c r="FC271" s="180">
        <v>90000000</v>
      </c>
      <c r="FD271" s="181"/>
      <c r="FE271" s="39">
        <v>90000000</v>
      </c>
      <c r="FF271" s="106">
        <v>90000000</v>
      </c>
      <c r="FG271" s="266" t="s">
        <v>677</v>
      </c>
    </row>
    <row r="272" spans="1:214" ht="409.6" customHeight="1" x14ac:dyDescent="0.35">
      <c r="A272" s="265">
        <f t="shared" si="87"/>
        <v>267</v>
      </c>
      <c r="B272" s="174" t="s">
        <v>489</v>
      </c>
      <c r="C272" s="186" t="s">
        <v>612</v>
      </c>
      <c r="D272" s="176" t="s">
        <v>486</v>
      </c>
      <c r="E272" s="174">
        <v>1</v>
      </c>
      <c r="F272" s="174"/>
      <c r="G272" s="177"/>
      <c r="H272" s="178"/>
      <c r="I272" s="178"/>
      <c r="J272" s="178"/>
      <c r="K272" s="178"/>
      <c r="L272" s="178"/>
      <c r="M272" s="178"/>
      <c r="N272" s="178"/>
      <c r="O272" s="178"/>
      <c r="P272" s="178"/>
      <c r="Q272" s="178"/>
      <c r="R272" s="178"/>
      <c r="S272" s="178"/>
      <c r="T272" s="178"/>
      <c r="U272" s="178"/>
      <c r="V272" s="178"/>
      <c r="W272" s="178"/>
      <c r="X272" s="178"/>
      <c r="Y272" s="178"/>
      <c r="Z272" s="178"/>
      <c r="AA272" s="178"/>
      <c r="AB272" s="178"/>
      <c r="AC272" s="178"/>
      <c r="AD272" s="178"/>
      <c r="AE272" s="178"/>
      <c r="AF272" s="178"/>
      <c r="AG272" s="178"/>
      <c r="AH272" s="178"/>
      <c r="AI272" s="178"/>
      <c r="AJ272" s="178"/>
      <c r="AK272" s="178"/>
      <c r="AL272" s="178"/>
      <c r="AM272" s="178"/>
      <c r="AN272" s="178"/>
      <c r="AO272" s="178"/>
      <c r="AP272" s="178"/>
      <c r="AQ272" s="178"/>
      <c r="AR272" s="178"/>
      <c r="AS272" s="178"/>
      <c r="AT272" s="178"/>
      <c r="AU272" s="178"/>
      <c r="AV272" s="178"/>
      <c r="AW272" s="178"/>
      <c r="AX272" s="178"/>
      <c r="AY272" s="178"/>
      <c r="AZ272" s="178"/>
      <c r="BA272" s="178"/>
      <c r="BB272" s="178"/>
      <c r="BC272" s="178"/>
      <c r="BD272" s="178"/>
      <c r="BE272" s="178"/>
      <c r="BF272" s="178"/>
      <c r="BG272" s="178"/>
      <c r="BH272" s="178"/>
      <c r="BI272" s="178"/>
      <c r="BJ272" s="178"/>
      <c r="BK272" s="178"/>
      <c r="BL272" s="178"/>
      <c r="BM272" s="178"/>
      <c r="BN272" s="178"/>
      <c r="BO272" s="178"/>
      <c r="BP272" s="178"/>
      <c r="BQ272" s="178"/>
      <c r="BR272" s="178"/>
      <c r="BS272" s="178"/>
      <c r="BT272" s="178"/>
      <c r="BU272" s="178"/>
      <c r="BV272" s="178"/>
      <c r="BW272" s="178"/>
      <c r="BX272" s="178"/>
      <c r="BY272" s="178"/>
      <c r="BZ272" s="178"/>
      <c r="CA272" s="178"/>
      <c r="CB272" s="178"/>
      <c r="CC272" s="178"/>
      <c r="CD272" s="178"/>
      <c r="CE272" s="178"/>
      <c r="CF272" s="178"/>
      <c r="CG272" s="178"/>
      <c r="CH272" s="178"/>
      <c r="CI272" s="178"/>
      <c r="CJ272" s="178"/>
      <c r="CK272" s="178"/>
      <c r="CL272" s="178"/>
      <c r="CM272" s="178"/>
      <c r="CN272" s="178"/>
      <c r="CO272" s="178"/>
      <c r="CP272" s="178"/>
      <c r="CQ272" s="178"/>
      <c r="CR272" s="178"/>
      <c r="CS272" s="178"/>
      <c r="CT272" s="178"/>
      <c r="CU272" s="178"/>
      <c r="CV272" s="178"/>
      <c r="CW272" s="178"/>
      <c r="CX272" s="178"/>
      <c r="CY272" s="178"/>
      <c r="CZ272" s="178"/>
      <c r="DA272" s="178"/>
      <c r="DB272" s="178"/>
      <c r="DC272" s="178"/>
      <c r="DD272" s="178"/>
      <c r="DE272" s="178"/>
      <c r="DF272" s="178"/>
      <c r="DG272" s="178"/>
      <c r="DH272" s="178"/>
      <c r="DI272" s="178"/>
      <c r="DJ272" s="178"/>
      <c r="DK272" s="178"/>
      <c r="DL272" s="178"/>
      <c r="DM272" s="178"/>
      <c r="DN272" s="178"/>
      <c r="DO272" s="178"/>
      <c r="DP272" s="178"/>
      <c r="DQ272" s="178"/>
      <c r="DR272" s="178"/>
      <c r="DS272" s="178"/>
      <c r="DT272" s="178"/>
      <c r="DU272" s="178"/>
      <c r="DV272" s="178"/>
      <c r="DW272" s="178"/>
      <c r="DX272" s="178"/>
      <c r="DY272" s="178"/>
      <c r="DZ272" s="178"/>
      <c r="EA272" s="178"/>
      <c r="EB272" s="178"/>
      <c r="EC272" s="178"/>
      <c r="ED272" s="178"/>
      <c r="EE272" s="178"/>
      <c r="EF272" s="178"/>
      <c r="EG272" s="178"/>
      <c r="EH272" s="178"/>
      <c r="EI272" s="178"/>
      <c r="EJ272" s="178"/>
      <c r="EK272" s="178"/>
      <c r="EL272" s="178"/>
      <c r="EM272" s="178"/>
      <c r="EN272" s="178"/>
      <c r="EO272" s="178"/>
      <c r="EP272" s="178"/>
      <c r="EQ272" s="178"/>
      <c r="ER272" s="178"/>
      <c r="ES272" s="178"/>
      <c r="ET272" s="178"/>
      <c r="EU272" s="178"/>
      <c r="EV272" s="178"/>
      <c r="EW272" s="178"/>
      <c r="EX272" s="178"/>
      <c r="EY272" s="178"/>
      <c r="EZ272" s="178"/>
      <c r="FA272" s="178"/>
      <c r="FB272" s="179"/>
      <c r="FC272" s="180">
        <v>20000000</v>
      </c>
      <c r="FD272" s="181"/>
      <c r="FE272" s="39">
        <v>20000000</v>
      </c>
      <c r="FF272" s="106">
        <f>+FE272*E272</f>
        <v>20000000</v>
      </c>
      <c r="FG272" s="266" t="s">
        <v>519</v>
      </c>
    </row>
    <row r="273" spans="1:16380" ht="358.75" customHeight="1" x14ac:dyDescent="0.35">
      <c r="A273" s="263">
        <f>ROW()-5</f>
        <v>268</v>
      </c>
      <c r="B273" s="190" t="s">
        <v>172</v>
      </c>
      <c r="C273" s="187" t="s">
        <v>635</v>
      </c>
      <c r="D273" s="176" t="s">
        <v>542</v>
      </c>
      <c r="E273" s="176">
        <v>1</v>
      </c>
      <c r="F273" s="176"/>
      <c r="G273" s="184"/>
      <c r="H273" s="178"/>
      <c r="I273" s="178"/>
      <c r="J273" s="178"/>
      <c r="K273" s="178"/>
      <c r="L273" s="178"/>
      <c r="M273" s="178"/>
      <c r="N273" s="178"/>
      <c r="O273" s="178"/>
      <c r="P273" s="178"/>
      <c r="Q273" s="178"/>
      <c r="R273" s="178"/>
      <c r="S273" s="178"/>
      <c r="T273" s="178"/>
      <c r="U273" s="178"/>
      <c r="V273" s="178"/>
      <c r="W273" s="178"/>
      <c r="X273" s="178"/>
      <c r="Y273" s="178"/>
      <c r="Z273" s="178"/>
      <c r="AA273" s="178"/>
      <c r="AB273" s="178"/>
      <c r="AC273" s="178"/>
      <c r="AD273" s="178"/>
      <c r="AE273" s="178"/>
      <c r="AF273" s="178"/>
      <c r="AG273" s="178"/>
      <c r="AH273" s="178"/>
      <c r="AI273" s="178"/>
      <c r="AJ273" s="178"/>
      <c r="AK273" s="178"/>
      <c r="AL273" s="178"/>
      <c r="AM273" s="178"/>
      <c r="AN273" s="178"/>
      <c r="AO273" s="178"/>
      <c r="AP273" s="178"/>
      <c r="AQ273" s="178"/>
      <c r="AR273" s="178"/>
      <c r="AS273" s="178"/>
      <c r="AT273" s="178"/>
      <c r="AU273" s="178"/>
      <c r="AV273" s="178"/>
      <c r="AW273" s="178"/>
      <c r="AX273" s="178"/>
      <c r="AY273" s="178"/>
      <c r="AZ273" s="178"/>
      <c r="BA273" s="178"/>
      <c r="BB273" s="178"/>
      <c r="BC273" s="178"/>
      <c r="BD273" s="178"/>
      <c r="BE273" s="178"/>
      <c r="BF273" s="178"/>
      <c r="BG273" s="178"/>
      <c r="BH273" s="178"/>
      <c r="BI273" s="178"/>
      <c r="BJ273" s="178"/>
      <c r="BK273" s="178"/>
      <c r="BL273" s="178"/>
      <c r="BM273" s="178"/>
      <c r="BN273" s="178"/>
      <c r="BO273" s="178"/>
      <c r="BP273" s="178"/>
      <c r="BQ273" s="178"/>
      <c r="BR273" s="178"/>
      <c r="BS273" s="178"/>
      <c r="BT273" s="178"/>
      <c r="BU273" s="178"/>
      <c r="BV273" s="178"/>
      <c r="BW273" s="178"/>
      <c r="BX273" s="178"/>
      <c r="BY273" s="178"/>
      <c r="BZ273" s="178"/>
      <c r="CA273" s="178"/>
      <c r="CB273" s="178"/>
      <c r="CC273" s="178"/>
      <c r="CD273" s="178"/>
      <c r="CE273" s="178"/>
      <c r="CF273" s="178"/>
      <c r="CG273" s="178"/>
      <c r="CH273" s="178"/>
      <c r="CI273" s="178"/>
      <c r="CJ273" s="178"/>
      <c r="CK273" s="178"/>
      <c r="CL273" s="178"/>
      <c r="CM273" s="178"/>
      <c r="CN273" s="178"/>
      <c r="CO273" s="178"/>
      <c r="CP273" s="178"/>
      <c r="CQ273" s="178"/>
      <c r="CR273" s="178"/>
      <c r="CS273" s="178"/>
      <c r="CT273" s="178"/>
      <c r="CU273" s="178"/>
      <c r="CV273" s="178"/>
      <c r="CW273" s="178"/>
      <c r="CX273" s="178"/>
      <c r="CY273" s="178"/>
      <c r="CZ273" s="178"/>
      <c r="DA273" s="178"/>
      <c r="DB273" s="178"/>
      <c r="DC273" s="178"/>
      <c r="DD273" s="178"/>
      <c r="DE273" s="178"/>
      <c r="DF273" s="178"/>
      <c r="DG273" s="178"/>
      <c r="DH273" s="178"/>
      <c r="DI273" s="178"/>
      <c r="DJ273" s="178"/>
      <c r="DK273" s="178"/>
      <c r="DL273" s="178"/>
      <c r="DM273" s="178"/>
      <c r="DN273" s="178"/>
      <c r="DO273" s="178"/>
      <c r="DP273" s="178"/>
      <c r="DQ273" s="178"/>
      <c r="DR273" s="178"/>
      <c r="DS273" s="178"/>
      <c r="DT273" s="178"/>
      <c r="DU273" s="178"/>
      <c r="DV273" s="178"/>
      <c r="DW273" s="178"/>
      <c r="DX273" s="178"/>
      <c r="DY273" s="178"/>
      <c r="DZ273" s="178"/>
      <c r="EA273" s="178"/>
      <c r="EB273" s="178"/>
      <c r="EC273" s="178"/>
      <c r="ED273" s="178"/>
      <c r="EE273" s="178"/>
      <c r="EF273" s="178"/>
      <c r="EG273" s="178"/>
      <c r="EH273" s="178"/>
      <c r="EI273" s="178"/>
      <c r="EJ273" s="178"/>
      <c r="EK273" s="178"/>
      <c r="EL273" s="178"/>
      <c r="EM273" s="178"/>
      <c r="EN273" s="178"/>
      <c r="EO273" s="178"/>
      <c r="EP273" s="178"/>
      <c r="EQ273" s="178"/>
      <c r="ER273" s="377"/>
      <c r="ES273" s="178"/>
      <c r="ET273" s="178"/>
      <c r="EU273" s="178"/>
      <c r="EV273" s="178"/>
      <c r="EW273" s="178"/>
      <c r="EX273" s="178"/>
      <c r="EY273" s="178"/>
      <c r="EZ273" s="178"/>
      <c r="FA273" s="178"/>
      <c r="FB273" s="179"/>
      <c r="FC273" s="180">
        <v>3500000</v>
      </c>
      <c r="FD273" s="181"/>
      <c r="FE273" s="39">
        <f>FC273*E273</f>
        <v>3500000</v>
      </c>
      <c r="FF273" s="106">
        <v>3500000</v>
      </c>
      <c r="FG273" s="266" t="s">
        <v>636</v>
      </c>
    </row>
    <row r="274" spans="1:16380" ht="150.65" customHeight="1" x14ac:dyDescent="0.35">
      <c r="A274" s="247">
        <f>ROW()-5</f>
        <v>269</v>
      </c>
      <c r="B274" s="35" t="s">
        <v>706</v>
      </c>
      <c r="C274" s="373" t="s">
        <v>707</v>
      </c>
      <c r="D274" s="191" t="s">
        <v>424</v>
      </c>
      <c r="E274" s="323">
        <v>1</v>
      </c>
      <c r="F274" s="323">
        <v>6</v>
      </c>
      <c r="G274" s="112">
        <f>7996001+((60/72)*(9170000-7996001))</f>
        <v>8974333.5</v>
      </c>
      <c r="H274" s="112"/>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38"/>
      <c r="CA274" s="38"/>
      <c r="CB274" s="38"/>
      <c r="CC274" s="38"/>
      <c r="CD274" s="38"/>
      <c r="CE274" s="38"/>
      <c r="CF274" s="38"/>
      <c r="CG274" s="38"/>
      <c r="CH274" s="38"/>
      <c r="CI274" s="38"/>
      <c r="CJ274" s="38"/>
      <c r="CK274" s="374"/>
      <c r="CL274" s="374"/>
      <c r="CM274" s="374"/>
      <c r="CN274" s="375"/>
      <c r="CO274" s="109"/>
      <c r="CP274" s="109"/>
      <c r="CQ274" s="109"/>
      <c r="CR274" s="109"/>
      <c r="CS274" s="109"/>
      <c r="CT274" s="324"/>
      <c r="CU274" s="324"/>
      <c r="CV274" s="324"/>
      <c r="CW274" s="324"/>
      <c r="CX274" s="324"/>
      <c r="CY274" s="324"/>
      <c r="CZ274" s="324"/>
      <c r="DA274" s="324"/>
      <c r="DB274" s="324"/>
      <c r="DC274" s="324"/>
      <c r="DD274" s="324"/>
      <c r="DE274" s="324"/>
      <c r="DF274" s="324"/>
      <c r="DG274" s="324"/>
      <c r="DH274" s="324"/>
      <c r="DI274" s="324"/>
      <c r="DJ274" s="324"/>
      <c r="DK274" s="324"/>
      <c r="DL274" s="324"/>
      <c r="DM274" s="324"/>
      <c r="DN274" s="324"/>
      <c r="DO274" s="324"/>
      <c r="DP274" s="324"/>
      <c r="DQ274" s="324"/>
      <c r="DR274" s="324"/>
      <c r="DS274" s="324"/>
      <c r="DT274" s="324"/>
      <c r="DU274" s="324"/>
      <c r="DV274" s="324"/>
      <c r="DW274" s="324"/>
      <c r="DX274" s="324"/>
      <c r="DY274" s="324"/>
      <c r="DZ274" s="324"/>
      <c r="EA274" s="324"/>
      <c r="EB274" s="324"/>
      <c r="EC274" s="324"/>
      <c r="ED274" s="324"/>
      <c r="EE274" s="324"/>
      <c r="EF274" s="324"/>
      <c r="EG274" s="324"/>
      <c r="EH274" s="324"/>
      <c r="EI274" s="324"/>
      <c r="EJ274" s="324"/>
      <c r="EK274" s="324"/>
      <c r="EL274" s="324"/>
      <c r="EM274" s="324"/>
      <c r="EN274" s="324"/>
      <c r="EO274" s="324"/>
      <c r="EP274" s="324"/>
      <c r="EQ274" s="324"/>
      <c r="ER274" s="324"/>
      <c r="ES274" s="324"/>
      <c r="ET274" s="324"/>
      <c r="EU274" s="324"/>
      <c r="EV274" s="324"/>
      <c r="EW274" s="324"/>
      <c r="EX274" s="324"/>
      <c r="EY274" s="324"/>
      <c r="EZ274" s="324"/>
      <c r="FA274" s="324"/>
      <c r="FB274" s="324"/>
      <c r="FC274" s="120">
        <f>FE274/1.19</f>
        <v>7541456.7226890763</v>
      </c>
      <c r="FD274" s="120">
        <f>FC274*19%</f>
        <v>1432876.7773109246</v>
      </c>
      <c r="FE274" s="39">
        <v>8974333.5</v>
      </c>
      <c r="FF274" s="106">
        <f>+FE274*E274*F274</f>
        <v>53846001</v>
      </c>
      <c r="FG274" s="261" t="s">
        <v>380</v>
      </c>
      <c r="FH274" s="376"/>
      <c r="FI274" s="376"/>
      <c r="FJ274" s="376"/>
      <c r="FK274" s="376"/>
      <c r="FL274" s="376"/>
      <c r="FM274" s="376"/>
      <c r="FN274" s="376"/>
      <c r="FO274" s="376"/>
      <c r="FP274" s="376"/>
      <c r="FQ274" s="376"/>
      <c r="FR274" s="376"/>
      <c r="FS274" s="376"/>
      <c r="FT274" s="376"/>
      <c r="FU274" s="376"/>
      <c r="FV274" s="376"/>
      <c r="FW274" s="376"/>
      <c r="FX274" s="376"/>
      <c r="FY274" s="376"/>
      <c r="FZ274" s="376"/>
      <c r="GA274" s="376"/>
      <c r="GB274" s="376"/>
      <c r="GC274" s="376"/>
      <c r="GD274" s="376"/>
      <c r="GE274" s="376"/>
      <c r="GF274" s="376"/>
      <c r="GG274" s="376"/>
      <c r="GH274" s="376"/>
      <c r="GI274" s="376"/>
      <c r="GJ274" s="376"/>
      <c r="GK274" s="376"/>
      <c r="GL274" s="376"/>
      <c r="GM274" s="376"/>
      <c r="GN274" s="376"/>
      <c r="GO274" s="376"/>
      <c r="GP274" s="376"/>
      <c r="GQ274" s="376"/>
      <c r="GR274" s="376"/>
      <c r="GS274" s="376"/>
      <c r="GT274" s="376"/>
      <c r="GU274" s="376"/>
      <c r="GV274" s="376"/>
      <c r="GW274" s="376"/>
      <c r="GX274" s="376"/>
      <c r="GY274" s="376"/>
      <c r="GZ274" s="376"/>
      <c r="HA274" s="376"/>
      <c r="HB274" s="376"/>
      <c r="HC274" s="376"/>
      <c r="HD274" s="376"/>
      <c r="HE274" s="376"/>
      <c r="HF274" s="376"/>
      <c r="HG274" s="376"/>
      <c r="HH274" s="376"/>
      <c r="HI274" s="376"/>
      <c r="HJ274" s="376"/>
      <c r="HK274" s="376"/>
      <c r="HL274" s="376"/>
      <c r="HM274" s="376"/>
      <c r="HN274" s="376"/>
      <c r="HO274" s="376"/>
      <c r="HP274" s="376"/>
      <c r="HQ274" s="376"/>
      <c r="HR274" s="376"/>
      <c r="HS274" s="376"/>
      <c r="HT274" s="376"/>
      <c r="HU274" s="376"/>
      <c r="HV274" s="376"/>
      <c r="HW274" s="376"/>
      <c r="HX274" s="376"/>
      <c r="HY274" s="376"/>
      <c r="HZ274" s="376"/>
      <c r="IA274" s="376"/>
      <c r="IB274" s="376"/>
      <c r="IC274" s="376"/>
      <c r="ID274" s="376"/>
      <c r="IE274" s="376"/>
      <c r="IF274" s="376"/>
      <c r="IG274" s="376"/>
      <c r="IH274" s="376"/>
      <c r="II274" s="376"/>
      <c r="IJ274" s="376"/>
      <c r="IK274" s="376"/>
      <c r="IL274" s="376"/>
      <c r="IM274" s="376"/>
      <c r="IN274" s="376"/>
      <c r="IO274" s="376"/>
      <c r="IP274" s="376"/>
      <c r="IQ274" s="376"/>
      <c r="IR274" s="376"/>
      <c r="IS274" s="376"/>
      <c r="IT274" s="376"/>
      <c r="IU274" s="376"/>
      <c r="IV274" s="376"/>
      <c r="IW274" s="376"/>
      <c r="IX274" s="376"/>
      <c r="IY274" s="376"/>
      <c r="IZ274" s="376"/>
      <c r="JA274" s="376"/>
      <c r="JB274" s="376"/>
      <c r="JC274" s="376"/>
      <c r="JD274" s="376"/>
      <c r="JE274" s="376"/>
      <c r="JF274" s="376"/>
      <c r="JG274" s="376"/>
      <c r="JH274" s="376"/>
      <c r="JI274" s="376"/>
      <c r="JJ274" s="376"/>
      <c r="JK274" s="376"/>
      <c r="JL274" s="376"/>
      <c r="JM274" s="376"/>
      <c r="JN274" s="376"/>
      <c r="JO274" s="376"/>
      <c r="JP274" s="376"/>
      <c r="JQ274" s="376"/>
      <c r="JR274" s="376"/>
      <c r="JS274" s="376"/>
      <c r="JT274" s="376"/>
      <c r="JU274" s="376"/>
      <c r="JV274" s="376"/>
      <c r="JW274" s="376"/>
      <c r="JX274" s="376"/>
      <c r="JY274" s="376"/>
      <c r="JZ274" s="376"/>
      <c r="KA274" s="376"/>
      <c r="KB274" s="376"/>
      <c r="KC274" s="376"/>
      <c r="KD274" s="376"/>
      <c r="KE274" s="376"/>
      <c r="KF274" s="376"/>
      <c r="KG274" s="376"/>
      <c r="KH274" s="376"/>
      <c r="KI274" s="376"/>
      <c r="KJ274" s="376"/>
      <c r="KK274" s="376"/>
      <c r="KL274" s="376"/>
      <c r="KM274" s="376"/>
      <c r="KN274" s="376"/>
      <c r="KO274" s="376"/>
      <c r="KP274" s="376"/>
      <c r="KQ274" s="376"/>
      <c r="KR274" s="376"/>
      <c r="KS274" s="376"/>
      <c r="KT274" s="376"/>
      <c r="KU274" s="376"/>
      <c r="KV274" s="376"/>
      <c r="KW274" s="376"/>
      <c r="KX274" s="376"/>
      <c r="KY274" s="376"/>
      <c r="KZ274" s="376"/>
      <c r="LA274" s="376"/>
      <c r="LB274" s="376"/>
      <c r="LC274" s="376"/>
      <c r="LD274" s="376"/>
      <c r="LE274" s="376"/>
      <c r="LF274" s="376"/>
      <c r="LG274" s="376"/>
      <c r="LH274" s="376"/>
      <c r="LI274" s="376"/>
      <c r="LJ274" s="376"/>
      <c r="LK274" s="376"/>
      <c r="LL274" s="376"/>
      <c r="LM274" s="376"/>
      <c r="LN274" s="376"/>
      <c r="LO274" s="376"/>
      <c r="LP274" s="376"/>
      <c r="LQ274" s="376"/>
      <c r="LR274" s="376"/>
      <c r="LS274" s="376"/>
      <c r="LT274" s="376"/>
      <c r="LU274" s="376"/>
      <c r="LV274" s="376"/>
      <c r="LW274" s="376"/>
      <c r="LX274" s="376"/>
      <c r="LY274" s="376"/>
      <c r="LZ274" s="376"/>
      <c r="MA274" s="376"/>
      <c r="MB274" s="376"/>
      <c r="MC274" s="376"/>
      <c r="MD274" s="376"/>
      <c r="ME274" s="376"/>
      <c r="MF274" s="376"/>
      <c r="MG274" s="376"/>
      <c r="MH274" s="376"/>
      <c r="MI274" s="376"/>
      <c r="MJ274" s="376"/>
      <c r="MK274" s="376"/>
      <c r="ML274" s="376"/>
      <c r="MM274" s="376"/>
      <c r="MN274" s="376"/>
      <c r="MO274" s="376"/>
      <c r="MP274" s="376"/>
      <c r="MQ274" s="376"/>
      <c r="MR274" s="376"/>
      <c r="MS274" s="376"/>
      <c r="MT274" s="376"/>
      <c r="MU274" s="376"/>
      <c r="MV274" s="376"/>
      <c r="MW274" s="376"/>
      <c r="MX274" s="376"/>
      <c r="MY274" s="376"/>
      <c r="MZ274" s="376"/>
      <c r="NA274" s="376"/>
      <c r="NB274" s="376"/>
      <c r="NC274" s="376"/>
      <c r="ND274" s="376"/>
      <c r="NE274" s="376"/>
      <c r="NF274" s="376"/>
      <c r="NG274" s="376"/>
      <c r="NH274" s="376"/>
      <c r="NI274" s="376"/>
      <c r="NJ274" s="376"/>
      <c r="NK274" s="376"/>
      <c r="NL274" s="376"/>
      <c r="NM274" s="376"/>
      <c r="NN274" s="376"/>
      <c r="NO274" s="376"/>
      <c r="NP274" s="376"/>
      <c r="NQ274" s="376"/>
      <c r="NR274" s="376"/>
      <c r="NS274" s="376"/>
      <c r="NT274" s="376"/>
      <c r="NU274" s="376"/>
      <c r="NV274" s="376"/>
      <c r="NW274" s="376"/>
      <c r="NX274" s="376"/>
      <c r="NY274" s="376"/>
      <c r="NZ274" s="376"/>
      <c r="OA274" s="376"/>
      <c r="OB274" s="376"/>
      <c r="OC274" s="376"/>
      <c r="OD274" s="376"/>
      <c r="OE274" s="376"/>
      <c r="OF274" s="376"/>
      <c r="OG274" s="376"/>
      <c r="OH274" s="376"/>
      <c r="OI274" s="376"/>
      <c r="OJ274" s="376"/>
      <c r="OK274" s="376"/>
      <c r="OL274" s="376"/>
      <c r="OM274" s="376"/>
      <c r="ON274" s="376"/>
      <c r="OO274" s="376"/>
      <c r="OP274" s="376"/>
      <c r="OQ274" s="376"/>
      <c r="OR274" s="376"/>
      <c r="OS274" s="376"/>
      <c r="OT274" s="376"/>
      <c r="OU274" s="376"/>
      <c r="OV274" s="376"/>
      <c r="OW274" s="376"/>
      <c r="OX274" s="376"/>
      <c r="OY274" s="376"/>
      <c r="OZ274" s="376"/>
      <c r="PA274" s="376"/>
      <c r="PB274" s="376"/>
      <c r="PC274" s="376"/>
      <c r="PD274" s="376"/>
      <c r="PE274" s="376"/>
      <c r="PF274" s="376"/>
      <c r="PG274" s="376"/>
      <c r="PH274" s="376"/>
      <c r="PI274" s="376"/>
      <c r="PJ274" s="376"/>
      <c r="PK274" s="376"/>
      <c r="PL274" s="376"/>
      <c r="PM274" s="376"/>
      <c r="PN274" s="376"/>
      <c r="PO274" s="376"/>
      <c r="PP274" s="376"/>
      <c r="PQ274" s="376"/>
      <c r="PR274" s="376"/>
      <c r="PS274" s="376"/>
      <c r="PT274" s="376"/>
      <c r="PU274" s="376"/>
      <c r="PV274" s="376"/>
      <c r="PW274" s="376"/>
      <c r="PX274" s="376"/>
      <c r="PY274" s="376"/>
      <c r="PZ274" s="376"/>
      <c r="QA274" s="376"/>
      <c r="QB274" s="376"/>
      <c r="QC274" s="376"/>
      <c r="QD274" s="376"/>
      <c r="QE274" s="376"/>
      <c r="QF274" s="376"/>
      <c r="QG274" s="376"/>
      <c r="QH274" s="376"/>
      <c r="QI274" s="376"/>
      <c r="QJ274" s="376"/>
      <c r="QK274" s="376"/>
      <c r="QL274" s="376"/>
      <c r="QM274" s="376"/>
      <c r="QN274" s="376"/>
      <c r="QO274" s="376"/>
      <c r="QP274" s="376"/>
      <c r="QQ274" s="376"/>
      <c r="QR274" s="376"/>
      <c r="QS274" s="376"/>
      <c r="QT274" s="376"/>
      <c r="QU274" s="376"/>
      <c r="QV274" s="376"/>
      <c r="QW274" s="376"/>
      <c r="QX274" s="376"/>
      <c r="QY274" s="376"/>
      <c r="QZ274" s="376"/>
      <c r="RA274" s="376"/>
      <c r="RB274" s="376"/>
      <c r="RC274" s="376"/>
      <c r="RD274" s="376"/>
      <c r="RE274" s="376"/>
      <c r="RF274" s="376"/>
      <c r="RG274" s="376"/>
      <c r="RH274" s="376"/>
      <c r="RI274" s="376"/>
      <c r="RJ274" s="376"/>
      <c r="RK274" s="376"/>
      <c r="RL274" s="376"/>
      <c r="RM274" s="376"/>
      <c r="RN274" s="376"/>
      <c r="RO274" s="376"/>
      <c r="RP274" s="376"/>
      <c r="RQ274" s="376"/>
      <c r="RR274" s="376"/>
      <c r="RS274" s="376"/>
      <c r="RT274" s="376"/>
      <c r="RU274" s="376"/>
      <c r="RV274" s="376"/>
      <c r="RW274" s="376"/>
      <c r="RX274" s="376"/>
      <c r="RY274" s="376"/>
      <c r="RZ274" s="376"/>
      <c r="SA274" s="376"/>
      <c r="SB274" s="376"/>
      <c r="SC274" s="376"/>
      <c r="SD274" s="376"/>
      <c r="SE274" s="376"/>
      <c r="SF274" s="376"/>
      <c r="SG274" s="376"/>
      <c r="SH274" s="376"/>
      <c r="SI274" s="376"/>
      <c r="SJ274" s="376"/>
      <c r="SK274" s="376"/>
      <c r="SL274" s="376"/>
      <c r="SM274" s="376"/>
      <c r="SN274" s="376"/>
      <c r="SO274" s="376"/>
      <c r="SP274" s="376"/>
      <c r="SQ274" s="376"/>
      <c r="SR274" s="376"/>
      <c r="SS274" s="376"/>
      <c r="ST274" s="376"/>
      <c r="SU274" s="376"/>
      <c r="SV274" s="376"/>
      <c r="SW274" s="376"/>
      <c r="SX274" s="376"/>
      <c r="SY274" s="376"/>
      <c r="SZ274" s="376"/>
      <c r="TA274" s="376"/>
      <c r="TB274" s="376"/>
      <c r="TC274" s="376"/>
      <c r="TD274" s="376"/>
      <c r="TE274" s="376"/>
      <c r="TF274" s="376"/>
      <c r="TG274" s="376"/>
      <c r="TH274" s="376"/>
      <c r="TI274" s="376"/>
      <c r="TJ274" s="376"/>
      <c r="TK274" s="376"/>
      <c r="TL274" s="376"/>
      <c r="TM274" s="376"/>
      <c r="TN274" s="376"/>
      <c r="TO274" s="376"/>
      <c r="TP274" s="376"/>
      <c r="TQ274" s="376"/>
      <c r="TR274" s="376"/>
      <c r="TS274" s="376"/>
      <c r="TT274" s="376"/>
      <c r="TU274" s="376"/>
      <c r="TV274" s="376"/>
      <c r="TW274" s="376"/>
      <c r="TX274" s="376"/>
      <c r="TY274" s="376"/>
      <c r="TZ274" s="376"/>
      <c r="UA274" s="376"/>
      <c r="UB274" s="376"/>
      <c r="UC274" s="376"/>
      <c r="UD274" s="376"/>
      <c r="UE274" s="376"/>
      <c r="UF274" s="376"/>
      <c r="UG274" s="376"/>
      <c r="UH274" s="376"/>
      <c r="UI274" s="376"/>
      <c r="UJ274" s="376"/>
      <c r="UK274" s="376"/>
      <c r="UL274" s="376"/>
      <c r="UM274" s="376"/>
      <c r="UN274" s="376"/>
      <c r="UO274" s="376"/>
      <c r="UP274" s="376"/>
      <c r="UQ274" s="376"/>
      <c r="UR274" s="376"/>
      <c r="US274" s="376"/>
      <c r="UT274" s="376"/>
      <c r="UU274" s="376"/>
      <c r="UV274" s="376"/>
      <c r="UW274" s="376"/>
      <c r="UX274" s="376"/>
      <c r="UY274" s="376"/>
      <c r="UZ274" s="376"/>
      <c r="VA274" s="376"/>
      <c r="VB274" s="376"/>
      <c r="VC274" s="376"/>
      <c r="VD274" s="376"/>
      <c r="VE274" s="376"/>
      <c r="VF274" s="376"/>
      <c r="VG274" s="376"/>
      <c r="VH274" s="376"/>
      <c r="VI274" s="376"/>
      <c r="VJ274" s="376"/>
      <c r="VK274" s="376"/>
      <c r="VL274" s="376"/>
      <c r="VM274" s="376"/>
      <c r="VN274" s="376"/>
      <c r="VO274" s="376"/>
      <c r="VP274" s="376"/>
      <c r="VQ274" s="376"/>
      <c r="VR274" s="376"/>
      <c r="VS274" s="376"/>
      <c r="VT274" s="376"/>
      <c r="VU274" s="376"/>
      <c r="VV274" s="376"/>
      <c r="VW274" s="376"/>
      <c r="VX274" s="376"/>
      <c r="VY274" s="376"/>
      <c r="VZ274" s="376"/>
      <c r="WA274" s="376"/>
      <c r="WB274" s="376"/>
      <c r="WC274" s="376"/>
      <c r="WD274" s="376"/>
      <c r="WE274" s="376"/>
      <c r="WF274" s="376"/>
      <c r="WG274" s="376"/>
      <c r="WH274" s="376"/>
      <c r="WI274" s="376"/>
      <c r="WJ274" s="376"/>
      <c r="WK274" s="376"/>
      <c r="WL274" s="376"/>
      <c r="WM274" s="376"/>
      <c r="WN274" s="376"/>
      <c r="WO274" s="376"/>
      <c r="WP274" s="376"/>
      <c r="WQ274" s="376"/>
      <c r="WR274" s="376"/>
      <c r="WS274" s="376"/>
      <c r="WT274" s="376"/>
      <c r="WU274" s="376"/>
      <c r="WV274" s="376"/>
      <c r="WW274" s="376"/>
      <c r="WX274" s="376"/>
      <c r="WY274" s="376"/>
      <c r="WZ274" s="376"/>
      <c r="XA274" s="376"/>
      <c r="XB274" s="376"/>
      <c r="XC274" s="376"/>
      <c r="XD274" s="376"/>
      <c r="XE274" s="376"/>
      <c r="XF274" s="376"/>
      <c r="XG274" s="376"/>
      <c r="XH274" s="376"/>
      <c r="XI274" s="376"/>
      <c r="XJ274" s="376"/>
      <c r="XK274" s="376"/>
      <c r="XL274" s="376"/>
      <c r="XM274" s="376"/>
      <c r="XN274" s="376"/>
      <c r="XO274" s="376"/>
      <c r="XP274" s="376"/>
      <c r="XQ274" s="376"/>
      <c r="XR274" s="376"/>
      <c r="XS274" s="376"/>
      <c r="XT274" s="376"/>
      <c r="XU274" s="376"/>
      <c r="XV274" s="376"/>
      <c r="XW274" s="376"/>
      <c r="XX274" s="376"/>
      <c r="XY274" s="376"/>
      <c r="XZ274" s="376"/>
      <c r="YA274" s="376"/>
      <c r="YB274" s="376"/>
      <c r="YC274" s="376"/>
      <c r="YD274" s="376"/>
      <c r="YE274" s="376"/>
      <c r="YF274" s="376"/>
      <c r="YG274" s="376"/>
      <c r="YH274" s="376"/>
      <c r="YI274" s="376"/>
      <c r="YJ274" s="376"/>
      <c r="YK274" s="376"/>
      <c r="YL274" s="376"/>
      <c r="YM274" s="376"/>
      <c r="YN274" s="376"/>
      <c r="YO274" s="376"/>
      <c r="YP274" s="376"/>
      <c r="YQ274" s="376"/>
      <c r="YR274" s="376"/>
      <c r="YS274" s="376"/>
      <c r="YT274" s="376"/>
      <c r="YU274" s="376"/>
      <c r="YV274" s="376"/>
      <c r="YW274" s="376"/>
      <c r="YX274" s="376"/>
      <c r="YY274" s="376"/>
      <c r="YZ274" s="376"/>
      <c r="ZA274" s="376"/>
      <c r="ZB274" s="376"/>
      <c r="ZC274" s="376"/>
      <c r="ZD274" s="376"/>
      <c r="ZE274" s="376"/>
      <c r="ZF274" s="376"/>
      <c r="ZG274" s="376"/>
      <c r="ZH274" s="376"/>
      <c r="ZI274" s="376"/>
      <c r="ZJ274" s="376"/>
      <c r="ZK274" s="376"/>
      <c r="ZL274" s="376"/>
      <c r="ZM274" s="376"/>
      <c r="ZN274" s="376"/>
      <c r="ZO274" s="376"/>
      <c r="ZP274" s="376"/>
      <c r="ZQ274" s="376"/>
      <c r="ZR274" s="376"/>
      <c r="ZS274" s="376"/>
      <c r="ZT274" s="376"/>
      <c r="ZU274" s="376"/>
      <c r="ZV274" s="376"/>
      <c r="ZW274" s="376"/>
      <c r="ZX274" s="376"/>
      <c r="ZY274" s="376"/>
      <c r="ZZ274" s="376"/>
      <c r="AAA274" s="376"/>
      <c r="AAB274" s="376"/>
      <c r="AAC274" s="376"/>
      <c r="AAD274" s="376"/>
      <c r="AAE274" s="376"/>
      <c r="AAF274" s="376"/>
      <c r="AAG274" s="376"/>
      <c r="AAH274" s="376"/>
      <c r="AAI274" s="376"/>
      <c r="AAJ274" s="376"/>
      <c r="AAK274" s="376"/>
      <c r="AAL274" s="376"/>
      <c r="AAM274" s="376"/>
      <c r="AAN274" s="376"/>
      <c r="AAO274" s="376"/>
      <c r="AAP274" s="376"/>
      <c r="AAQ274" s="376"/>
      <c r="AAR274" s="376"/>
      <c r="AAS274" s="376"/>
      <c r="AAT274" s="376"/>
      <c r="AAU274" s="376"/>
      <c r="AAV274" s="376"/>
      <c r="AAW274" s="376"/>
      <c r="AAX274" s="376"/>
      <c r="AAY274" s="376"/>
      <c r="AAZ274" s="376"/>
      <c r="ABA274" s="376"/>
      <c r="ABB274" s="376"/>
      <c r="ABC274" s="376"/>
      <c r="ABD274" s="376"/>
      <c r="ABE274" s="376"/>
      <c r="ABF274" s="376"/>
      <c r="ABG274" s="376"/>
      <c r="ABH274" s="376"/>
      <c r="ABI274" s="376"/>
      <c r="ABJ274" s="376"/>
      <c r="ABK274" s="376"/>
      <c r="ABL274" s="376"/>
      <c r="ABM274" s="376"/>
      <c r="ABN274" s="376"/>
      <c r="ABO274" s="376"/>
      <c r="ABP274" s="376"/>
      <c r="ABQ274" s="376"/>
      <c r="ABR274" s="376"/>
      <c r="ABS274" s="376"/>
      <c r="ABT274" s="376"/>
      <c r="ABU274" s="376"/>
      <c r="ABV274" s="376"/>
      <c r="ABW274" s="376"/>
      <c r="ABX274" s="376"/>
      <c r="ABY274" s="376"/>
      <c r="ABZ274" s="376"/>
      <c r="ACA274" s="376"/>
      <c r="ACB274" s="376"/>
      <c r="ACC274" s="376"/>
      <c r="ACD274" s="376"/>
      <c r="ACE274" s="376"/>
      <c r="ACF274" s="376"/>
      <c r="ACG274" s="376"/>
      <c r="ACH274" s="376"/>
      <c r="ACI274" s="376"/>
      <c r="ACJ274" s="376"/>
      <c r="ACK274" s="376"/>
      <c r="ACL274" s="376"/>
      <c r="ACM274" s="376"/>
      <c r="ACN274" s="376"/>
      <c r="ACO274" s="376"/>
      <c r="ACP274" s="376"/>
      <c r="ACQ274" s="376"/>
      <c r="ACR274" s="376"/>
      <c r="ACS274" s="376"/>
      <c r="ACT274" s="376"/>
      <c r="ACU274" s="376"/>
      <c r="ACV274" s="376"/>
      <c r="ACW274" s="376"/>
      <c r="ACX274" s="376"/>
      <c r="ACY274" s="376"/>
      <c r="ACZ274" s="376"/>
      <c r="ADA274" s="376"/>
      <c r="ADB274" s="376"/>
      <c r="ADC274" s="376"/>
      <c r="ADD274" s="376"/>
      <c r="ADE274" s="376"/>
      <c r="ADF274" s="376"/>
      <c r="ADG274" s="376"/>
      <c r="ADH274" s="376"/>
      <c r="ADI274" s="376"/>
      <c r="ADJ274" s="376"/>
      <c r="ADK274" s="376"/>
      <c r="ADL274" s="376"/>
      <c r="ADM274" s="376"/>
      <c r="ADN274" s="376"/>
      <c r="ADO274" s="376"/>
      <c r="ADP274" s="376"/>
      <c r="ADQ274" s="376"/>
      <c r="ADR274" s="376"/>
      <c r="ADS274" s="376"/>
      <c r="ADT274" s="376"/>
      <c r="ADU274" s="376"/>
      <c r="ADV274" s="376"/>
      <c r="ADW274" s="376"/>
      <c r="ADX274" s="376"/>
      <c r="ADY274" s="376"/>
      <c r="ADZ274" s="376"/>
      <c r="AEA274" s="376"/>
      <c r="AEB274" s="376"/>
      <c r="AEC274" s="376"/>
      <c r="AED274" s="376"/>
      <c r="AEE274" s="376"/>
      <c r="AEF274" s="376"/>
      <c r="AEG274" s="376"/>
      <c r="AEH274" s="376"/>
      <c r="AEI274" s="376"/>
      <c r="AEJ274" s="376"/>
      <c r="AEK274" s="376"/>
      <c r="AEL274" s="376"/>
      <c r="AEM274" s="376"/>
      <c r="AEN274" s="376"/>
      <c r="AEO274" s="376"/>
      <c r="AEP274" s="376"/>
      <c r="AEQ274" s="376"/>
      <c r="AER274" s="376"/>
      <c r="AES274" s="376"/>
      <c r="AET274" s="376"/>
      <c r="AEU274" s="376"/>
      <c r="AEV274" s="376"/>
      <c r="AEW274" s="376"/>
      <c r="AEX274" s="376"/>
      <c r="AEY274" s="376"/>
      <c r="AEZ274" s="376"/>
      <c r="AFA274" s="376"/>
      <c r="AFB274" s="376"/>
      <c r="AFC274" s="376"/>
      <c r="AFD274" s="376"/>
      <c r="AFE274" s="376"/>
      <c r="AFF274" s="376"/>
      <c r="AFG274" s="376"/>
      <c r="AFH274" s="376"/>
      <c r="AFI274" s="376"/>
      <c r="AFJ274" s="376"/>
      <c r="AFK274" s="376"/>
      <c r="AFL274" s="376"/>
      <c r="AFM274" s="376"/>
      <c r="AFN274" s="376"/>
      <c r="AFO274" s="376"/>
      <c r="AFP274" s="376"/>
      <c r="AFQ274" s="376"/>
      <c r="AFR274" s="376"/>
      <c r="AFS274" s="376"/>
      <c r="AFT274" s="376"/>
      <c r="AFU274" s="376"/>
      <c r="AFV274" s="376"/>
      <c r="AFW274" s="376"/>
      <c r="AFX274" s="376"/>
      <c r="AFY274" s="376"/>
      <c r="AFZ274" s="376"/>
      <c r="AGA274" s="376"/>
      <c r="AGB274" s="376"/>
      <c r="AGC274" s="376"/>
      <c r="AGD274" s="376"/>
      <c r="AGE274" s="376"/>
      <c r="AGF274" s="376"/>
      <c r="AGG274" s="376"/>
      <c r="AGH274" s="376"/>
      <c r="AGI274" s="376"/>
      <c r="AGJ274" s="376"/>
      <c r="AGK274" s="376"/>
      <c r="AGL274" s="376"/>
      <c r="AGM274" s="376"/>
      <c r="AGN274" s="376"/>
      <c r="AGO274" s="376"/>
      <c r="AGP274" s="376"/>
      <c r="AGQ274" s="376"/>
      <c r="AGR274" s="376"/>
      <c r="AGS274" s="376"/>
      <c r="AGT274" s="376"/>
      <c r="AGU274" s="376"/>
      <c r="AGV274" s="376"/>
      <c r="AGW274" s="376"/>
      <c r="AGX274" s="376"/>
      <c r="AGY274" s="376"/>
      <c r="AGZ274" s="376"/>
      <c r="AHA274" s="376"/>
      <c r="AHB274" s="376"/>
      <c r="AHC274" s="376"/>
      <c r="AHD274" s="376"/>
      <c r="AHE274" s="376"/>
      <c r="AHF274" s="376"/>
      <c r="AHG274" s="376"/>
      <c r="AHH274" s="376"/>
      <c r="AHI274" s="376"/>
      <c r="AHJ274" s="376"/>
      <c r="AHK274" s="376"/>
      <c r="AHL274" s="376"/>
      <c r="AHM274" s="376"/>
      <c r="AHN274" s="376"/>
      <c r="AHO274" s="376"/>
      <c r="AHP274" s="376"/>
      <c r="AHQ274" s="376"/>
      <c r="AHR274" s="376"/>
      <c r="AHS274" s="376"/>
      <c r="AHT274" s="376"/>
      <c r="AHU274" s="376"/>
      <c r="AHV274" s="376"/>
      <c r="AHW274" s="376"/>
      <c r="AHX274" s="376"/>
      <c r="AHY274" s="376"/>
      <c r="AHZ274" s="376"/>
      <c r="AIA274" s="376"/>
      <c r="AIB274" s="376"/>
      <c r="AIC274" s="376"/>
      <c r="AID274" s="376"/>
      <c r="AIE274" s="376"/>
      <c r="AIF274" s="376"/>
      <c r="AIG274" s="376"/>
      <c r="AIH274" s="376"/>
      <c r="AII274" s="376"/>
      <c r="AIJ274" s="376"/>
      <c r="AIK274" s="376"/>
      <c r="AIL274" s="376"/>
      <c r="AIM274" s="376"/>
      <c r="AIN274" s="376"/>
      <c r="AIO274" s="376"/>
      <c r="AIP274" s="376"/>
      <c r="AIQ274" s="376"/>
      <c r="AIR274" s="376"/>
      <c r="AIS274" s="376"/>
      <c r="AIT274" s="376"/>
      <c r="AIU274" s="376"/>
      <c r="AIV274" s="376"/>
      <c r="AIW274" s="376"/>
      <c r="AIX274" s="376"/>
      <c r="AIY274" s="376"/>
      <c r="AIZ274" s="376"/>
      <c r="AJA274" s="376"/>
      <c r="AJB274" s="376"/>
      <c r="AJC274" s="376"/>
      <c r="AJD274" s="376"/>
      <c r="AJE274" s="376"/>
      <c r="AJF274" s="376"/>
      <c r="AJG274" s="376"/>
      <c r="AJH274" s="376"/>
      <c r="AJI274" s="376"/>
      <c r="AJJ274" s="376"/>
      <c r="AJK274" s="376"/>
      <c r="AJL274" s="376"/>
      <c r="AJM274" s="376"/>
      <c r="AJN274" s="376"/>
      <c r="AJO274" s="376"/>
      <c r="AJP274" s="376"/>
      <c r="AJQ274" s="376"/>
      <c r="AJR274" s="376"/>
      <c r="AJS274" s="376"/>
      <c r="AJT274" s="376"/>
      <c r="AJU274" s="376"/>
      <c r="AJV274" s="376"/>
      <c r="AJW274" s="376"/>
      <c r="AJX274" s="376"/>
      <c r="AJY274" s="376"/>
      <c r="AJZ274" s="376"/>
      <c r="AKA274" s="376"/>
      <c r="AKB274" s="376"/>
      <c r="AKC274" s="376"/>
      <c r="AKD274" s="376"/>
      <c r="AKE274" s="376"/>
      <c r="AKF274" s="376"/>
      <c r="AKG274" s="376"/>
      <c r="AKH274" s="376"/>
      <c r="AKI274" s="376"/>
      <c r="AKJ274" s="376"/>
      <c r="AKK274" s="376"/>
      <c r="AKL274" s="376"/>
      <c r="AKM274" s="376"/>
      <c r="AKN274" s="376"/>
      <c r="AKO274" s="376"/>
      <c r="AKP274" s="376"/>
      <c r="AKQ274" s="376"/>
      <c r="AKR274" s="376"/>
      <c r="AKS274" s="376"/>
      <c r="AKT274" s="376"/>
      <c r="AKU274" s="376"/>
      <c r="AKV274" s="376"/>
      <c r="AKW274" s="376"/>
      <c r="AKX274" s="376"/>
      <c r="AKY274" s="376"/>
      <c r="AKZ274" s="376"/>
      <c r="ALA274" s="376"/>
      <c r="ALB274" s="376"/>
      <c r="ALC274" s="376"/>
      <c r="ALD274" s="376"/>
      <c r="ALE274" s="376"/>
      <c r="ALF274" s="376"/>
      <c r="ALG274" s="376"/>
      <c r="ALH274" s="376"/>
      <c r="ALI274" s="376"/>
      <c r="ALJ274" s="376"/>
      <c r="ALK274" s="376"/>
      <c r="ALL274" s="376"/>
      <c r="ALM274" s="376"/>
      <c r="ALN274" s="376"/>
      <c r="ALO274" s="376"/>
      <c r="ALP274" s="376"/>
      <c r="ALQ274" s="376"/>
      <c r="ALR274" s="376"/>
      <c r="ALS274" s="376"/>
      <c r="ALT274" s="376"/>
      <c r="ALU274" s="376"/>
      <c r="ALV274" s="376"/>
      <c r="ALW274" s="376"/>
      <c r="ALX274" s="376"/>
      <c r="ALY274" s="376"/>
      <c r="ALZ274" s="376"/>
      <c r="AMA274" s="376"/>
      <c r="AMB274" s="376"/>
      <c r="AMC274" s="376"/>
      <c r="AMD274" s="376"/>
      <c r="AME274" s="376"/>
      <c r="AMF274" s="376"/>
      <c r="AMG274" s="376"/>
      <c r="AMH274" s="376"/>
      <c r="AMI274" s="376"/>
      <c r="AMJ274" s="376"/>
      <c r="AMK274" s="376"/>
      <c r="AML274" s="376"/>
      <c r="AMM274" s="376"/>
      <c r="AMN274" s="376"/>
      <c r="AMO274" s="376"/>
      <c r="AMP274" s="376"/>
      <c r="AMQ274" s="376"/>
      <c r="AMR274" s="376"/>
      <c r="AMS274" s="376"/>
      <c r="AMT274" s="376"/>
      <c r="AMU274" s="376"/>
      <c r="AMV274" s="376"/>
      <c r="AMW274" s="376"/>
      <c r="AMX274" s="376"/>
      <c r="AMY274" s="376"/>
      <c r="AMZ274" s="376"/>
      <c r="ANA274" s="376"/>
      <c r="ANB274" s="376"/>
      <c r="ANC274" s="376"/>
      <c r="AND274" s="376"/>
      <c r="ANE274" s="376"/>
      <c r="ANF274" s="376"/>
      <c r="ANG274" s="376"/>
      <c r="ANH274" s="376"/>
      <c r="ANI274" s="376"/>
      <c r="ANJ274" s="376"/>
      <c r="ANK274" s="376"/>
      <c r="ANL274" s="376"/>
      <c r="ANM274" s="376"/>
      <c r="ANN274" s="376"/>
      <c r="ANO274" s="376"/>
      <c r="ANP274" s="376"/>
      <c r="ANQ274" s="376"/>
      <c r="ANR274" s="376"/>
      <c r="ANS274" s="376"/>
      <c r="ANT274" s="376"/>
      <c r="ANU274" s="376"/>
      <c r="ANV274" s="376"/>
      <c r="ANW274" s="376"/>
      <c r="ANX274" s="376"/>
      <c r="ANY274" s="376"/>
      <c r="ANZ274" s="376"/>
      <c r="AOA274" s="376"/>
      <c r="AOB274" s="376"/>
      <c r="AOC274" s="376"/>
      <c r="AOD274" s="376"/>
      <c r="AOE274" s="376"/>
      <c r="AOF274" s="376"/>
      <c r="AOG274" s="376"/>
      <c r="AOH274" s="376"/>
      <c r="AOI274" s="376"/>
      <c r="AOJ274" s="376"/>
      <c r="AOK274" s="376"/>
      <c r="AOL274" s="376"/>
      <c r="AOM274" s="376"/>
      <c r="AON274" s="376"/>
      <c r="AOO274" s="376"/>
      <c r="AOP274" s="376"/>
      <c r="AOQ274" s="376"/>
      <c r="AOR274" s="376"/>
      <c r="AOS274" s="376"/>
      <c r="AOT274" s="376"/>
      <c r="AOU274" s="376"/>
      <c r="AOV274" s="376"/>
      <c r="AOW274" s="376"/>
      <c r="AOX274" s="376"/>
      <c r="AOY274" s="376"/>
      <c r="AOZ274" s="376"/>
      <c r="APA274" s="376"/>
      <c r="APB274" s="376"/>
      <c r="APC274" s="376"/>
      <c r="APD274" s="376"/>
      <c r="APE274" s="376"/>
      <c r="APF274" s="376"/>
      <c r="APG274" s="376"/>
      <c r="APH274" s="376"/>
      <c r="API274" s="376"/>
      <c r="APJ274" s="376"/>
      <c r="APK274" s="376"/>
      <c r="APL274" s="376"/>
      <c r="APM274" s="376"/>
      <c r="APN274" s="376"/>
      <c r="APO274" s="376"/>
      <c r="APP274" s="376"/>
      <c r="APQ274" s="376"/>
      <c r="APR274" s="376"/>
      <c r="APS274" s="376"/>
      <c r="APT274" s="376"/>
      <c r="APU274" s="376"/>
      <c r="APV274" s="376"/>
      <c r="APW274" s="376"/>
      <c r="APX274" s="376"/>
      <c r="APY274" s="376"/>
      <c r="APZ274" s="376"/>
      <c r="AQA274" s="376"/>
      <c r="AQB274" s="376"/>
      <c r="AQC274" s="376"/>
      <c r="AQD274" s="376"/>
      <c r="AQE274" s="376"/>
      <c r="AQF274" s="376"/>
      <c r="AQG274" s="376"/>
      <c r="AQH274" s="376"/>
      <c r="AQI274" s="376"/>
      <c r="AQJ274" s="376"/>
      <c r="AQK274" s="376"/>
      <c r="AQL274" s="376"/>
      <c r="AQM274" s="376"/>
      <c r="AQN274" s="376"/>
      <c r="AQO274" s="376"/>
      <c r="AQP274" s="376"/>
      <c r="AQQ274" s="376"/>
      <c r="AQR274" s="376"/>
      <c r="AQS274" s="376"/>
      <c r="AQT274" s="376"/>
      <c r="AQU274" s="376"/>
      <c r="AQV274" s="376"/>
      <c r="AQW274" s="376"/>
      <c r="AQX274" s="376"/>
      <c r="AQY274" s="376"/>
      <c r="AQZ274" s="376"/>
      <c r="ARA274" s="376"/>
      <c r="ARB274" s="376"/>
      <c r="ARC274" s="376"/>
      <c r="ARD274" s="376"/>
      <c r="ARE274" s="376"/>
      <c r="ARF274" s="376"/>
      <c r="ARG274" s="376"/>
      <c r="ARH274" s="376"/>
      <c r="ARI274" s="376"/>
      <c r="ARJ274" s="376"/>
      <c r="ARK274" s="376"/>
      <c r="ARL274" s="376"/>
      <c r="ARM274" s="376"/>
      <c r="ARN274" s="376"/>
      <c r="ARO274" s="376"/>
      <c r="ARP274" s="376"/>
      <c r="ARQ274" s="376"/>
      <c r="ARR274" s="376"/>
      <c r="ARS274" s="376"/>
      <c r="ART274" s="376"/>
      <c r="ARU274" s="376"/>
      <c r="ARV274" s="376"/>
      <c r="ARW274" s="376"/>
      <c r="ARX274" s="376"/>
      <c r="ARY274" s="376"/>
      <c r="ARZ274" s="376"/>
      <c r="ASA274" s="376"/>
      <c r="ASB274" s="376"/>
      <c r="ASC274" s="376"/>
      <c r="ASD274" s="376"/>
      <c r="ASE274" s="376"/>
      <c r="ASF274" s="376"/>
      <c r="ASG274" s="376"/>
      <c r="ASH274" s="376"/>
      <c r="ASI274" s="376"/>
      <c r="ASJ274" s="376"/>
      <c r="ASK274" s="376"/>
      <c r="ASL274" s="376"/>
      <c r="ASM274" s="376"/>
      <c r="ASN274" s="376"/>
      <c r="ASO274" s="376"/>
      <c r="ASP274" s="376"/>
      <c r="ASQ274" s="376"/>
      <c r="ASR274" s="376"/>
      <c r="ASS274" s="376"/>
      <c r="AST274" s="376"/>
      <c r="ASU274" s="376"/>
      <c r="ASV274" s="376"/>
      <c r="ASW274" s="376"/>
      <c r="ASX274" s="376"/>
      <c r="ASY274" s="376"/>
      <c r="ASZ274" s="376"/>
      <c r="ATA274" s="376"/>
      <c r="ATB274" s="376"/>
      <c r="ATC274" s="376"/>
      <c r="ATD274" s="376"/>
      <c r="ATE274" s="376"/>
      <c r="ATF274" s="376"/>
      <c r="ATG274" s="376"/>
      <c r="ATH274" s="376"/>
      <c r="ATI274" s="376"/>
      <c r="ATJ274" s="376"/>
      <c r="ATK274" s="376"/>
      <c r="ATL274" s="376"/>
      <c r="ATM274" s="376"/>
      <c r="ATN274" s="376"/>
      <c r="ATO274" s="376"/>
      <c r="ATP274" s="376"/>
      <c r="ATQ274" s="376"/>
      <c r="ATR274" s="376"/>
      <c r="ATS274" s="376"/>
      <c r="ATT274" s="376"/>
      <c r="ATU274" s="376"/>
      <c r="ATV274" s="376"/>
      <c r="ATW274" s="376"/>
      <c r="ATX274" s="376"/>
      <c r="ATY274" s="376"/>
      <c r="ATZ274" s="376"/>
      <c r="AUA274" s="376"/>
      <c r="AUB274" s="376"/>
      <c r="AUC274" s="376"/>
      <c r="AUD274" s="376"/>
      <c r="AUE274" s="376"/>
      <c r="AUF274" s="376"/>
      <c r="AUG274" s="376"/>
      <c r="AUH274" s="376"/>
      <c r="AUI274" s="376"/>
      <c r="AUJ274" s="376"/>
      <c r="AUK274" s="376"/>
      <c r="AUL274" s="376"/>
      <c r="AUM274" s="376"/>
      <c r="AUN274" s="376"/>
      <c r="AUO274" s="376"/>
      <c r="AUP274" s="376"/>
      <c r="AUQ274" s="376"/>
      <c r="AUR274" s="376"/>
      <c r="AUS274" s="376"/>
      <c r="AUT274" s="376"/>
      <c r="AUU274" s="376"/>
      <c r="AUV274" s="376"/>
      <c r="AUW274" s="376"/>
      <c r="AUX274" s="376"/>
      <c r="AUY274" s="376"/>
      <c r="AUZ274" s="376"/>
      <c r="AVA274" s="376"/>
      <c r="AVB274" s="376"/>
      <c r="AVC274" s="376"/>
      <c r="AVD274" s="376"/>
      <c r="AVE274" s="376"/>
      <c r="AVF274" s="376"/>
      <c r="AVG274" s="376"/>
      <c r="AVH274" s="376"/>
      <c r="AVI274" s="376"/>
      <c r="AVJ274" s="376"/>
      <c r="AVK274" s="376"/>
      <c r="AVL274" s="376"/>
      <c r="AVM274" s="376"/>
      <c r="AVN274" s="376"/>
      <c r="AVO274" s="376"/>
      <c r="AVP274" s="376"/>
      <c r="AVQ274" s="376"/>
      <c r="AVR274" s="376"/>
      <c r="AVS274" s="376"/>
      <c r="AVT274" s="376"/>
      <c r="AVU274" s="376"/>
      <c r="AVV274" s="376"/>
      <c r="AVW274" s="376"/>
      <c r="AVX274" s="376"/>
      <c r="AVY274" s="376"/>
      <c r="AVZ274" s="376"/>
      <c r="AWA274" s="376"/>
      <c r="AWB274" s="376"/>
      <c r="AWC274" s="376"/>
      <c r="AWD274" s="376"/>
      <c r="AWE274" s="376"/>
      <c r="AWF274" s="376"/>
      <c r="AWG274" s="376"/>
      <c r="AWH274" s="376"/>
      <c r="AWI274" s="376"/>
      <c r="AWJ274" s="376"/>
      <c r="AWK274" s="376"/>
      <c r="AWL274" s="376"/>
      <c r="AWM274" s="376"/>
      <c r="AWN274" s="376"/>
      <c r="AWO274" s="376"/>
      <c r="AWP274" s="376"/>
      <c r="AWQ274" s="376"/>
      <c r="AWR274" s="376"/>
      <c r="AWS274" s="376"/>
      <c r="AWT274" s="376"/>
      <c r="AWU274" s="376"/>
      <c r="AWV274" s="376"/>
      <c r="AWW274" s="376"/>
      <c r="AWX274" s="376"/>
      <c r="AWY274" s="376"/>
      <c r="AWZ274" s="376"/>
      <c r="AXA274" s="376"/>
      <c r="AXB274" s="376"/>
      <c r="AXC274" s="376"/>
      <c r="AXD274" s="376"/>
      <c r="AXE274" s="376"/>
      <c r="AXF274" s="376"/>
      <c r="AXG274" s="376"/>
      <c r="AXH274" s="376"/>
      <c r="AXI274" s="376"/>
      <c r="AXJ274" s="376"/>
      <c r="AXK274" s="376"/>
      <c r="AXL274" s="376"/>
      <c r="AXM274" s="376"/>
      <c r="AXN274" s="376"/>
      <c r="AXO274" s="376"/>
      <c r="AXP274" s="376"/>
      <c r="AXQ274" s="376"/>
      <c r="AXR274" s="376"/>
      <c r="AXS274" s="376"/>
      <c r="AXT274" s="376"/>
      <c r="AXU274" s="376"/>
      <c r="AXV274" s="376"/>
      <c r="AXW274" s="376"/>
      <c r="AXX274" s="376"/>
      <c r="AXY274" s="376"/>
      <c r="AXZ274" s="376"/>
      <c r="AYA274" s="376"/>
      <c r="AYB274" s="376"/>
      <c r="AYC274" s="376"/>
      <c r="AYD274" s="376"/>
      <c r="AYE274" s="376"/>
      <c r="AYF274" s="376"/>
      <c r="AYG274" s="376"/>
      <c r="AYH274" s="376"/>
      <c r="AYI274" s="376"/>
      <c r="AYJ274" s="376"/>
      <c r="AYK274" s="376"/>
      <c r="AYL274" s="376"/>
      <c r="AYM274" s="376"/>
      <c r="AYN274" s="376"/>
      <c r="AYO274" s="376"/>
      <c r="AYP274" s="376"/>
      <c r="AYQ274" s="376"/>
      <c r="AYR274" s="376"/>
      <c r="AYS274" s="376"/>
      <c r="AYT274" s="376"/>
      <c r="AYU274" s="376"/>
      <c r="AYV274" s="376"/>
      <c r="AYW274" s="376"/>
      <c r="AYX274" s="376"/>
      <c r="AYY274" s="376"/>
      <c r="AYZ274" s="376"/>
      <c r="AZA274" s="376"/>
      <c r="AZB274" s="376"/>
      <c r="AZC274" s="376"/>
      <c r="AZD274" s="376"/>
      <c r="AZE274" s="376"/>
      <c r="AZF274" s="376"/>
      <c r="AZG274" s="376"/>
      <c r="AZH274" s="376"/>
      <c r="AZI274" s="376"/>
      <c r="AZJ274" s="376"/>
      <c r="AZK274" s="376"/>
      <c r="AZL274" s="376"/>
      <c r="AZM274" s="376"/>
      <c r="AZN274" s="376"/>
      <c r="AZO274" s="376"/>
      <c r="AZP274" s="376"/>
      <c r="AZQ274" s="376"/>
      <c r="AZR274" s="376"/>
      <c r="AZS274" s="376"/>
      <c r="AZT274" s="376"/>
      <c r="AZU274" s="376"/>
      <c r="AZV274" s="376"/>
      <c r="AZW274" s="376"/>
      <c r="AZX274" s="376"/>
      <c r="AZY274" s="376"/>
      <c r="AZZ274" s="376"/>
      <c r="BAA274" s="376"/>
      <c r="BAB274" s="376"/>
      <c r="BAC274" s="376"/>
      <c r="BAD274" s="376"/>
      <c r="BAE274" s="376"/>
      <c r="BAF274" s="376"/>
      <c r="BAG274" s="376"/>
      <c r="BAH274" s="376"/>
      <c r="BAI274" s="376"/>
      <c r="BAJ274" s="376"/>
      <c r="BAK274" s="376"/>
      <c r="BAL274" s="376"/>
      <c r="BAM274" s="376"/>
      <c r="BAN274" s="376"/>
      <c r="BAO274" s="376"/>
      <c r="BAP274" s="376"/>
      <c r="BAQ274" s="376"/>
      <c r="BAR274" s="376"/>
      <c r="BAS274" s="376"/>
      <c r="BAT274" s="376"/>
      <c r="BAU274" s="376"/>
      <c r="BAV274" s="376"/>
      <c r="BAW274" s="376"/>
      <c r="BAX274" s="376"/>
      <c r="BAY274" s="376"/>
      <c r="BAZ274" s="376"/>
      <c r="BBA274" s="376"/>
      <c r="BBB274" s="376"/>
      <c r="BBC274" s="376"/>
      <c r="BBD274" s="376"/>
      <c r="BBE274" s="376"/>
      <c r="BBF274" s="376"/>
      <c r="BBG274" s="376"/>
      <c r="BBH274" s="376"/>
      <c r="BBI274" s="376"/>
      <c r="BBJ274" s="376"/>
      <c r="BBK274" s="376"/>
      <c r="BBL274" s="376"/>
      <c r="BBM274" s="376"/>
      <c r="BBN274" s="376"/>
      <c r="BBO274" s="376"/>
      <c r="BBP274" s="376"/>
      <c r="BBQ274" s="376"/>
      <c r="BBR274" s="376"/>
      <c r="BBS274" s="376"/>
      <c r="BBT274" s="376"/>
      <c r="BBU274" s="376"/>
      <c r="BBV274" s="376"/>
      <c r="BBW274" s="376"/>
      <c r="BBX274" s="376"/>
      <c r="BBY274" s="376"/>
      <c r="BBZ274" s="376"/>
      <c r="BCA274" s="376"/>
      <c r="BCB274" s="376"/>
      <c r="BCC274" s="376"/>
      <c r="BCD274" s="376"/>
      <c r="BCE274" s="376"/>
      <c r="BCF274" s="376"/>
      <c r="BCG274" s="376"/>
      <c r="BCH274" s="376"/>
      <c r="BCI274" s="376"/>
      <c r="BCJ274" s="376"/>
      <c r="BCK274" s="376"/>
      <c r="BCL274" s="376"/>
      <c r="BCM274" s="376"/>
      <c r="BCN274" s="376"/>
      <c r="BCO274" s="376"/>
      <c r="BCP274" s="376"/>
      <c r="BCQ274" s="376"/>
      <c r="BCR274" s="376"/>
      <c r="BCS274" s="376"/>
      <c r="BCT274" s="376"/>
      <c r="BCU274" s="376"/>
      <c r="BCV274" s="376"/>
      <c r="BCW274" s="376"/>
      <c r="BCX274" s="376"/>
      <c r="BCY274" s="376"/>
      <c r="BCZ274" s="376"/>
      <c r="BDA274" s="376"/>
      <c r="BDB274" s="376"/>
      <c r="BDC274" s="376"/>
      <c r="BDD274" s="376"/>
      <c r="BDE274" s="376"/>
      <c r="BDF274" s="376"/>
      <c r="BDG274" s="376"/>
      <c r="BDH274" s="376"/>
      <c r="BDI274" s="376"/>
      <c r="BDJ274" s="376"/>
      <c r="BDK274" s="376"/>
      <c r="BDL274" s="376"/>
      <c r="BDM274" s="376"/>
      <c r="BDN274" s="376"/>
      <c r="BDO274" s="376"/>
      <c r="BDP274" s="376"/>
      <c r="BDQ274" s="376"/>
      <c r="BDR274" s="376"/>
      <c r="BDS274" s="376"/>
      <c r="BDT274" s="376"/>
      <c r="BDU274" s="376"/>
      <c r="BDV274" s="376"/>
      <c r="BDW274" s="376"/>
      <c r="BDX274" s="376"/>
      <c r="BDY274" s="376"/>
      <c r="BDZ274" s="376"/>
      <c r="BEA274" s="376"/>
      <c r="BEB274" s="376"/>
      <c r="BEC274" s="376"/>
      <c r="BED274" s="376"/>
      <c r="BEE274" s="376"/>
      <c r="BEF274" s="376"/>
      <c r="BEG274" s="376"/>
      <c r="BEH274" s="376"/>
      <c r="BEI274" s="376"/>
      <c r="BEJ274" s="376"/>
      <c r="BEK274" s="376"/>
      <c r="BEL274" s="376"/>
      <c r="BEM274" s="376"/>
      <c r="BEN274" s="376"/>
      <c r="BEO274" s="376"/>
      <c r="BEP274" s="376"/>
      <c r="BEQ274" s="376"/>
      <c r="BER274" s="376"/>
      <c r="BES274" s="376"/>
      <c r="BET274" s="376"/>
      <c r="BEU274" s="376"/>
      <c r="BEV274" s="376"/>
      <c r="BEW274" s="376"/>
      <c r="BEX274" s="376"/>
      <c r="BEY274" s="376"/>
      <c r="BEZ274" s="376"/>
      <c r="BFA274" s="376"/>
      <c r="BFB274" s="376"/>
      <c r="BFC274" s="376"/>
      <c r="BFD274" s="376"/>
      <c r="BFE274" s="376"/>
      <c r="BFF274" s="376"/>
      <c r="BFG274" s="376"/>
      <c r="BFH274" s="376"/>
      <c r="BFI274" s="376"/>
      <c r="BFJ274" s="376"/>
      <c r="BFK274" s="376"/>
      <c r="BFL274" s="376"/>
      <c r="BFM274" s="376"/>
      <c r="BFN274" s="376"/>
      <c r="BFO274" s="376"/>
      <c r="BFP274" s="376"/>
      <c r="BFQ274" s="376"/>
      <c r="BFR274" s="376"/>
      <c r="BFS274" s="376"/>
      <c r="BFT274" s="376"/>
      <c r="BFU274" s="376"/>
      <c r="BFV274" s="376"/>
      <c r="BFW274" s="376"/>
      <c r="BFX274" s="376"/>
      <c r="BFY274" s="376"/>
      <c r="BFZ274" s="376"/>
      <c r="BGA274" s="376"/>
      <c r="BGB274" s="376"/>
      <c r="BGC274" s="376"/>
      <c r="BGD274" s="376"/>
      <c r="BGE274" s="376"/>
      <c r="BGF274" s="376"/>
      <c r="BGG274" s="376"/>
      <c r="BGH274" s="376"/>
      <c r="BGI274" s="376"/>
      <c r="BGJ274" s="376"/>
      <c r="BGK274" s="376"/>
      <c r="BGL274" s="376"/>
      <c r="BGM274" s="376"/>
      <c r="BGN274" s="376"/>
      <c r="BGO274" s="376"/>
      <c r="BGP274" s="376"/>
      <c r="BGQ274" s="376"/>
      <c r="BGR274" s="376"/>
      <c r="BGS274" s="376"/>
      <c r="BGT274" s="376"/>
      <c r="BGU274" s="376"/>
      <c r="BGV274" s="376"/>
      <c r="BGW274" s="376"/>
      <c r="BGX274" s="376"/>
      <c r="BGY274" s="376"/>
      <c r="BGZ274" s="376"/>
      <c r="BHA274" s="376"/>
      <c r="BHB274" s="376"/>
      <c r="BHC274" s="376"/>
      <c r="BHD274" s="376"/>
      <c r="BHE274" s="376"/>
      <c r="BHF274" s="376"/>
      <c r="BHG274" s="376"/>
      <c r="BHH274" s="376"/>
      <c r="BHI274" s="376"/>
      <c r="BHJ274" s="376"/>
      <c r="BHK274" s="376"/>
      <c r="BHL274" s="376"/>
      <c r="BHM274" s="376"/>
      <c r="BHN274" s="376"/>
      <c r="BHO274" s="376"/>
      <c r="BHP274" s="376"/>
      <c r="BHQ274" s="376"/>
      <c r="BHR274" s="376"/>
      <c r="BHS274" s="376"/>
      <c r="BHT274" s="376"/>
      <c r="BHU274" s="376"/>
      <c r="BHV274" s="376"/>
      <c r="BHW274" s="376"/>
      <c r="BHX274" s="376"/>
      <c r="BHY274" s="376"/>
      <c r="BHZ274" s="376"/>
      <c r="BIA274" s="376"/>
      <c r="BIB274" s="376"/>
      <c r="BIC274" s="376"/>
      <c r="BID274" s="376"/>
      <c r="BIE274" s="376"/>
      <c r="BIF274" s="376"/>
      <c r="BIG274" s="376"/>
      <c r="BIH274" s="376"/>
      <c r="BII274" s="376"/>
      <c r="BIJ274" s="376"/>
      <c r="BIK274" s="376"/>
      <c r="BIL274" s="376"/>
      <c r="BIM274" s="376"/>
      <c r="BIN274" s="376"/>
      <c r="BIO274" s="376"/>
      <c r="BIP274" s="376"/>
      <c r="BIQ274" s="376"/>
      <c r="BIR274" s="376"/>
      <c r="BIS274" s="376"/>
      <c r="BIT274" s="376"/>
      <c r="BIU274" s="376"/>
      <c r="BIV274" s="376"/>
      <c r="BIW274" s="376"/>
      <c r="BIX274" s="376"/>
      <c r="BIY274" s="376"/>
      <c r="BIZ274" s="376"/>
      <c r="BJA274" s="376"/>
      <c r="BJB274" s="376"/>
      <c r="BJC274" s="376"/>
      <c r="BJD274" s="376"/>
      <c r="BJE274" s="376"/>
      <c r="BJF274" s="376"/>
      <c r="BJG274" s="376"/>
      <c r="BJH274" s="376"/>
      <c r="BJI274" s="376"/>
      <c r="BJJ274" s="376"/>
      <c r="BJK274" s="376"/>
      <c r="BJL274" s="376"/>
      <c r="BJM274" s="376"/>
      <c r="BJN274" s="376"/>
      <c r="BJO274" s="376"/>
      <c r="BJP274" s="376"/>
      <c r="BJQ274" s="376"/>
      <c r="BJR274" s="376"/>
      <c r="BJS274" s="376"/>
      <c r="BJT274" s="376"/>
      <c r="BJU274" s="376"/>
      <c r="BJV274" s="376"/>
      <c r="BJW274" s="376"/>
      <c r="BJX274" s="376"/>
      <c r="BJY274" s="376"/>
      <c r="BJZ274" s="376"/>
      <c r="BKA274" s="376"/>
      <c r="BKB274" s="376"/>
      <c r="BKC274" s="376"/>
      <c r="BKD274" s="376"/>
      <c r="BKE274" s="376"/>
      <c r="BKF274" s="376"/>
      <c r="BKG274" s="376"/>
      <c r="BKH274" s="376"/>
      <c r="BKI274" s="376"/>
      <c r="BKJ274" s="376"/>
      <c r="BKK274" s="376"/>
      <c r="BKL274" s="376"/>
      <c r="BKM274" s="376"/>
      <c r="BKN274" s="376"/>
      <c r="BKO274" s="376"/>
      <c r="BKP274" s="376"/>
      <c r="BKQ274" s="376"/>
      <c r="BKR274" s="376"/>
      <c r="BKS274" s="376"/>
      <c r="BKT274" s="376"/>
      <c r="BKU274" s="376"/>
      <c r="BKV274" s="376"/>
      <c r="BKW274" s="376"/>
      <c r="BKX274" s="376"/>
      <c r="BKY274" s="376"/>
      <c r="BKZ274" s="376"/>
      <c r="BLA274" s="376"/>
      <c r="BLB274" s="376"/>
      <c r="BLC274" s="376"/>
      <c r="BLD274" s="376"/>
      <c r="BLE274" s="376"/>
      <c r="BLF274" s="376"/>
      <c r="BLG274" s="376"/>
      <c r="BLH274" s="376"/>
      <c r="BLI274" s="376"/>
      <c r="BLJ274" s="376"/>
      <c r="BLK274" s="376"/>
      <c r="BLL274" s="376"/>
      <c r="BLM274" s="376"/>
      <c r="BLN274" s="376"/>
      <c r="BLO274" s="376"/>
      <c r="BLP274" s="376"/>
      <c r="BLQ274" s="376"/>
      <c r="BLR274" s="376"/>
      <c r="BLS274" s="376"/>
      <c r="BLT274" s="376"/>
      <c r="BLU274" s="376"/>
      <c r="BLV274" s="376"/>
      <c r="BLW274" s="376"/>
      <c r="BLX274" s="376"/>
      <c r="BLY274" s="376"/>
      <c r="BLZ274" s="376"/>
      <c r="BMA274" s="376"/>
      <c r="BMB274" s="376"/>
      <c r="BMC274" s="376"/>
      <c r="BMD274" s="376"/>
      <c r="BME274" s="376"/>
      <c r="BMF274" s="376"/>
      <c r="BMG274" s="376"/>
      <c r="BMH274" s="376"/>
      <c r="BMI274" s="376"/>
      <c r="BMJ274" s="376"/>
      <c r="BMK274" s="376"/>
      <c r="BML274" s="376"/>
      <c r="BMM274" s="376"/>
      <c r="BMN274" s="376"/>
      <c r="BMO274" s="376"/>
      <c r="BMP274" s="376"/>
      <c r="BMQ274" s="376"/>
      <c r="BMR274" s="376"/>
      <c r="BMS274" s="376"/>
      <c r="BMT274" s="376"/>
      <c r="BMU274" s="376"/>
      <c r="BMV274" s="376"/>
      <c r="BMW274" s="376"/>
      <c r="BMX274" s="376"/>
      <c r="BMY274" s="376"/>
      <c r="BMZ274" s="376"/>
      <c r="BNA274" s="376"/>
      <c r="BNB274" s="376"/>
      <c r="BNC274" s="376"/>
      <c r="BND274" s="376"/>
      <c r="BNE274" s="376"/>
      <c r="BNF274" s="376"/>
      <c r="BNG274" s="376"/>
      <c r="BNH274" s="376"/>
      <c r="BNI274" s="376"/>
      <c r="BNJ274" s="376"/>
      <c r="BNK274" s="376"/>
      <c r="BNL274" s="376"/>
      <c r="BNM274" s="376"/>
      <c r="BNN274" s="376"/>
      <c r="BNO274" s="376"/>
      <c r="BNP274" s="376"/>
      <c r="BNQ274" s="376"/>
      <c r="BNR274" s="376"/>
      <c r="BNS274" s="376"/>
      <c r="BNT274" s="376"/>
      <c r="BNU274" s="376"/>
      <c r="BNV274" s="376"/>
      <c r="BNW274" s="376"/>
      <c r="BNX274" s="376"/>
      <c r="BNY274" s="376"/>
      <c r="BNZ274" s="376"/>
      <c r="BOA274" s="376"/>
      <c r="BOB274" s="376"/>
      <c r="BOC274" s="376"/>
      <c r="BOD274" s="376"/>
      <c r="BOE274" s="376"/>
      <c r="BOF274" s="376"/>
      <c r="BOG274" s="376"/>
      <c r="BOH274" s="376"/>
      <c r="BOI274" s="376"/>
      <c r="BOJ274" s="376"/>
      <c r="BOK274" s="376"/>
      <c r="BOL274" s="376"/>
      <c r="BOM274" s="376"/>
      <c r="BON274" s="376"/>
      <c r="BOO274" s="376"/>
      <c r="BOP274" s="376"/>
      <c r="BOQ274" s="376"/>
      <c r="BOR274" s="376"/>
      <c r="BOS274" s="376"/>
      <c r="BOT274" s="376"/>
      <c r="BOU274" s="376"/>
      <c r="BOV274" s="376"/>
      <c r="BOW274" s="376"/>
      <c r="BOX274" s="376"/>
      <c r="BOY274" s="376"/>
      <c r="BOZ274" s="376"/>
      <c r="BPA274" s="376"/>
      <c r="BPB274" s="376"/>
      <c r="BPC274" s="376"/>
      <c r="BPD274" s="376"/>
      <c r="BPE274" s="376"/>
      <c r="BPF274" s="376"/>
      <c r="BPG274" s="376"/>
      <c r="BPH274" s="376"/>
      <c r="BPI274" s="376"/>
      <c r="BPJ274" s="376"/>
      <c r="BPK274" s="376"/>
      <c r="BPL274" s="376"/>
      <c r="BPM274" s="376"/>
      <c r="BPN274" s="376"/>
      <c r="BPO274" s="376"/>
      <c r="BPP274" s="376"/>
      <c r="BPQ274" s="376"/>
      <c r="BPR274" s="376"/>
      <c r="BPS274" s="376"/>
      <c r="BPT274" s="376"/>
      <c r="BPU274" s="376"/>
      <c r="BPV274" s="376"/>
      <c r="BPW274" s="376"/>
      <c r="BPX274" s="376"/>
      <c r="BPY274" s="376"/>
      <c r="BPZ274" s="376"/>
      <c r="BQA274" s="376"/>
      <c r="BQB274" s="376"/>
      <c r="BQC274" s="376"/>
      <c r="BQD274" s="376"/>
      <c r="BQE274" s="376"/>
      <c r="BQF274" s="376"/>
      <c r="BQG274" s="376"/>
      <c r="BQH274" s="376"/>
      <c r="BQI274" s="376"/>
      <c r="BQJ274" s="376"/>
      <c r="BQK274" s="376"/>
      <c r="BQL274" s="376"/>
      <c r="BQM274" s="376"/>
      <c r="BQN274" s="376"/>
      <c r="BQO274" s="376"/>
      <c r="BQP274" s="376"/>
      <c r="BQQ274" s="376"/>
      <c r="BQR274" s="376"/>
      <c r="BQS274" s="376"/>
      <c r="BQT274" s="376"/>
      <c r="BQU274" s="376"/>
      <c r="BQV274" s="376"/>
      <c r="BQW274" s="376"/>
      <c r="BQX274" s="376"/>
      <c r="BQY274" s="376"/>
      <c r="BQZ274" s="376"/>
      <c r="BRA274" s="376"/>
      <c r="BRB274" s="376"/>
      <c r="BRC274" s="376"/>
      <c r="BRD274" s="376"/>
      <c r="BRE274" s="376"/>
      <c r="BRF274" s="376"/>
      <c r="BRG274" s="376"/>
      <c r="BRH274" s="376"/>
      <c r="BRI274" s="376"/>
      <c r="BRJ274" s="376"/>
      <c r="BRK274" s="376"/>
      <c r="BRL274" s="376"/>
      <c r="BRM274" s="376"/>
      <c r="BRN274" s="376"/>
      <c r="BRO274" s="376"/>
      <c r="BRP274" s="376"/>
      <c r="BRQ274" s="376"/>
      <c r="BRR274" s="376"/>
      <c r="BRS274" s="376"/>
      <c r="BRT274" s="376"/>
      <c r="BRU274" s="376"/>
      <c r="BRV274" s="376"/>
      <c r="BRW274" s="376"/>
      <c r="BRX274" s="376"/>
      <c r="BRY274" s="376"/>
      <c r="BRZ274" s="376"/>
      <c r="BSA274" s="376"/>
      <c r="BSB274" s="376"/>
      <c r="BSC274" s="376"/>
      <c r="BSD274" s="376"/>
      <c r="BSE274" s="376"/>
      <c r="BSF274" s="376"/>
      <c r="BSG274" s="376"/>
      <c r="BSH274" s="376"/>
      <c r="BSI274" s="376"/>
      <c r="BSJ274" s="376"/>
      <c r="BSK274" s="376"/>
      <c r="BSL274" s="376"/>
      <c r="BSM274" s="376"/>
      <c r="BSN274" s="376"/>
      <c r="BSO274" s="376"/>
      <c r="BSP274" s="376"/>
      <c r="BSQ274" s="376"/>
      <c r="BSR274" s="376"/>
      <c r="BSS274" s="376"/>
      <c r="BST274" s="376"/>
      <c r="BSU274" s="376"/>
      <c r="BSV274" s="376"/>
      <c r="BSW274" s="376"/>
      <c r="BSX274" s="376"/>
      <c r="BSY274" s="376"/>
      <c r="BSZ274" s="376"/>
      <c r="BTA274" s="376"/>
      <c r="BTB274" s="376"/>
      <c r="BTC274" s="376"/>
      <c r="BTD274" s="376"/>
      <c r="BTE274" s="376"/>
      <c r="BTF274" s="376"/>
      <c r="BTG274" s="376"/>
      <c r="BTH274" s="376"/>
      <c r="BTI274" s="376"/>
      <c r="BTJ274" s="376"/>
      <c r="BTK274" s="376"/>
      <c r="BTL274" s="376"/>
      <c r="BTM274" s="376"/>
      <c r="BTN274" s="376"/>
      <c r="BTO274" s="376"/>
      <c r="BTP274" s="376"/>
      <c r="BTQ274" s="376"/>
      <c r="BTR274" s="376"/>
      <c r="BTS274" s="376"/>
      <c r="BTT274" s="376"/>
      <c r="BTU274" s="376"/>
      <c r="BTV274" s="376"/>
      <c r="BTW274" s="376"/>
      <c r="BTX274" s="376"/>
      <c r="BTY274" s="376"/>
      <c r="BTZ274" s="376"/>
      <c r="BUA274" s="376"/>
      <c r="BUB274" s="376"/>
      <c r="BUC274" s="376"/>
      <c r="BUD274" s="376"/>
      <c r="BUE274" s="376"/>
      <c r="BUF274" s="376"/>
      <c r="BUG274" s="376"/>
      <c r="BUH274" s="376"/>
      <c r="BUI274" s="376"/>
      <c r="BUJ274" s="376"/>
      <c r="BUK274" s="376"/>
      <c r="BUL274" s="376"/>
      <c r="BUM274" s="376"/>
      <c r="BUN274" s="376"/>
      <c r="BUO274" s="376"/>
      <c r="BUP274" s="376"/>
      <c r="BUQ274" s="376"/>
      <c r="BUR274" s="376"/>
      <c r="BUS274" s="376"/>
      <c r="BUT274" s="376"/>
      <c r="BUU274" s="376"/>
      <c r="BUV274" s="376"/>
      <c r="BUW274" s="376"/>
      <c r="BUX274" s="376"/>
      <c r="BUY274" s="376"/>
      <c r="BUZ274" s="376"/>
      <c r="BVA274" s="376"/>
      <c r="BVB274" s="376"/>
      <c r="BVC274" s="376"/>
      <c r="BVD274" s="376"/>
      <c r="BVE274" s="376"/>
      <c r="BVF274" s="376"/>
      <c r="BVG274" s="376"/>
      <c r="BVH274" s="376"/>
      <c r="BVI274" s="376"/>
      <c r="BVJ274" s="376"/>
      <c r="BVK274" s="376"/>
      <c r="BVL274" s="376"/>
      <c r="BVM274" s="376"/>
      <c r="BVN274" s="376"/>
      <c r="BVO274" s="376"/>
      <c r="BVP274" s="376"/>
      <c r="BVQ274" s="376"/>
      <c r="BVR274" s="376"/>
      <c r="BVS274" s="376"/>
      <c r="BVT274" s="376"/>
      <c r="BVU274" s="376"/>
      <c r="BVV274" s="376"/>
      <c r="BVW274" s="376"/>
      <c r="BVX274" s="376"/>
      <c r="BVY274" s="376"/>
      <c r="BVZ274" s="376"/>
      <c r="BWA274" s="376"/>
      <c r="BWB274" s="376"/>
      <c r="BWC274" s="376"/>
      <c r="BWD274" s="376"/>
      <c r="BWE274" s="376"/>
      <c r="BWF274" s="376"/>
      <c r="BWG274" s="376"/>
      <c r="BWH274" s="376"/>
      <c r="BWI274" s="376"/>
      <c r="BWJ274" s="376"/>
      <c r="BWK274" s="376"/>
      <c r="BWL274" s="376"/>
      <c r="BWM274" s="376"/>
      <c r="BWN274" s="376"/>
      <c r="BWO274" s="376"/>
      <c r="BWP274" s="376"/>
      <c r="BWQ274" s="376"/>
      <c r="BWR274" s="376"/>
      <c r="BWS274" s="376"/>
      <c r="BWT274" s="376"/>
      <c r="BWU274" s="376"/>
      <c r="BWV274" s="376"/>
      <c r="BWW274" s="376"/>
      <c r="BWX274" s="376"/>
      <c r="BWY274" s="376"/>
      <c r="BWZ274" s="376"/>
      <c r="BXA274" s="376"/>
      <c r="BXB274" s="376"/>
      <c r="BXC274" s="376"/>
      <c r="BXD274" s="376"/>
      <c r="BXE274" s="376"/>
      <c r="BXF274" s="376"/>
      <c r="BXG274" s="376"/>
      <c r="BXH274" s="376"/>
      <c r="BXI274" s="376"/>
      <c r="BXJ274" s="376"/>
      <c r="BXK274" s="376"/>
      <c r="BXL274" s="376"/>
      <c r="BXM274" s="376"/>
      <c r="BXN274" s="376"/>
      <c r="BXO274" s="376"/>
      <c r="BXP274" s="376"/>
      <c r="BXQ274" s="376"/>
      <c r="BXR274" s="376"/>
      <c r="BXS274" s="376"/>
      <c r="BXT274" s="376"/>
      <c r="BXU274" s="376"/>
      <c r="BXV274" s="376"/>
      <c r="BXW274" s="376"/>
      <c r="BXX274" s="376"/>
      <c r="BXY274" s="376"/>
      <c r="BXZ274" s="376"/>
      <c r="BYA274" s="376"/>
      <c r="BYB274" s="376"/>
      <c r="BYC274" s="376"/>
      <c r="BYD274" s="376"/>
      <c r="BYE274" s="376"/>
      <c r="BYF274" s="376"/>
      <c r="BYG274" s="376"/>
      <c r="BYH274" s="376"/>
      <c r="BYI274" s="376"/>
      <c r="BYJ274" s="376"/>
      <c r="BYK274" s="376"/>
      <c r="BYL274" s="376"/>
      <c r="BYM274" s="376"/>
      <c r="BYN274" s="376"/>
      <c r="BYO274" s="376"/>
      <c r="BYP274" s="376"/>
      <c r="BYQ274" s="376"/>
      <c r="BYR274" s="376"/>
      <c r="BYS274" s="376"/>
      <c r="BYT274" s="376"/>
      <c r="BYU274" s="376"/>
      <c r="BYV274" s="376"/>
      <c r="BYW274" s="376"/>
      <c r="BYX274" s="376"/>
      <c r="BYY274" s="376"/>
      <c r="BYZ274" s="376"/>
      <c r="BZA274" s="376"/>
      <c r="BZB274" s="376"/>
      <c r="BZC274" s="376"/>
      <c r="BZD274" s="376"/>
      <c r="BZE274" s="376"/>
      <c r="BZF274" s="376"/>
      <c r="BZG274" s="376"/>
      <c r="BZH274" s="376"/>
      <c r="BZI274" s="376"/>
      <c r="BZJ274" s="376"/>
      <c r="BZK274" s="376"/>
      <c r="BZL274" s="376"/>
      <c r="BZM274" s="376"/>
      <c r="BZN274" s="376"/>
      <c r="BZO274" s="376"/>
      <c r="BZP274" s="376"/>
      <c r="BZQ274" s="376"/>
      <c r="BZR274" s="376"/>
      <c r="BZS274" s="376"/>
      <c r="BZT274" s="376"/>
      <c r="BZU274" s="376"/>
      <c r="BZV274" s="376"/>
      <c r="BZW274" s="376"/>
      <c r="BZX274" s="376"/>
      <c r="BZY274" s="376"/>
      <c r="BZZ274" s="376"/>
      <c r="CAA274" s="376"/>
      <c r="CAB274" s="376"/>
      <c r="CAC274" s="376"/>
      <c r="CAD274" s="376"/>
      <c r="CAE274" s="376"/>
      <c r="CAF274" s="376"/>
      <c r="CAG274" s="376"/>
      <c r="CAH274" s="376"/>
      <c r="CAI274" s="376"/>
      <c r="CAJ274" s="376"/>
      <c r="CAK274" s="376"/>
      <c r="CAL274" s="376"/>
      <c r="CAM274" s="376"/>
      <c r="CAN274" s="376"/>
      <c r="CAO274" s="376"/>
      <c r="CAP274" s="376"/>
      <c r="CAQ274" s="376"/>
      <c r="CAR274" s="376"/>
      <c r="CAS274" s="376"/>
      <c r="CAT274" s="376"/>
      <c r="CAU274" s="376"/>
      <c r="CAV274" s="376"/>
      <c r="CAW274" s="376"/>
      <c r="CAX274" s="376"/>
      <c r="CAY274" s="376"/>
      <c r="CAZ274" s="376"/>
      <c r="CBA274" s="376"/>
      <c r="CBB274" s="376"/>
      <c r="CBC274" s="376"/>
      <c r="CBD274" s="376"/>
      <c r="CBE274" s="376"/>
      <c r="CBF274" s="376"/>
      <c r="CBG274" s="376"/>
      <c r="CBH274" s="376"/>
      <c r="CBI274" s="376"/>
      <c r="CBJ274" s="376"/>
      <c r="CBK274" s="376"/>
      <c r="CBL274" s="376"/>
      <c r="CBM274" s="376"/>
      <c r="CBN274" s="376"/>
      <c r="CBO274" s="376"/>
      <c r="CBP274" s="376"/>
      <c r="CBQ274" s="376"/>
      <c r="CBR274" s="376"/>
      <c r="CBS274" s="376"/>
      <c r="CBT274" s="376"/>
      <c r="CBU274" s="376"/>
      <c r="CBV274" s="376"/>
      <c r="CBW274" s="376"/>
      <c r="CBX274" s="376"/>
      <c r="CBY274" s="376"/>
      <c r="CBZ274" s="376"/>
      <c r="CCA274" s="376"/>
      <c r="CCB274" s="376"/>
      <c r="CCC274" s="376"/>
      <c r="CCD274" s="376"/>
      <c r="CCE274" s="376"/>
      <c r="CCF274" s="376"/>
      <c r="CCG274" s="376"/>
      <c r="CCH274" s="376"/>
      <c r="CCI274" s="376"/>
      <c r="CCJ274" s="376"/>
      <c r="CCK274" s="376"/>
      <c r="CCL274" s="376"/>
      <c r="CCM274" s="376"/>
      <c r="CCN274" s="376"/>
      <c r="CCO274" s="376"/>
      <c r="CCP274" s="376"/>
      <c r="CCQ274" s="376"/>
      <c r="CCR274" s="376"/>
      <c r="CCS274" s="376"/>
      <c r="CCT274" s="376"/>
      <c r="CCU274" s="376"/>
      <c r="CCV274" s="376"/>
      <c r="CCW274" s="376"/>
      <c r="CCX274" s="376"/>
      <c r="CCY274" s="376"/>
      <c r="CCZ274" s="376"/>
      <c r="CDA274" s="376"/>
      <c r="CDB274" s="376"/>
      <c r="CDC274" s="376"/>
      <c r="CDD274" s="376"/>
      <c r="CDE274" s="376"/>
      <c r="CDF274" s="376"/>
      <c r="CDG274" s="376"/>
      <c r="CDH274" s="376"/>
      <c r="CDI274" s="376"/>
      <c r="CDJ274" s="376"/>
      <c r="CDK274" s="376"/>
      <c r="CDL274" s="376"/>
      <c r="CDM274" s="376"/>
      <c r="CDN274" s="376"/>
      <c r="CDO274" s="376"/>
      <c r="CDP274" s="376"/>
      <c r="CDQ274" s="376"/>
      <c r="CDR274" s="376"/>
      <c r="CDS274" s="376"/>
      <c r="CDT274" s="376"/>
      <c r="CDU274" s="376"/>
      <c r="CDV274" s="376"/>
      <c r="CDW274" s="376"/>
      <c r="CDX274" s="376"/>
      <c r="CDY274" s="376"/>
      <c r="CDZ274" s="376"/>
      <c r="CEA274" s="376"/>
      <c r="CEB274" s="376"/>
      <c r="CEC274" s="376"/>
      <c r="CED274" s="376"/>
      <c r="CEE274" s="376"/>
      <c r="CEF274" s="376"/>
      <c r="CEG274" s="376"/>
      <c r="CEH274" s="376"/>
      <c r="CEI274" s="376"/>
      <c r="CEJ274" s="376"/>
      <c r="CEK274" s="376"/>
      <c r="CEL274" s="376"/>
      <c r="CEM274" s="376"/>
      <c r="CEN274" s="376"/>
      <c r="CEO274" s="376"/>
      <c r="CEP274" s="376"/>
      <c r="CEQ274" s="376"/>
      <c r="CER274" s="376"/>
      <c r="CES274" s="376"/>
      <c r="CET274" s="376"/>
      <c r="CEU274" s="376"/>
      <c r="CEV274" s="376"/>
      <c r="CEW274" s="376"/>
      <c r="CEX274" s="376"/>
      <c r="CEY274" s="376"/>
      <c r="CEZ274" s="376"/>
      <c r="CFA274" s="376"/>
      <c r="CFB274" s="376"/>
      <c r="CFC274" s="376"/>
      <c r="CFD274" s="376"/>
      <c r="CFE274" s="376"/>
      <c r="CFF274" s="376"/>
      <c r="CFG274" s="376"/>
      <c r="CFH274" s="376"/>
      <c r="CFI274" s="376"/>
      <c r="CFJ274" s="376"/>
      <c r="CFK274" s="376"/>
      <c r="CFL274" s="376"/>
      <c r="CFM274" s="376"/>
      <c r="CFN274" s="376"/>
      <c r="CFO274" s="376"/>
      <c r="CFP274" s="376"/>
      <c r="CFQ274" s="376"/>
      <c r="CFR274" s="376"/>
      <c r="CFS274" s="376"/>
      <c r="CFT274" s="376"/>
      <c r="CFU274" s="376"/>
      <c r="CFV274" s="376"/>
      <c r="CFW274" s="376"/>
      <c r="CFX274" s="376"/>
      <c r="CFY274" s="376"/>
      <c r="CFZ274" s="376"/>
      <c r="CGA274" s="376"/>
      <c r="CGB274" s="376"/>
      <c r="CGC274" s="376"/>
      <c r="CGD274" s="376"/>
      <c r="CGE274" s="376"/>
      <c r="CGF274" s="376"/>
      <c r="CGG274" s="376"/>
      <c r="CGH274" s="376"/>
      <c r="CGI274" s="376"/>
      <c r="CGJ274" s="376"/>
      <c r="CGK274" s="376"/>
      <c r="CGL274" s="376"/>
      <c r="CGM274" s="376"/>
      <c r="CGN274" s="376"/>
      <c r="CGO274" s="376"/>
      <c r="CGP274" s="376"/>
      <c r="CGQ274" s="376"/>
      <c r="CGR274" s="376"/>
      <c r="CGS274" s="376"/>
      <c r="CGT274" s="376"/>
      <c r="CGU274" s="376"/>
      <c r="CGV274" s="376"/>
      <c r="CGW274" s="376"/>
      <c r="CGX274" s="376"/>
      <c r="CGY274" s="376"/>
      <c r="CGZ274" s="376"/>
      <c r="CHA274" s="376"/>
      <c r="CHB274" s="376"/>
      <c r="CHC274" s="376"/>
      <c r="CHD274" s="376"/>
      <c r="CHE274" s="376"/>
      <c r="CHF274" s="376"/>
      <c r="CHG274" s="376"/>
      <c r="CHH274" s="376"/>
      <c r="CHI274" s="376"/>
      <c r="CHJ274" s="376"/>
      <c r="CHK274" s="376"/>
      <c r="CHL274" s="376"/>
      <c r="CHM274" s="376"/>
      <c r="CHN274" s="376"/>
      <c r="CHO274" s="376"/>
      <c r="CHP274" s="376"/>
      <c r="CHQ274" s="376"/>
      <c r="CHR274" s="376"/>
      <c r="CHS274" s="376"/>
      <c r="CHT274" s="376"/>
      <c r="CHU274" s="376"/>
      <c r="CHV274" s="376"/>
      <c r="CHW274" s="376"/>
      <c r="CHX274" s="376"/>
      <c r="CHY274" s="376"/>
      <c r="CHZ274" s="376"/>
      <c r="CIA274" s="376"/>
      <c r="CIB274" s="376"/>
      <c r="CIC274" s="376"/>
      <c r="CID274" s="376"/>
      <c r="CIE274" s="376"/>
      <c r="CIF274" s="376"/>
      <c r="CIG274" s="376"/>
      <c r="CIH274" s="376"/>
      <c r="CII274" s="376"/>
      <c r="CIJ274" s="376"/>
      <c r="CIK274" s="376"/>
      <c r="CIL274" s="376"/>
      <c r="CIM274" s="376"/>
      <c r="CIN274" s="376"/>
      <c r="CIO274" s="376"/>
      <c r="CIP274" s="376"/>
      <c r="CIQ274" s="376"/>
      <c r="CIR274" s="376"/>
      <c r="CIS274" s="376"/>
      <c r="CIT274" s="376"/>
      <c r="CIU274" s="376"/>
      <c r="CIV274" s="376"/>
      <c r="CIW274" s="376"/>
      <c r="CIX274" s="376"/>
      <c r="CIY274" s="376"/>
      <c r="CIZ274" s="376"/>
      <c r="CJA274" s="376"/>
      <c r="CJB274" s="376"/>
      <c r="CJC274" s="376"/>
      <c r="CJD274" s="376"/>
      <c r="CJE274" s="376"/>
      <c r="CJF274" s="376"/>
      <c r="CJG274" s="376"/>
      <c r="CJH274" s="376"/>
      <c r="CJI274" s="376"/>
      <c r="CJJ274" s="376"/>
      <c r="CJK274" s="376"/>
      <c r="CJL274" s="376"/>
      <c r="CJM274" s="376"/>
      <c r="CJN274" s="376"/>
      <c r="CJO274" s="376"/>
      <c r="CJP274" s="376"/>
      <c r="CJQ274" s="376"/>
      <c r="CJR274" s="376"/>
      <c r="CJS274" s="376"/>
      <c r="CJT274" s="376"/>
      <c r="CJU274" s="376"/>
      <c r="CJV274" s="376"/>
      <c r="CJW274" s="376"/>
      <c r="CJX274" s="376"/>
      <c r="CJY274" s="376"/>
      <c r="CJZ274" s="376"/>
      <c r="CKA274" s="376"/>
      <c r="CKB274" s="376"/>
      <c r="CKC274" s="376"/>
      <c r="CKD274" s="376"/>
      <c r="CKE274" s="376"/>
      <c r="CKF274" s="376"/>
      <c r="CKG274" s="376"/>
      <c r="CKH274" s="376"/>
      <c r="CKI274" s="376"/>
      <c r="CKJ274" s="376"/>
      <c r="CKK274" s="376"/>
      <c r="CKL274" s="376"/>
      <c r="CKM274" s="376"/>
      <c r="CKN274" s="376"/>
      <c r="CKO274" s="376"/>
      <c r="CKP274" s="376"/>
      <c r="CKQ274" s="376"/>
      <c r="CKR274" s="376"/>
      <c r="CKS274" s="376"/>
      <c r="CKT274" s="376"/>
      <c r="CKU274" s="376"/>
      <c r="CKV274" s="376"/>
      <c r="CKW274" s="376"/>
      <c r="CKX274" s="376"/>
      <c r="CKY274" s="376"/>
      <c r="CKZ274" s="376"/>
      <c r="CLA274" s="376"/>
      <c r="CLB274" s="376"/>
      <c r="CLC274" s="376"/>
      <c r="CLD274" s="376"/>
      <c r="CLE274" s="376"/>
      <c r="CLF274" s="376"/>
      <c r="CLG274" s="376"/>
      <c r="CLH274" s="376"/>
      <c r="CLI274" s="376"/>
      <c r="CLJ274" s="376"/>
      <c r="CLK274" s="376"/>
      <c r="CLL274" s="376"/>
      <c r="CLM274" s="376"/>
      <c r="CLN274" s="376"/>
      <c r="CLO274" s="376"/>
      <c r="CLP274" s="376"/>
      <c r="CLQ274" s="376"/>
      <c r="CLR274" s="376"/>
      <c r="CLS274" s="376"/>
      <c r="CLT274" s="376"/>
      <c r="CLU274" s="376"/>
      <c r="CLV274" s="376"/>
      <c r="CLW274" s="376"/>
      <c r="CLX274" s="376"/>
      <c r="CLY274" s="376"/>
      <c r="CLZ274" s="376"/>
      <c r="CMA274" s="376"/>
      <c r="CMB274" s="376"/>
      <c r="CMC274" s="376"/>
      <c r="CMD274" s="376"/>
      <c r="CME274" s="376"/>
      <c r="CMF274" s="376"/>
      <c r="CMG274" s="376"/>
      <c r="CMH274" s="376"/>
      <c r="CMI274" s="376"/>
      <c r="CMJ274" s="376"/>
      <c r="CMK274" s="376"/>
      <c r="CML274" s="376"/>
      <c r="CMM274" s="376"/>
      <c r="CMN274" s="376"/>
      <c r="CMO274" s="376"/>
      <c r="CMP274" s="376"/>
      <c r="CMQ274" s="376"/>
      <c r="CMR274" s="376"/>
      <c r="CMS274" s="376"/>
      <c r="CMT274" s="376"/>
      <c r="CMU274" s="376"/>
      <c r="CMV274" s="376"/>
      <c r="CMW274" s="376"/>
      <c r="CMX274" s="376"/>
      <c r="CMY274" s="376"/>
      <c r="CMZ274" s="376"/>
      <c r="CNA274" s="376"/>
      <c r="CNB274" s="376"/>
      <c r="CNC274" s="376"/>
      <c r="CND274" s="376"/>
      <c r="CNE274" s="376"/>
      <c r="CNF274" s="376"/>
      <c r="CNG274" s="376"/>
      <c r="CNH274" s="376"/>
      <c r="CNI274" s="376"/>
      <c r="CNJ274" s="376"/>
      <c r="CNK274" s="376"/>
      <c r="CNL274" s="376"/>
      <c r="CNM274" s="376"/>
      <c r="CNN274" s="376"/>
      <c r="CNO274" s="376"/>
      <c r="CNP274" s="376"/>
      <c r="CNQ274" s="376"/>
      <c r="CNR274" s="376"/>
      <c r="CNS274" s="376"/>
      <c r="CNT274" s="376"/>
      <c r="CNU274" s="376"/>
      <c r="CNV274" s="376"/>
      <c r="CNW274" s="376"/>
      <c r="CNX274" s="376"/>
      <c r="CNY274" s="376"/>
      <c r="CNZ274" s="376"/>
      <c r="COA274" s="376"/>
      <c r="COB274" s="376"/>
      <c r="COC274" s="376"/>
      <c r="COD274" s="376"/>
      <c r="COE274" s="376"/>
      <c r="COF274" s="376"/>
      <c r="COG274" s="376"/>
      <c r="COH274" s="376"/>
      <c r="COI274" s="376"/>
      <c r="COJ274" s="376"/>
      <c r="COK274" s="376"/>
      <c r="COL274" s="376"/>
      <c r="COM274" s="376"/>
      <c r="CON274" s="376"/>
      <c r="COO274" s="376"/>
      <c r="COP274" s="376"/>
      <c r="COQ274" s="376"/>
      <c r="COR274" s="376"/>
      <c r="COS274" s="376"/>
      <c r="COT274" s="376"/>
      <c r="COU274" s="376"/>
      <c r="COV274" s="376"/>
      <c r="COW274" s="376"/>
      <c r="COX274" s="376"/>
      <c r="COY274" s="376"/>
      <c r="COZ274" s="376"/>
      <c r="CPA274" s="376"/>
      <c r="CPB274" s="376"/>
      <c r="CPC274" s="376"/>
      <c r="CPD274" s="376"/>
      <c r="CPE274" s="376"/>
      <c r="CPF274" s="376"/>
      <c r="CPG274" s="376"/>
      <c r="CPH274" s="376"/>
      <c r="CPI274" s="376"/>
      <c r="CPJ274" s="376"/>
      <c r="CPK274" s="376"/>
      <c r="CPL274" s="376"/>
      <c r="CPM274" s="376"/>
      <c r="CPN274" s="376"/>
      <c r="CPO274" s="376"/>
      <c r="CPP274" s="376"/>
      <c r="CPQ274" s="376"/>
      <c r="CPR274" s="376"/>
      <c r="CPS274" s="376"/>
      <c r="CPT274" s="376"/>
      <c r="CPU274" s="376"/>
      <c r="CPV274" s="376"/>
      <c r="CPW274" s="376"/>
      <c r="CPX274" s="376"/>
      <c r="CPY274" s="376"/>
      <c r="CPZ274" s="376"/>
      <c r="CQA274" s="376"/>
      <c r="CQB274" s="376"/>
      <c r="CQC274" s="376"/>
      <c r="CQD274" s="376"/>
      <c r="CQE274" s="376"/>
      <c r="CQF274" s="376"/>
      <c r="CQG274" s="376"/>
      <c r="CQH274" s="376"/>
      <c r="CQI274" s="376"/>
      <c r="CQJ274" s="376"/>
      <c r="CQK274" s="376"/>
      <c r="CQL274" s="376"/>
      <c r="CQM274" s="376"/>
      <c r="CQN274" s="376"/>
      <c r="CQO274" s="376"/>
      <c r="CQP274" s="376"/>
      <c r="CQQ274" s="376"/>
      <c r="CQR274" s="376"/>
      <c r="CQS274" s="376"/>
      <c r="CQT274" s="376"/>
      <c r="CQU274" s="376"/>
      <c r="CQV274" s="376"/>
      <c r="CQW274" s="376"/>
      <c r="CQX274" s="376"/>
      <c r="CQY274" s="376"/>
      <c r="CQZ274" s="376"/>
      <c r="CRA274" s="376"/>
      <c r="CRB274" s="376"/>
      <c r="CRC274" s="376"/>
      <c r="CRD274" s="376"/>
      <c r="CRE274" s="376"/>
      <c r="CRF274" s="376"/>
      <c r="CRG274" s="376"/>
      <c r="CRH274" s="376"/>
      <c r="CRI274" s="376"/>
      <c r="CRJ274" s="376"/>
      <c r="CRK274" s="376"/>
      <c r="CRL274" s="376"/>
      <c r="CRM274" s="376"/>
      <c r="CRN274" s="376"/>
      <c r="CRO274" s="376"/>
      <c r="CRP274" s="376"/>
      <c r="CRQ274" s="376"/>
      <c r="CRR274" s="376"/>
      <c r="CRS274" s="376"/>
      <c r="CRT274" s="376"/>
      <c r="CRU274" s="376"/>
      <c r="CRV274" s="376"/>
      <c r="CRW274" s="376"/>
      <c r="CRX274" s="376"/>
      <c r="CRY274" s="376"/>
      <c r="CRZ274" s="376"/>
      <c r="CSA274" s="376"/>
      <c r="CSB274" s="376"/>
      <c r="CSC274" s="376"/>
      <c r="CSD274" s="376"/>
      <c r="CSE274" s="376"/>
      <c r="CSF274" s="376"/>
      <c r="CSG274" s="376"/>
      <c r="CSH274" s="376"/>
      <c r="CSI274" s="376"/>
      <c r="CSJ274" s="376"/>
      <c r="CSK274" s="376"/>
      <c r="CSL274" s="376"/>
      <c r="CSM274" s="376"/>
      <c r="CSN274" s="376"/>
      <c r="CSO274" s="376"/>
      <c r="CSP274" s="376"/>
      <c r="CSQ274" s="376"/>
      <c r="CSR274" s="376"/>
      <c r="CSS274" s="376"/>
      <c r="CST274" s="376"/>
      <c r="CSU274" s="376"/>
      <c r="CSV274" s="376"/>
      <c r="CSW274" s="376"/>
      <c r="CSX274" s="376"/>
      <c r="CSY274" s="376"/>
      <c r="CSZ274" s="376"/>
      <c r="CTA274" s="376"/>
      <c r="CTB274" s="376"/>
      <c r="CTC274" s="376"/>
      <c r="CTD274" s="376"/>
      <c r="CTE274" s="376"/>
      <c r="CTF274" s="376"/>
      <c r="CTG274" s="376"/>
      <c r="CTH274" s="376"/>
      <c r="CTI274" s="376"/>
      <c r="CTJ274" s="376"/>
      <c r="CTK274" s="376"/>
      <c r="CTL274" s="376"/>
      <c r="CTM274" s="376"/>
      <c r="CTN274" s="376"/>
      <c r="CTO274" s="376"/>
      <c r="CTP274" s="376"/>
      <c r="CTQ274" s="376"/>
      <c r="CTR274" s="376"/>
      <c r="CTS274" s="376"/>
      <c r="CTT274" s="376"/>
      <c r="CTU274" s="376"/>
      <c r="CTV274" s="376"/>
      <c r="CTW274" s="376"/>
      <c r="CTX274" s="376"/>
      <c r="CTY274" s="376"/>
      <c r="CTZ274" s="376"/>
      <c r="CUA274" s="376"/>
      <c r="CUB274" s="376"/>
      <c r="CUC274" s="376"/>
      <c r="CUD274" s="376"/>
      <c r="CUE274" s="376"/>
      <c r="CUF274" s="376"/>
      <c r="CUG274" s="376"/>
      <c r="CUH274" s="376"/>
      <c r="CUI274" s="376"/>
      <c r="CUJ274" s="376"/>
      <c r="CUK274" s="376"/>
      <c r="CUL274" s="376"/>
      <c r="CUM274" s="376"/>
      <c r="CUN274" s="376"/>
      <c r="CUO274" s="376"/>
      <c r="CUP274" s="376"/>
      <c r="CUQ274" s="376"/>
      <c r="CUR274" s="376"/>
      <c r="CUS274" s="376"/>
      <c r="CUT274" s="376"/>
      <c r="CUU274" s="376"/>
      <c r="CUV274" s="376"/>
      <c r="CUW274" s="376"/>
      <c r="CUX274" s="376"/>
      <c r="CUY274" s="376"/>
      <c r="CUZ274" s="376"/>
      <c r="CVA274" s="376"/>
      <c r="CVB274" s="376"/>
      <c r="CVC274" s="376"/>
      <c r="CVD274" s="376"/>
      <c r="CVE274" s="376"/>
      <c r="CVF274" s="376"/>
      <c r="CVG274" s="376"/>
      <c r="CVH274" s="376"/>
      <c r="CVI274" s="376"/>
      <c r="CVJ274" s="376"/>
      <c r="CVK274" s="376"/>
      <c r="CVL274" s="376"/>
      <c r="CVM274" s="376"/>
      <c r="CVN274" s="376"/>
      <c r="CVO274" s="376"/>
      <c r="CVP274" s="376"/>
      <c r="CVQ274" s="376"/>
      <c r="CVR274" s="376"/>
      <c r="CVS274" s="376"/>
      <c r="CVT274" s="376"/>
      <c r="CVU274" s="376"/>
      <c r="CVV274" s="376"/>
      <c r="CVW274" s="376"/>
      <c r="CVX274" s="376"/>
      <c r="CVY274" s="376"/>
      <c r="CVZ274" s="376"/>
      <c r="CWA274" s="376"/>
      <c r="CWB274" s="376"/>
      <c r="CWC274" s="376"/>
      <c r="CWD274" s="376"/>
      <c r="CWE274" s="376"/>
      <c r="CWF274" s="376"/>
      <c r="CWG274" s="376"/>
      <c r="CWH274" s="376"/>
      <c r="CWI274" s="376"/>
      <c r="CWJ274" s="376"/>
      <c r="CWK274" s="376"/>
      <c r="CWL274" s="376"/>
      <c r="CWM274" s="376"/>
      <c r="CWN274" s="376"/>
      <c r="CWO274" s="376"/>
      <c r="CWP274" s="376"/>
      <c r="CWQ274" s="376"/>
      <c r="CWR274" s="376"/>
      <c r="CWS274" s="376"/>
      <c r="CWT274" s="376"/>
      <c r="CWU274" s="376"/>
      <c r="CWV274" s="376"/>
      <c r="CWW274" s="376"/>
      <c r="CWX274" s="376"/>
      <c r="CWY274" s="376"/>
      <c r="CWZ274" s="376"/>
      <c r="CXA274" s="376"/>
      <c r="CXB274" s="376"/>
      <c r="CXC274" s="376"/>
      <c r="CXD274" s="376"/>
      <c r="CXE274" s="376"/>
      <c r="CXF274" s="376"/>
      <c r="CXG274" s="376"/>
      <c r="CXH274" s="376"/>
      <c r="CXI274" s="376"/>
      <c r="CXJ274" s="376"/>
      <c r="CXK274" s="376"/>
      <c r="CXL274" s="376"/>
      <c r="CXM274" s="376"/>
      <c r="CXN274" s="376"/>
      <c r="CXO274" s="376"/>
      <c r="CXP274" s="376"/>
      <c r="CXQ274" s="376"/>
      <c r="CXR274" s="376"/>
      <c r="CXS274" s="376"/>
      <c r="CXT274" s="376"/>
      <c r="CXU274" s="376"/>
      <c r="CXV274" s="376"/>
      <c r="CXW274" s="376"/>
      <c r="CXX274" s="376"/>
      <c r="CXY274" s="376"/>
      <c r="CXZ274" s="376"/>
      <c r="CYA274" s="376"/>
      <c r="CYB274" s="376"/>
      <c r="CYC274" s="376"/>
      <c r="CYD274" s="376"/>
      <c r="CYE274" s="376"/>
      <c r="CYF274" s="376"/>
      <c r="CYG274" s="376"/>
      <c r="CYH274" s="376"/>
      <c r="CYI274" s="376"/>
      <c r="CYJ274" s="376"/>
      <c r="CYK274" s="376"/>
      <c r="CYL274" s="376"/>
      <c r="CYM274" s="376"/>
      <c r="CYN274" s="376"/>
      <c r="CYO274" s="376"/>
      <c r="CYP274" s="376"/>
      <c r="CYQ274" s="376"/>
      <c r="CYR274" s="376"/>
      <c r="CYS274" s="376"/>
      <c r="CYT274" s="376"/>
      <c r="CYU274" s="376"/>
      <c r="CYV274" s="376"/>
      <c r="CYW274" s="376"/>
      <c r="CYX274" s="376"/>
      <c r="CYY274" s="376"/>
      <c r="CYZ274" s="376"/>
      <c r="CZA274" s="376"/>
      <c r="CZB274" s="376"/>
      <c r="CZC274" s="376"/>
      <c r="CZD274" s="376"/>
      <c r="CZE274" s="376"/>
      <c r="CZF274" s="376"/>
      <c r="CZG274" s="376"/>
      <c r="CZH274" s="376"/>
      <c r="CZI274" s="376"/>
      <c r="CZJ274" s="376"/>
      <c r="CZK274" s="376"/>
      <c r="CZL274" s="376"/>
      <c r="CZM274" s="376"/>
      <c r="CZN274" s="376"/>
      <c r="CZO274" s="376"/>
      <c r="CZP274" s="376"/>
      <c r="CZQ274" s="376"/>
      <c r="CZR274" s="376"/>
      <c r="CZS274" s="376"/>
      <c r="CZT274" s="376"/>
      <c r="CZU274" s="376"/>
      <c r="CZV274" s="376"/>
      <c r="CZW274" s="376"/>
      <c r="CZX274" s="376"/>
      <c r="CZY274" s="376"/>
      <c r="CZZ274" s="376"/>
      <c r="DAA274" s="376"/>
      <c r="DAB274" s="376"/>
      <c r="DAC274" s="376"/>
      <c r="DAD274" s="376"/>
      <c r="DAE274" s="376"/>
      <c r="DAF274" s="376"/>
      <c r="DAG274" s="376"/>
      <c r="DAH274" s="376"/>
      <c r="DAI274" s="376"/>
      <c r="DAJ274" s="376"/>
      <c r="DAK274" s="376"/>
      <c r="DAL274" s="376"/>
      <c r="DAM274" s="376"/>
      <c r="DAN274" s="376"/>
      <c r="DAO274" s="376"/>
      <c r="DAP274" s="376"/>
      <c r="DAQ274" s="376"/>
      <c r="DAR274" s="376"/>
      <c r="DAS274" s="376"/>
      <c r="DAT274" s="376"/>
      <c r="DAU274" s="376"/>
      <c r="DAV274" s="376"/>
      <c r="DAW274" s="376"/>
      <c r="DAX274" s="376"/>
      <c r="DAY274" s="376"/>
      <c r="DAZ274" s="376"/>
      <c r="DBA274" s="376"/>
      <c r="DBB274" s="376"/>
      <c r="DBC274" s="376"/>
      <c r="DBD274" s="376"/>
      <c r="DBE274" s="376"/>
      <c r="DBF274" s="376"/>
      <c r="DBG274" s="376"/>
      <c r="DBH274" s="376"/>
      <c r="DBI274" s="376"/>
      <c r="DBJ274" s="376"/>
      <c r="DBK274" s="376"/>
      <c r="DBL274" s="376"/>
      <c r="DBM274" s="376"/>
      <c r="DBN274" s="376"/>
      <c r="DBO274" s="376"/>
      <c r="DBP274" s="376"/>
      <c r="DBQ274" s="376"/>
      <c r="DBR274" s="376"/>
      <c r="DBS274" s="376"/>
      <c r="DBT274" s="376"/>
      <c r="DBU274" s="376"/>
      <c r="DBV274" s="376"/>
      <c r="DBW274" s="376"/>
      <c r="DBX274" s="376"/>
      <c r="DBY274" s="376"/>
      <c r="DBZ274" s="376"/>
      <c r="DCA274" s="376"/>
      <c r="DCB274" s="376"/>
      <c r="DCC274" s="376"/>
      <c r="DCD274" s="376"/>
      <c r="DCE274" s="376"/>
      <c r="DCF274" s="376"/>
      <c r="DCG274" s="376"/>
      <c r="DCH274" s="376"/>
      <c r="DCI274" s="376"/>
      <c r="DCJ274" s="376"/>
      <c r="DCK274" s="376"/>
      <c r="DCL274" s="376"/>
      <c r="DCM274" s="376"/>
      <c r="DCN274" s="376"/>
      <c r="DCO274" s="376"/>
      <c r="DCP274" s="376"/>
      <c r="DCQ274" s="376"/>
      <c r="DCR274" s="376"/>
      <c r="DCS274" s="376"/>
      <c r="DCT274" s="376"/>
      <c r="DCU274" s="376"/>
      <c r="DCV274" s="376"/>
      <c r="DCW274" s="376"/>
      <c r="DCX274" s="376"/>
      <c r="DCY274" s="376"/>
      <c r="DCZ274" s="376"/>
      <c r="DDA274" s="376"/>
      <c r="DDB274" s="376"/>
      <c r="DDC274" s="376"/>
      <c r="DDD274" s="376"/>
      <c r="DDE274" s="376"/>
      <c r="DDF274" s="376"/>
      <c r="DDG274" s="376"/>
      <c r="DDH274" s="376"/>
      <c r="DDI274" s="376"/>
      <c r="DDJ274" s="376"/>
      <c r="DDK274" s="376"/>
      <c r="DDL274" s="376"/>
      <c r="DDM274" s="376"/>
      <c r="DDN274" s="376"/>
      <c r="DDO274" s="376"/>
      <c r="DDP274" s="376"/>
      <c r="DDQ274" s="376"/>
      <c r="DDR274" s="376"/>
      <c r="DDS274" s="376"/>
      <c r="DDT274" s="376"/>
      <c r="DDU274" s="376"/>
      <c r="DDV274" s="376"/>
      <c r="DDW274" s="376"/>
      <c r="DDX274" s="376"/>
      <c r="DDY274" s="376"/>
      <c r="DDZ274" s="376"/>
      <c r="DEA274" s="376"/>
      <c r="DEB274" s="376"/>
      <c r="DEC274" s="376"/>
      <c r="DED274" s="376"/>
      <c r="DEE274" s="376"/>
      <c r="DEF274" s="376"/>
      <c r="DEG274" s="376"/>
      <c r="DEH274" s="376"/>
      <c r="DEI274" s="376"/>
      <c r="DEJ274" s="376"/>
      <c r="DEK274" s="376"/>
      <c r="DEL274" s="376"/>
      <c r="DEM274" s="376"/>
      <c r="DEN274" s="376"/>
      <c r="DEO274" s="376"/>
      <c r="DEP274" s="376"/>
      <c r="DEQ274" s="376"/>
      <c r="DER274" s="376"/>
      <c r="DES274" s="376"/>
      <c r="DET274" s="376"/>
      <c r="DEU274" s="376"/>
      <c r="DEV274" s="376"/>
      <c r="DEW274" s="376"/>
      <c r="DEX274" s="376"/>
      <c r="DEY274" s="376"/>
      <c r="DEZ274" s="376"/>
      <c r="DFA274" s="376"/>
      <c r="DFB274" s="376"/>
      <c r="DFC274" s="376"/>
      <c r="DFD274" s="376"/>
      <c r="DFE274" s="376"/>
      <c r="DFF274" s="376"/>
      <c r="DFG274" s="376"/>
      <c r="DFH274" s="376"/>
      <c r="DFI274" s="376"/>
      <c r="DFJ274" s="376"/>
      <c r="DFK274" s="376"/>
      <c r="DFL274" s="376"/>
      <c r="DFM274" s="376"/>
      <c r="DFN274" s="376"/>
      <c r="DFO274" s="376"/>
      <c r="DFP274" s="376"/>
      <c r="DFQ274" s="376"/>
      <c r="DFR274" s="376"/>
      <c r="DFS274" s="376"/>
      <c r="DFT274" s="376"/>
      <c r="DFU274" s="376"/>
      <c r="DFV274" s="376"/>
      <c r="DFW274" s="376"/>
      <c r="DFX274" s="376"/>
      <c r="DFY274" s="376"/>
      <c r="DFZ274" s="376"/>
      <c r="DGA274" s="376"/>
      <c r="DGB274" s="376"/>
      <c r="DGC274" s="376"/>
      <c r="DGD274" s="376"/>
      <c r="DGE274" s="376"/>
      <c r="DGF274" s="376"/>
      <c r="DGG274" s="376"/>
      <c r="DGH274" s="376"/>
      <c r="DGI274" s="376"/>
      <c r="DGJ274" s="376"/>
      <c r="DGK274" s="376"/>
      <c r="DGL274" s="376"/>
      <c r="DGM274" s="376"/>
      <c r="DGN274" s="376"/>
      <c r="DGO274" s="376"/>
      <c r="DGP274" s="376"/>
      <c r="DGQ274" s="376"/>
      <c r="DGR274" s="376"/>
      <c r="DGS274" s="376"/>
      <c r="DGT274" s="376"/>
      <c r="DGU274" s="376"/>
      <c r="DGV274" s="376"/>
      <c r="DGW274" s="376"/>
      <c r="DGX274" s="376"/>
      <c r="DGY274" s="376"/>
      <c r="DGZ274" s="376"/>
      <c r="DHA274" s="376"/>
      <c r="DHB274" s="376"/>
      <c r="DHC274" s="376"/>
      <c r="DHD274" s="376"/>
      <c r="DHE274" s="376"/>
      <c r="DHF274" s="376"/>
      <c r="DHG274" s="376"/>
      <c r="DHH274" s="376"/>
      <c r="DHI274" s="376"/>
      <c r="DHJ274" s="376"/>
      <c r="DHK274" s="376"/>
      <c r="DHL274" s="376"/>
      <c r="DHM274" s="376"/>
      <c r="DHN274" s="376"/>
      <c r="DHO274" s="376"/>
      <c r="DHP274" s="376"/>
      <c r="DHQ274" s="376"/>
      <c r="DHR274" s="376"/>
      <c r="DHS274" s="376"/>
      <c r="DHT274" s="376"/>
      <c r="DHU274" s="376"/>
      <c r="DHV274" s="376"/>
      <c r="DHW274" s="376"/>
      <c r="DHX274" s="376"/>
      <c r="DHY274" s="376"/>
      <c r="DHZ274" s="376"/>
      <c r="DIA274" s="376"/>
      <c r="DIB274" s="376"/>
      <c r="DIC274" s="376"/>
      <c r="DID274" s="376"/>
      <c r="DIE274" s="376"/>
      <c r="DIF274" s="376"/>
      <c r="DIG274" s="376"/>
      <c r="DIH274" s="376"/>
      <c r="DII274" s="376"/>
      <c r="DIJ274" s="376"/>
      <c r="DIK274" s="376"/>
      <c r="DIL274" s="376"/>
      <c r="DIM274" s="376"/>
      <c r="DIN274" s="376"/>
      <c r="DIO274" s="376"/>
      <c r="DIP274" s="376"/>
      <c r="DIQ274" s="376"/>
      <c r="DIR274" s="376"/>
      <c r="DIS274" s="376"/>
      <c r="DIT274" s="376"/>
      <c r="DIU274" s="376"/>
      <c r="DIV274" s="376"/>
      <c r="DIW274" s="376"/>
      <c r="DIX274" s="376"/>
      <c r="DIY274" s="376"/>
      <c r="DIZ274" s="376"/>
      <c r="DJA274" s="376"/>
      <c r="DJB274" s="376"/>
      <c r="DJC274" s="376"/>
      <c r="DJD274" s="376"/>
      <c r="DJE274" s="376"/>
      <c r="DJF274" s="376"/>
      <c r="DJG274" s="376"/>
      <c r="DJH274" s="376"/>
      <c r="DJI274" s="376"/>
      <c r="DJJ274" s="376"/>
      <c r="DJK274" s="376"/>
      <c r="DJL274" s="376"/>
      <c r="DJM274" s="376"/>
      <c r="DJN274" s="376"/>
      <c r="DJO274" s="376"/>
      <c r="DJP274" s="376"/>
      <c r="DJQ274" s="376"/>
      <c r="DJR274" s="376"/>
      <c r="DJS274" s="376"/>
      <c r="DJT274" s="376"/>
      <c r="DJU274" s="376"/>
      <c r="DJV274" s="376"/>
      <c r="DJW274" s="376"/>
      <c r="DJX274" s="376"/>
      <c r="DJY274" s="376"/>
      <c r="DJZ274" s="376"/>
      <c r="DKA274" s="376"/>
      <c r="DKB274" s="376"/>
      <c r="DKC274" s="376"/>
      <c r="DKD274" s="376"/>
      <c r="DKE274" s="376"/>
      <c r="DKF274" s="376"/>
      <c r="DKG274" s="376"/>
      <c r="DKH274" s="376"/>
      <c r="DKI274" s="376"/>
      <c r="DKJ274" s="376"/>
      <c r="DKK274" s="376"/>
      <c r="DKL274" s="376"/>
      <c r="DKM274" s="376"/>
      <c r="DKN274" s="376"/>
      <c r="DKO274" s="376"/>
      <c r="DKP274" s="376"/>
      <c r="DKQ274" s="376"/>
      <c r="DKR274" s="376"/>
      <c r="DKS274" s="376"/>
      <c r="DKT274" s="376"/>
      <c r="DKU274" s="376"/>
      <c r="DKV274" s="376"/>
      <c r="DKW274" s="376"/>
      <c r="DKX274" s="376"/>
      <c r="DKY274" s="376"/>
      <c r="DKZ274" s="376"/>
      <c r="DLA274" s="376"/>
      <c r="DLB274" s="376"/>
      <c r="DLC274" s="376"/>
      <c r="DLD274" s="376"/>
      <c r="DLE274" s="376"/>
      <c r="DLF274" s="376"/>
      <c r="DLG274" s="376"/>
      <c r="DLH274" s="376"/>
      <c r="DLI274" s="376"/>
      <c r="DLJ274" s="376"/>
      <c r="DLK274" s="376"/>
      <c r="DLL274" s="376"/>
      <c r="DLM274" s="376"/>
      <c r="DLN274" s="376"/>
      <c r="DLO274" s="376"/>
      <c r="DLP274" s="376"/>
      <c r="DLQ274" s="376"/>
      <c r="DLR274" s="376"/>
      <c r="DLS274" s="376"/>
      <c r="DLT274" s="376"/>
      <c r="DLU274" s="376"/>
      <c r="DLV274" s="376"/>
      <c r="DLW274" s="376"/>
      <c r="DLX274" s="376"/>
      <c r="DLY274" s="376"/>
      <c r="DLZ274" s="376"/>
      <c r="DMA274" s="376"/>
      <c r="DMB274" s="376"/>
      <c r="DMC274" s="376"/>
      <c r="DMD274" s="376"/>
      <c r="DME274" s="376"/>
      <c r="DMF274" s="376"/>
      <c r="DMG274" s="376"/>
      <c r="DMH274" s="376"/>
      <c r="DMI274" s="376"/>
      <c r="DMJ274" s="376"/>
      <c r="DMK274" s="376"/>
      <c r="DML274" s="376"/>
      <c r="DMM274" s="376"/>
      <c r="DMN274" s="376"/>
      <c r="DMO274" s="376"/>
      <c r="DMP274" s="376"/>
      <c r="DMQ274" s="376"/>
      <c r="DMR274" s="376"/>
      <c r="DMS274" s="376"/>
      <c r="DMT274" s="376"/>
      <c r="DMU274" s="376"/>
      <c r="DMV274" s="376"/>
      <c r="DMW274" s="376"/>
      <c r="DMX274" s="376"/>
      <c r="DMY274" s="376"/>
      <c r="DMZ274" s="376"/>
      <c r="DNA274" s="376"/>
      <c r="DNB274" s="376"/>
      <c r="DNC274" s="376"/>
      <c r="DND274" s="376"/>
      <c r="DNE274" s="376"/>
      <c r="DNF274" s="376"/>
      <c r="DNG274" s="376"/>
      <c r="DNH274" s="376"/>
      <c r="DNI274" s="376"/>
      <c r="DNJ274" s="376"/>
      <c r="DNK274" s="376"/>
      <c r="DNL274" s="376"/>
      <c r="DNM274" s="376"/>
      <c r="DNN274" s="376"/>
      <c r="DNO274" s="376"/>
      <c r="DNP274" s="376"/>
      <c r="DNQ274" s="376"/>
      <c r="DNR274" s="376"/>
      <c r="DNS274" s="376"/>
      <c r="DNT274" s="376"/>
      <c r="DNU274" s="376"/>
      <c r="DNV274" s="376"/>
      <c r="DNW274" s="376"/>
      <c r="DNX274" s="376"/>
      <c r="DNY274" s="376"/>
      <c r="DNZ274" s="376"/>
      <c r="DOA274" s="376"/>
      <c r="DOB274" s="376"/>
      <c r="DOC274" s="376"/>
      <c r="DOD274" s="376"/>
      <c r="DOE274" s="376"/>
      <c r="DOF274" s="376"/>
      <c r="DOG274" s="376"/>
      <c r="DOH274" s="376"/>
      <c r="DOI274" s="376"/>
      <c r="DOJ274" s="376"/>
      <c r="DOK274" s="376"/>
      <c r="DOL274" s="376"/>
      <c r="DOM274" s="376"/>
      <c r="DON274" s="376"/>
      <c r="DOO274" s="376"/>
      <c r="DOP274" s="376"/>
      <c r="DOQ274" s="376"/>
      <c r="DOR274" s="376"/>
      <c r="DOS274" s="376"/>
      <c r="DOT274" s="376"/>
      <c r="DOU274" s="376"/>
      <c r="DOV274" s="376"/>
      <c r="DOW274" s="376"/>
      <c r="DOX274" s="376"/>
      <c r="DOY274" s="376"/>
      <c r="DOZ274" s="376"/>
      <c r="DPA274" s="376"/>
      <c r="DPB274" s="376"/>
      <c r="DPC274" s="376"/>
      <c r="DPD274" s="376"/>
      <c r="DPE274" s="376"/>
      <c r="DPF274" s="376"/>
      <c r="DPG274" s="376"/>
      <c r="DPH274" s="376"/>
      <c r="DPI274" s="376"/>
      <c r="DPJ274" s="376"/>
      <c r="DPK274" s="376"/>
      <c r="DPL274" s="376"/>
      <c r="DPM274" s="376"/>
      <c r="DPN274" s="376"/>
      <c r="DPO274" s="376"/>
      <c r="DPP274" s="376"/>
      <c r="DPQ274" s="376"/>
      <c r="DPR274" s="376"/>
      <c r="DPS274" s="376"/>
      <c r="DPT274" s="376"/>
      <c r="DPU274" s="376"/>
      <c r="DPV274" s="376"/>
      <c r="DPW274" s="376"/>
      <c r="DPX274" s="376"/>
      <c r="DPY274" s="376"/>
      <c r="DPZ274" s="376"/>
      <c r="DQA274" s="376"/>
      <c r="DQB274" s="376"/>
      <c r="DQC274" s="376"/>
      <c r="DQD274" s="376"/>
      <c r="DQE274" s="376"/>
      <c r="DQF274" s="376"/>
      <c r="DQG274" s="376"/>
      <c r="DQH274" s="376"/>
      <c r="DQI274" s="376"/>
      <c r="DQJ274" s="376"/>
      <c r="DQK274" s="376"/>
      <c r="DQL274" s="376"/>
      <c r="DQM274" s="376"/>
      <c r="DQN274" s="376"/>
      <c r="DQO274" s="376"/>
      <c r="DQP274" s="376"/>
      <c r="DQQ274" s="376"/>
      <c r="DQR274" s="376"/>
      <c r="DQS274" s="376"/>
      <c r="DQT274" s="376"/>
      <c r="DQU274" s="376"/>
      <c r="DQV274" s="376"/>
      <c r="DQW274" s="376"/>
      <c r="DQX274" s="376"/>
      <c r="DQY274" s="376"/>
      <c r="DQZ274" s="376"/>
      <c r="DRA274" s="376"/>
      <c r="DRB274" s="376"/>
      <c r="DRC274" s="376"/>
      <c r="DRD274" s="376"/>
      <c r="DRE274" s="376"/>
      <c r="DRF274" s="376"/>
      <c r="DRG274" s="376"/>
      <c r="DRH274" s="376"/>
      <c r="DRI274" s="376"/>
      <c r="DRJ274" s="376"/>
      <c r="DRK274" s="376"/>
      <c r="DRL274" s="376"/>
      <c r="DRM274" s="376"/>
      <c r="DRN274" s="376"/>
      <c r="DRO274" s="376"/>
      <c r="DRP274" s="376"/>
      <c r="DRQ274" s="376"/>
      <c r="DRR274" s="376"/>
      <c r="DRS274" s="376"/>
      <c r="DRT274" s="376"/>
      <c r="DRU274" s="376"/>
      <c r="DRV274" s="376"/>
      <c r="DRW274" s="376"/>
      <c r="DRX274" s="376"/>
      <c r="DRY274" s="376"/>
      <c r="DRZ274" s="376"/>
      <c r="DSA274" s="376"/>
      <c r="DSB274" s="376"/>
      <c r="DSC274" s="376"/>
      <c r="DSD274" s="376"/>
      <c r="DSE274" s="376"/>
      <c r="DSF274" s="376"/>
      <c r="DSG274" s="376"/>
      <c r="DSH274" s="376"/>
      <c r="DSI274" s="376"/>
      <c r="DSJ274" s="376"/>
      <c r="DSK274" s="376"/>
      <c r="DSL274" s="376"/>
      <c r="DSM274" s="376"/>
      <c r="DSN274" s="376"/>
      <c r="DSO274" s="376"/>
      <c r="DSP274" s="376"/>
      <c r="DSQ274" s="376"/>
      <c r="DSR274" s="376"/>
      <c r="DSS274" s="376"/>
      <c r="DST274" s="376"/>
      <c r="DSU274" s="376"/>
      <c r="DSV274" s="376"/>
      <c r="DSW274" s="376"/>
      <c r="DSX274" s="376"/>
      <c r="DSY274" s="376"/>
      <c r="DSZ274" s="376"/>
      <c r="DTA274" s="376"/>
      <c r="DTB274" s="376"/>
      <c r="DTC274" s="376"/>
      <c r="DTD274" s="376"/>
      <c r="DTE274" s="376"/>
      <c r="DTF274" s="376"/>
      <c r="DTG274" s="376"/>
      <c r="DTH274" s="376"/>
      <c r="DTI274" s="376"/>
      <c r="DTJ274" s="376"/>
      <c r="DTK274" s="376"/>
      <c r="DTL274" s="376"/>
      <c r="DTM274" s="376"/>
      <c r="DTN274" s="376"/>
      <c r="DTO274" s="376"/>
      <c r="DTP274" s="376"/>
      <c r="DTQ274" s="376"/>
      <c r="DTR274" s="376"/>
      <c r="DTS274" s="376"/>
      <c r="DTT274" s="376"/>
      <c r="DTU274" s="376"/>
      <c r="DTV274" s="376"/>
      <c r="DTW274" s="376"/>
      <c r="DTX274" s="376"/>
      <c r="DTY274" s="376"/>
      <c r="DTZ274" s="376"/>
      <c r="DUA274" s="376"/>
      <c r="DUB274" s="376"/>
      <c r="DUC274" s="376"/>
      <c r="DUD274" s="376"/>
      <c r="DUE274" s="376"/>
      <c r="DUF274" s="376"/>
      <c r="DUG274" s="376"/>
      <c r="DUH274" s="376"/>
      <c r="DUI274" s="376"/>
      <c r="DUJ274" s="376"/>
      <c r="DUK274" s="376"/>
      <c r="DUL274" s="376"/>
      <c r="DUM274" s="376"/>
      <c r="DUN274" s="376"/>
      <c r="DUO274" s="376"/>
      <c r="DUP274" s="376"/>
      <c r="DUQ274" s="376"/>
      <c r="DUR274" s="376"/>
      <c r="DUS274" s="376"/>
      <c r="DUT274" s="376"/>
      <c r="DUU274" s="376"/>
      <c r="DUV274" s="376"/>
      <c r="DUW274" s="376"/>
      <c r="DUX274" s="376"/>
      <c r="DUY274" s="376"/>
      <c r="DUZ274" s="376"/>
      <c r="DVA274" s="376"/>
      <c r="DVB274" s="376"/>
      <c r="DVC274" s="376"/>
      <c r="DVD274" s="376"/>
      <c r="DVE274" s="376"/>
      <c r="DVF274" s="376"/>
      <c r="DVG274" s="376"/>
      <c r="DVH274" s="376"/>
      <c r="DVI274" s="376"/>
      <c r="DVJ274" s="376"/>
      <c r="DVK274" s="376"/>
      <c r="DVL274" s="376"/>
      <c r="DVM274" s="376"/>
      <c r="DVN274" s="376"/>
      <c r="DVO274" s="376"/>
      <c r="DVP274" s="376"/>
      <c r="DVQ274" s="376"/>
      <c r="DVR274" s="376"/>
      <c r="DVS274" s="376"/>
      <c r="DVT274" s="376"/>
      <c r="DVU274" s="376"/>
      <c r="DVV274" s="376"/>
      <c r="DVW274" s="376"/>
      <c r="DVX274" s="376"/>
      <c r="DVY274" s="376"/>
      <c r="DVZ274" s="376"/>
      <c r="DWA274" s="376"/>
      <c r="DWB274" s="376"/>
      <c r="DWC274" s="376"/>
      <c r="DWD274" s="376"/>
      <c r="DWE274" s="376"/>
      <c r="DWF274" s="376"/>
      <c r="DWG274" s="376"/>
      <c r="DWH274" s="376"/>
      <c r="DWI274" s="376"/>
      <c r="DWJ274" s="376"/>
      <c r="DWK274" s="376"/>
      <c r="DWL274" s="376"/>
      <c r="DWM274" s="376"/>
      <c r="DWN274" s="376"/>
      <c r="DWO274" s="376"/>
      <c r="DWP274" s="376"/>
      <c r="DWQ274" s="376"/>
      <c r="DWR274" s="376"/>
      <c r="DWS274" s="376"/>
      <c r="DWT274" s="376"/>
      <c r="DWU274" s="376"/>
      <c r="DWV274" s="376"/>
      <c r="DWW274" s="376"/>
      <c r="DWX274" s="376"/>
      <c r="DWY274" s="376"/>
      <c r="DWZ274" s="376"/>
      <c r="DXA274" s="376"/>
      <c r="DXB274" s="376"/>
      <c r="DXC274" s="376"/>
      <c r="DXD274" s="376"/>
      <c r="DXE274" s="376"/>
      <c r="DXF274" s="376"/>
      <c r="DXG274" s="376"/>
      <c r="DXH274" s="376"/>
      <c r="DXI274" s="376"/>
      <c r="DXJ274" s="376"/>
      <c r="DXK274" s="376"/>
      <c r="DXL274" s="376"/>
      <c r="DXM274" s="376"/>
      <c r="DXN274" s="376"/>
      <c r="DXO274" s="376"/>
      <c r="DXP274" s="376"/>
      <c r="DXQ274" s="376"/>
      <c r="DXR274" s="376"/>
      <c r="DXS274" s="376"/>
      <c r="DXT274" s="376"/>
      <c r="DXU274" s="376"/>
      <c r="DXV274" s="376"/>
      <c r="DXW274" s="376"/>
      <c r="DXX274" s="376"/>
      <c r="DXY274" s="376"/>
      <c r="DXZ274" s="376"/>
      <c r="DYA274" s="376"/>
      <c r="DYB274" s="376"/>
      <c r="DYC274" s="376"/>
      <c r="DYD274" s="376"/>
      <c r="DYE274" s="376"/>
      <c r="DYF274" s="376"/>
      <c r="DYG274" s="376"/>
      <c r="DYH274" s="376"/>
      <c r="DYI274" s="376"/>
      <c r="DYJ274" s="376"/>
      <c r="DYK274" s="376"/>
      <c r="DYL274" s="376"/>
      <c r="DYM274" s="376"/>
      <c r="DYN274" s="376"/>
      <c r="DYO274" s="376"/>
      <c r="DYP274" s="376"/>
      <c r="DYQ274" s="376"/>
      <c r="DYR274" s="376"/>
      <c r="DYS274" s="376"/>
      <c r="DYT274" s="376"/>
      <c r="DYU274" s="376"/>
      <c r="DYV274" s="376"/>
      <c r="DYW274" s="376"/>
      <c r="DYX274" s="376"/>
      <c r="DYY274" s="376"/>
      <c r="DYZ274" s="376"/>
      <c r="DZA274" s="376"/>
      <c r="DZB274" s="376"/>
      <c r="DZC274" s="376"/>
      <c r="DZD274" s="376"/>
      <c r="DZE274" s="376"/>
      <c r="DZF274" s="376"/>
      <c r="DZG274" s="376"/>
      <c r="DZH274" s="376"/>
      <c r="DZI274" s="376"/>
      <c r="DZJ274" s="376"/>
      <c r="DZK274" s="376"/>
      <c r="DZL274" s="376"/>
      <c r="DZM274" s="376"/>
      <c r="DZN274" s="376"/>
      <c r="DZO274" s="376"/>
      <c r="DZP274" s="376"/>
      <c r="DZQ274" s="376"/>
      <c r="DZR274" s="376"/>
      <c r="DZS274" s="376"/>
      <c r="DZT274" s="376"/>
      <c r="DZU274" s="376"/>
      <c r="DZV274" s="376"/>
      <c r="DZW274" s="376"/>
      <c r="DZX274" s="376"/>
      <c r="DZY274" s="376"/>
      <c r="DZZ274" s="376"/>
      <c r="EAA274" s="376"/>
      <c r="EAB274" s="376"/>
      <c r="EAC274" s="376"/>
      <c r="EAD274" s="376"/>
      <c r="EAE274" s="376"/>
      <c r="EAF274" s="376"/>
      <c r="EAG274" s="376"/>
      <c r="EAH274" s="376"/>
      <c r="EAI274" s="376"/>
      <c r="EAJ274" s="376"/>
      <c r="EAK274" s="376"/>
      <c r="EAL274" s="376"/>
      <c r="EAM274" s="376"/>
      <c r="EAN274" s="376"/>
      <c r="EAO274" s="376"/>
      <c r="EAP274" s="376"/>
      <c r="EAQ274" s="376"/>
      <c r="EAR274" s="376"/>
      <c r="EAS274" s="376"/>
      <c r="EAT274" s="376"/>
      <c r="EAU274" s="376"/>
      <c r="EAV274" s="376"/>
      <c r="EAW274" s="376"/>
      <c r="EAX274" s="376"/>
      <c r="EAY274" s="376"/>
      <c r="EAZ274" s="376"/>
      <c r="EBA274" s="376"/>
      <c r="EBB274" s="376"/>
      <c r="EBC274" s="376"/>
      <c r="EBD274" s="376"/>
      <c r="EBE274" s="376"/>
      <c r="EBF274" s="376"/>
      <c r="EBG274" s="376"/>
      <c r="EBH274" s="376"/>
      <c r="EBI274" s="376"/>
      <c r="EBJ274" s="376"/>
      <c r="EBK274" s="376"/>
      <c r="EBL274" s="376"/>
      <c r="EBM274" s="376"/>
      <c r="EBN274" s="376"/>
      <c r="EBO274" s="376"/>
      <c r="EBP274" s="376"/>
      <c r="EBQ274" s="376"/>
      <c r="EBR274" s="376"/>
      <c r="EBS274" s="376"/>
      <c r="EBT274" s="376"/>
      <c r="EBU274" s="376"/>
      <c r="EBV274" s="376"/>
      <c r="EBW274" s="376"/>
      <c r="EBX274" s="376"/>
      <c r="EBY274" s="376"/>
      <c r="EBZ274" s="376"/>
      <c r="ECA274" s="376"/>
      <c r="ECB274" s="376"/>
      <c r="ECC274" s="376"/>
      <c r="ECD274" s="376"/>
      <c r="ECE274" s="376"/>
      <c r="ECF274" s="376"/>
      <c r="ECG274" s="376"/>
      <c r="ECH274" s="376"/>
      <c r="ECI274" s="376"/>
      <c r="ECJ274" s="376"/>
      <c r="ECK274" s="376"/>
      <c r="ECL274" s="376"/>
      <c r="ECM274" s="376"/>
      <c r="ECN274" s="376"/>
      <c r="ECO274" s="376"/>
      <c r="ECP274" s="376"/>
      <c r="ECQ274" s="376"/>
      <c r="ECR274" s="376"/>
      <c r="ECS274" s="376"/>
      <c r="ECT274" s="376"/>
      <c r="ECU274" s="376"/>
      <c r="ECV274" s="376"/>
      <c r="ECW274" s="376"/>
      <c r="ECX274" s="376"/>
      <c r="ECY274" s="376"/>
      <c r="ECZ274" s="376"/>
      <c r="EDA274" s="376"/>
      <c r="EDB274" s="376"/>
      <c r="EDC274" s="376"/>
      <c r="EDD274" s="376"/>
      <c r="EDE274" s="376"/>
      <c r="EDF274" s="376"/>
      <c r="EDG274" s="376"/>
      <c r="EDH274" s="376"/>
      <c r="EDI274" s="376"/>
      <c r="EDJ274" s="376"/>
      <c r="EDK274" s="376"/>
      <c r="EDL274" s="376"/>
      <c r="EDM274" s="376"/>
      <c r="EDN274" s="376"/>
      <c r="EDO274" s="376"/>
      <c r="EDP274" s="376"/>
      <c r="EDQ274" s="376"/>
      <c r="EDR274" s="376"/>
      <c r="EDS274" s="376"/>
      <c r="EDT274" s="376"/>
      <c r="EDU274" s="376"/>
      <c r="EDV274" s="376"/>
      <c r="EDW274" s="376"/>
      <c r="EDX274" s="376"/>
      <c r="EDY274" s="376"/>
      <c r="EDZ274" s="376"/>
      <c r="EEA274" s="376"/>
      <c r="EEB274" s="376"/>
      <c r="EEC274" s="376"/>
      <c r="EED274" s="376"/>
      <c r="EEE274" s="376"/>
      <c r="EEF274" s="376"/>
      <c r="EEG274" s="376"/>
      <c r="EEH274" s="376"/>
      <c r="EEI274" s="376"/>
      <c r="EEJ274" s="376"/>
      <c r="EEK274" s="376"/>
      <c r="EEL274" s="376"/>
      <c r="EEM274" s="376"/>
      <c r="EEN274" s="376"/>
      <c r="EEO274" s="376"/>
      <c r="EEP274" s="376"/>
      <c r="EEQ274" s="376"/>
      <c r="EER274" s="376"/>
      <c r="EES274" s="376"/>
      <c r="EET274" s="376"/>
      <c r="EEU274" s="376"/>
      <c r="EEV274" s="376"/>
      <c r="EEW274" s="376"/>
      <c r="EEX274" s="376"/>
      <c r="EEY274" s="376"/>
      <c r="EEZ274" s="376"/>
      <c r="EFA274" s="376"/>
      <c r="EFB274" s="376"/>
      <c r="EFC274" s="376"/>
      <c r="EFD274" s="376"/>
      <c r="EFE274" s="376"/>
      <c r="EFF274" s="376"/>
      <c r="EFG274" s="376"/>
      <c r="EFH274" s="376"/>
      <c r="EFI274" s="376"/>
      <c r="EFJ274" s="376"/>
      <c r="EFK274" s="376"/>
      <c r="EFL274" s="376"/>
      <c r="EFM274" s="376"/>
      <c r="EFN274" s="376"/>
      <c r="EFO274" s="376"/>
      <c r="EFP274" s="376"/>
      <c r="EFQ274" s="376"/>
      <c r="EFR274" s="376"/>
      <c r="EFS274" s="376"/>
      <c r="EFT274" s="376"/>
      <c r="EFU274" s="376"/>
      <c r="EFV274" s="376"/>
      <c r="EFW274" s="376"/>
      <c r="EFX274" s="376"/>
      <c r="EFY274" s="376"/>
      <c r="EFZ274" s="376"/>
      <c r="EGA274" s="376"/>
      <c r="EGB274" s="376"/>
      <c r="EGC274" s="376"/>
      <c r="EGD274" s="376"/>
      <c r="EGE274" s="376"/>
      <c r="EGF274" s="376"/>
      <c r="EGG274" s="376"/>
      <c r="EGH274" s="376"/>
      <c r="EGI274" s="376"/>
      <c r="EGJ274" s="376"/>
      <c r="EGK274" s="376"/>
      <c r="EGL274" s="376"/>
      <c r="EGM274" s="376"/>
      <c r="EGN274" s="376"/>
      <c r="EGO274" s="376"/>
      <c r="EGP274" s="376"/>
      <c r="EGQ274" s="376"/>
      <c r="EGR274" s="376"/>
      <c r="EGS274" s="376"/>
      <c r="EGT274" s="376"/>
      <c r="EGU274" s="376"/>
      <c r="EGV274" s="376"/>
      <c r="EGW274" s="376"/>
      <c r="EGX274" s="376"/>
      <c r="EGY274" s="376"/>
      <c r="EGZ274" s="376"/>
      <c r="EHA274" s="376"/>
      <c r="EHB274" s="376"/>
      <c r="EHC274" s="376"/>
      <c r="EHD274" s="376"/>
      <c r="EHE274" s="376"/>
      <c r="EHF274" s="376"/>
      <c r="EHG274" s="376"/>
      <c r="EHH274" s="376"/>
      <c r="EHI274" s="376"/>
      <c r="EHJ274" s="376"/>
      <c r="EHK274" s="376"/>
      <c r="EHL274" s="376"/>
      <c r="EHM274" s="376"/>
      <c r="EHN274" s="376"/>
      <c r="EHO274" s="376"/>
      <c r="EHP274" s="376"/>
      <c r="EHQ274" s="376"/>
      <c r="EHR274" s="376"/>
      <c r="EHS274" s="376"/>
      <c r="EHT274" s="376"/>
      <c r="EHU274" s="376"/>
      <c r="EHV274" s="376"/>
      <c r="EHW274" s="376"/>
      <c r="EHX274" s="376"/>
      <c r="EHY274" s="376"/>
      <c r="EHZ274" s="376"/>
      <c r="EIA274" s="376"/>
      <c r="EIB274" s="376"/>
      <c r="EIC274" s="376"/>
      <c r="EID274" s="376"/>
      <c r="EIE274" s="376"/>
      <c r="EIF274" s="376"/>
      <c r="EIG274" s="376"/>
      <c r="EIH274" s="376"/>
      <c r="EII274" s="376"/>
      <c r="EIJ274" s="376"/>
      <c r="EIK274" s="376"/>
      <c r="EIL274" s="376"/>
      <c r="EIM274" s="376"/>
      <c r="EIN274" s="376"/>
      <c r="EIO274" s="376"/>
      <c r="EIP274" s="376"/>
      <c r="EIQ274" s="376"/>
      <c r="EIR274" s="376"/>
      <c r="EIS274" s="376"/>
      <c r="EIT274" s="376"/>
      <c r="EIU274" s="376"/>
      <c r="EIV274" s="376"/>
      <c r="EIW274" s="376"/>
      <c r="EIX274" s="376"/>
      <c r="EIY274" s="376"/>
      <c r="EIZ274" s="376"/>
      <c r="EJA274" s="376"/>
      <c r="EJB274" s="376"/>
      <c r="EJC274" s="376"/>
      <c r="EJD274" s="376"/>
      <c r="EJE274" s="376"/>
      <c r="EJF274" s="376"/>
      <c r="EJG274" s="376"/>
      <c r="EJH274" s="376"/>
      <c r="EJI274" s="376"/>
      <c r="EJJ274" s="376"/>
      <c r="EJK274" s="376"/>
      <c r="EJL274" s="376"/>
      <c r="EJM274" s="376"/>
      <c r="EJN274" s="376"/>
      <c r="EJO274" s="376"/>
      <c r="EJP274" s="376"/>
      <c r="EJQ274" s="376"/>
      <c r="EJR274" s="376"/>
      <c r="EJS274" s="376"/>
      <c r="EJT274" s="376"/>
      <c r="EJU274" s="376"/>
      <c r="EJV274" s="376"/>
      <c r="EJW274" s="376"/>
      <c r="EJX274" s="376"/>
      <c r="EJY274" s="376"/>
      <c r="EJZ274" s="376"/>
      <c r="EKA274" s="376"/>
      <c r="EKB274" s="376"/>
      <c r="EKC274" s="376"/>
      <c r="EKD274" s="376"/>
      <c r="EKE274" s="376"/>
      <c r="EKF274" s="376"/>
      <c r="EKG274" s="376"/>
      <c r="EKH274" s="376"/>
      <c r="EKI274" s="376"/>
      <c r="EKJ274" s="376"/>
      <c r="EKK274" s="376"/>
      <c r="EKL274" s="376"/>
      <c r="EKM274" s="376"/>
      <c r="EKN274" s="376"/>
      <c r="EKO274" s="376"/>
      <c r="EKP274" s="376"/>
      <c r="EKQ274" s="376"/>
      <c r="EKR274" s="376"/>
      <c r="EKS274" s="376"/>
      <c r="EKT274" s="376"/>
      <c r="EKU274" s="376"/>
      <c r="EKV274" s="376"/>
      <c r="EKW274" s="376"/>
      <c r="EKX274" s="376"/>
      <c r="EKY274" s="376"/>
      <c r="EKZ274" s="376"/>
      <c r="ELA274" s="376"/>
      <c r="ELB274" s="376"/>
      <c r="ELC274" s="376"/>
      <c r="ELD274" s="376"/>
      <c r="ELE274" s="376"/>
      <c r="ELF274" s="376"/>
      <c r="ELG274" s="376"/>
      <c r="ELH274" s="376"/>
      <c r="ELI274" s="376"/>
      <c r="ELJ274" s="376"/>
      <c r="ELK274" s="376"/>
      <c r="ELL274" s="376"/>
      <c r="ELM274" s="376"/>
      <c r="ELN274" s="376"/>
      <c r="ELO274" s="376"/>
      <c r="ELP274" s="376"/>
      <c r="ELQ274" s="376"/>
      <c r="ELR274" s="376"/>
      <c r="ELS274" s="376"/>
      <c r="ELT274" s="376"/>
      <c r="ELU274" s="376"/>
      <c r="ELV274" s="376"/>
      <c r="ELW274" s="376"/>
      <c r="ELX274" s="376"/>
      <c r="ELY274" s="376"/>
      <c r="ELZ274" s="376"/>
      <c r="EMA274" s="376"/>
      <c r="EMB274" s="376"/>
      <c r="EMC274" s="376"/>
      <c r="EMD274" s="376"/>
      <c r="EME274" s="376"/>
      <c r="EMF274" s="376"/>
      <c r="EMG274" s="376"/>
      <c r="EMH274" s="376"/>
      <c r="EMI274" s="376"/>
      <c r="EMJ274" s="376"/>
      <c r="EMK274" s="376"/>
      <c r="EML274" s="376"/>
      <c r="EMM274" s="376"/>
      <c r="EMN274" s="376"/>
      <c r="EMO274" s="376"/>
      <c r="EMP274" s="376"/>
      <c r="EMQ274" s="376"/>
      <c r="EMR274" s="376"/>
      <c r="EMS274" s="376"/>
      <c r="EMT274" s="376"/>
      <c r="EMU274" s="376"/>
      <c r="EMV274" s="376"/>
      <c r="EMW274" s="376"/>
      <c r="EMX274" s="376"/>
      <c r="EMY274" s="376"/>
      <c r="EMZ274" s="376"/>
      <c r="ENA274" s="376"/>
      <c r="ENB274" s="376"/>
      <c r="ENC274" s="376"/>
      <c r="END274" s="376"/>
      <c r="ENE274" s="376"/>
      <c r="ENF274" s="376"/>
      <c r="ENG274" s="376"/>
      <c r="ENH274" s="376"/>
      <c r="ENI274" s="376"/>
      <c r="ENJ274" s="376"/>
      <c r="ENK274" s="376"/>
      <c r="ENL274" s="376"/>
      <c r="ENM274" s="376"/>
      <c r="ENN274" s="376"/>
      <c r="ENO274" s="376"/>
      <c r="ENP274" s="376"/>
      <c r="ENQ274" s="376"/>
      <c r="ENR274" s="376"/>
      <c r="ENS274" s="376"/>
      <c r="ENT274" s="376"/>
      <c r="ENU274" s="376"/>
      <c r="ENV274" s="376"/>
      <c r="ENW274" s="376"/>
      <c r="ENX274" s="376"/>
      <c r="ENY274" s="376"/>
      <c r="ENZ274" s="376"/>
      <c r="EOA274" s="376"/>
      <c r="EOB274" s="376"/>
      <c r="EOC274" s="376"/>
      <c r="EOD274" s="376"/>
      <c r="EOE274" s="376"/>
      <c r="EOF274" s="376"/>
      <c r="EOG274" s="376"/>
      <c r="EOH274" s="376"/>
      <c r="EOI274" s="376"/>
      <c r="EOJ274" s="376"/>
      <c r="EOK274" s="376"/>
      <c r="EOL274" s="376"/>
      <c r="EOM274" s="376"/>
      <c r="EON274" s="376"/>
      <c r="EOO274" s="376"/>
      <c r="EOP274" s="376"/>
      <c r="EOQ274" s="376"/>
      <c r="EOR274" s="376"/>
      <c r="EOS274" s="376"/>
      <c r="EOT274" s="376"/>
      <c r="EOU274" s="376"/>
      <c r="EOV274" s="376"/>
      <c r="EOW274" s="376"/>
      <c r="EOX274" s="376"/>
      <c r="EOY274" s="376"/>
      <c r="EOZ274" s="376"/>
      <c r="EPA274" s="376"/>
      <c r="EPB274" s="376"/>
      <c r="EPC274" s="376"/>
      <c r="EPD274" s="376"/>
      <c r="EPE274" s="376"/>
      <c r="EPF274" s="376"/>
      <c r="EPG274" s="376"/>
      <c r="EPH274" s="376"/>
      <c r="EPI274" s="376"/>
      <c r="EPJ274" s="376"/>
      <c r="EPK274" s="376"/>
      <c r="EPL274" s="376"/>
      <c r="EPM274" s="376"/>
      <c r="EPN274" s="376"/>
      <c r="EPO274" s="376"/>
      <c r="EPP274" s="376"/>
      <c r="EPQ274" s="376"/>
      <c r="EPR274" s="376"/>
      <c r="EPS274" s="376"/>
      <c r="EPT274" s="376"/>
      <c r="EPU274" s="376"/>
      <c r="EPV274" s="376"/>
      <c r="EPW274" s="376"/>
      <c r="EPX274" s="376"/>
      <c r="EPY274" s="376"/>
      <c r="EPZ274" s="376"/>
      <c r="EQA274" s="376"/>
      <c r="EQB274" s="376"/>
      <c r="EQC274" s="376"/>
      <c r="EQD274" s="376"/>
      <c r="EQE274" s="376"/>
      <c r="EQF274" s="376"/>
      <c r="EQG274" s="376"/>
      <c r="EQH274" s="376"/>
      <c r="EQI274" s="376"/>
      <c r="EQJ274" s="376"/>
      <c r="EQK274" s="376"/>
      <c r="EQL274" s="376"/>
      <c r="EQM274" s="376"/>
      <c r="EQN274" s="376"/>
      <c r="EQO274" s="376"/>
      <c r="EQP274" s="376"/>
      <c r="EQQ274" s="376"/>
      <c r="EQR274" s="376"/>
      <c r="EQS274" s="376"/>
      <c r="EQT274" s="376"/>
      <c r="EQU274" s="376"/>
      <c r="EQV274" s="376"/>
      <c r="EQW274" s="376"/>
      <c r="EQX274" s="376"/>
      <c r="EQY274" s="376"/>
      <c r="EQZ274" s="376"/>
      <c r="ERA274" s="376"/>
      <c r="ERB274" s="376"/>
      <c r="ERC274" s="376"/>
      <c r="ERD274" s="376"/>
      <c r="ERE274" s="376"/>
      <c r="ERF274" s="376"/>
      <c r="ERG274" s="376"/>
      <c r="ERH274" s="376"/>
      <c r="ERI274" s="376"/>
      <c r="ERJ274" s="376"/>
      <c r="ERK274" s="376"/>
      <c r="ERL274" s="376"/>
      <c r="ERM274" s="376"/>
      <c r="ERN274" s="376"/>
      <c r="ERO274" s="376"/>
      <c r="ERP274" s="376"/>
      <c r="ERQ274" s="376"/>
      <c r="ERR274" s="376"/>
      <c r="ERS274" s="376"/>
      <c r="ERT274" s="376"/>
      <c r="ERU274" s="376"/>
      <c r="ERV274" s="376"/>
      <c r="ERW274" s="376"/>
      <c r="ERX274" s="376"/>
      <c r="ERY274" s="376"/>
      <c r="ERZ274" s="376"/>
      <c r="ESA274" s="376"/>
      <c r="ESB274" s="376"/>
      <c r="ESC274" s="376"/>
      <c r="ESD274" s="376"/>
      <c r="ESE274" s="376"/>
      <c r="ESF274" s="376"/>
      <c r="ESG274" s="376"/>
      <c r="ESH274" s="376"/>
      <c r="ESI274" s="376"/>
      <c r="ESJ274" s="376"/>
      <c r="ESK274" s="376"/>
      <c r="ESL274" s="376"/>
      <c r="ESM274" s="376"/>
      <c r="ESN274" s="376"/>
      <c r="ESO274" s="376"/>
      <c r="ESP274" s="376"/>
      <c r="ESQ274" s="376"/>
      <c r="ESR274" s="376"/>
      <c r="ESS274" s="376"/>
      <c r="EST274" s="376"/>
      <c r="ESU274" s="376"/>
      <c r="ESV274" s="376"/>
      <c r="ESW274" s="376"/>
      <c r="ESX274" s="376"/>
      <c r="ESY274" s="376"/>
      <c r="ESZ274" s="376"/>
      <c r="ETA274" s="376"/>
      <c r="ETB274" s="376"/>
      <c r="ETC274" s="376"/>
      <c r="ETD274" s="376"/>
      <c r="ETE274" s="376"/>
      <c r="ETF274" s="376"/>
      <c r="ETG274" s="376"/>
      <c r="ETH274" s="376"/>
      <c r="ETI274" s="376"/>
      <c r="ETJ274" s="376"/>
      <c r="ETK274" s="376"/>
      <c r="ETL274" s="376"/>
      <c r="ETM274" s="376"/>
      <c r="ETN274" s="376"/>
      <c r="ETO274" s="376"/>
      <c r="ETP274" s="376"/>
      <c r="ETQ274" s="376"/>
      <c r="ETR274" s="376"/>
      <c r="ETS274" s="376"/>
      <c r="ETT274" s="376"/>
      <c r="ETU274" s="376"/>
      <c r="ETV274" s="376"/>
      <c r="ETW274" s="376"/>
      <c r="ETX274" s="376"/>
      <c r="ETY274" s="376"/>
      <c r="ETZ274" s="376"/>
      <c r="EUA274" s="376"/>
      <c r="EUB274" s="376"/>
      <c r="EUC274" s="376"/>
      <c r="EUD274" s="376"/>
      <c r="EUE274" s="376"/>
      <c r="EUF274" s="376"/>
      <c r="EUG274" s="376"/>
      <c r="EUH274" s="376"/>
      <c r="EUI274" s="376"/>
      <c r="EUJ274" s="376"/>
      <c r="EUK274" s="376"/>
      <c r="EUL274" s="376"/>
      <c r="EUM274" s="376"/>
      <c r="EUN274" s="376"/>
      <c r="EUO274" s="376"/>
      <c r="EUP274" s="376"/>
      <c r="EUQ274" s="376"/>
      <c r="EUR274" s="376"/>
      <c r="EUS274" s="376"/>
      <c r="EUT274" s="376"/>
      <c r="EUU274" s="376"/>
      <c r="EUV274" s="376"/>
      <c r="EUW274" s="376"/>
      <c r="EUX274" s="376"/>
      <c r="EUY274" s="376"/>
      <c r="EUZ274" s="376"/>
      <c r="EVA274" s="376"/>
      <c r="EVB274" s="376"/>
      <c r="EVC274" s="376"/>
      <c r="EVD274" s="376"/>
      <c r="EVE274" s="376"/>
      <c r="EVF274" s="376"/>
      <c r="EVG274" s="376"/>
      <c r="EVH274" s="376"/>
      <c r="EVI274" s="376"/>
      <c r="EVJ274" s="376"/>
      <c r="EVK274" s="376"/>
      <c r="EVL274" s="376"/>
      <c r="EVM274" s="376"/>
      <c r="EVN274" s="376"/>
      <c r="EVO274" s="376"/>
      <c r="EVP274" s="376"/>
      <c r="EVQ274" s="376"/>
      <c r="EVR274" s="376"/>
      <c r="EVS274" s="376"/>
      <c r="EVT274" s="376"/>
      <c r="EVU274" s="376"/>
      <c r="EVV274" s="376"/>
      <c r="EVW274" s="376"/>
      <c r="EVX274" s="376"/>
      <c r="EVY274" s="376"/>
      <c r="EVZ274" s="376"/>
      <c r="EWA274" s="376"/>
      <c r="EWB274" s="376"/>
      <c r="EWC274" s="376"/>
      <c r="EWD274" s="376"/>
      <c r="EWE274" s="376"/>
      <c r="EWF274" s="376"/>
      <c r="EWG274" s="376"/>
      <c r="EWH274" s="376"/>
      <c r="EWI274" s="376"/>
      <c r="EWJ274" s="376"/>
      <c r="EWK274" s="376"/>
      <c r="EWL274" s="376"/>
      <c r="EWM274" s="376"/>
      <c r="EWN274" s="376"/>
      <c r="EWO274" s="376"/>
      <c r="EWP274" s="376"/>
      <c r="EWQ274" s="376"/>
      <c r="EWR274" s="376"/>
      <c r="EWS274" s="376"/>
      <c r="EWT274" s="376"/>
      <c r="EWU274" s="376"/>
      <c r="EWV274" s="376"/>
      <c r="EWW274" s="376"/>
      <c r="EWX274" s="376"/>
      <c r="EWY274" s="376"/>
      <c r="EWZ274" s="376"/>
      <c r="EXA274" s="376"/>
      <c r="EXB274" s="376"/>
      <c r="EXC274" s="376"/>
      <c r="EXD274" s="376"/>
      <c r="EXE274" s="376"/>
      <c r="EXF274" s="376"/>
      <c r="EXG274" s="376"/>
      <c r="EXH274" s="376"/>
      <c r="EXI274" s="376"/>
      <c r="EXJ274" s="376"/>
      <c r="EXK274" s="376"/>
      <c r="EXL274" s="376"/>
      <c r="EXM274" s="376"/>
      <c r="EXN274" s="376"/>
      <c r="EXO274" s="376"/>
      <c r="EXP274" s="376"/>
      <c r="EXQ274" s="376"/>
      <c r="EXR274" s="376"/>
      <c r="EXS274" s="376"/>
      <c r="EXT274" s="376"/>
      <c r="EXU274" s="376"/>
      <c r="EXV274" s="376"/>
      <c r="EXW274" s="376"/>
      <c r="EXX274" s="376"/>
      <c r="EXY274" s="376"/>
      <c r="EXZ274" s="376"/>
      <c r="EYA274" s="376"/>
      <c r="EYB274" s="376"/>
      <c r="EYC274" s="376"/>
      <c r="EYD274" s="376"/>
      <c r="EYE274" s="376"/>
      <c r="EYF274" s="376"/>
      <c r="EYG274" s="376"/>
      <c r="EYH274" s="376"/>
      <c r="EYI274" s="376"/>
      <c r="EYJ274" s="376"/>
      <c r="EYK274" s="376"/>
      <c r="EYL274" s="376"/>
      <c r="EYM274" s="376"/>
      <c r="EYN274" s="376"/>
      <c r="EYO274" s="376"/>
      <c r="EYP274" s="376"/>
      <c r="EYQ274" s="376"/>
      <c r="EYR274" s="376"/>
      <c r="EYS274" s="376"/>
      <c r="EYT274" s="376"/>
      <c r="EYU274" s="376"/>
      <c r="EYV274" s="376"/>
      <c r="EYW274" s="376"/>
      <c r="EYX274" s="376"/>
      <c r="EYY274" s="376"/>
      <c r="EYZ274" s="376"/>
      <c r="EZA274" s="376"/>
      <c r="EZB274" s="376"/>
      <c r="EZC274" s="376"/>
      <c r="EZD274" s="376"/>
      <c r="EZE274" s="376"/>
      <c r="EZF274" s="376"/>
      <c r="EZG274" s="376"/>
      <c r="EZH274" s="376"/>
      <c r="EZI274" s="376"/>
      <c r="EZJ274" s="376"/>
      <c r="EZK274" s="376"/>
      <c r="EZL274" s="376"/>
      <c r="EZM274" s="376"/>
      <c r="EZN274" s="376"/>
      <c r="EZO274" s="376"/>
      <c r="EZP274" s="376"/>
      <c r="EZQ274" s="376"/>
      <c r="EZR274" s="376"/>
      <c r="EZS274" s="376"/>
      <c r="EZT274" s="376"/>
      <c r="EZU274" s="376"/>
      <c r="EZV274" s="376"/>
      <c r="EZW274" s="376"/>
      <c r="EZX274" s="376"/>
      <c r="EZY274" s="376"/>
      <c r="EZZ274" s="376"/>
      <c r="FAA274" s="376"/>
      <c r="FAB274" s="376"/>
      <c r="FAC274" s="376"/>
      <c r="FAD274" s="376"/>
      <c r="FAE274" s="376"/>
      <c r="FAF274" s="376"/>
      <c r="FAG274" s="376"/>
      <c r="FAH274" s="376"/>
      <c r="FAI274" s="376"/>
      <c r="FAJ274" s="376"/>
      <c r="FAK274" s="376"/>
      <c r="FAL274" s="376"/>
      <c r="FAM274" s="376"/>
      <c r="FAN274" s="376"/>
      <c r="FAO274" s="376"/>
      <c r="FAP274" s="376"/>
      <c r="FAQ274" s="376"/>
      <c r="FAR274" s="376"/>
      <c r="FAS274" s="376"/>
      <c r="FAT274" s="376"/>
      <c r="FAU274" s="376"/>
      <c r="FAV274" s="376"/>
      <c r="FAW274" s="376"/>
      <c r="FAX274" s="376"/>
      <c r="FAY274" s="376"/>
      <c r="FAZ274" s="376"/>
      <c r="FBA274" s="376"/>
      <c r="FBB274" s="376"/>
      <c r="FBC274" s="376"/>
      <c r="FBD274" s="376"/>
      <c r="FBE274" s="376"/>
      <c r="FBF274" s="376"/>
      <c r="FBG274" s="376"/>
      <c r="FBH274" s="376"/>
      <c r="FBI274" s="376"/>
      <c r="FBJ274" s="376"/>
      <c r="FBK274" s="376"/>
      <c r="FBL274" s="376"/>
      <c r="FBM274" s="376"/>
      <c r="FBN274" s="376"/>
      <c r="FBO274" s="376"/>
      <c r="FBP274" s="376"/>
      <c r="FBQ274" s="376"/>
      <c r="FBR274" s="376"/>
      <c r="FBS274" s="376"/>
      <c r="FBT274" s="376"/>
      <c r="FBU274" s="376"/>
      <c r="FBV274" s="376"/>
      <c r="FBW274" s="376"/>
      <c r="FBX274" s="376"/>
      <c r="FBY274" s="376"/>
      <c r="FBZ274" s="376"/>
      <c r="FCA274" s="376"/>
      <c r="FCB274" s="376"/>
      <c r="FCC274" s="376"/>
      <c r="FCD274" s="376"/>
      <c r="FCE274" s="376"/>
      <c r="FCF274" s="376"/>
      <c r="FCG274" s="376"/>
      <c r="FCH274" s="376"/>
      <c r="FCI274" s="376"/>
      <c r="FCJ274" s="376"/>
      <c r="FCK274" s="376"/>
      <c r="FCL274" s="376"/>
      <c r="FCM274" s="376"/>
      <c r="FCN274" s="376"/>
      <c r="FCO274" s="376"/>
      <c r="FCP274" s="376"/>
      <c r="FCQ274" s="376"/>
      <c r="FCR274" s="376"/>
      <c r="FCS274" s="376"/>
      <c r="FCT274" s="376"/>
      <c r="FCU274" s="376"/>
      <c r="FCV274" s="376"/>
      <c r="FCW274" s="376"/>
      <c r="FCX274" s="376"/>
      <c r="FCY274" s="376"/>
      <c r="FCZ274" s="376"/>
      <c r="FDA274" s="376"/>
      <c r="FDB274" s="376"/>
      <c r="FDC274" s="376"/>
      <c r="FDD274" s="376"/>
      <c r="FDE274" s="376"/>
      <c r="FDF274" s="376"/>
      <c r="FDG274" s="376"/>
      <c r="FDH274" s="376"/>
      <c r="FDI274" s="376"/>
      <c r="FDJ274" s="376"/>
      <c r="FDK274" s="376"/>
      <c r="FDL274" s="376"/>
      <c r="FDM274" s="376"/>
      <c r="FDN274" s="376"/>
      <c r="FDO274" s="376"/>
      <c r="FDP274" s="376"/>
      <c r="FDQ274" s="376"/>
      <c r="FDR274" s="376"/>
      <c r="FDS274" s="376"/>
      <c r="FDT274" s="376"/>
      <c r="FDU274" s="376"/>
      <c r="FDV274" s="376"/>
      <c r="FDW274" s="376"/>
      <c r="FDX274" s="376"/>
      <c r="FDY274" s="376"/>
      <c r="FDZ274" s="376"/>
      <c r="FEA274" s="376"/>
      <c r="FEB274" s="376"/>
      <c r="FEC274" s="376"/>
      <c r="FED274" s="376"/>
      <c r="FEE274" s="376"/>
      <c r="FEF274" s="376"/>
      <c r="FEG274" s="376"/>
      <c r="FEH274" s="376"/>
      <c r="FEI274" s="376"/>
      <c r="FEJ274" s="376"/>
      <c r="FEK274" s="376"/>
      <c r="FEL274" s="376"/>
      <c r="FEM274" s="376"/>
      <c r="FEN274" s="376"/>
      <c r="FEO274" s="376"/>
      <c r="FEP274" s="376"/>
      <c r="FEQ274" s="376"/>
      <c r="FER274" s="376"/>
      <c r="FES274" s="376"/>
      <c r="FET274" s="376"/>
      <c r="FEU274" s="376"/>
      <c r="FEV274" s="376"/>
      <c r="FEW274" s="376"/>
      <c r="FEX274" s="376"/>
      <c r="FEY274" s="376"/>
      <c r="FEZ274" s="376"/>
      <c r="FFA274" s="376"/>
      <c r="FFB274" s="376"/>
      <c r="FFC274" s="376"/>
      <c r="FFD274" s="376"/>
      <c r="FFE274" s="376"/>
      <c r="FFF274" s="376"/>
      <c r="FFG274" s="376"/>
      <c r="FFH274" s="376"/>
      <c r="FFI274" s="376"/>
      <c r="FFJ274" s="376"/>
      <c r="FFK274" s="376"/>
      <c r="FFL274" s="376"/>
      <c r="FFM274" s="376"/>
      <c r="FFN274" s="376"/>
      <c r="FFO274" s="376"/>
      <c r="FFP274" s="376"/>
      <c r="FFQ274" s="376"/>
      <c r="FFR274" s="376"/>
      <c r="FFS274" s="376"/>
      <c r="FFT274" s="376"/>
      <c r="FFU274" s="376"/>
      <c r="FFV274" s="376"/>
      <c r="FFW274" s="376"/>
      <c r="FFX274" s="376"/>
      <c r="FFY274" s="376"/>
      <c r="FFZ274" s="376"/>
      <c r="FGA274" s="376"/>
      <c r="FGB274" s="376"/>
      <c r="FGC274" s="376"/>
      <c r="FGD274" s="376"/>
      <c r="FGE274" s="376"/>
      <c r="FGF274" s="376"/>
      <c r="FGG274" s="376"/>
      <c r="FGH274" s="376"/>
      <c r="FGI274" s="376"/>
      <c r="FGJ274" s="376"/>
      <c r="FGK274" s="376"/>
      <c r="FGL274" s="376"/>
      <c r="FGM274" s="376"/>
      <c r="FGN274" s="376"/>
      <c r="FGO274" s="376"/>
      <c r="FGP274" s="376"/>
      <c r="FGQ274" s="376"/>
      <c r="FGR274" s="376"/>
      <c r="FGS274" s="376"/>
      <c r="FGT274" s="376"/>
      <c r="FGU274" s="376"/>
      <c r="FGV274" s="376"/>
      <c r="FGW274" s="376"/>
      <c r="FGX274" s="376"/>
      <c r="FGY274" s="376"/>
      <c r="FGZ274" s="376"/>
      <c r="FHA274" s="376"/>
      <c r="FHB274" s="376"/>
      <c r="FHC274" s="376"/>
      <c r="FHD274" s="376"/>
      <c r="FHE274" s="376"/>
      <c r="FHF274" s="376"/>
      <c r="FHG274" s="376"/>
      <c r="FHH274" s="376"/>
      <c r="FHI274" s="376"/>
      <c r="FHJ274" s="376"/>
      <c r="FHK274" s="376"/>
      <c r="FHL274" s="376"/>
      <c r="FHM274" s="376"/>
      <c r="FHN274" s="376"/>
      <c r="FHO274" s="376"/>
      <c r="FHP274" s="376"/>
      <c r="FHQ274" s="376"/>
      <c r="FHR274" s="376"/>
      <c r="FHS274" s="376"/>
      <c r="FHT274" s="376"/>
      <c r="FHU274" s="376"/>
      <c r="FHV274" s="376"/>
      <c r="FHW274" s="376"/>
      <c r="FHX274" s="376"/>
      <c r="FHY274" s="376"/>
      <c r="FHZ274" s="376"/>
      <c r="FIA274" s="376"/>
      <c r="FIB274" s="376"/>
      <c r="FIC274" s="376"/>
      <c r="FID274" s="376"/>
      <c r="FIE274" s="376"/>
      <c r="FIF274" s="376"/>
      <c r="FIG274" s="376"/>
      <c r="FIH274" s="376"/>
      <c r="FII274" s="376"/>
      <c r="FIJ274" s="376"/>
      <c r="FIK274" s="376"/>
      <c r="FIL274" s="376"/>
      <c r="FIM274" s="376"/>
      <c r="FIN274" s="376"/>
      <c r="FIO274" s="376"/>
      <c r="FIP274" s="376"/>
      <c r="FIQ274" s="376"/>
      <c r="FIR274" s="376"/>
      <c r="FIS274" s="376"/>
      <c r="FIT274" s="376"/>
      <c r="FIU274" s="376"/>
      <c r="FIV274" s="376"/>
      <c r="FIW274" s="376"/>
      <c r="FIX274" s="376"/>
      <c r="FIY274" s="376"/>
      <c r="FIZ274" s="376"/>
      <c r="FJA274" s="376"/>
      <c r="FJB274" s="376"/>
      <c r="FJC274" s="376"/>
      <c r="FJD274" s="376"/>
      <c r="FJE274" s="376"/>
      <c r="FJF274" s="376"/>
      <c r="FJG274" s="376"/>
      <c r="FJH274" s="376"/>
      <c r="FJI274" s="376"/>
      <c r="FJJ274" s="376"/>
      <c r="FJK274" s="376"/>
      <c r="FJL274" s="376"/>
      <c r="FJM274" s="376"/>
      <c r="FJN274" s="376"/>
      <c r="FJO274" s="376"/>
      <c r="FJP274" s="376"/>
      <c r="FJQ274" s="376"/>
      <c r="FJR274" s="376"/>
      <c r="FJS274" s="376"/>
      <c r="FJT274" s="376"/>
      <c r="FJU274" s="376"/>
      <c r="FJV274" s="376"/>
      <c r="FJW274" s="376"/>
      <c r="FJX274" s="376"/>
      <c r="FJY274" s="376"/>
      <c r="FJZ274" s="376"/>
      <c r="FKA274" s="376"/>
      <c r="FKB274" s="376"/>
      <c r="FKC274" s="376"/>
      <c r="FKD274" s="376"/>
      <c r="FKE274" s="376"/>
      <c r="FKF274" s="376"/>
      <c r="FKG274" s="376"/>
      <c r="FKH274" s="376"/>
      <c r="FKI274" s="376"/>
      <c r="FKJ274" s="376"/>
      <c r="FKK274" s="376"/>
      <c r="FKL274" s="376"/>
      <c r="FKM274" s="376"/>
      <c r="FKN274" s="376"/>
      <c r="FKO274" s="376"/>
      <c r="FKP274" s="376"/>
      <c r="FKQ274" s="376"/>
      <c r="FKR274" s="376"/>
      <c r="FKS274" s="376"/>
      <c r="FKT274" s="376"/>
      <c r="FKU274" s="376"/>
      <c r="FKV274" s="376"/>
      <c r="FKW274" s="376"/>
      <c r="FKX274" s="376"/>
      <c r="FKY274" s="376"/>
      <c r="FKZ274" s="376"/>
      <c r="FLA274" s="376"/>
      <c r="FLB274" s="376"/>
      <c r="FLC274" s="376"/>
      <c r="FLD274" s="376"/>
      <c r="FLE274" s="376"/>
      <c r="FLF274" s="376"/>
      <c r="FLG274" s="376"/>
      <c r="FLH274" s="376"/>
      <c r="FLI274" s="376"/>
      <c r="FLJ274" s="376"/>
      <c r="FLK274" s="376"/>
      <c r="FLL274" s="376"/>
      <c r="FLM274" s="376"/>
      <c r="FLN274" s="376"/>
      <c r="FLO274" s="376"/>
      <c r="FLP274" s="376"/>
      <c r="FLQ274" s="376"/>
      <c r="FLR274" s="376"/>
      <c r="FLS274" s="376"/>
      <c r="FLT274" s="376"/>
      <c r="FLU274" s="376"/>
      <c r="FLV274" s="376"/>
      <c r="FLW274" s="376"/>
      <c r="FLX274" s="376"/>
      <c r="FLY274" s="376"/>
      <c r="FLZ274" s="376"/>
      <c r="FMA274" s="376"/>
      <c r="FMB274" s="376"/>
      <c r="FMC274" s="376"/>
      <c r="FMD274" s="376"/>
      <c r="FME274" s="376"/>
      <c r="FMF274" s="376"/>
      <c r="FMG274" s="376"/>
      <c r="FMH274" s="376"/>
      <c r="FMI274" s="376"/>
      <c r="FMJ274" s="376"/>
      <c r="FMK274" s="376"/>
      <c r="FML274" s="376"/>
      <c r="FMM274" s="376"/>
      <c r="FMN274" s="376"/>
      <c r="FMO274" s="376"/>
      <c r="FMP274" s="376"/>
      <c r="FMQ274" s="376"/>
      <c r="FMR274" s="376"/>
      <c r="FMS274" s="376"/>
      <c r="FMT274" s="376"/>
      <c r="FMU274" s="376"/>
      <c r="FMV274" s="376"/>
      <c r="FMW274" s="376"/>
      <c r="FMX274" s="376"/>
      <c r="FMY274" s="376"/>
      <c r="FMZ274" s="376"/>
      <c r="FNA274" s="376"/>
      <c r="FNB274" s="376"/>
      <c r="FNC274" s="376"/>
      <c r="FND274" s="376"/>
      <c r="FNE274" s="376"/>
      <c r="FNF274" s="376"/>
      <c r="FNG274" s="376"/>
      <c r="FNH274" s="376"/>
      <c r="FNI274" s="376"/>
      <c r="FNJ274" s="376"/>
      <c r="FNK274" s="376"/>
      <c r="FNL274" s="376"/>
      <c r="FNM274" s="376"/>
      <c r="FNN274" s="376"/>
      <c r="FNO274" s="376"/>
      <c r="FNP274" s="376"/>
      <c r="FNQ274" s="376"/>
      <c r="FNR274" s="376"/>
      <c r="FNS274" s="376"/>
      <c r="FNT274" s="376"/>
      <c r="FNU274" s="376"/>
      <c r="FNV274" s="376"/>
      <c r="FNW274" s="376"/>
      <c r="FNX274" s="376"/>
      <c r="FNY274" s="376"/>
      <c r="FNZ274" s="376"/>
      <c r="FOA274" s="376"/>
      <c r="FOB274" s="376"/>
      <c r="FOC274" s="376"/>
      <c r="FOD274" s="376"/>
      <c r="FOE274" s="376"/>
      <c r="FOF274" s="376"/>
      <c r="FOG274" s="376"/>
      <c r="FOH274" s="376"/>
      <c r="FOI274" s="376"/>
      <c r="FOJ274" s="376"/>
      <c r="FOK274" s="376"/>
      <c r="FOL274" s="376"/>
      <c r="FOM274" s="376"/>
      <c r="FON274" s="376"/>
      <c r="FOO274" s="376"/>
      <c r="FOP274" s="376"/>
      <c r="FOQ274" s="376"/>
      <c r="FOR274" s="376"/>
      <c r="FOS274" s="376"/>
      <c r="FOT274" s="376"/>
      <c r="FOU274" s="376"/>
      <c r="FOV274" s="376"/>
      <c r="FOW274" s="376"/>
      <c r="FOX274" s="376"/>
      <c r="FOY274" s="376"/>
      <c r="FOZ274" s="376"/>
      <c r="FPA274" s="376"/>
      <c r="FPB274" s="376"/>
      <c r="FPC274" s="376"/>
      <c r="FPD274" s="376"/>
      <c r="FPE274" s="376"/>
      <c r="FPF274" s="376"/>
      <c r="FPG274" s="376"/>
      <c r="FPH274" s="376"/>
      <c r="FPI274" s="376"/>
      <c r="FPJ274" s="376"/>
      <c r="FPK274" s="376"/>
      <c r="FPL274" s="376"/>
      <c r="FPM274" s="376"/>
      <c r="FPN274" s="376"/>
      <c r="FPO274" s="376"/>
      <c r="FPP274" s="376"/>
      <c r="FPQ274" s="376"/>
      <c r="FPR274" s="376"/>
      <c r="FPS274" s="376"/>
      <c r="FPT274" s="376"/>
      <c r="FPU274" s="376"/>
      <c r="FPV274" s="376"/>
      <c r="FPW274" s="376"/>
      <c r="FPX274" s="376"/>
      <c r="FPY274" s="376"/>
      <c r="FPZ274" s="376"/>
      <c r="FQA274" s="376"/>
      <c r="FQB274" s="376"/>
      <c r="FQC274" s="376"/>
      <c r="FQD274" s="376"/>
      <c r="FQE274" s="376"/>
      <c r="FQF274" s="376"/>
      <c r="FQG274" s="376"/>
      <c r="FQH274" s="376"/>
      <c r="FQI274" s="376"/>
      <c r="FQJ274" s="376"/>
      <c r="FQK274" s="376"/>
      <c r="FQL274" s="376"/>
      <c r="FQM274" s="376"/>
      <c r="FQN274" s="376"/>
      <c r="FQO274" s="376"/>
      <c r="FQP274" s="376"/>
      <c r="FQQ274" s="376"/>
      <c r="FQR274" s="376"/>
      <c r="FQS274" s="376"/>
      <c r="FQT274" s="376"/>
      <c r="FQU274" s="376"/>
      <c r="FQV274" s="376"/>
      <c r="FQW274" s="376"/>
      <c r="FQX274" s="376"/>
      <c r="FQY274" s="376"/>
      <c r="FQZ274" s="376"/>
      <c r="FRA274" s="376"/>
      <c r="FRB274" s="376"/>
      <c r="FRC274" s="376"/>
      <c r="FRD274" s="376"/>
      <c r="FRE274" s="376"/>
      <c r="FRF274" s="376"/>
      <c r="FRG274" s="376"/>
      <c r="FRH274" s="376"/>
      <c r="FRI274" s="376"/>
      <c r="FRJ274" s="376"/>
      <c r="FRK274" s="376"/>
      <c r="FRL274" s="376"/>
      <c r="FRM274" s="376"/>
      <c r="FRN274" s="376"/>
      <c r="FRO274" s="376"/>
      <c r="FRP274" s="376"/>
      <c r="FRQ274" s="376"/>
      <c r="FRR274" s="376"/>
      <c r="FRS274" s="376"/>
      <c r="FRT274" s="376"/>
      <c r="FRU274" s="376"/>
      <c r="FRV274" s="376"/>
      <c r="FRW274" s="376"/>
      <c r="FRX274" s="376"/>
      <c r="FRY274" s="376"/>
      <c r="FRZ274" s="376"/>
      <c r="FSA274" s="376"/>
      <c r="FSB274" s="376"/>
      <c r="FSC274" s="376"/>
      <c r="FSD274" s="376"/>
      <c r="FSE274" s="376"/>
      <c r="FSF274" s="376"/>
      <c r="FSG274" s="376"/>
      <c r="FSH274" s="376"/>
      <c r="FSI274" s="376"/>
      <c r="FSJ274" s="376"/>
      <c r="FSK274" s="376"/>
      <c r="FSL274" s="376"/>
      <c r="FSM274" s="376"/>
      <c r="FSN274" s="376"/>
      <c r="FSO274" s="376"/>
      <c r="FSP274" s="376"/>
      <c r="FSQ274" s="376"/>
      <c r="FSR274" s="376"/>
      <c r="FSS274" s="376"/>
      <c r="FST274" s="376"/>
      <c r="FSU274" s="376"/>
      <c r="FSV274" s="376"/>
      <c r="FSW274" s="376"/>
      <c r="FSX274" s="376"/>
      <c r="FSY274" s="376"/>
      <c r="FSZ274" s="376"/>
      <c r="FTA274" s="376"/>
      <c r="FTB274" s="376"/>
      <c r="FTC274" s="376"/>
      <c r="FTD274" s="376"/>
      <c r="FTE274" s="376"/>
      <c r="FTF274" s="376"/>
      <c r="FTG274" s="376"/>
      <c r="FTH274" s="376"/>
      <c r="FTI274" s="376"/>
      <c r="FTJ274" s="376"/>
      <c r="FTK274" s="376"/>
      <c r="FTL274" s="376"/>
      <c r="FTM274" s="376"/>
      <c r="FTN274" s="376"/>
      <c r="FTO274" s="376"/>
      <c r="FTP274" s="376"/>
      <c r="FTQ274" s="376"/>
      <c r="FTR274" s="376"/>
      <c r="FTS274" s="376"/>
      <c r="FTT274" s="376"/>
      <c r="FTU274" s="376"/>
      <c r="FTV274" s="376"/>
      <c r="FTW274" s="376"/>
      <c r="FTX274" s="376"/>
      <c r="FTY274" s="376"/>
      <c r="FTZ274" s="376"/>
      <c r="FUA274" s="376"/>
      <c r="FUB274" s="376"/>
      <c r="FUC274" s="376"/>
      <c r="FUD274" s="376"/>
      <c r="FUE274" s="376"/>
      <c r="FUF274" s="376"/>
      <c r="FUG274" s="376"/>
      <c r="FUH274" s="376"/>
      <c r="FUI274" s="376"/>
      <c r="FUJ274" s="376"/>
      <c r="FUK274" s="376"/>
      <c r="FUL274" s="376"/>
      <c r="FUM274" s="376"/>
      <c r="FUN274" s="376"/>
      <c r="FUO274" s="376"/>
      <c r="FUP274" s="376"/>
      <c r="FUQ274" s="376"/>
      <c r="FUR274" s="376"/>
      <c r="FUS274" s="376"/>
      <c r="FUT274" s="376"/>
      <c r="FUU274" s="376"/>
      <c r="FUV274" s="376"/>
      <c r="FUW274" s="376"/>
      <c r="FUX274" s="376"/>
      <c r="FUY274" s="376"/>
      <c r="FUZ274" s="376"/>
      <c r="FVA274" s="376"/>
      <c r="FVB274" s="376"/>
      <c r="FVC274" s="376"/>
      <c r="FVD274" s="376"/>
      <c r="FVE274" s="376"/>
      <c r="FVF274" s="376"/>
      <c r="FVG274" s="376"/>
      <c r="FVH274" s="376"/>
      <c r="FVI274" s="376"/>
      <c r="FVJ274" s="376"/>
      <c r="FVK274" s="376"/>
      <c r="FVL274" s="376"/>
      <c r="FVM274" s="376"/>
      <c r="FVN274" s="376"/>
      <c r="FVO274" s="376"/>
      <c r="FVP274" s="376"/>
      <c r="FVQ274" s="376"/>
      <c r="FVR274" s="376"/>
      <c r="FVS274" s="376"/>
      <c r="FVT274" s="376"/>
      <c r="FVU274" s="376"/>
      <c r="FVV274" s="376"/>
      <c r="FVW274" s="376"/>
      <c r="FVX274" s="376"/>
      <c r="FVY274" s="376"/>
      <c r="FVZ274" s="376"/>
      <c r="FWA274" s="376"/>
      <c r="FWB274" s="376"/>
      <c r="FWC274" s="376"/>
      <c r="FWD274" s="376"/>
      <c r="FWE274" s="376"/>
      <c r="FWF274" s="376"/>
      <c r="FWG274" s="376"/>
      <c r="FWH274" s="376"/>
      <c r="FWI274" s="376"/>
      <c r="FWJ274" s="376"/>
      <c r="FWK274" s="376"/>
      <c r="FWL274" s="376"/>
      <c r="FWM274" s="376"/>
      <c r="FWN274" s="376"/>
      <c r="FWO274" s="376"/>
      <c r="FWP274" s="376"/>
      <c r="FWQ274" s="376"/>
      <c r="FWR274" s="376"/>
      <c r="FWS274" s="376"/>
      <c r="FWT274" s="376"/>
      <c r="FWU274" s="376"/>
      <c r="FWV274" s="376"/>
      <c r="FWW274" s="376"/>
      <c r="FWX274" s="376"/>
      <c r="FWY274" s="376"/>
      <c r="FWZ274" s="376"/>
      <c r="FXA274" s="376"/>
      <c r="FXB274" s="376"/>
      <c r="FXC274" s="376"/>
      <c r="FXD274" s="376"/>
      <c r="FXE274" s="376"/>
      <c r="FXF274" s="376"/>
      <c r="FXG274" s="376"/>
      <c r="FXH274" s="376"/>
      <c r="FXI274" s="376"/>
      <c r="FXJ274" s="376"/>
      <c r="FXK274" s="376"/>
      <c r="FXL274" s="376"/>
      <c r="FXM274" s="376"/>
      <c r="FXN274" s="376"/>
      <c r="FXO274" s="376"/>
      <c r="FXP274" s="376"/>
      <c r="FXQ274" s="376"/>
      <c r="FXR274" s="376"/>
      <c r="FXS274" s="376"/>
      <c r="FXT274" s="376"/>
      <c r="FXU274" s="376"/>
      <c r="FXV274" s="376"/>
      <c r="FXW274" s="376"/>
      <c r="FXX274" s="376"/>
      <c r="FXY274" s="376"/>
      <c r="FXZ274" s="376"/>
      <c r="FYA274" s="376"/>
      <c r="FYB274" s="376"/>
      <c r="FYC274" s="376"/>
      <c r="FYD274" s="376"/>
      <c r="FYE274" s="376"/>
      <c r="FYF274" s="376"/>
      <c r="FYG274" s="376"/>
      <c r="FYH274" s="376"/>
      <c r="FYI274" s="376"/>
      <c r="FYJ274" s="376"/>
      <c r="FYK274" s="376"/>
      <c r="FYL274" s="376"/>
      <c r="FYM274" s="376"/>
      <c r="FYN274" s="376"/>
      <c r="FYO274" s="376"/>
      <c r="FYP274" s="376"/>
      <c r="FYQ274" s="376"/>
      <c r="FYR274" s="376"/>
      <c r="FYS274" s="376"/>
      <c r="FYT274" s="376"/>
      <c r="FYU274" s="376"/>
      <c r="FYV274" s="376"/>
      <c r="FYW274" s="376"/>
      <c r="FYX274" s="376"/>
      <c r="FYY274" s="376"/>
      <c r="FYZ274" s="376"/>
      <c r="FZA274" s="376"/>
      <c r="FZB274" s="376"/>
      <c r="FZC274" s="376"/>
      <c r="FZD274" s="376"/>
      <c r="FZE274" s="376"/>
      <c r="FZF274" s="376"/>
      <c r="FZG274" s="376"/>
      <c r="FZH274" s="376"/>
      <c r="FZI274" s="376"/>
      <c r="FZJ274" s="376"/>
      <c r="FZK274" s="376"/>
      <c r="FZL274" s="376"/>
      <c r="FZM274" s="376"/>
      <c r="FZN274" s="376"/>
      <c r="FZO274" s="376"/>
      <c r="FZP274" s="376"/>
      <c r="FZQ274" s="376"/>
      <c r="FZR274" s="376"/>
      <c r="FZS274" s="376"/>
      <c r="FZT274" s="376"/>
      <c r="FZU274" s="376"/>
      <c r="FZV274" s="376"/>
      <c r="FZW274" s="376"/>
      <c r="FZX274" s="376"/>
      <c r="FZY274" s="376"/>
      <c r="FZZ274" s="376"/>
      <c r="GAA274" s="376"/>
      <c r="GAB274" s="376"/>
      <c r="GAC274" s="376"/>
      <c r="GAD274" s="376"/>
      <c r="GAE274" s="376"/>
      <c r="GAF274" s="376"/>
      <c r="GAG274" s="376"/>
      <c r="GAH274" s="376"/>
      <c r="GAI274" s="376"/>
      <c r="GAJ274" s="376"/>
      <c r="GAK274" s="376"/>
      <c r="GAL274" s="376"/>
      <c r="GAM274" s="376"/>
      <c r="GAN274" s="376"/>
      <c r="GAO274" s="376"/>
      <c r="GAP274" s="376"/>
      <c r="GAQ274" s="376"/>
      <c r="GAR274" s="376"/>
      <c r="GAS274" s="376"/>
      <c r="GAT274" s="376"/>
      <c r="GAU274" s="376"/>
      <c r="GAV274" s="376"/>
      <c r="GAW274" s="376"/>
      <c r="GAX274" s="376"/>
      <c r="GAY274" s="376"/>
      <c r="GAZ274" s="376"/>
      <c r="GBA274" s="376"/>
      <c r="GBB274" s="376"/>
      <c r="GBC274" s="376"/>
      <c r="GBD274" s="376"/>
      <c r="GBE274" s="376"/>
      <c r="GBF274" s="376"/>
      <c r="GBG274" s="376"/>
      <c r="GBH274" s="376"/>
      <c r="GBI274" s="376"/>
      <c r="GBJ274" s="376"/>
      <c r="GBK274" s="376"/>
      <c r="GBL274" s="376"/>
      <c r="GBM274" s="376"/>
      <c r="GBN274" s="376"/>
      <c r="GBO274" s="376"/>
      <c r="GBP274" s="376"/>
      <c r="GBQ274" s="376"/>
      <c r="GBR274" s="376"/>
      <c r="GBS274" s="376"/>
      <c r="GBT274" s="376"/>
      <c r="GBU274" s="376"/>
      <c r="GBV274" s="376"/>
      <c r="GBW274" s="376"/>
      <c r="GBX274" s="376"/>
      <c r="GBY274" s="376"/>
      <c r="GBZ274" s="376"/>
      <c r="GCA274" s="376"/>
      <c r="GCB274" s="376"/>
      <c r="GCC274" s="376"/>
      <c r="GCD274" s="376"/>
      <c r="GCE274" s="376"/>
      <c r="GCF274" s="376"/>
      <c r="GCG274" s="376"/>
      <c r="GCH274" s="376"/>
      <c r="GCI274" s="376"/>
      <c r="GCJ274" s="376"/>
      <c r="GCK274" s="376"/>
      <c r="GCL274" s="376"/>
      <c r="GCM274" s="376"/>
      <c r="GCN274" s="376"/>
      <c r="GCO274" s="376"/>
      <c r="GCP274" s="376"/>
      <c r="GCQ274" s="376"/>
      <c r="GCR274" s="376"/>
      <c r="GCS274" s="376"/>
      <c r="GCT274" s="376"/>
      <c r="GCU274" s="376"/>
      <c r="GCV274" s="376"/>
      <c r="GCW274" s="376"/>
      <c r="GCX274" s="376"/>
      <c r="GCY274" s="376"/>
      <c r="GCZ274" s="376"/>
      <c r="GDA274" s="376"/>
      <c r="GDB274" s="376"/>
      <c r="GDC274" s="376"/>
      <c r="GDD274" s="376"/>
      <c r="GDE274" s="376"/>
      <c r="GDF274" s="376"/>
      <c r="GDG274" s="376"/>
      <c r="GDH274" s="376"/>
      <c r="GDI274" s="376"/>
      <c r="GDJ274" s="376"/>
      <c r="GDK274" s="376"/>
      <c r="GDL274" s="376"/>
      <c r="GDM274" s="376"/>
      <c r="GDN274" s="376"/>
      <c r="GDO274" s="376"/>
      <c r="GDP274" s="376"/>
      <c r="GDQ274" s="376"/>
      <c r="GDR274" s="376"/>
      <c r="GDS274" s="376"/>
      <c r="GDT274" s="376"/>
      <c r="GDU274" s="376"/>
      <c r="GDV274" s="376"/>
      <c r="GDW274" s="376"/>
      <c r="GDX274" s="376"/>
      <c r="GDY274" s="376"/>
      <c r="GDZ274" s="376"/>
      <c r="GEA274" s="376"/>
      <c r="GEB274" s="376"/>
      <c r="GEC274" s="376"/>
      <c r="GED274" s="376"/>
      <c r="GEE274" s="376"/>
      <c r="GEF274" s="376"/>
      <c r="GEG274" s="376"/>
      <c r="GEH274" s="376"/>
      <c r="GEI274" s="376"/>
      <c r="GEJ274" s="376"/>
      <c r="GEK274" s="376"/>
      <c r="GEL274" s="376"/>
      <c r="GEM274" s="376"/>
      <c r="GEN274" s="376"/>
      <c r="GEO274" s="376"/>
      <c r="GEP274" s="376"/>
      <c r="GEQ274" s="376"/>
      <c r="GER274" s="376"/>
      <c r="GES274" s="376"/>
      <c r="GET274" s="376"/>
      <c r="GEU274" s="376"/>
      <c r="GEV274" s="376"/>
      <c r="GEW274" s="376"/>
      <c r="GEX274" s="376"/>
      <c r="GEY274" s="376"/>
      <c r="GEZ274" s="376"/>
      <c r="GFA274" s="376"/>
      <c r="GFB274" s="376"/>
      <c r="GFC274" s="376"/>
      <c r="GFD274" s="376"/>
      <c r="GFE274" s="376"/>
      <c r="GFF274" s="376"/>
      <c r="GFG274" s="376"/>
      <c r="GFH274" s="376"/>
      <c r="GFI274" s="376"/>
      <c r="GFJ274" s="376"/>
      <c r="GFK274" s="376"/>
      <c r="GFL274" s="376"/>
      <c r="GFM274" s="376"/>
      <c r="GFN274" s="376"/>
      <c r="GFO274" s="376"/>
      <c r="GFP274" s="376"/>
      <c r="GFQ274" s="376"/>
      <c r="GFR274" s="376"/>
      <c r="GFS274" s="376"/>
      <c r="GFT274" s="376"/>
      <c r="GFU274" s="376"/>
      <c r="GFV274" s="376"/>
      <c r="GFW274" s="376"/>
      <c r="GFX274" s="376"/>
      <c r="GFY274" s="376"/>
      <c r="GFZ274" s="376"/>
      <c r="GGA274" s="376"/>
      <c r="GGB274" s="376"/>
      <c r="GGC274" s="376"/>
      <c r="GGD274" s="376"/>
      <c r="GGE274" s="376"/>
      <c r="GGF274" s="376"/>
      <c r="GGG274" s="376"/>
      <c r="GGH274" s="376"/>
      <c r="GGI274" s="376"/>
      <c r="GGJ274" s="376"/>
      <c r="GGK274" s="376"/>
      <c r="GGL274" s="376"/>
      <c r="GGM274" s="376"/>
      <c r="GGN274" s="376"/>
      <c r="GGO274" s="376"/>
      <c r="GGP274" s="376"/>
      <c r="GGQ274" s="376"/>
      <c r="GGR274" s="376"/>
      <c r="GGS274" s="376"/>
      <c r="GGT274" s="376"/>
      <c r="GGU274" s="376"/>
      <c r="GGV274" s="376"/>
      <c r="GGW274" s="376"/>
      <c r="GGX274" s="376"/>
      <c r="GGY274" s="376"/>
      <c r="GGZ274" s="376"/>
      <c r="GHA274" s="376"/>
      <c r="GHB274" s="376"/>
      <c r="GHC274" s="376"/>
      <c r="GHD274" s="376"/>
      <c r="GHE274" s="376"/>
      <c r="GHF274" s="376"/>
      <c r="GHG274" s="376"/>
      <c r="GHH274" s="376"/>
      <c r="GHI274" s="376"/>
      <c r="GHJ274" s="376"/>
      <c r="GHK274" s="376"/>
      <c r="GHL274" s="376"/>
      <c r="GHM274" s="376"/>
      <c r="GHN274" s="376"/>
      <c r="GHO274" s="376"/>
      <c r="GHP274" s="376"/>
      <c r="GHQ274" s="376"/>
      <c r="GHR274" s="376"/>
      <c r="GHS274" s="376"/>
      <c r="GHT274" s="376"/>
      <c r="GHU274" s="376"/>
      <c r="GHV274" s="376"/>
      <c r="GHW274" s="376"/>
      <c r="GHX274" s="376"/>
      <c r="GHY274" s="376"/>
      <c r="GHZ274" s="376"/>
      <c r="GIA274" s="376"/>
      <c r="GIB274" s="376"/>
      <c r="GIC274" s="376"/>
      <c r="GID274" s="376"/>
      <c r="GIE274" s="376"/>
      <c r="GIF274" s="376"/>
      <c r="GIG274" s="376"/>
      <c r="GIH274" s="376"/>
      <c r="GII274" s="376"/>
      <c r="GIJ274" s="376"/>
      <c r="GIK274" s="376"/>
      <c r="GIL274" s="376"/>
      <c r="GIM274" s="376"/>
      <c r="GIN274" s="376"/>
      <c r="GIO274" s="376"/>
      <c r="GIP274" s="376"/>
      <c r="GIQ274" s="376"/>
      <c r="GIR274" s="376"/>
      <c r="GIS274" s="376"/>
      <c r="GIT274" s="376"/>
      <c r="GIU274" s="376"/>
      <c r="GIV274" s="376"/>
      <c r="GIW274" s="376"/>
      <c r="GIX274" s="376"/>
      <c r="GIY274" s="376"/>
      <c r="GIZ274" s="376"/>
      <c r="GJA274" s="376"/>
      <c r="GJB274" s="376"/>
      <c r="GJC274" s="376"/>
      <c r="GJD274" s="376"/>
      <c r="GJE274" s="376"/>
      <c r="GJF274" s="376"/>
      <c r="GJG274" s="376"/>
      <c r="GJH274" s="376"/>
      <c r="GJI274" s="376"/>
      <c r="GJJ274" s="376"/>
      <c r="GJK274" s="376"/>
      <c r="GJL274" s="376"/>
      <c r="GJM274" s="376"/>
      <c r="GJN274" s="376"/>
      <c r="GJO274" s="376"/>
      <c r="GJP274" s="376"/>
      <c r="GJQ274" s="376"/>
      <c r="GJR274" s="376"/>
      <c r="GJS274" s="376"/>
      <c r="GJT274" s="376"/>
      <c r="GJU274" s="376"/>
      <c r="GJV274" s="376"/>
      <c r="GJW274" s="376"/>
      <c r="GJX274" s="376"/>
      <c r="GJY274" s="376"/>
      <c r="GJZ274" s="376"/>
      <c r="GKA274" s="376"/>
      <c r="GKB274" s="376"/>
      <c r="GKC274" s="376"/>
      <c r="GKD274" s="376"/>
      <c r="GKE274" s="376"/>
      <c r="GKF274" s="376"/>
      <c r="GKG274" s="376"/>
      <c r="GKH274" s="376"/>
      <c r="GKI274" s="376"/>
      <c r="GKJ274" s="376"/>
      <c r="GKK274" s="376"/>
      <c r="GKL274" s="376"/>
      <c r="GKM274" s="376"/>
      <c r="GKN274" s="376"/>
      <c r="GKO274" s="376"/>
      <c r="GKP274" s="376"/>
      <c r="GKQ274" s="376"/>
      <c r="GKR274" s="376"/>
      <c r="GKS274" s="376"/>
      <c r="GKT274" s="376"/>
      <c r="GKU274" s="376"/>
      <c r="GKV274" s="376"/>
      <c r="GKW274" s="376"/>
      <c r="GKX274" s="376"/>
      <c r="GKY274" s="376"/>
      <c r="GKZ274" s="376"/>
      <c r="GLA274" s="376"/>
      <c r="GLB274" s="376"/>
      <c r="GLC274" s="376"/>
      <c r="GLD274" s="376"/>
      <c r="GLE274" s="376"/>
      <c r="GLF274" s="376"/>
      <c r="GLG274" s="376"/>
      <c r="GLH274" s="376"/>
      <c r="GLI274" s="376"/>
      <c r="GLJ274" s="376"/>
      <c r="GLK274" s="376"/>
      <c r="GLL274" s="376"/>
      <c r="GLM274" s="376"/>
      <c r="GLN274" s="376"/>
      <c r="GLO274" s="376"/>
      <c r="GLP274" s="376"/>
      <c r="GLQ274" s="376"/>
      <c r="GLR274" s="376"/>
      <c r="GLS274" s="376"/>
      <c r="GLT274" s="376"/>
      <c r="GLU274" s="376"/>
      <c r="GLV274" s="376"/>
      <c r="GLW274" s="376"/>
      <c r="GLX274" s="376"/>
      <c r="GLY274" s="376"/>
      <c r="GLZ274" s="376"/>
      <c r="GMA274" s="376"/>
      <c r="GMB274" s="376"/>
      <c r="GMC274" s="376"/>
      <c r="GMD274" s="376"/>
      <c r="GME274" s="376"/>
      <c r="GMF274" s="376"/>
      <c r="GMG274" s="376"/>
      <c r="GMH274" s="376"/>
      <c r="GMI274" s="376"/>
      <c r="GMJ274" s="376"/>
      <c r="GMK274" s="376"/>
      <c r="GML274" s="376"/>
      <c r="GMM274" s="376"/>
      <c r="GMN274" s="376"/>
      <c r="GMO274" s="376"/>
      <c r="GMP274" s="376"/>
      <c r="GMQ274" s="376"/>
      <c r="GMR274" s="376"/>
      <c r="GMS274" s="376"/>
      <c r="GMT274" s="376"/>
      <c r="GMU274" s="376"/>
      <c r="GMV274" s="376"/>
      <c r="GMW274" s="376"/>
      <c r="GMX274" s="376"/>
      <c r="GMY274" s="376"/>
      <c r="GMZ274" s="376"/>
      <c r="GNA274" s="376"/>
      <c r="GNB274" s="376"/>
      <c r="GNC274" s="376"/>
      <c r="GND274" s="376"/>
      <c r="GNE274" s="376"/>
      <c r="GNF274" s="376"/>
      <c r="GNG274" s="376"/>
      <c r="GNH274" s="376"/>
      <c r="GNI274" s="376"/>
      <c r="GNJ274" s="376"/>
      <c r="GNK274" s="376"/>
      <c r="GNL274" s="376"/>
      <c r="GNM274" s="376"/>
      <c r="GNN274" s="376"/>
      <c r="GNO274" s="376"/>
      <c r="GNP274" s="376"/>
      <c r="GNQ274" s="376"/>
      <c r="GNR274" s="376"/>
      <c r="GNS274" s="376"/>
      <c r="GNT274" s="376"/>
      <c r="GNU274" s="376"/>
      <c r="GNV274" s="376"/>
      <c r="GNW274" s="376"/>
      <c r="GNX274" s="376"/>
      <c r="GNY274" s="376"/>
      <c r="GNZ274" s="376"/>
      <c r="GOA274" s="376"/>
      <c r="GOB274" s="376"/>
      <c r="GOC274" s="376"/>
      <c r="GOD274" s="376"/>
      <c r="GOE274" s="376"/>
      <c r="GOF274" s="376"/>
      <c r="GOG274" s="376"/>
      <c r="GOH274" s="376"/>
      <c r="GOI274" s="376"/>
      <c r="GOJ274" s="376"/>
      <c r="GOK274" s="376"/>
      <c r="GOL274" s="376"/>
      <c r="GOM274" s="376"/>
      <c r="GON274" s="376"/>
      <c r="GOO274" s="376"/>
      <c r="GOP274" s="376"/>
      <c r="GOQ274" s="376"/>
      <c r="GOR274" s="376"/>
      <c r="GOS274" s="376"/>
      <c r="GOT274" s="376"/>
      <c r="GOU274" s="376"/>
      <c r="GOV274" s="376"/>
      <c r="GOW274" s="376"/>
      <c r="GOX274" s="376"/>
      <c r="GOY274" s="376"/>
      <c r="GOZ274" s="376"/>
      <c r="GPA274" s="376"/>
      <c r="GPB274" s="376"/>
      <c r="GPC274" s="376"/>
      <c r="GPD274" s="376"/>
      <c r="GPE274" s="376"/>
      <c r="GPF274" s="376"/>
      <c r="GPG274" s="376"/>
      <c r="GPH274" s="376"/>
      <c r="GPI274" s="376"/>
      <c r="GPJ274" s="376"/>
      <c r="GPK274" s="376"/>
      <c r="GPL274" s="376"/>
      <c r="GPM274" s="376"/>
      <c r="GPN274" s="376"/>
      <c r="GPO274" s="376"/>
      <c r="GPP274" s="376"/>
      <c r="GPQ274" s="376"/>
      <c r="GPR274" s="376"/>
      <c r="GPS274" s="376"/>
      <c r="GPT274" s="376"/>
      <c r="GPU274" s="376"/>
      <c r="GPV274" s="376"/>
      <c r="GPW274" s="376"/>
      <c r="GPX274" s="376"/>
      <c r="GPY274" s="376"/>
      <c r="GPZ274" s="376"/>
      <c r="GQA274" s="376"/>
      <c r="GQB274" s="376"/>
      <c r="GQC274" s="376"/>
      <c r="GQD274" s="376"/>
      <c r="GQE274" s="376"/>
      <c r="GQF274" s="376"/>
      <c r="GQG274" s="376"/>
      <c r="GQH274" s="376"/>
      <c r="GQI274" s="376"/>
      <c r="GQJ274" s="376"/>
      <c r="GQK274" s="376"/>
      <c r="GQL274" s="376"/>
      <c r="GQM274" s="376"/>
      <c r="GQN274" s="376"/>
      <c r="GQO274" s="376"/>
      <c r="GQP274" s="376"/>
      <c r="GQQ274" s="376"/>
      <c r="GQR274" s="376"/>
      <c r="GQS274" s="376"/>
      <c r="GQT274" s="376"/>
      <c r="GQU274" s="376"/>
      <c r="GQV274" s="376"/>
      <c r="GQW274" s="376"/>
      <c r="GQX274" s="376"/>
      <c r="GQY274" s="376"/>
      <c r="GQZ274" s="376"/>
      <c r="GRA274" s="376"/>
      <c r="GRB274" s="376"/>
      <c r="GRC274" s="376"/>
      <c r="GRD274" s="376"/>
      <c r="GRE274" s="376"/>
      <c r="GRF274" s="376"/>
      <c r="GRG274" s="376"/>
      <c r="GRH274" s="376"/>
      <c r="GRI274" s="376"/>
      <c r="GRJ274" s="376"/>
      <c r="GRK274" s="376"/>
      <c r="GRL274" s="376"/>
      <c r="GRM274" s="376"/>
      <c r="GRN274" s="376"/>
      <c r="GRO274" s="376"/>
      <c r="GRP274" s="376"/>
      <c r="GRQ274" s="376"/>
      <c r="GRR274" s="376"/>
      <c r="GRS274" s="376"/>
      <c r="GRT274" s="376"/>
      <c r="GRU274" s="376"/>
      <c r="GRV274" s="376"/>
      <c r="GRW274" s="376"/>
      <c r="GRX274" s="376"/>
      <c r="GRY274" s="376"/>
      <c r="GRZ274" s="376"/>
      <c r="GSA274" s="376"/>
      <c r="GSB274" s="376"/>
      <c r="GSC274" s="376"/>
      <c r="GSD274" s="376"/>
      <c r="GSE274" s="376"/>
      <c r="GSF274" s="376"/>
      <c r="GSG274" s="376"/>
      <c r="GSH274" s="376"/>
      <c r="GSI274" s="376"/>
      <c r="GSJ274" s="376"/>
      <c r="GSK274" s="376"/>
      <c r="GSL274" s="376"/>
      <c r="GSM274" s="376"/>
      <c r="GSN274" s="376"/>
      <c r="GSO274" s="376"/>
      <c r="GSP274" s="376"/>
      <c r="GSQ274" s="376"/>
      <c r="GSR274" s="376"/>
      <c r="GSS274" s="376"/>
      <c r="GST274" s="376"/>
      <c r="GSU274" s="376"/>
      <c r="GSV274" s="376"/>
      <c r="GSW274" s="376"/>
      <c r="GSX274" s="376"/>
      <c r="GSY274" s="376"/>
      <c r="GSZ274" s="376"/>
      <c r="GTA274" s="376"/>
      <c r="GTB274" s="376"/>
      <c r="GTC274" s="376"/>
      <c r="GTD274" s="376"/>
      <c r="GTE274" s="376"/>
      <c r="GTF274" s="376"/>
      <c r="GTG274" s="376"/>
      <c r="GTH274" s="376"/>
      <c r="GTI274" s="376"/>
      <c r="GTJ274" s="376"/>
      <c r="GTK274" s="376"/>
      <c r="GTL274" s="376"/>
      <c r="GTM274" s="376"/>
      <c r="GTN274" s="376"/>
      <c r="GTO274" s="376"/>
      <c r="GTP274" s="376"/>
      <c r="GTQ274" s="376"/>
      <c r="GTR274" s="376"/>
      <c r="GTS274" s="376"/>
      <c r="GTT274" s="376"/>
      <c r="GTU274" s="376"/>
      <c r="GTV274" s="376"/>
      <c r="GTW274" s="376"/>
      <c r="GTX274" s="376"/>
      <c r="GTY274" s="376"/>
      <c r="GTZ274" s="376"/>
      <c r="GUA274" s="376"/>
      <c r="GUB274" s="376"/>
      <c r="GUC274" s="376"/>
      <c r="GUD274" s="376"/>
      <c r="GUE274" s="376"/>
      <c r="GUF274" s="376"/>
      <c r="GUG274" s="376"/>
      <c r="GUH274" s="376"/>
      <c r="GUI274" s="376"/>
      <c r="GUJ274" s="376"/>
      <c r="GUK274" s="376"/>
      <c r="GUL274" s="376"/>
      <c r="GUM274" s="376"/>
      <c r="GUN274" s="376"/>
      <c r="GUO274" s="376"/>
      <c r="GUP274" s="376"/>
      <c r="GUQ274" s="376"/>
      <c r="GUR274" s="376"/>
      <c r="GUS274" s="376"/>
      <c r="GUT274" s="376"/>
      <c r="GUU274" s="376"/>
      <c r="GUV274" s="376"/>
      <c r="GUW274" s="376"/>
      <c r="GUX274" s="376"/>
      <c r="GUY274" s="376"/>
      <c r="GUZ274" s="376"/>
      <c r="GVA274" s="376"/>
      <c r="GVB274" s="376"/>
      <c r="GVC274" s="376"/>
      <c r="GVD274" s="376"/>
      <c r="GVE274" s="376"/>
      <c r="GVF274" s="376"/>
      <c r="GVG274" s="376"/>
      <c r="GVH274" s="376"/>
      <c r="GVI274" s="376"/>
      <c r="GVJ274" s="376"/>
      <c r="GVK274" s="376"/>
      <c r="GVL274" s="376"/>
      <c r="GVM274" s="376"/>
      <c r="GVN274" s="376"/>
      <c r="GVO274" s="376"/>
      <c r="GVP274" s="376"/>
      <c r="GVQ274" s="376"/>
      <c r="GVR274" s="376"/>
      <c r="GVS274" s="376"/>
      <c r="GVT274" s="376"/>
      <c r="GVU274" s="376"/>
      <c r="GVV274" s="376"/>
      <c r="GVW274" s="376"/>
      <c r="GVX274" s="376"/>
      <c r="GVY274" s="376"/>
      <c r="GVZ274" s="376"/>
      <c r="GWA274" s="376"/>
      <c r="GWB274" s="376"/>
      <c r="GWC274" s="376"/>
      <c r="GWD274" s="376"/>
      <c r="GWE274" s="376"/>
      <c r="GWF274" s="376"/>
      <c r="GWG274" s="376"/>
      <c r="GWH274" s="376"/>
      <c r="GWI274" s="376"/>
      <c r="GWJ274" s="376"/>
      <c r="GWK274" s="376"/>
      <c r="GWL274" s="376"/>
      <c r="GWM274" s="376"/>
      <c r="GWN274" s="376"/>
      <c r="GWO274" s="376"/>
      <c r="GWP274" s="376"/>
      <c r="GWQ274" s="376"/>
      <c r="GWR274" s="376"/>
      <c r="GWS274" s="376"/>
      <c r="GWT274" s="376"/>
      <c r="GWU274" s="376"/>
      <c r="GWV274" s="376"/>
      <c r="GWW274" s="376"/>
      <c r="GWX274" s="376"/>
      <c r="GWY274" s="376"/>
      <c r="GWZ274" s="376"/>
      <c r="GXA274" s="376"/>
      <c r="GXB274" s="376"/>
      <c r="GXC274" s="376"/>
      <c r="GXD274" s="376"/>
      <c r="GXE274" s="376"/>
      <c r="GXF274" s="376"/>
      <c r="GXG274" s="376"/>
      <c r="GXH274" s="376"/>
      <c r="GXI274" s="376"/>
      <c r="GXJ274" s="376"/>
      <c r="GXK274" s="376"/>
      <c r="GXL274" s="376"/>
      <c r="GXM274" s="376"/>
      <c r="GXN274" s="376"/>
      <c r="GXO274" s="376"/>
      <c r="GXP274" s="376"/>
      <c r="GXQ274" s="376"/>
      <c r="GXR274" s="376"/>
      <c r="GXS274" s="376"/>
      <c r="GXT274" s="376"/>
      <c r="GXU274" s="376"/>
      <c r="GXV274" s="376"/>
      <c r="GXW274" s="376"/>
      <c r="GXX274" s="376"/>
      <c r="GXY274" s="376"/>
      <c r="GXZ274" s="376"/>
      <c r="GYA274" s="376"/>
      <c r="GYB274" s="376"/>
      <c r="GYC274" s="376"/>
      <c r="GYD274" s="376"/>
      <c r="GYE274" s="376"/>
      <c r="GYF274" s="376"/>
      <c r="GYG274" s="376"/>
      <c r="GYH274" s="376"/>
      <c r="GYI274" s="376"/>
      <c r="GYJ274" s="376"/>
      <c r="GYK274" s="376"/>
      <c r="GYL274" s="376"/>
      <c r="GYM274" s="376"/>
      <c r="GYN274" s="376"/>
      <c r="GYO274" s="376"/>
      <c r="GYP274" s="376"/>
      <c r="GYQ274" s="376"/>
      <c r="GYR274" s="376"/>
      <c r="GYS274" s="376"/>
      <c r="GYT274" s="376"/>
      <c r="GYU274" s="376"/>
      <c r="GYV274" s="376"/>
      <c r="GYW274" s="376"/>
      <c r="GYX274" s="376"/>
      <c r="GYY274" s="376"/>
      <c r="GYZ274" s="376"/>
      <c r="GZA274" s="376"/>
      <c r="GZB274" s="376"/>
      <c r="GZC274" s="376"/>
      <c r="GZD274" s="376"/>
      <c r="GZE274" s="376"/>
      <c r="GZF274" s="376"/>
      <c r="GZG274" s="376"/>
      <c r="GZH274" s="376"/>
      <c r="GZI274" s="376"/>
      <c r="GZJ274" s="376"/>
      <c r="GZK274" s="376"/>
      <c r="GZL274" s="376"/>
      <c r="GZM274" s="376"/>
      <c r="GZN274" s="376"/>
      <c r="GZO274" s="376"/>
      <c r="GZP274" s="376"/>
      <c r="GZQ274" s="376"/>
      <c r="GZR274" s="376"/>
      <c r="GZS274" s="376"/>
      <c r="GZT274" s="376"/>
      <c r="GZU274" s="376"/>
      <c r="GZV274" s="376"/>
      <c r="GZW274" s="376"/>
      <c r="GZX274" s="376"/>
      <c r="GZY274" s="376"/>
      <c r="GZZ274" s="376"/>
      <c r="HAA274" s="376"/>
      <c r="HAB274" s="376"/>
      <c r="HAC274" s="376"/>
      <c r="HAD274" s="376"/>
      <c r="HAE274" s="376"/>
      <c r="HAF274" s="376"/>
      <c r="HAG274" s="376"/>
      <c r="HAH274" s="376"/>
      <c r="HAI274" s="376"/>
      <c r="HAJ274" s="376"/>
      <c r="HAK274" s="376"/>
      <c r="HAL274" s="376"/>
      <c r="HAM274" s="376"/>
      <c r="HAN274" s="376"/>
      <c r="HAO274" s="376"/>
      <c r="HAP274" s="376"/>
      <c r="HAQ274" s="376"/>
      <c r="HAR274" s="376"/>
      <c r="HAS274" s="376"/>
      <c r="HAT274" s="376"/>
      <c r="HAU274" s="376"/>
      <c r="HAV274" s="376"/>
      <c r="HAW274" s="376"/>
      <c r="HAX274" s="376"/>
      <c r="HAY274" s="376"/>
      <c r="HAZ274" s="376"/>
      <c r="HBA274" s="376"/>
      <c r="HBB274" s="376"/>
      <c r="HBC274" s="376"/>
      <c r="HBD274" s="376"/>
      <c r="HBE274" s="376"/>
      <c r="HBF274" s="376"/>
      <c r="HBG274" s="376"/>
      <c r="HBH274" s="376"/>
      <c r="HBI274" s="376"/>
      <c r="HBJ274" s="376"/>
      <c r="HBK274" s="376"/>
      <c r="HBL274" s="376"/>
      <c r="HBM274" s="376"/>
      <c r="HBN274" s="376"/>
      <c r="HBO274" s="376"/>
      <c r="HBP274" s="376"/>
      <c r="HBQ274" s="376"/>
      <c r="HBR274" s="376"/>
      <c r="HBS274" s="376"/>
      <c r="HBT274" s="376"/>
      <c r="HBU274" s="376"/>
      <c r="HBV274" s="376"/>
      <c r="HBW274" s="376"/>
      <c r="HBX274" s="376"/>
      <c r="HBY274" s="376"/>
      <c r="HBZ274" s="376"/>
      <c r="HCA274" s="376"/>
      <c r="HCB274" s="376"/>
      <c r="HCC274" s="376"/>
      <c r="HCD274" s="376"/>
      <c r="HCE274" s="376"/>
      <c r="HCF274" s="376"/>
      <c r="HCG274" s="376"/>
      <c r="HCH274" s="376"/>
      <c r="HCI274" s="376"/>
      <c r="HCJ274" s="376"/>
      <c r="HCK274" s="376"/>
      <c r="HCL274" s="376"/>
      <c r="HCM274" s="376"/>
      <c r="HCN274" s="376"/>
      <c r="HCO274" s="376"/>
      <c r="HCP274" s="376"/>
      <c r="HCQ274" s="376"/>
      <c r="HCR274" s="376"/>
      <c r="HCS274" s="376"/>
      <c r="HCT274" s="376"/>
      <c r="HCU274" s="376"/>
      <c r="HCV274" s="376"/>
      <c r="HCW274" s="376"/>
      <c r="HCX274" s="376"/>
      <c r="HCY274" s="376"/>
      <c r="HCZ274" s="376"/>
      <c r="HDA274" s="376"/>
      <c r="HDB274" s="376"/>
      <c r="HDC274" s="376"/>
      <c r="HDD274" s="376"/>
      <c r="HDE274" s="376"/>
      <c r="HDF274" s="376"/>
      <c r="HDG274" s="376"/>
      <c r="HDH274" s="376"/>
      <c r="HDI274" s="376"/>
      <c r="HDJ274" s="376"/>
      <c r="HDK274" s="376"/>
      <c r="HDL274" s="376"/>
      <c r="HDM274" s="376"/>
      <c r="HDN274" s="376"/>
      <c r="HDO274" s="376"/>
      <c r="HDP274" s="376"/>
      <c r="HDQ274" s="376"/>
      <c r="HDR274" s="376"/>
      <c r="HDS274" s="376"/>
      <c r="HDT274" s="376"/>
      <c r="HDU274" s="376"/>
      <c r="HDV274" s="376"/>
      <c r="HDW274" s="376"/>
      <c r="HDX274" s="376"/>
      <c r="HDY274" s="376"/>
      <c r="HDZ274" s="376"/>
      <c r="HEA274" s="376"/>
      <c r="HEB274" s="376"/>
      <c r="HEC274" s="376"/>
      <c r="HED274" s="376"/>
      <c r="HEE274" s="376"/>
      <c r="HEF274" s="376"/>
      <c r="HEG274" s="376"/>
      <c r="HEH274" s="376"/>
      <c r="HEI274" s="376"/>
      <c r="HEJ274" s="376"/>
      <c r="HEK274" s="376"/>
      <c r="HEL274" s="376"/>
      <c r="HEM274" s="376"/>
      <c r="HEN274" s="376"/>
      <c r="HEO274" s="376"/>
      <c r="HEP274" s="376"/>
      <c r="HEQ274" s="376"/>
      <c r="HER274" s="376"/>
      <c r="HES274" s="376"/>
      <c r="HET274" s="376"/>
      <c r="HEU274" s="376"/>
      <c r="HEV274" s="376"/>
      <c r="HEW274" s="376"/>
      <c r="HEX274" s="376"/>
      <c r="HEY274" s="376"/>
      <c r="HEZ274" s="376"/>
      <c r="HFA274" s="376"/>
      <c r="HFB274" s="376"/>
      <c r="HFC274" s="376"/>
      <c r="HFD274" s="376"/>
      <c r="HFE274" s="376"/>
      <c r="HFF274" s="376"/>
      <c r="HFG274" s="376"/>
      <c r="HFH274" s="376"/>
      <c r="HFI274" s="376"/>
      <c r="HFJ274" s="376"/>
      <c r="HFK274" s="376"/>
      <c r="HFL274" s="376"/>
      <c r="HFM274" s="376"/>
      <c r="HFN274" s="376"/>
      <c r="HFO274" s="376"/>
      <c r="HFP274" s="376"/>
      <c r="HFQ274" s="376"/>
      <c r="HFR274" s="376"/>
      <c r="HFS274" s="376"/>
      <c r="HFT274" s="376"/>
      <c r="HFU274" s="376"/>
      <c r="HFV274" s="376"/>
      <c r="HFW274" s="376"/>
      <c r="HFX274" s="376"/>
      <c r="HFY274" s="376"/>
      <c r="HFZ274" s="376"/>
      <c r="HGA274" s="376"/>
      <c r="HGB274" s="376"/>
      <c r="HGC274" s="376"/>
      <c r="HGD274" s="376"/>
      <c r="HGE274" s="376"/>
      <c r="HGF274" s="376"/>
      <c r="HGG274" s="376"/>
      <c r="HGH274" s="376"/>
      <c r="HGI274" s="376"/>
      <c r="HGJ274" s="376"/>
      <c r="HGK274" s="376"/>
      <c r="HGL274" s="376"/>
      <c r="HGM274" s="376"/>
      <c r="HGN274" s="376"/>
      <c r="HGO274" s="376"/>
      <c r="HGP274" s="376"/>
      <c r="HGQ274" s="376"/>
      <c r="HGR274" s="376"/>
      <c r="HGS274" s="376"/>
      <c r="HGT274" s="376"/>
      <c r="HGU274" s="376"/>
      <c r="HGV274" s="376"/>
      <c r="HGW274" s="376"/>
      <c r="HGX274" s="376"/>
      <c r="HGY274" s="376"/>
      <c r="HGZ274" s="376"/>
      <c r="HHA274" s="376"/>
      <c r="HHB274" s="376"/>
      <c r="HHC274" s="376"/>
      <c r="HHD274" s="376"/>
      <c r="HHE274" s="376"/>
      <c r="HHF274" s="376"/>
      <c r="HHG274" s="376"/>
      <c r="HHH274" s="376"/>
      <c r="HHI274" s="376"/>
      <c r="HHJ274" s="376"/>
      <c r="HHK274" s="376"/>
      <c r="HHL274" s="376"/>
      <c r="HHM274" s="376"/>
      <c r="HHN274" s="376"/>
      <c r="HHO274" s="376"/>
      <c r="HHP274" s="376"/>
      <c r="HHQ274" s="376"/>
      <c r="HHR274" s="376"/>
      <c r="HHS274" s="376"/>
      <c r="HHT274" s="376"/>
      <c r="HHU274" s="376"/>
      <c r="HHV274" s="376"/>
      <c r="HHW274" s="376"/>
      <c r="HHX274" s="376"/>
      <c r="HHY274" s="376"/>
      <c r="HHZ274" s="376"/>
      <c r="HIA274" s="376"/>
      <c r="HIB274" s="376"/>
      <c r="HIC274" s="376"/>
      <c r="HID274" s="376"/>
      <c r="HIE274" s="376"/>
      <c r="HIF274" s="376"/>
      <c r="HIG274" s="376"/>
      <c r="HIH274" s="376"/>
      <c r="HII274" s="376"/>
      <c r="HIJ274" s="376"/>
      <c r="HIK274" s="376"/>
      <c r="HIL274" s="376"/>
      <c r="HIM274" s="376"/>
      <c r="HIN274" s="376"/>
      <c r="HIO274" s="376"/>
      <c r="HIP274" s="376"/>
      <c r="HIQ274" s="376"/>
      <c r="HIR274" s="376"/>
      <c r="HIS274" s="376"/>
      <c r="HIT274" s="376"/>
      <c r="HIU274" s="376"/>
      <c r="HIV274" s="376"/>
      <c r="HIW274" s="376"/>
      <c r="HIX274" s="376"/>
      <c r="HIY274" s="376"/>
      <c r="HIZ274" s="376"/>
      <c r="HJA274" s="376"/>
      <c r="HJB274" s="376"/>
      <c r="HJC274" s="376"/>
      <c r="HJD274" s="376"/>
      <c r="HJE274" s="376"/>
      <c r="HJF274" s="376"/>
      <c r="HJG274" s="376"/>
      <c r="HJH274" s="376"/>
      <c r="HJI274" s="376"/>
      <c r="HJJ274" s="376"/>
      <c r="HJK274" s="376"/>
      <c r="HJL274" s="376"/>
      <c r="HJM274" s="376"/>
      <c r="HJN274" s="376"/>
      <c r="HJO274" s="376"/>
      <c r="HJP274" s="376"/>
      <c r="HJQ274" s="376"/>
      <c r="HJR274" s="376"/>
      <c r="HJS274" s="376"/>
      <c r="HJT274" s="376"/>
      <c r="HJU274" s="376"/>
      <c r="HJV274" s="376"/>
      <c r="HJW274" s="376"/>
      <c r="HJX274" s="376"/>
      <c r="HJY274" s="376"/>
      <c r="HJZ274" s="376"/>
      <c r="HKA274" s="376"/>
      <c r="HKB274" s="376"/>
      <c r="HKC274" s="376"/>
      <c r="HKD274" s="376"/>
      <c r="HKE274" s="376"/>
      <c r="HKF274" s="376"/>
      <c r="HKG274" s="376"/>
      <c r="HKH274" s="376"/>
      <c r="HKI274" s="376"/>
      <c r="HKJ274" s="376"/>
      <c r="HKK274" s="376"/>
      <c r="HKL274" s="376"/>
      <c r="HKM274" s="376"/>
      <c r="HKN274" s="376"/>
      <c r="HKO274" s="376"/>
      <c r="HKP274" s="376"/>
      <c r="HKQ274" s="376"/>
      <c r="HKR274" s="376"/>
      <c r="HKS274" s="376"/>
      <c r="HKT274" s="376"/>
      <c r="HKU274" s="376"/>
      <c r="HKV274" s="376"/>
      <c r="HKW274" s="376"/>
      <c r="HKX274" s="376"/>
      <c r="HKY274" s="376"/>
      <c r="HKZ274" s="376"/>
      <c r="HLA274" s="376"/>
      <c r="HLB274" s="376"/>
      <c r="HLC274" s="376"/>
      <c r="HLD274" s="376"/>
      <c r="HLE274" s="376"/>
      <c r="HLF274" s="376"/>
      <c r="HLG274" s="376"/>
      <c r="HLH274" s="376"/>
      <c r="HLI274" s="376"/>
      <c r="HLJ274" s="376"/>
      <c r="HLK274" s="376"/>
      <c r="HLL274" s="376"/>
      <c r="HLM274" s="376"/>
      <c r="HLN274" s="376"/>
      <c r="HLO274" s="376"/>
      <c r="HLP274" s="376"/>
      <c r="HLQ274" s="376"/>
      <c r="HLR274" s="376"/>
      <c r="HLS274" s="376"/>
      <c r="HLT274" s="376"/>
      <c r="HLU274" s="376"/>
      <c r="HLV274" s="376"/>
      <c r="HLW274" s="376"/>
      <c r="HLX274" s="376"/>
      <c r="HLY274" s="376"/>
      <c r="HLZ274" s="376"/>
      <c r="HMA274" s="376"/>
      <c r="HMB274" s="376"/>
      <c r="HMC274" s="376"/>
      <c r="HMD274" s="376"/>
      <c r="HME274" s="376"/>
      <c r="HMF274" s="376"/>
      <c r="HMG274" s="376"/>
      <c r="HMH274" s="376"/>
      <c r="HMI274" s="376"/>
      <c r="HMJ274" s="376"/>
      <c r="HMK274" s="376"/>
      <c r="HML274" s="376"/>
      <c r="HMM274" s="376"/>
      <c r="HMN274" s="376"/>
      <c r="HMO274" s="376"/>
      <c r="HMP274" s="376"/>
      <c r="HMQ274" s="376"/>
      <c r="HMR274" s="376"/>
      <c r="HMS274" s="376"/>
      <c r="HMT274" s="376"/>
      <c r="HMU274" s="376"/>
      <c r="HMV274" s="376"/>
      <c r="HMW274" s="376"/>
      <c r="HMX274" s="376"/>
      <c r="HMY274" s="376"/>
      <c r="HMZ274" s="376"/>
      <c r="HNA274" s="376"/>
      <c r="HNB274" s="376"/>
      <c r="HNC274" s="376"/>
      <c r="HND274" s="376"/>
      <c r="HNE274" s="376"/>
      <c r="HNF274" s="376"/>
      <c r="HNG274" s="376"/>
      <c r="HNH274" s="376"/>
      <c r="HNI274" s="376"/>
      <c r="HNJ274" s="376"/>
      <c r="HNK274" s="376"/>
      <c r="HNL274" s="376"/>
      <c r="HNM274" s="376"/>
      <c r="HNN274" s="376"/>
      <c r="HNO274" s="376"/>
      <c r="HNP274" s="376"/>
      <c r="HNQ274" s="376"/>
      <c r="HNR274" s="376"/>
      <c r="HNS274" s="376"/>
      <c r="HNT274" s="376"/>
      <c r="HNU274" s="376"/>
      <c r="HNV274" s="376"/>
      <c r="HNW274" s="376"/>
      <c r="HNX274" s="376"/>
      <c r="HNY274" s="376"/>
      <c r="HNZ274" s="376"/>
      <c r="HOA274" s="376"/>
      <c r="HOB274" s="376"/>
      <c r="HOC274" s="376"/>
      <c r="HOD274" s="376"/>
      <c r="HOE274" s="376"/>
      <c r="HOF274" s="376"/>
      <c r="HOG274" s="376"/>
      <c r="HOH274" s="376"/>
      <c r="HOI274" s="376"/>
      <c r="HOJ274" s="376"/>
      <c r="HOK274" s="376"/>
      <c r="HOL274" s="376"/>
      <c r="HOM274" s="376"/>
      <c r="HON274" s="376"/>
      <c r="HOO274" s="376"/>
      <c r="HOP274" s="376"/>
      <c r="HOQ274" s="376"/>
      <c r="HOR274" s="376"/>
      <c r="HOS274" s="376"/>
      <c r="HOT274" s="376"/>
      <c r="HOU274" s="376"/>
      <c r="HOV274" s="376"/>
      <c r="HOW274" s="376"/>
      <c r="HOX274" s="376"/>
      <c r="HOY274" s="376"/>
      <c r="HOZ274" s="376"/>
      <c r="HPA274" s="376"/>
      <c r="HPB274" s="376"/>
      <c r="HPC274" s="376"/>
      <c r="HPD274" s="376"/>
      <c r="HPE274" s="376"/>
      <c r="HPF274" s="376"/>
      <c r="HPG274" s="376"/>
      <c r="HPH274" s="376"/>
      <c r="HPI274" s="376"/>
      <c r="HPJ274" s="376"/>
      <c r="HPK274" s="376"/>
      <c r="HPL274" s="376"/>
      <c r="HPM274" s="376"/>
      <c r="HPN274" s="376"/>
      <c r="HPO274" s="376"/>
      <c r="HPP274" s="376"/>
      <c r="HPQ274" s="376"/>
      <c r="HPR274" s="376"/>
      <c r="HPS274" s="376"/>
      <c r="HPT274" s="376"/>
      <c r="HPU274" s="376"/>
      <c r="HPV274" s="376"/>
      <c r="HPW274" s="376"/>
      <c r="HPX274" s="376"/>
      <c r="HPY274" s="376"/>
      <c r="HPZ274" s="376"/>
      <c r="HQA274" s="376"/>
      <c r="HQB274" s="376"/>
      <c r="HQC274" s="376"/>
      <c r="HQD274" s="376"/>
      <c r="HQE274" s="376"/>
      <c r="HQF274" s="376"/>
      <c r="HQG274" s="376"/>
      <c r="HQH274" s="376"/>
      <c r="HQI274" s="376"/>
      <c r="HQJ274" s="376"/>
      <c r="HQK274" s="376"/>
      <c r="HQL274" s="376"/>
      <c r="HQM274" s="376"/>
      <c r="HQN274" s="376"/>
      <c r="HQO274" s="376"/>
      <c r="HQP274" s="376"/>
      <c r="HQQ274" s="376"/>
      <c r="HQR274" s="376"/>
      <c r="HQS274" s="376"/>
      <c r="HQT274" s="376"/>
      <c r="HQU274" s="376"/>
      <c r="HQV274" s="376"/>
      <c r="HQW274" s="376"/>
      <c r="HQX274" s="376"/>
      <c r="HQY274" s="376"/>
      <c r="HQZ274" s="376"/>
      <c r="HRA274" s="376"/>
      <c r="HRB274" s="376"/>
      <c r="HRC274" s="376"/>
      <c r="HRD274" s="376"/>
      <c r="HRE274" s="376"/>
      <c r="HRF274" s="376"/>
      <c r="HRG274" s="376"/>
      <c r="HRH274" s="376"/>
      <c r="HRI274" s="376"/>
      <c r="HRJ274" s="376"/>
      <c r="HRK274" s="376"/>
      <c r="HRL274" s="376"/>
      <c r="HRM274" s="376"/>
      <c r="HRN274" s="376"/>
      <c r="HRO274" s="376"/>
      <c r="HRP274" s="376"/>
      <c r="HRQ274" s="376"/>
      <c r="HRR274" s="376"/>
      <c r="HRS274" s="376"/>
      <c r="HRT274" s="376"/>
      <c r="HRU274" s="376"/>
      <c r="HRV274" s="376"/>
      <c r="HRW274" s="376"/>
      <c r="HRX274" s="376"/>
      <c r="HRY274" s="376"/>
      <c r="HRZ274" s="376"/>
      <c r="HSA274" s="376"/>
      <c r="HSB274" s="376"/>
      <c r="HSC274" s="376"/>
      <c r="HSD274" s="376"/>
      <c r="HSE274" s="376"/>
      <c r="HSF274" s="376"/>
      <c r="HSG274" s="376"/>
      <c r="HSH274" s="376"/>
      <c r="HSI274" s="376"/>
      <c r="HSJ274" s="376"/>
      <c r="HSK274" s="376"/>
      <c r="HSL274" s="376"/>
      <c r="HSM274" s="376"/>
      <c r="HSN274" s="376"/>
      <c r="HSO274" s="376"/>
      <c r="HSP274" s="376"/>
      <c r="HSQ274" s="376"/>
      <c r="HSR274" s="376"/>
      <c r="HSS274" s="376"/>
      <c r="HST274" s="376"/>
      <c r="HSU274" s="376"/>
      <c r="HSV274" s="376"/>
      <c r="HSW274" s="376"/>
      <c r="HSX274" s="376"/>
      <c r="HSY274" s="376"/>
      <c r="HSZ274" s="376"/>
      <c r="HTA274" s="376"/>
      <c r="HTB274" s="376"/>
      <c r="HTC274" s="376"/>
      <c r="HTD274" s="376"/>
      <c r="HTE274" s="376"/>
      <c r="HTF274" s="376"/>
      <c r="HTG274" s="376"/>
      <c r="HTH274" s="376"/>
      <c r="HTI274" s="376"/>
      <c r="HTJ274" s="376"/>
      <c r="HTK274" s="376"/>
      <c r="HTL274" s="376"/>
      <c r="HTM274" s="376"/>
      <c r="HTN274" s="376"/>
      <c r="HTO274" s="376"/>
      <c r="HTP274" s="376"/>
      <c r="HTQ274" s="376"/>
      <c r="HTR274" s="376"/>
      <c r="HTS274" s="376"/>
      <c r="HTT274" s="376"/>
      <c r="HTU274" s="376"/>
      <c r="HTV274" s="376"/>
      <c r="HTW274" s="376"/>
      <c r="HTX274" s="376"/>
      <c r="HTY274" s="376"/>
      <c r="HTZ274" s="376"/>
      <c r="HUA274" s="376"/>
      <c r="HUB274" s="376"/>
      <c r="HUC274" s="376"/>
      <c r="HUD274" s="376"/>
      <c r="HUE274" s="376"/>
      <c r="HUF274" s="376"/>
      <c r="HUG274" s="376"/>
      <c r="HUH274" s="376"/>
      <c r="HUI274" s="376"/>
      <c r="HUJ274" s="376"/>
      <c r="HUK274" s="376"/>
      <c r="HUL274" s="376"/>
      <c r="HUM274" s="376"/>
      <c r="HUN274" s="376"/>
      <c r="HUO274" s="376"/>
      <c r="HUP274" s="376"/>
      <c r="HUQ274" s="376"/>
      <c r="HUR274" s="376"/>
      <c r="HUS274" s="376"/>
      <c r="HUT274" s="376"/>
      <c r="HUU274" s="376"/>
      <c r="HUV274" s="376"/>
      <c r="HUW274" s="376"/>
      <c r="HUX274" s="376"/>
      <c r="HUY274" s="376"/>
      <c r="HUZ274" s="376"/>
      <c r="HVA274" s="376"/>
      <c r="HVB274" s="376"/>
      <c r="HVC274" s="376"/>
      <c r="HVD274" s="376"/>
      <c r="HVE274" s="376"/>
      <c r="HVF274" s="376"/>
      <c r="HVG274" s="376"/>
      <c r="HVH274" s="376"/>
      <c r="HVI274" s="376"/>
      <c r="HVJ274" s="376"/>
      <c r="HVK274" s="376"/>
      <c r="HVL274" s="376"/>
      <c r="HVM274" s="376"/>
      <c r="HVN274" s="376"/>
      <c r="HVO274" s="376"/>
      <c r="HVP274" s="376"/>
      <c r="HVQ274" s="376"/>
      <c r="HVR274" s="376"/>
      <c r="HVS274" s="376"/>
      <c r="HVT274" s="376"/>
      <c r="HVU274" s="376"/>
      <c r="HVV274" s="376"/>
      <c r="HVW274" s="376"/>
      <c r="HVX274" s="376"/>
      <c r="HVY274" s="376"/>
      <c r="HVZ274" s="376"/>
      <c r="HWA274" s="376"/>
      <c r="HWB274" s="376"/>
      <c r="HWC274" s="376"/>
      <c r="HWD274" s="376"/>
      <c r="HWE274" s="376"/>
      <c r="HWF274" s="376"/>
      <c r="HWG274" s="376"/>
      <c r="HWH274" s="376"/>
      <c r="HWI274" s="376"/>
      <c r="HWJ274" s="376"/>
      <c r="HWK274" s="376"/>
      <c r="HWL274" s="376"/>
      <c r="HWM274" s="376"/>
      <c r="HWN274" s="376"/>
      <c r="HWO274" s="376"/>
      <c r="HWP274" s="376"/>
      <c r="HWQ274" s="376"/>
      <c r="HWR274" s="376"/>
      <c r="HWS274" s="376"/>
      <c r="HWT274" s="376"/>
      <c r="HWU274" s="376"/>
      <c r="HWV274" s="376"/>
      <c r="HWW274" s="376"/>
      <c r="HWX274" s="376"/>
      <c r="HWY274" s="376"/>
      <c r="HWZ274" s="376"/>
      <c r="HXA274" s="376"/>
      <c r="HXB274" s="376"/>
      <c r="HXC274" s="376"/>
      <c r="HXD274" s="376"/>
      <c r="HXE274" s="376"/>
      <c r="HXF274" s="376"/>
      <c r="HXG274" s="376"/>
      <c r="HXH274" s="376"/>
      <c r="HXI274" s="376"/>
      <c r="HXJ274" s="376"/>
      <c r="HXK274" s="376"/>
      <c r="HXL274" s="376"/>
      <c r="HXM274" s="376"/>
      <c r="HXN274" s="376"/>
      <c r="HXO274" s="376"/>
      <c r="HXP274" s="376"/>
      <c r="HXQ274" s="376"/>
      <c r="HXR274" s="376"/>
      <c r="HXS274" s="376"/>
      <c r="HXT274" s="376"/>
      <c r="HXU274" s="376"/>
      <c r="HXV274" s="376"/>
      <c r="HXW274" s="376"/>
      <c r="HXX274" s="376"/>
      <c r="HXY274" s="376"/>
      <c r="HXZ274" s="376"/>
      <c r="HYA274" s="376"/>
      <c r="HYB274" s="376"/>
      <c r="HYC274" s="376"/>
      <c r="HYD274" s="376"/>
      <c r="HYE274" s="376"/>
      <c r="HYF274" s="376"/>
      <c r="HYG274" s="376"/>
      <c r="HYH274" s="376"/>
      <c r="HYI274" s="376"/>
      <c r="HYJ274" s="376"/>
      <c r="HYK274" s="376"/>
      <c r="HYL274" s="376"/>
      <c r="HYM274" s="376"/>
      <c r="HYN274" s="376"/>
      <c r="HYO274" s="376"/>
      <c r="HYP274" s="376"/>
      <c r="HYQ274" s="376"/>
      <c r="HYR274" s="376"/>
      <c r="HYS274" s="376"/>
      <c r="HYT274" s="376"/>
      <c r="HYU274" s="376"/>
      <c r="HYV274" s="376"/>
      <c r="HYW274" s="376"/>
      <c r="HYX274" s="376"/>
      <c r="HYY274" s="376"/>
      <c r="HYZ274" s="376"/>
      <c r="HZA274" s="376"/>
      <c r="HZB274" s="376"/>
      <c r="HZC274" s="376"/>
      <c r="HZD274" s="376"/>
      <c r="HZE274" s="376"/>
      <c r="HZF274" s="376"/>
      <c r="HZG274" s="376"/>
      <c r="HZH274" s="376"/>
      <c r="HZI274" s="376"/>
      <c r="HZJ274" s="376"/>
      <c r="HZK274" s="376"/>
      <c r="HZL274" s="376"/>
      <c r="HZM274" s="376"/>
      <c r="HZN274" s="376"/>
      <c r="HZO274" s="376"/>
      <c r="HZP274" s="376"/>
      <c r="HZQ274" s="376"/>
      <c r="HZR274" s="376"/>
      <c r="HZS274" s="376"/>
      <c r="HZT274" s="376"/>
      <c r="HZU274" s="376"/>
      <c r="HZV274" s="376"/>
      <c r="HZW274" s="376"/>
      <c r="HZX274" s="376"/>
      <c r="HZY274" s="376"/>
      <c r="HZZ274" s="376"/>
      <c r="IAA274" s="376"/>
      <c r="IAB274" s="376"/>
      <c r="IAC274" s="376"/>
      <c r="IAD274" s="376"/>
      <c r="IAE274" s="376"/>
      <c r="IAF274" s="376"/>
      <c r="IAG274" s="376"/>
      <c r="IAH274" s="376"/>
      <c r="IAI274" s="376"/>
      <c r="IAJ274" s="376"/>
      <c r="IAK274" s="376"/>
      <c r="IAL274" s="376"/>
      <c r="IAM274" s="376"/>
      <c r="IAN274" s="376"/>
      <c r="IAO274" s="376"/>
      <c r="IAP274" s="376"/>
      <c r="IAQ274" s="376"/>
      <c r="IAR274" s="376"/>
      <c r="IAS274" s="376"/>
      <c r="IAT274" s="376"/>
      <c r="IAU274" s="376"/>
      <c r="IAV274" s="376"/>
      <c r="IAW274" s="376"/>
      <c r="IAX274" s="376"/>
      <c r="IAY274" s="376"/>
      <c r="IAZ274" s="376"/>
      <c r="IBA274" s="376"/>
      <c r="IBB274" s="376"/>
      <c r="IBC274" s="376"/>
      <c r="IBD274" s="376"/>
      <c r="IBE274" s="376"/>
      <c r="IBF274" s="376"/>
      <c r="IBG274" s="376"/>
      <c r="IBH274" s="376"/>
      <c r="IBI274" s="376"/>
      <c r="IBJ274" s="376"/>
      <c r="IBK274" s="376"/>
      <c r="IBL274" s="376"/>
      <c r="IBM274" s="376"/>
      <c r="IBN274" s="376"/>
      <c r="IBO274" s="376"/>
      <c r="IBP274" s="376"/>
      <c r="IBQ274" s="376"/>
      <c r="IBR274" s="376"/>
      <c r="IBS274" s="376"/>
      <c r="IBT274" s="376"/>
      <c r="IBU274" s="376"/>
      <c r="IBV274" s="376"/>
      <c r="IBW274" s="376"/>
      <c r="IBX274" s="376"/>
      <c r="IBY274" s="376"/>
      <c r="IBZ274" s="376"/>
      <c r="ICA274" s="376"/>
      <c r="ICB274" s="376"/>
      <c r="ICC274" s="376"/>
      <c r="ICD274" s="376"/>
      <c r="ICE274" s="376"/>
      <c r="ICF274" s="376"/>
      <c r="ICG274" s="376"/>
      <c r="ICH274" s="376"/>
      <c r="ICI274" s="376"/>
      <c r="ICJ274" s="376"/>
      <c r="ICK274" s="376"/>
      <c r="ICL274" s="376"/>
      <c r="ICM274" s="376"/>
      <c r="ICN274" s="376"/>
      <c r="ICO274" s="376"/>
      <c r="ICP274" s="376"/>
      <c r="ICQ274" s="376"/>
      <c r="ICR274" s="376"/>
      <c r="ICS274" s="376"/>
      <c r="ICT274" s="376"/>
      <c r="ICU274" s="376"/>
      <c r="ICV274" s="376"/>
      <c r="ICW274" s="376"/>
      <c r="ICX274" s="376"/>
      <c r="ICY274" s="376"/>
      <c r="ICZ274" s="376"/>
      <c r="IDA274" s="376"/>
      <c r="IDB274" s="376"/>
      <c r="IDC274" s="376"/>
      <c r="IDD274" s="376"/>
      <c r="IDE274" s="376"/>
      <c r="IDF274" s="376"/>
      <c r="IDG274" s="376"/>
      <c r="IDH274" s="376"/>
      <c r="IDI274" s="376"/>
      <c r="IDJ274" s="376"/>
      <c r="IDK274" s="376"/>
      <c r="IDL274" s="376"/>
      <c r="IDM274" s="376"/>
      <c r="IDN274" s="376"/>
      <c r="IDO274" s="376"/>
      <c r="IDP274" s="376"/>
      <c r="IDQ274" s="376"/>
      <c r="IDR274" s="376"/>
      <c r="IDS274" s="376"/>
      <c r="IDT274" s="376"/>
      <c r="IDU274" s="376"/>
      <c r="IDV274" s="376"/>
      <c r="IDW274" s="376"/>
      <c r="IDX274" s="376"/>
      <c r="IDY274" s="376"/>
      <c r="IDZ274" s="376"/>
      <c r="IEA274" s="376"/>
      <c r="IEB274" s="376"/>
      <c r="IEC274" s="376"/>
      <c r="IED274" s="376"/>
      <c r="IEE274" s="376"/>
      <c r="IEF274" s="376"/>
      <c r="IEG274" s="376"/>
      <c r="IEH274" s="376"/>
      <c r="IEI274" s="376"/>
      <c r="IEJ274" s="376"/>
      <c r="IEK274" s="376"/>
      <c r="IEL274" s="376"/>
      <c r="IEM274" s="376"/>
      <c r="IEN274" s="376"/>
      <c r="IEO274" s="376"/>
      <c r="IEP274" s="376"/>
      <c r="IEQ274" s="376"/>
      <c r="IER274" s="376"/>
      <c r="IES274" s="376"/>
      <c r="IET274" s="376"/>
      <c r="IEU274" s="376"/>
      <c r="IEV274" s="376"/>
      <c r="IEW274" s="376"/>
      <c r="IEX274" s="376"/>
      <c r="IEY274" s="376"/>
      <c r="IEZ274" s="376"/>
      <c r="IFA274" s="376"/>
      <c r="IFB274" s="376"/>
      <c r="IFC274" s="376"/>
      <c r="IFD274" s="376"/>
      <c r="IFE274" s="376"/>
      <c r="IFF274" s="376"/>
      <c r="IFG274" s="376"/>
      <c r="IFH274" s="376"/>
      <c r="IFI274" s="376"/>
      <c r="IFJ274" s="376"/>
      <c r="IFK274" s="376"/>
      <c r="IFL274" s="376"/>
      <c r="IFM274" s="376"/>
      <c r="IFN274" s="376"/>
      <c r="IFO274" s="376"/>
      <c r="IFP274" s="376"/>
      <c r="IFQ274" s="376"/>
      <c r="IFR274" s="376"/>
      <c r="IFS274" s="376"/>
      <c r="IFT274" s="376"/>
      <c r="IFU274" s="376"/>
      <c r="IFV274" s="376"/>
      <c r="IFW274" s="376"/>
      <c r="IFX274" s="376"/>
      <c r="IFY274" s="376"/>
      <c r="IFZ274" s="376"/>
      <c r="IGA274" s="376"/>
      <c r="IGB274" s="376"/>
      <c r="IGC274" s="376"/>
      <c r="IGD274" s="376"/>
      <c r="IGE274" s="376"/>
      <c r="IGF274" s="376"/>
      <c r="IGG274" s="376"/>
      <c r="IGH274" s="376"/>
      <c r="IGI274" s="376"/>
      <c r="IGJ274" s="376"/>
      <c r="IGK274" s="376"/>
      <c r="IGL274" s="376"/>
      <c r="IGM274" s="376"/>
      <c r="IGN274" s="376"/>
      <c r="IGO274" s="376"/>
      <c r="IGP274" s="376"/>
      <c r="IGQ274" s="376"/>
      <c r="IGR274" s="376"/>
      <c r="IGS274" s="376"/>
      <c r="IGT274" s="376"/>
      <c r="IGU274" s="376"/>
      <c r="IGV274" s="376"/>
      <c r="IGW274" s="376"/>
      <c r="IGX274" s="376"/>
      <c r="IGY274" s="376"/>
      <c r="IGZ274" s="376"/>
      <c r="IHA274" s="376"/>
      <c r="IHB274" s="376"/>
      <c r="IHC274" s="376"/>
      <c r="IHD274" s="376"/>
      <c r="IHE274" s="376"/>
      <c r="IHF274" s="376"/>
      <c r="IHG274" s="376"/>
      <c r="IHH274" s="376"/>
      <c r="IHI274" s="376"/>
      <c r="IHJ274" s="376"/>
      <c r="IHK274" s="376"/>
      <c r="IHL274" s="376"/>
      <c r="IHM274" s="376"/>
      <c r="IHN274" s="376"/>
      <c r="IHO274" s="376"/>
      <c r="IHP274" s="376"/>
      <c r="IHQ274" s="376"/>
      <c r="IHR274" s="376"/>
      <c r="IHS274" s="376"/>
      <c r="IHT274" s="376"/>
      <c r="IHU274" s="376"/>
      <c r="IHV274" s="376"/>
      <c r="IHW274" s="376"/>
      <c r="IHX274" s="376"/>
      <c r="IHY274" s="376"/>
      <c r="IHZ274" s="376"/>
      <c r="IIA274" s="376"/>
      <c r="IIB274" s="376"/>
      <c r="IIC274" s="376"/>
      <c r="IID274" s="376"/>
      <c r="IIE274" s="376"/>
      <c r="IIF274" s="376"/>
      <c r="IIG274" s="376"/>
      <c r="IIH274" s="376"/>
      <c r="III274" s="376"/>
      <c r="IIJ274" s="376"/>
      <c r="IIK274" s="376"/>
      <c r="IIL274" s="376"/>
      <c r="IIM274" s="376"/>
      <c r="IIN274" s="376"/>
      <c r="IIO274" s="376"/>
      <c r="IIP274" s="376"/>
      <c r="IIQ274" s="376"/>
      <c r="IIR274" s="376"/>
      <c r="IIS274" s="376"/>
      <c r="IIT274" s="376"/>
      <c r="IIU274" s="376"/>
      <c r="IIV274" s="376"/>
      <c r="IIW274" s="376"/>
      <c r="IIX274" s="376"/>
      <c r="IIY274" s="376"/>
      <c r="IIZ274" s="376"/>
      <c r="IJA274" s="376"/>
      <c r="IJB274" s="376"/>
      <c r="IJC274" s="376"/>
      <c r="IJD274" s="376"/>
      <c r="IJE274" s="376"/>
      <c r="IJF274" s="376"/>
      <c r="IJG274" s="376"/>
      <c r="IJH274" s="376"/>
      <c r="IJI274" s="376"/>
      <c r="IJJ274" s="376"/>
      <c r="IJK274" s="376"/>
      <c r="IJL274" s="376"/>
      <c r="IJM274" s="376"/>
      <c r="IJN274" s="376"/>
      <c r="IJO274" s="376"/>
      <c r="IJP274" s="376"/>
      <c r="IJQ274" s="376"/>
      <c r="IJR274" s="376"/>
      <c r="IJS274" s="376"/>
      <c r="IJT274" s="376"/>
      <c r="IJU274" s="376"/>
      <c r="IJV274" s="376"/>
      <c r="IJW274" s="376"/>
      <c r="IJX274" s="376"/>
      <c r="IJY274" s="376"/>
      <c r="IJZ274" s="376"/>
      <c r="IKA274" s="376"/>
      <c r="IKB274" s="376"/>
      <c r="IKC274" s="376"/>
      <c r="IKD274" s="376"/>
      <c r="IKE274" s="376"/>
      <c r="IKF274" s="376"/>
      <c r="IKG274" s="376"/>
      <c r="IKH274" s="376"/>
      <c r="IKI274" s="376"/>
      <c r="IKJ274" s="376"/>
      <c r="IKK274" s="376"/>
      <c r="IKL274" s="376"/>
      <c r="IKM274" s="376"/>
      <c r="IKN274" s="376"/>
      <c r="IKO274" s="376"/>
      <c r="IKP274" s="376"/>
      <c r="IKQ274" s="376"/>
      <c r="IKR274" s="376"/>
      <c r="IKS274" s="376"/>
      <c r="IKT274" s="376"/>
      <c r="IKU274" s="376"/>
      <c r="IKV274" s="376"/>
      <c r="IKW274" s="376"/>
      <c r="IKX274" s="376"/>
      <c r="IKY274" s="376"/>
      <c r="IKZ274" s="376"/>
      <c r="ILA274" s="376"/>
      <c r="ILB274" s="376"/>
      <c r="ILC274" s="376"/>
      <c r="ILD274" s="376"/>
      <c r="ILE274" s="376"/>
      <c r="ILF274" s="376"/>
      <c r="ILG274" s="376"/>
      <c r="ILH274" s="376"/>
      <c r="ILI274" s="376"/>
      <c r="ILJ274" s="376"/>
      <c r="ILK274" s="376"/>
      <c r="ILL274" s="376"/>
      <c r="ILM274" s="376"/>
      <c r="ILN274" s="376"/>
      <c r="ILO274" s="376"/>
      <c r="ILP274" s="376"/>
      <c r="ILQ274" s="376"/>
      <c r="ILR274" s="376"/>
      <c r="ILS274" s="376"/>
      <c r="ILT274" s="376"/>
      <c r="ILU274" s="376"/>
      <c r="ILV274" s="376"/>
      <c r="ILW274" s="376"/>
      <c r="ILX274" s="376"/>
      <c r="ILY274" s="376"/>
      <c r="ILZ274" s="376"/>
      <c r="IMA274" s="376"/>
      <c r="IMB274" s="376"/>
      <c r="IMC274" s="376"/>
      <c r="IMD274" s="376"/>
      <c r="IME274" s="376"/>
      <c r="IMF274" s="376"/>
      <c r="IMG274" s="376"/>
      <c r="IMH274" s="376"/>
      <c r="IMI274" s="376"/>
      <c r="IMJ274" s="376"/>
      <c r="IMK274" s="376"/>
      <c r="IML274" s="376"/>
      <c r="IMM274" s="376"/>
      <c r="IMN274" s="376"/>
      <c r="IMO274" s="376"/>
      <c r="IMP274" s="376"/>
      <c r="IMQ274" s="376"/>
      <c r="IMR274" s="376"/>
      <c r="IMS274" s="376"/>
      <c r="IMT274" s="376"/>
      <c r="IMU274" s="376"/>
      <c r="IMV274" s="376"/>
      <c r="IMW274" s="376"/>
      <c r="IMX274" s="376"/>
      <c r="IMY274" s="376"/>
      <c r="IMZ274" s="376"/>
      <c r="INA274" s="376"/>
      <c r="INB274" s="376"/>
      <c r="INC274" s="376"/>
      <c r="IND274" s="376"/>
      <c r="INE274" s="376"/>
      <c r="INF274" s="376"/>
      <c r="ING274" s="376"/>
      <c r="INH274" s="376"/>
      <c r="INI274" s="376"/>
      <c r="INJ274" s="376"/>
      <c r="INK274" s="376"/>
      <c r="INL274" s="376"/>
      <c r="INM274" s="376"/>
      <c r="INN274" s="376"/>
      <c r="INO274" s="376"/>
      <c r="INP274" s="376"/>
      <c r="INQ274" s="376"/>
      <c r="INR274" s="376"/>
      <c r="INS274" s="376"/>
      <c r="INT274" s="376"/>
      <c r="INU274" s="376"/>
      <c r="INV274" s="376"/>
      <c r="INW274" s="376"/>
      <c r="INX274" s="376"/>
      <c r="INY274" s="376"/>
      <c r="INZ274" s="376"/>
      <c r="IOA274" s="376"/>
      <c r="IOB274" s="376"/>
      <c r="IOC274" s="376"/>
      <c r="IOD274" s="376"/>
      <c r="IOE274" s="376"/>
      <c r="IOF274" s="376"/>
      <c r="IOG274" s="376"/>
      <c r="IOH274" s="376"/>
      <c r="IOI274" s="376"/>
      <c r="IOJ274" s="376"/>
      <c r="IOK274" s="376"/>
      <c r="IOL274" s="376"/>
      <c r="IOM274" s="376"/>
      <c r="ION274" s="376"/>
      <c r="IOO274" s="376"/>
      <c r="IOP274" s="376"/>
      <c r="IOQ274" s="376"/>
      <c r="IOR274" s="376"/>
      <c r="IOS274" s="376"/>
      <c r="IOT274" s="376"/>
      <c r="IOU274" s="376"/>
      <c r="IOV274" s="376"/>
      <c r="IOW274" s="376"/>
      <c r="IOX274" s="376"/>
      <c r="IOY274" s="376"/>
      <c r="IOZ274" s="376"/>
      <c r="IPA274" s="376"/>
      <c r="IPB274" s="376"/>
      <c r="IPC274" s="376"/>
      <c r="IPD274" s="376"/>
      <c r="IPE274" s="376"/>
      <c r="IPF274" s="376"/>
      <c r="IPG274" s="376"/>
      <c r="IPH274" s="376"/>
      <c r="IPI274" s="376"/>
      <c r="IPJ274" s="376"/>
      <c r="IPK274" s="376"/>
      <c r="IPL274" s="376"/>
      <c r="IPM274" s="376"/>
      <c r="IPN274" s="376"/>
      <c r="IPO274" s="376"/>
      <c r="IPP274" s="376"/>
      <c r="IPQ274" s="376"/>
      <c r="IPR274" s="376"/>
      <c r="IPS274" s="376"/>
      <c r="IPT274" s="376"/>
      <c r="IPU274" s="376"/>
      <c r="IPV274" s="376"/>
      <c r="IPW274" s="376"/>
      <c r="IPX274" s="376"/>
      <c r="IPY274" s="376"/>
      <c r="IPZ274" s="376"/>
      <c r="IQA274" s="376"/>
      <c r="IQB274" s="376"/>
      <c r="IQC274" s="376"/>
      <c r="IQD274" s="376"/>
      <c r="IQE274" s="376"/>
      <c r="IQF274" s="376"/>
      <c r="IQG274" s="376"/>
      <c r="IQH274" s="376"/>
      <c r="IQI274" s="376"/>
      <c r="IQJ274" s="376"/>
      <c r="IQK274" s="376"/>
      <c r="IQL274" s="376"/>
      <c r="IQM274" s="376"/>
      <c r="IQN274" s="376"/>
      <c r="IQO274" s="376"/>
      <c r="IQP274" s="376"/>
      <c r="IQQ274" s="376"/>
      <c r="IQR274" s="376"/>
      <c r="IQS274" s="376"/>
      <c r="IQT274" s="376"/>
      <c r="IQU274" s="376"/>
      <c r="IQV274" s="376"/>
      <c r="IQW274" s="376"/>
      <c r="IQX274" s="376"/>
      <c r="IQY274" s="376"/>
      <c r="IQZ274" s="376"/>
      <c r="IRA274" s="376"/>
      <c r="IRB274" s="376"/>
      <c r="IRC274" s="376"/>
      <c r="IRD274" s="376"/>
      <c r="IRE274" s="376"/>
      <c r="IRF274" s="376"/>
      <c r="IRG274" s="376"/>
      <c r="IRH274" s="376"/>
      <c r="IRI274" s="376"/>
      <c r="IRJ274" s="376"/>
      <c r="IRK274" s="376"/>
      <c r="IRL274" s="376"/>
      <c r="IRM274" s="376"/>
      <c r="IRN274" s="376"/>
      <c r="IRO274" s="376"/>
      <c r="IRP274" s="376"/>
      <c r="IRQ274" s="376"/>
      <c r="IRR274" s="376"/>
      <c r="IRS274" s="376"/>
      <c r="IRT274" s="376"/>
      <c r="IRU274" s="376"/>
      <c r="IRV274" s="376"/>
      <c r="IRW274" s="376"/>
      <c r="IRX274" s="376"/>
      <c r="IRY274" s="376"/>
      <c r="IRZ274" s="376"/>
      <c r="ISA274" s="376"/>
      <c r="ISB274" s="376"/>
      <c r="ISC274" s="376"/>
      <c r="ISD274" s="376"/>
      <c r="ISE274" s="376"/>
      <c r="ISF274" s="376"/>
      <c r="ISG274" s="376"/>
      <c r="ISH274" s="376"/>
      <c r="ISI274" s="376"/>
      <c r="ISJ274" s="376"/>
      <c r="ISK274" s="376"/>
      <c r="ISL274" s="376"/>
      <c r="ISM274" s="376"/>
      <c r="ISN274" s="376"/>
      <c r="ISO274" s="376"/>
      <c r="ISP274" s="376"/>
      <c r="ISQ274" s="376"/>
      <c r="ISR274" s="376"/>
      <c r="ISS274" s="376"/>
      <c r="IST274" s="376"/>
      <c r="ISU274" s="376"/>
      <c r="ISV274" s="376"/>
      <c r="ISW274" s="376"/>
      <c r="ISX274" s="376"/>
      <c r="ISY274" s="376"/>
      <c r="ISZ274" s="376"/>
      <c r="ITA274" s="376"/>
      <c r="ITB274" s="376"/>
      <c r="ITC274" s="376"/>
      <c r="ITD274" s="376"/>
      <c r="ITE274" s="376"/>
      <c r="ITF274" s="376"/>
      <c r="ITG274" s="376"/>
      <c r="ITH274" s="376"/>
      <c r="ITI274" s="376"/>
      <c r="ITJ274" s="376"/>
      <c r="ITK274" s="376"/>
      <c r="ITL274" s="376"/>
      <c r="ITM274" s="376"/>
      <c r="ITN274" s="376"/>
      <c r="ITO274" s="376"/>
      <c r="ITP274" s="376"/>
      <c r="ITQ274" s="376"/>
      <c r="ITR274" s="376"/>
      <c r="ITS274" s="376"/>
      <c r="ITT274" s="376"/>
      <c r="ITU274" s="376"/>
      <c r="ITV274" s="376"/>
      <c r="ITW274" s="376"/>
      <c r="ITX274" s="376"/>
      <c r="ITY274" s="376"/>
      <c r="ITZ274" s="376"/>
      <c r="IUA274" s="376"/>
      <c r="IUB274" s="376"/>
      <c r="IUC274" s="376"/>
      <c r="IUD274" s="376"/>
      <c r="IUE274" s="376"/>
      <c r="IUF274" s="376"/>
      <c r="IUG274" s="376"/>
      <c r="IUH274" s="376"/>
      <c r="IUI274" s="376"/>
      <c r="IUJ274" s="376"/>
      <c r="IUK274" s="376"/>
      <c r="IUL274" s="376"/>
      <c r="IUM274" s="376"/>
      <c r="IUN274" s="376"/>
      <c r="IUO274" s="376"/>
      <c r="IUP274" s="376"/>
      <c r="IUQ274" s="376"/>
      <c r="IUR274" s="376"/>
      <c r="IUS274" s="376"/>
      <c r="IUT274" s="376"/>
      <c r="IUU274" s="376"/>
      <c r="IUV274" s="376"/>
      <c r="IUW274" s="376"/>
      <c r="IUX274" s="376"/>
      <c r="IUY274" s="376"/>
      <c r="IUZ274" s="376"/>
      <c r="IVA274" s="376"/>
      <c r="IVB274" s="376"/>
      <c r="IVC274" s="376"/>
      <c r="IVD274" s="376"/>
      <c r="IVE274" s="376"/>
      <c r="IVF274" s="376"/>
      <c r="IVG274" s="376"/>
      <c r="IVH274" s="376"/>
      <c r="IVI274" s="376"/>
      <c r="IVJ274" s="376"/>
      <c r="IVK274" s="376"/>
      <c r="IVL274" s="376"/>
      <c r="IVM274" s="376"/>
      <c r="IVN274" s="376"/>
      <c r="IVO274" s="376"/>
      <c r="IVP274" s="376"/>
      <c r="IVQ274" s="376"/>
      <c r="IVR274" s="376"/>
      <c r="IVS274" s="376"/>
      <c r="IVT274" s="376"/>
      <c r="IVU274" s="376"/>
      <c r="IVV274" s="376"/>
      <c r="IVW274" s="376"/>
      <c r="IVX274" s="376"/>
      <c r="IVY274" s="376"/>
      <c r="IVZ274" s="376"/>
      <c r="IWA274" s="376"/>
      <c r="IWB274" s="376"/>
      <c r="IWC274" s="376"/>
      <c r="IWD274" s="376"/>
      <c r="IWE274" s="376"/>
      <c r="IWF274" s="376"/>
      <c r="IWG274" s="376"/>
      <c r="IWH274" s="376"/>
      <c r="IWI274" s="376"/>
      <c r="IWJ274" s="376"/>
      <c r="IWK274" s="376"/>
      <c r="IWL274" s="376"/>
      <c r="IWM274" s="376"/>
      <c r="IWN274" s="376"/>
      <c r="IWO274" s="376"/>
      <c r="IWP274" s="376"/>
      <c r="IWQ274" s="376"/>
      <c r="IWR274" s="376"/>
      <c r="IWS274" s="376"/>
      <c r="IWT274" s="376"/>
      <c r="IWU274" s="376"/>
      <c r="IWV274" s="376"/>
      <c r="IWW274" s="376"/>
      <c r="IWX274" s="376"/>
      <c r="IWY274" s="376"/>
      <c r="IWZ274" s="376"/>
      <c r="IXA274" s="376"/>
      <c r="IXB274" s="376"/>
      <c r="IXC274" s="376"/>
      <c r="IXD274" s="376"/>
      <c r="IXE274" s="376"/>
      <c r="IXF274" s="376"/>
      <c r="IXG274" s="376"/>
      <c r="IXH274" s="376"/>
      <c r="IXI274" s="376"/>
      <c r="IXJ274" s="376"/>
      <c r="IXK274" s="376"/>
      <c r="IXL274" s="376"/>
      <c r="IXM274" s="376"/>
      <c r="IXN274" s="376"/>
      <c r="IXO274" s="376"/>
      <c r="IXP274" s="376"/>
      <c r="IXQ274" s="376"/>
      <c r="IXR274" s="376"/>
      <c r="IXS274" s="376"/>
      <c r="IXT274" s="376"/>
      <c r="IXU274" s="376"/>
      <c r="IXV274" s="376"/>
      <c r="IXW274" s="376"/>
      <c r="IXX274" s="376"/>
      <c r="IXY274" s="376"/>
      <c r="IXZ274" s="376"/>
      <c r="IYA274" s="376"/>
      <c r="IYB274" s="376"/>
      <c r="IYC274" s="376"/>
      <c r="IYD274" s="376"/>
      <c r="IYE274" s="376"/>
      <c r="IYF274" s="376"/>
      <c r="IYG274" s="376"/>
      <c r="IYH274" s="376"/>
      <c r="IYI274" s="376"/>
      <c r="IYJ274" s="376"/>
      <c r="IYK274" s="376"/>
      <c r="IYL274" s="376"/>
      <c r="IYM274" s="376"/>
      <c r="IYN274" s="376"/>
      <c r="IYO274" s="376"/>
      <c r="IYP274" s="376"/>
      <c r="IYQ274" s="376"/>
      <c r="IYR274" s="376"/>
      <c r="IYS274" s="376"/>
      <c r="IYT274" s="376"/>
      <c r="IYU274" s="376"/>
      <c r="IYV274" s="376"/>
      <c r="IYW274" s="376"/>
      <c r="IYX274" s="376"/>
      <c r="IYY274" s="376"/>
      <c r="IYZ274" s="376"/>
      <c r="IZA274" s="376"/>
      <c r="IZB274" s="376"/>
      <c r="IZC274" s="376"/>
      <c r="IZD274" s="376"/>
      <c r="IZE274" s="376"/>
      <c r="IZF274" s="376"/>
      <c r="IZG274" s="376"/>
      <c r="IZH274" s="376"/>
      <c r="IZI274" s="376"/>
      <c r="IZJ274" s="376"/>
      <c r="IZK274" s="376"/>
      <c r="IZL274" s="376"/>
      <c r="IZM274" s="376"/>
      <c r="IZN274" s="376"/>
      <c r="IZO274" s="376"/>
      <c r="IZP274" s="376"/>
      <c r="IZQ274" s="376"/>
      <c r="IZR274" s="376"/>
      <c r="IZS274" s="376"/>
      <c r="IZT274" s="376"/>
      <c r="IZU274" s="376"/>
      <c r="IZV274" s="376"/>
      <c r="IZW274" s="376"/>
      <c r="IZX274" s="376"/>
      <c r="IZY274" s="376"/>
      <c r="IZZ274" s="376"/>
      <c r="JAA274" s="376"/>
      <c r="JAB274" s="376"/>
      <c r="JAC274" s="376"/>
      <c r="JAD274" s="376"/>
      <c r="JAE274" s="376"/>
      <c r="JAF274" s="376"/>
      <c r="JAG274" s="376"/>
      <c r="JAH274" s="376"/>
      <c r="JAI274" s="376"/>
      <c r="JAJ274" s="376"/>
      <c r="JAK274" s="376"/>
      <c r="JAL274" s="376"/>
      <c r="JAM274" s="376"/>
      <c r="JAN274" s="376"/>
      <c r="JAO274" s="376"/>
      <c r="JAP274" s="376"/>
      <c r="JAQ274" s="376"/>
      <c r="JAR274" s="376"/>
      <c r="JAS274" s="376"/>
      <c r="JAT274" s="376"/>
      <c r="JAU274" s="376"/>
      <c r="JAV274" s="376"/>
      <c r="JAW274" s="376"/>
      <c r="JAX274" s="376"/>
      <c r="JAY274" s="376"/>
      <c r="JAZ274" s="376"/>
      <c r="JBA274" s="376"/>
      <c r="JBB274" s="376"/>
      <c r="JBC274" s="376"/>
      <c r="JBD274" s="376"/>
      <c r="JBE274" s="376"/>
      <c r="JBF274" s="376"/>
      <c r="JBG274" s="376"/>
      <c r="JBH274" s="376"/>
      <c r="JBI274" s="376"/>
      <c r="JBJ274" s="376"/>
      <c r="JBK274" s="376"/>
      <c r="JBL274" s="376"/>
      <c r="JBM274" s="376"/>
      <c r="JBN274" s="376"/>
      <c r="JBO274" s="376"/>
      <c r="JBP274" s="376"/>
      <c r="JBQ274" s="376"/>
      <c r="JBR274" s="376"/>
      <c r="JBS274" s="376"/>
      <c r="JBT274" s="376"/>
      <c r="JBU274" s="376"/>
      <c r="JBV274" s="376"/>
      <c r="JBW274" s="376"/>
      <c r="JBX274" s="376"/>
      <c r="JBY274" s="376"/>
      <c r="JBZ274" s="376"/>
      <c r="JCA274" s="376"/>
      <c r="JCB274" s="376"/>
      <c r="JCC274" s="376"/>
      <c r="JCD274" s="376"/>
      <c r="JCE274" s="376"/>
      <c r="JCF274" s="376"/>
      <c r="JCG274" s="376"/>
      <c r="JCH274" s="376"/>
      <c r="JCI274" s="376"/>
      <c r="JCJ274" s="376"/>
      <c r="JCK274" s="376"/>
      <c r="JCL274" s="376"/>
      <c r="JCM274" s="376"/>
      <c r="JCN274" s="376"/>
      <c r="JCO274" s="376"/>
      <c r="JCP274" s="376"/>
      <c r="JCQ274" s="376"/>
      <c r="JCR274" s="376"/>
      <c r="JCS274" s="376"/>
      <c r="JCT274" s="376"/>
      <c r="JCU274" s="376"/>
      <c r="JCV274" s="376"/>
      <c r="JCW274" s="376"/>
      <c r="JCX274" s="376"/>
      <c r="JCY274" s="376"/>
      <c r="JCZ274" s="376"/>
      <c r="JDA274" s="376"/>
      <c r="JDB274" s="376"/>
      <c r="JDC274" s="376"/>
      <c r="JDD274" s="376"/>
      <c r="JDE274" s="376"/>
      <c r="JDF274" s="376"/>
      <c r="JDG274" s="376"/>
      <c r="JDH274" s="376"/>
      <c r="JDI274" s="376"/>
      <c r="JDJ274" s="376"/>
      <c r="JDK274" s="376"/>
      <c r="JDL274" s="376"/>
      <c r="JDM274" s="376"/>
      <c r="JDN274" s="376"/>
      <c r="JDO274" s="376"/>
      <c r="JDP274" s="376"/>
      <c r="JDQ274" s="376"/>
      <c r="JDR274" s="376"/>
      <c r="JDS274" s="376"/>
      <c r="JDT274" s="376"/>
      <c r="JDU274" s="376"/>
      <c r="JDV274" s="376"/>
      <c r="JDW274" s="376"/>
      <c r="JDX274" s="376"/>
      <c r="JDY274" s="376"/>
      <c r="JDZ274" s="376"/>
      <c r="JEA274" s="376"/>
      <c r="JEB274" s="376"/>
      <c r="JEC274" s="376"/>
      <c r="JED274" s="376"/>
      <c r="JEE274" s="376"/>
      <c r="JEF274" s="376"/>
      <c r="JEG274" s="376"/>
      <c r="JEH274" s="376"/>
      <c r="JEI274" s="376"/>
      <c r="JEJ274" s="376"/>
      <c r="JEK274" s="376"/>
      <c r="JEL274" s="376"/>
      <c r="JEM274" s="376"/>
      <c r="JEN274" s="376"/>
      <c r="JEO274" s="376"/>
      <c r="JEP274" s="376"/>
      <c r="JEQ274" s="376"/>
      <c r="JER274" s="376"/>
      <c r="JES274" s="376"/>
      <c r="JET274" s="376"/>
      <c r="JEU274" s="376"/>
      <c r="JEV274" s="376"/>
      <c r="JEW274" s="376"/>
      <c r="JEX274" s="376"/>
      <c r="JEY274" s="376"/>
      <c r="JEZ274" s="376"/>
      <c r="JFA274" s="376"/>
      <c r="JFB274" s="376"/>
      <c r="JFC274" s="376"/>
      <c r="JFD274" s="376"/>
      <c r="JFE274" s="376"/>
      <c r="JFF274" s="376"/>
      <c r="JFG274" s="376"/>
      <c r="JFH274" s="376"/>
      <c r="JFI274" s="376"/>
      <c r="JFJ274" s="376"/>
      <c r="JFK274" s="376"/>
      <c r="JFL274" s="376"/>
      <c r="JFM274" s="376"/>
      <c r="JFN274" s="376"/>
      <c r="JFO274" s="376"/>
      <c r="JFP274" s="376"/>
      <c r="JFQ274" s="376"/>
      <c r="JFR274" s="376"/>
      <c r="JFS274" s="376"/>
      <c r="JFT274" s="376"/>
      <c r="JFU274" s="376"/>
      <c r="JFV274" s="376"/>
      <c r="JFW274" s="376"/>
      <c r="JFX274" s="376"/>
      <c r="JFY274" s="376"/>
      <c r="JFZ274" s="376"/>
      <c r="JGA274" s="376"/>
      <c r="JGB274" s="376"/>
      <c r="JGC274" s="376"/>
      <c r="JGD274" s="376"/>
      <c r="JGE274" s="376"/>
      <c r="JGF274" s="376"/>
      <c r="JGG274" s="376"/>
      <c r="JGH274" s="376"/>
      <c r="JGI274" s="376"/>
      <c r="JGJ274" s="376"/>
      <c r="JGK274" s="376"/>
      <c r="JGL274" s="376"/>
      <c r="JGM274" s="376"/>
      <c r="JGN274" s="376"/>
      <c r="JGO274" s="376"/>
      <c r="JGP274" s="376"/>
      <c r="JGQ274" s="376"/>
      <c r="JGR274" s="376"/>
      <c r="JGS274" s="376"/>
      <c r="JGT274" s="376"/>
      <c r="JGU274" s="376"/>
      <c r="JGV274" s="376"/>
      <c r="JGW274" s="376"/>
      <c r="JGX274" s="376"/>
      <c r="JGY274" s="376"/>
      <c r="JGZ274" s="376"/>
      <c r="JHA274" s="376"/>
      <c r="JHB274" s="376"/>
      <c r="JHC274" s="376"/>
      <c r="JHD274" s="376"/>
      <c r="JHE274" s="376"/>
      <c r="JHF274" s="376"/>
      <c r="JHG274" s="376"/>
      <c r="JHH274" s="376"/>
      <c r="JHI274" s="376"/>
      <c r="JHJ274" s="376"/>
      <c r="JHK274" s="376"/>
      <c r="JHL274" s="376"/>
      <c r="JHM274" s="376"/>
      <c r="JHN274" s="376"/>
      <c r="JHO274" s="376"/>
      <c r="JHP274" s="376"/>
      <c r="JHQ274" s="376"/>
      <c r="JHR274" s="376"/>
      <c r="JHS274" s="376"/>
      <c r="JHT274" s="376"/>
      <c r="JHU274" s="376"/>
      <c r="JHV274" s="376"/>
      <c r="JHW274" s="376"/>
      <c r="JHX274" s="376"/>
      <c r="JHY274" s="376"/>
      <c r="JHZ274" s="376"/>
      <c r="JIA274" s="376"/>
      <c r="JIB274" s="376"/>
      <c r="JIC274" s="376"/>
      <c r="JID274" s="376"/>
      <c r="JIE274" s="376"/>
      <c r="JIF274" s="376"/>
      <c r="JIG274" s="376"/>
      <c r="JIH274" s="376"/>
      <c r="JII274" s="376"/>
      <c r="JIJ274" s="376"/>
      <c r="JIK274" s="376"/>
      <c r="JIL274" s="376"/>
      <c r="JIM274" s="376"/>
      <c r="JIN274" s="376"/>
      <c r="JIO274" s="376"/>
      <c r="JIP274" s="376"/>
      <c r="JIQ274" s="376"/>
      <c r="JIR274" s="376"/>
      <c r="JIS274" s="376"/>
      <c r="JIT274" s="376"/>
      <c r="JIU274" s="376"/>
      <c r="JIV274" s="376"/>
      <c r="JIW274" s="376"/>
      <c r="JIX274" s="376"/>
      <c r="JIY274" s="376"/>
      <c r="JIZ274" s="376"/>
      <c r="JJA274" s="376"/>
      <c r="JJB274" s="376"/>
      <c r="JJC274" s="376"/>
      <c r="JJD274" s="376"/>
      <c r="JJE274" s="376"/>
      <c r="JJF274" s="376"/>
      <c r="JJG274" s="376"/>
      <c r="JJH274" s="376"/>
      <c r="JJI274" s="376"/>
      <c r="JJJ274" s="376"/>
      <c r="JJK274" s="376"/>
      <c r="JJL274" s="376"/>
      <c r="JJM274" s="376"/>
      <c r="JJN274" s="376"/>
      <c r="JJO274" s="376"/>
      <c r="JJP274" s="376"/>
      <c r="JJQ274" s="376"/>
      <c r="JJR274" s="376"/>
      <c r="JJS274" s="376"/>
      <c r="JJT274" s="376"/>
      <c r="JJU274" s="376"/>
      <c r="JJV274" s="376"/>
      <c r="JJW274" s="376"/>
      <c r="JJX274" s="376"/>
      <c r="JJY274" s="376"/>
      <c r="JJZ274" s="376"/>
      <c r="JKA274" s="376"/>
      <c r="JKB274" s="376"/>
      <c r="JKC274" s="376"/>
      <c r="JKD274" s="376"/>
      <c r="JKE274" s="376"/>
      <c r="JKF274" s="376"/>
      <c r="JKG274" s="376"/>
      <c r="JKH274" s="376"/>
      <c r="JKI274" s="376"/>
      <c r="JKJ274" s="376"/>
      <c r="JKK274" s="376"/>
      <c r="JKL274" s="376"/>
      <c r="JKM274" s="376"/>
      <c r="JKN274" s="376"/>
      <c r="JKO274" s="376"/>
      <c r="JKP274" s="376"/>
      <c r="JKQ274" s="376"/>
      <c r="JKR274" s="376"/>
      <c r="JKS274" s="376"/>
      <c r="JKT274" s="376"/>
      <c r="JKU274" s="376"/>
      <c r="JKV274" s="376"/>
      <c r="JKW274" s="376"/>
      <c r="JKX274" s="376"/>
      <c r="JKY274" s="376"/>
      <c r="JKZ274" s="376"/>
      <c r="JLA274" s="376"/>
      <c r="JLB274" s="376"/>
      <c r="JLC274" s="376"/>
      <c r="JLD274" s="376"/>
      <c r="JLE274" s="376"/>
      <c r="JLF274" s="376"/>
      <c r="JLG274" s="376"/>
      <c r="JLH274" s="376"/>
      <c r="JLI274" s="376"/>
      <c r="JLJ274" s="376"/>
      <c r="JLK274" s="376"/>
      <c r="JLL274" s="376"/>
      <c r="JLM274" s="376"/>
      <c r="JLN274" s="376"/>
      <c r="JLO274" s="376"/>
      <c r="JLP274" s="376"/>
      <c r="JLQ274" s="376"/>
      <c r="JLR274" s="376"/>
      <c r="JLS274" s="376"/>
      <c r="JLT274" s="376"/>
      <c r="JLU274" s="376"/>
      <c r="JLV274" s="376"/>
      <c r="JLW274" s="376"/>
      <c r="JLX274" s="376"/>
      <c r="JLY274" s="376"/>
      <c r="JLZ274" s="376"/>
      <c r="JMA274" s="376"/>
      <c r="JMB274" s="376"/>
      <c r="JMC274" s="376"/>
      <c r="JMD274" s="376"/>
      <c r="JME274" s="376"/>
      <c r="JMF274" s="376"/>
      <c r="JMG274" s="376"/>
      <c r="JMH274" s="376"/>
      <c r="JMI274" s="376"/>
      <c r="JMJ274" s="376"/>
      <c r="JMK274" s="376"/>
      <c r="JML274" s="376"/>
      <c r="JMM274" s="376"/>
      <c r="JMN274" s="376"/>
      <c r="JMO274" s="376"/>
      <c r="JMP274" s="376"/>
      <c r="JMQ274" s="376"/>
      <c r="JMR274" s="376"/>
      <c r="JMS274" s="376"/>
      <c r="JMT274" s="376"/>
      <c r="JMU274" s="376"/>
      <c r="JMV274" s="376"/>
      <c r="JMW274" s="376"/>
      <c r="JMX274" s="376"/>
      <c r="JMY274" s="376"/>
      <c r="JMZ274" s="376"/>
      <c r="JNA274" s="376"/>
      <c r="JNB274" s="376"/>
      <c r="JNC274" s="376"/>
      <c r="JND274" s="376"/>
      <c r="JNE274" s="376"/>
      <c r="JNF274" s="376"/>
      <c r="JNG274" s="376"/>
      <c r="JNH274" s="376"/>
      <c r="JNI274" s="376"/>
      <c r="JNJ274" s="376"/>
      <c r="JNK274" s="376"/>
      <c r="JNL274" s="376"/>
      <c r="JNM274" s="376"/>
      <c r="JNN274" s="376"/>
      <c r="JNO274" s="376"/>
      <c r="JNP274" s="376"/>
      <c r="JNQ274" s="376"/>
      <c r="JNR274" s="376"/>
      <c r="JNS274" s="376"/>
      <c r="JNT274" s="376"/>
      <c r="JNU274" s="376"/>
      <c r="JNV274" s="376"/>
      <c r="JNW274" s="376"/>
      <c r="JNX274" s="376"/>
      <c r="JNY274" s="376"/>
      <c r="JNZ274" s="376"/>
      <c r="JOA274" s="376"/>
      <c r="JOB274" s="376"/>
      <c r="JOC274" s="376"/>
      <c r="JOD274" s="376"/>
      <c r="JOE274" s="376"/>
      <c r="JOF274" s="376"/>
      <c r="JOG274" s="376"/>
      <c r="JOH274" s="376"/>
      <c r="JOI274" s="376"/>
      <c r="JOJ274" s="376"/>
      <c r="JOK274" s="376"/>
      <c r="JOL274" s="376"/>
      <c r="JOM274" s="376"/>
      <c r="JON274" s="376"/>
      <c r="JOO274" s="376"/>
      <c r="JOP274" s="376"/>
      <c r="JOQ274" s="376"/>
      <c r="JOR274" s="376"/>
      <c r="JOS274" s="376"/>
      <c r="JOT274" s="376"/>
      <c r="JOU274" s="376"/>
      <c r="JOV274" s="376"/>
      <c r="JOW274" s="376"/>
      <c r="JOX274" s="376"/>
      <c r="JOY274" s="376"/>
      <c r="JOZ274" s="376"/>
      <c r="JPA274" s="376"/>
      <c r="JPB274" s="376"/>
      <c r="JPC274" s="376"/>
      <c r="JPD274" s="376"/>
      <c r="JPE274" s="376"/>
      <c r="JPF274" s="376"/>
      <c r="JPG274" s="376"/>
      <c r="JPH274" s="376"/>
      <c r="JPI274" s="376"/>
      <c r="JPJ274" s="376"/>
      <c r="JPK274" s="376"/>
      <c r="JPL274" s="376"/>
      <c r="JPM274" s="376"/>
      <c r="JPN274" s="376"/>
      <c r="JPO274" s="376"/>
      <c r="JPP274" s="376"/>
      <c r="JPQ274" s="376"/>
      <c r="JPR274" s="376"/>
      <c r="JPS274" s="376"/>
      <c r="JPT274" s="376"/>
      <c r="JPU274" s="376"/>
      <c r="JPV274" s="376"/>
      <c r="JPW274" s="376"/>
      <c r="JPX274" s="376"/>
      <c r="JPY274" s="376"/>
      <c r="JPZ274" s="376"/>
      <c r="JQA274" s="376"/>
      <c r="JQB274" s="376"/>
      <c r="JQC274" s="376"/>
      <c r="JQD274" s="376"/>
      <c r="JQE274" s="376"/>
      <c r="JQF274" s="376"/>
      <c r="JQG274" s="376"/>
      <c r="JQH274" s="376"/>
      <c r="JQI274" s="376"/>
      <c r="JQJ274" s="376"/>
      <c r="JQK274" s="376"/>
      <c r="JQL274" s="376"/>
      <c r="JQM274" s="376"/>
      <c r="JQN274" s="376"/>
      <c r="JQO274" s="376"/>
      <c r="JQP274" s="376"/>
      <c r="JQQ274" s="376"/>
      <c r="JQR274" s="376"/>
      <c r="JQS274" s="376"/>
      <c r="JQT274" s="376"/>
      <c r="JQU274" s="376"/>
      <c r="JQV274" s="376"/>
      <c r="JQW274" s="376"/>
      <c r="JQX274" s="376"/>
      <c r="JQY274" s="376"/>
      <c r="JQZ274" s="376"/>
      <c r="JRA274" s="376"/>
      <c r="JRB274" s="376"/>
      <c r="JRC274" s="376"/>
      <c r="JRD274" s="376"/>
      <c r="JRE274" s="376"/>
      <c r="JRF274" s="376"/>
      <c r="JRG274" s="376"/>
      <c r="JRH274" s="376"/>
      <c r="JRI274" s="376"/>
      <c r="JRJ274" s="376"/>
      <c r="JRK274" s="376"/>
      <c r="JRL274" s="376"/>
      <c r="JRM274" s="376"/>
      <c r="JRN274" s="376"/>
      <c r="JRO274" s="376"/>
      <c r="JRP274" s="376"/>
      <c r="JRQ274" s="376"/>
      <c r="JRR274" s="376"/>
      <c r="JRS274" s="376"/>
      <c r="JRT274" s="376"/>
      <c r="JRU274" s="376"/>
      <c r="JRV274" s="376"/>
      <c r="JRW274" s="376"/>
      <c r="JRX274" s="376"/>
      <c r="JRY274" s="376"/>
      <c r="JRZ274" s="376"/>
      <c r="JSA274" s="376"/>
      <c r="JSB274" s="376"/>
      <c r="JSC274" s="376"/>
      <c r="JSD274" s="376"/>
      <c r="JSE274" s="376"/>
      <c r="JSF274" s="376"/>
      <c r="JSG274" s="376"/>
      <c r="JSH274" s="376"/>
      <c r="JSI274" s="376"/>
      <c r="JSJ274" s="376"/>
      <c r="JSK274" s="376"/>
      <c r="JSL274" s="376"/>
      <c r="JSM274" s="376"/>
      <c r="JSN274" s="376"/>
      <c r="JSO274" s="376"/>
      <c r="JSP274" s="376"/>
      <c r="JSQ274" s="376"/>
      <c r="JSR274" s="376"/>
      <c r="JSS274" s="376"/>
      <c r="JST274" s="376"/>
      <c r="JSU274" s="376"/>
      <c r="JSV274" s="376"/>
      <c r="JSW274" s="376"/>
      <c r="JSX274" s="376"/>
      <c r="JSY274" s="376"/>
      <c r="JSZ274" s="376"/>
      <c r="JTA274" s="376"/>
      <c r="JTB274" s="376"/>
      <c r="JTC274" s="376"/>
      <c r="JTD274" s="376"/>
      <c r="JTE274" s="376"/>
      <c r="JTF274" s="376"/>
      <c r="JTG274" s="376"/>
      <c r="JTH274" s="376"/>
      <c r="JTI274" s="376"/>
      <c r="JTJ274" s="376"/>
      <c r="JTK274" s="376"/>
      <c r="JTL274" s="376"/>
      <c r="JTM274" s="376"/>
      <c r="JTN274" s="376"/>
      <c r="JTO274" s="376"/>
      <c r="JTP274" s="376"/>
      <c r="JTQ274" s="376"/>
      <c r="JTR274" s="376"/>
      <c r="JTS274" s="376"/>
      <c r="JTT274" s="376"/>
      <c r="JTU274" s="376"/>
      <c r="JTV274" s="376"/>
      <c r="JTW274" s="376"/>
      <c r="JTX274" s="376"/>
      <c r="JTY274" s="376"/>
      <c r="JTZ274" s="376"/>
      <c r="JUA274" s="376"/>
      <c r="JUB274" s="376"/>
      <c r="JUC274" s="376"/>
      <c r="JUD274" s="376"/>
      <c r="JUE274" s="376"/>
      <c r="JUF274" s="376"/>
      <c r="JUG274" s="376"/>
      <c r="JUH274" s="376"/>
      <c r="JUI274" s="376"/>
      <c r="JUJ274" s="376"/>
      <c r="JUK274" s="376"/>
      <c r="JUL274" s="376"/>
      <c r="JUM274" s="376"/>
      <c r="JUN274" s="376"/>
      <c r="JUO274" s="376"/>
      <c r="JUP274" s="376"/>
      <c r="JUQ274" s="376"/>
      <c r="JUR274" s="376"/>
      <c r="JUS274" s="376"/>
      <c r="JUT274" s="376"/>
      <c r="JUU274" s="376"/>
      <c r="JUV274" s="376"/>
      <c r="JUW274" s="376"/>
      <c r="JUX274" s="376"/>
      <c r="JUY274" s="376"/>
      <c r="JUZ274" s="376"/>
      <c r="JVA274" s="376"/>
      <c r="JVB274" s="376"/>
      <c r="JVC274" s="376"/>
      <c r="JVD274" s="376"/>
      <c r="JVE274" s="376"/>
      <c r="JVF274" s="376"/>
      <c r="JVG274" s="376"/>
      <c r="JVH274" s="376"/>
      <c r="JVI274" s="376"/>
      <c r="JVJ274" s="376"/>
      <c r="JVK274" s="376"/>
      <c r="JVL274" s="376"/>
      <c r="JVM274" s="376"/>
      <c r="JVN274" s="376"/>
      <c r="JVO274" s="376"/>
      <c r="JVP274" s="376"/>
      <c r="JVQ274" s="376"/>
      <c r="JVR274" s="376"/>
      <c r="JVS274" s="376"/>
      <c r="JVT274" s="376"/>
      <c r="JVU274" s="376"/>
      <c r="JVV274" s="376"/>
      <c r="JVW274" s="376"/>
      <c r="JVX274" s="376"/>
      <c r="JVY274" s="376"/>
      <c r="JVZ274" s="376"/>
      <c r="JWA274" s="376"/>
      <c r="JWB274" s="376"/>
      <c r="JWC274" s="376"/>
      <c r="JWD274" s="376"/>
      <c r="JWE274" s="376"/>
      <c r="JWF274" s="376"/>
      <c r="JWG274" s="376"/>
      <c r="JWH274" s="376"/>
      <c r="JWI274" s="376"/>
      <c r="JWJ274" s="376"/>
      <c r="JWK274" s="376"/>
      <c r="JWL274" s="376"/>
      <c r="JWM274" s="376"/>
      <c r="JWN274" s="376"/>
      <c r="JWO274" s="376"/>
      <c r="JWP274" s="376"/>
      <c r="JWQ274" s="376"/>
      <c r="JWR274" s="376"/>
      <c r="JWS274" s="376"/>
      <c r="JWT274" s="376"/>
      <c r="JWU274" s="376"/>
      <c r="JWV274" s="376"/>
      <c r="JWW274" s="376"/>
      <c r="JWX274" s="376"/>
      <c r="JWY274" s="376"/>
      <c r="JWZ274" s="376"/>
      <c r="JXA274" s="376"/>
      <c r="JXB274" s="376"/>
      <c r="JXC274" s="376"/>
      <c r="JXD274" s="376"/>
      <c r="JXE274" s="376"/>
      <c r="JXF274" s="376"/>
      <c r="JXG274" s="376"/>
      <c r="JXH274" s="376"/>
      <c r="JXI274" s="376"/>
      <c r="JXJ274" s="376"/>
      <c r="JXK274" s="376"/>
      <c r="JXL274" s="376"/>
      <c r="JXM274" s="376"/>
      <c r="JXN274" s="376"/>
      <c r="JXO274" s="376"/>
      <c r="JXP274" s="376"/>
      <c r="JXQ274" s="376"/>
      <c r="JXR274" s="376"/>
      <c r="JXS274" s="376"/>
      <c r="JXT274" s="376"/>
      <c r="JXU274" s="376"/>
      <c r="JXV274" s="376"/>
      <c r="JXW274" s="376"/>
      <c r="JXX274" s="376"/>
      <c r="JXY274" s="376"/>
      <c r="JXZ274" s="376"/>
      <c r="JYA274" s="376"/>
      <c r="JYB274" s="376"/>
      <c r="JYC274" s="376"/>
      <c r="JYD274" s="376"/>
      <c r="JYE274" s="376"/>
      <c r="JYF274" s="376"/>
      <c r="JYG274" s="376"/>
      <c r="JYH274" s="376"/>
      <c r="JYI274" s="376"/>
      <c r="JYJ274" s="376"/>
      <c r="JYK274" s="376"/>
      <c r="JYL274" s="376"/>
      <c r="JYM274" s="376"/>
      <c r="JYN274" s="376"/>
      <c r="JYO274" s="376"/>
      <c r="JYP274" s="376"/>
      <c r="JYQ274" s="376"/>
      <c r="JYR274" s="376"/>
      <c r="JYS274" s="376"/>
      <c r="JYT274" s="376"/>
      <c r="JYU274" s="376"/>
      <c r="JYV274" s="376"/>
      <c r="JYW274" s="376"/>
      <c r="JYX274" s="376"/>
      <c r="JYY274" s="376"/>
      <c r="JYZ274" s="376"/>
      <c r="JZA274" s="376"/>
      <c r="JZB274" s="376"/>
      <c r="JZC274" s="376"/>
      <c r="JZD274" s="376"/>
      <c r="JZE274" s="376"/>
      <c r="JZF274" s="376"/>
      <c r="JZG274" s="376"/>
      <c r="JZH274" s="376"/>
      <c r="JZI274" s="376"/>
      <c r="JZJ274" s="376"/>
      <c r="JZK274" s="376"/>
      <c r="JZL274" s="376"/>
      <c r="JZM274" s="376"/>
      <c r="JZN274" s="376"/>
      <c r="JZO274" s="376"/>
      <c r="JZP274" s="376"/>
      <c r="JZQ274" s="376"/>
      <c r="JZR274" s="376"/>
      <c r="JZS274" s="376"/>
      <c r="JZT274" s="376"/>
      <c r="JZU274" s="376"/>
      <c r="JZV274" s="376"/>
      <c r="JZW274" s="376"/>
      <c r="JZX274" s="376"/>
      <c r="JZY274" s="376"/>
      <c r="JZZ274" s="376"/>
      <c r="KAA274" s="376"/>
      <c r="KAB274" s="376"/>
      <c r="KAC274" s="376"/>
      <c r="KAD274" s="376"/>
      <c r="KAE274" s="376"/>
      <c r="KAF274" s="376"/>
      <c r="KAG274" s="376"/>
      <c r="KAH274" s="376"/>
      <c r="KAI274" s="376"/>
      <c r="KAJ274" s="376"/>
      <c r="KAK274" s="376"/>
      <c r="KAL274" s="376"/>
      <c r="KAM274" s="376"/>
      <c r="KAN274" s="376"/>
      <c r="KAO274" s="376"/>
      <c r="KAP274" s="376"/>
      <c r="KAQ274" s="376"/>
      <c r="KAR274" s="376"/>
      <c r="KAS274" s="376"/>
      <c r="KAT274" s="376"/>
      <c r="KAU274" s="376"/>
      <c r="KAV274" s="376"/>
      <c r="KAW274" s="376"/>
      <c r="KAX274" s="376"/>
      <c r="KAY274" s="376"/>
      <c r="KAZ274" s="376"/>
      <c r="KBA274" s="376"/>
      <c r="KBB274" s="376"/>
      <c r="KBC274" s="376"/>
      <c r="KBD274" s="376"/>
      <c r="KBE274" s="376"/>
      <c r="KBF274" s="376"/>
      <c r="KBG274" s="376"/>
      <c r="KBH274" s="376"/>
      <c r="KBI274" s="376"/>
      <c r="KBJ274" s="376"/>
      <c r="KBK274" s="376"/>
      <c r="KBL274" s="376"/>
      <c r="KBM274" s="376"/>
      <c r="KBN274" s="376"/>
      <c r="KBO274" s="376"/>
      <c r="KBP274" s="376"/>
      <c r="KBQ274" s="376"/>
      <c r="KBR274" s="376"/>
      <c r="KBS274" s="376"/>
      <c r="KBT274" s="376"/>
      <c r="KBU274" s="376"/>
      <c r="KBV274" s="376"/>
      <c r="KBW274" s="376"/>
      <c r="KBX274" s="376"/>
      <c r="KBY274" s="376"/>
      <c r="KBZ274" s="376"/>
      <c r="KCA274" s="376"/>
      <c r="KCB274" s="376"/>
      <c r="KCC274" s="376"/>
      <c r="KCD274" s="376"/>
      <c r="KCE274" s="376"/>
      <c r="KCF274" s="376"/>
      <c r="KCG274" s="376"/>
      <c r="KCH274" s="376"/>
      <c r="KCI274" s="376"/>
      <c r="KCJ274" s="376"/>
      <c r="KCK274" s="376"/>
      <c r="KCL274" s="376"/>
      <c r="KCM274" s="376"/>
      <c r="KCN274" s="376"/>
      <c r="KCO274" s="376"/>
      <c r="KCP274" s="376"/>
      <c r="KCQ274" s="376"/>
      <c r="KCR274" s="376"/>
      <c r="KCS274" s="376"/>
      <c r="KCT274" s="376"/>
      <c r="KCU274" s="376"/>
      <c r="KCV274" s="376"/>
      <c r="KCW274" s="376"/>
      <c r="KCX274" s="376"/>
      <c r="KCY274" s="376"/>
      <c r="KCZ274" s="376"/>
      <c r="KDA274" s="376"/>
      <c r="KDB274" s="376"/>
      <c r="KDC274" s="376"/>
      <c r="KDD274" s="376"/>
      <c r="KDE274" s="376"/>
      <c r="KDF274" s="376"/>
      <c r="KDG274" s="376"/>
      <c r="KDH274" s="376"/>
      <c r="KDI274" s="376"/>
      <c r="KDJ274" s="376"/>
      <c r="KDK274" s="376"/>
      <c r="KDL274" s="376"/>
      <c r="KDM274" s="376"/>
      <c r="KDN274" s="376"/>
      <c r="KDO274" s="376"/>
      <c r="KDP274" s="376"/>
      <c r="KDQ274" s="376"/>
      <c r="KDR274" s="376"/>
      <c r="KDS274" s="376"/>
      <c r="KDT274" s="376"/>
      <c r="KDU274" s="376"/>
      <c r="KDV274" s="376"/>
      <c r="KDW274" s="376"/>
      <c r="KDX274" s="376"/>
      <c r="KDY274" s="376"/>
      <c r="KDZ274" s="376"/>
      <c r="KEA274" s="376"/>
      <c r="KEB274" s="376"/>
      <c r="KEC274" s="376"/>
      <c r="KED274" s="376"/>
      <c r="KEE274" s="376"/>
      <c r="KEF274" s="376"/>
      <c r="KEG274" s="376"/>
      <c r="KEH274" s="376"/>
      <c r="KEI274" s="376"/>
      <c r="KEJ274" s="376"/>
      <c r="KEK274" s="376"/>
      <c r="KEL274" s="376"/>
      <c r="KEM274" s="376"/>
      <c r="KEN274" s="376"/>
      <c r="KEO274" s="376"/>
      <c r="KEP274" s="376"/>
      <c r="KEQ274" s="376"/>
      <c r="KER274" s="376"/>
      <c r="KES274" s="376"/>
      <c r="KET274" s="376"/>
      <c r="KEU274" s="376"/>
      <c r="KEV274" s="376"/>
      <c r="KEW274" s="376"/>
      <c r="KEX274" s="376"/>
      <c r="KEY274" s="376"/>
      <c r="KEZ274" s="376"/>
      <c r="KFA274" s="376"/>
      <c r="KFB274" s="376"/>
      <c r="KFC274" s="376"/>
      <c r="KFD274" s="376"/>
      <c r="KFE274" s="376"/>
      <c r="KFF274" s="376"/>
      <c r="KFG274" s="376"/>
      <c r="KFH274" s="376"/>
      <c r="KFI274" s="376"/>
      <c r="KFJ274" s="376"/>
      <c r="KFK274" s="376"/>
      <c r="KFL274" s="376"/>
      <c r="KFM274" s="376"/>
      <c r="KFN274" s="376"/>
      <c r="KFO274" s="376"/>
      <c r="KFP274" s="376"/>
      <c r="KFQ274" s="376"/>
      <c r="KFR274" s="376"/>
      <c r="KFS274" s="376"/>
      <c r="KFT274" s="376"/>
      <c r="KFU274" s="376"/>
      <c r="KFV274" s="376"/>
      <c r="KFW274" s="376"/>
      <c r="KFX274" s="376"/>
      <c r="KFY274" s="376"/>
      <c r="KFZ274" s="376"/>
      <c r="KGA274" s="376"/>
      <c r="KGB274" s="376"/>
      <c r="KGC274" s="376"/>
      <c r="KGD274" s="376"/>
      <c r="KGE274" s="376"/>
      <c r="KGF274" s="376"/>
      <c r="KGG274" s="376"/>
      <c r="KGH274" s="376"/>
      <c r="KGI274" s="376"/>
      <c r="KGJ274" s="376"/>
      <c r="KGK274" s="376"/>
      <c r="KGL274" s="376"/>
      <c r="KGM274" s="376"/>
      <c r="KGN274" s="376"/>
      <c r="KGO274" s="376"/>
      <c r="KGP274" s="376"/>
      <c r="KGQ274" s="376"/>
      <c r="KGR274" s="376"/>
      <c r="KGS274" s="376"/>
      <c r="KGT274" s="376"/>
      <c r="KGU274" s="376"/>
      <c r="KGV274" s="376"/>
      <c r="KGW274" s="376"/>
      <c r="KGX274" s="376"/>
      <c r="KGY274" s="376"/>
      <c r="KGZ274" s="376"/>
      <c r="KHA274" s="376"/>
      <c r="KHB274" s="376"/>
      <c r="KHC274" s="376"/>
      <c r="KHD274" s="376"/>
      <c r="KHE274" s="376"/>
      <c r="KHF274" s="376"/>
      <c r="KHG274" s="376"/>
      <c r="KHH274" s="376"/>
      <c r="KHI274" s="376"/>
      <c r="KHJ274" s="376"/>
      <c r="KHK274" s="376"/>
      <c r="KHL274" s="376"/>
      <c r="KHM274" s="376"/>
      <c r="KHN274" s="376"/>
      <c r="KHO274" s="376"/>
      <c r="KHP274" s="376"/>
      <c r="KHQ274" s="376"/>
      <c r="KHR274" s="376"/>
      <c r="KHS274" s="376"/>
      <c r="KHT274" s="376"/>
      <c r="KHU274" s="376"/>
      <c r="KHV274" s="376"/>
      <c r="KHW274" s="376"/>
      <c r="KHX274" s="376"/>
      <c r="KHY274" s="376"/>
      <c r="KHZ274" s="376"/>
      <c r="KIA274" s="376"/>
      <c r="KIB274" s="376"/>
      <c r="KIC274" s="376"/>
      <c r="KID274" s="376"/>
      <c r="KIE274" s="376"/>
      <c r="KIF274" s="376"/>
      <c r="KIG274" s="376"/>
      <c r="KIH274" s="376"/>
      <c r="KII274" s="376"/>
      <c r="KIJ274" s="376"/>
      <c r="KIK274" s="376"/>
      <c r="KIL274" s="376"/>
      <c r="KIM274" s="376"/>
      <c r="KIN274" s="376"/>
      <c r="KIO274" s="376"/>
      <c r="KIP274" s="376"/>
      <c r="KIQ274" s="376"/>
      <c r="KIR274" s="376"/>
      <c r="KIS274" s="376"/>
      <c r="KIT274" s="376"/>
      <c r="KIU274" s="376"/>
      <c r="KIV274" s="376"/>
      <c r="KIW274" s="376"/>
      <c r="KIX274" s="376"/>
      <c r="KIY274" s="376"/>
      <c r="KIZ274" s="376"/>
      <c r="KJA274" s="376"/>
      <c r="KJB274" s="376"/>
      <c r="KJC274" s="376"/>
      <c r="KJD274" s="376"/>
      <c r="KJE274" s="376"/>
      <c r="KJF274" s="376"/>
      <c r="KJG274" s="376"/>
      <c r="KJH274" s="376"/>
      <c r="KJI274" s="376"/>
      <c r="KJJ274" s="376"/>
      <c r="KJK274" s="376"/>
      <c r="KJL274" s="376"/>
      <c r="KJM274" s="376"/>
      <c r="KJN274" s="376"/>
      <c r="KJO274" s="376"/>
      <c r="KJP274" s="376"/>
      <c r="KJQ274" s="376"/>
      <c r="KJR274" s="376"/>
      <c r="KJS274" s="376"/>
      <c r="KJT274" s="376"/>
      <c r="KJU274" s="376"/>
      <c r="KJV274" s="376"/>
      <c r="KJW274" s="376"/>
      <c r="KJX274" s="376"/>
      <c r="KJY274" s="376"/>
      <c r="KJZ274" s="376"/>
      <c r="KKA274" s="376"/>
      <c r="KKB274" s="376"/>
      <c r="KKC274" s="376"/>
      <c r="KKD274" s="376"/>
      <c r="KKE274" s="376"/>
      <c r="KKF274" s="376"/>
      <c r="KKG274" s="376"/>
      <c r="KKH274" s="376"/>
      <c r="KKI274" s="376"/>
      <c r="KKJ274" s="376"/>
      <c r="KKK274" s="376"/>
      <c r="KKL274" s="376"/>
      <c r="KKM274" s="376"/>
      <c r="KKN274" s="376"/>
      <c r="KKO274" s="376"/>
      <c r="KKP274" s="376"/>
      <c r="KKQ274" s="376"/>
      <c r="KKR274" s="376"/>
      <c r="KKS274" s="376"/>
      <c r="KKT274" s="376"/>
      <c r="KKU274" s="376"/>
      <c r="KKV274" s="376"/>
      <c r="KKW274" s="376"/>
      <c r="KKX274" s="376"/>
      <c r="KKY274" s="376"/>
      <c r="KKZ274" s="376"/>
      <c r="KLA274" s="376"/>
      <c r="KLB274" s="376"/>
      <c r="KLC274" s="376"/>
      <c r="KLD274" s="376"/>
      <c r="KLE274" s="376"/>
      <c r="KLF274" s="376"/>
      <c r="KLG274" s="376"/>
      <c r="KLH274" s="376"/>
      <c r="KLI274" s="376"/>
      <c r="KLJ274" s="376"/>
      <c r="KLK274" s="376"/>
      <c r="KLL274" s="376"/>
      <c r="KLM274" s="376"/>
      <c r="KLN274" s="376"/>
      <c r="KLO274" s="376"/>
      <c r="KLP274" s="376"/>
      <c r="KLQ274" s="376"/>
      <c r="KLR274" s="376"/>
      <c r="KLS274" s="376"/>
      <c r="KLT274" s="376"/>
      <c r="KLU274" s="376"/>
      <c r="KLV274" s="376"/>
      <c r="KLW274" s="376"/>
      <c r="KLX274" s="376"/>
      <c r="KLY274" s="376"/>
      <c r="KLZ274" s="376"/>
      <c r="KMA274" s="376"/>
      <c r="KMB274" s="376"/>
      <c r="KMC274" s="376"/>
      <c r="KMD274" s="376"/>
      <c r="KME274" s="376"/>
      <c r="KMF274" s="376"/>
      <c r="KMG274" s="376"/>
      <c r="KMH274" s="376"/>
      <c r="KMI274" s="376"/>
      <c r="KMJ274" s="376"/>
      <c r="KMK274" s="376"/>
      <c r="KML274" s="376"/>
      <c r="KMM274" s="376"/>
      <c r="KMN274" s="376"/>
      <c r="KMO274" s="376"/>
      <c r="KMP274" s="376"/>
      <c r="KMQ274" s="376"/>
      <c r="KMR274" s="376"/>
      <c r="KMS274" s="376"/>
      <c r="KMT274" s="376"/>
      <c r="KMU274" s="376"/>
      <c r="KMV274" s="376"/>
      <c r="KMW274" s="376"/>
      <c r="KMX274" s="376"/>
      <c r="KMY274" s="376"/>
      <c r="KMZ274" s="376"/>
      <c r="KNA274" s="376"/>
      <c r="KNB274" s="376"/>
      <c r="KNC274" s="376"/>
      <c r="KND274" s="376"/>
      <c r="KNE274" s="376"/>
      <c r="KNF274" s="376"/>
      <c r="KNG274" s="376"/>
      <c r="KNH274" s="376"/>
      <c r="KNI274" s="376"/>
      <c r="KNJ274" s="376"/>
      <c r="KNK274" s="376"/>
      <c r="KNL274" s="376"/>
      <c r="KNM274" s="376"/>
      <c r="KNN274" s="376"/>
      <c r="KNO274" s="376"/>
      <c r="KNP274" s="376"/>
      <c r="KNQ274" s="376"/>
      <c r="KNR274" s="376"/>
      <c r="KNS274" s="376"/>
      <c r="KNT274" s="376"/>
      <c r="KNU274" s="376"/>
      <c r="KNV274" s="376"/>
      <c r="KNW274" s="376"/>
      <c r="KNX274" s="376"/>
      <c r="KNY274" s="376"/>
      <c r="KNZ274" s="376"/>
      <c r="KOA274" s="376"/>
      <c r="KOB274" s="376"/>
      <c r="KOC274" s="376"/>
      <c r="KOD274" s="376"/>
      <c r="KOE274" s="376"/>
      <c r="KOF274" s="376"/>
      <c r="KOG274" s="376"/>
      <c r="KOH274" s="376"/>
      <c r="KOI274" s="376"/>
      <c r="KOJ274" s="376"/>
      <c r="KOK274" s="376"/>
      <c r="KOL274" s="376"/>
      <c r="KOM274" s="376"/>
      <c r="KON274" s="376"/>
      <c r="KOO274" s="376"/>
      <c r="KOP274" s="376"/>
      <c r="KOQ274" s="376"/>
      <c r="KOR274" s="376"/>
      <c r="KOS274" s="376"/>
      <c r="KOT274" s="376"/>
      <c r="KOU274" s="376"/>
      <c r="KOV274" s="376"/>
      <c r="KOW274" s="376"/>
      <c r="KOX274" s="376"/>
      <c r="KOY274" s="376"/>
      <c r="KOZ274" s="376"/>
      <c r="KPA274" s="376"/>
      <c r="KPB274" s="376"/>
      <c r="KPC274" s="376"/>
      <c r="KPD274" s="376"/>
      <c r="KPE274" s="376"/>
      <c r="KPF274" s="376"/>
      <c r="KPG274" s="376"/>
      <c r="KPH274" s="376"/>
      <c r="KPI274" s="376"/>
      <c r="KPJ274" s="376"/>
      <c r="KPK274" s="376"/>
      <c r="KPL274" s="376"/>
      <c r="KPM274" s="376"/>
      <c r="KPN274" s="376"/>
      <c r="KPO274" s="376"/>
      <c r="KPP274" s="376"/>
      <c r="KPQ274" s="376"/>
      <c r="KPR274" s="376"/>
      <c r="KPS274" s="376"/>
      <c r="KPT274" s="376"/>
      <c r="KPU274" s="376"/>
      <c r="KPV274" s="376"/>
      <c r="KPW274" s="376"/>
      <c r="KPX274" s="376"/>
      <c r="KPY274" s="376"/>
      <c r="KPZ274" s="376"/>
      <c r="KQA274" s="376"/>
      <c r="KQB274" s="376"/>
      <c r="KQC274" s="376"/>
      <c r="KQD274" s="376"/>
      <c r="KQE274" s="376"/>
      <c r="KQF274" s="376"/>
      <c r="KQG274" s="376"/>
      <c r="KQH274" s="376"/>
      <c r="KQI274" s="376"/>
      <c r="KQJ274" s="376"/>
      <c r="KQK274" s="376"/>
      <c r="KQL274" s="376"/>
      <c r="KQM274" s="376"/>
      <c r="KQN274" s="376"/>
      <c r="KQO274" s="376"/>
      <c r="KQP274" s="376"/>
      <c r="KQQ274" s="376"/>
      <c r="KQR274" s="376"/>
      <c r="KQS274" s="376"/>
      <c r="KQT274" s="376"/>
      <c r="KQU274" s="376"/>
      <c r="KQV274" s="376"/>
      <c r="KQW274" s="376"/>
      <c r="KQX274" s="376"/>
      <c r="KQY274" s="376"/>
      <c r="KQZ274" s="376"/>
      <c r="KRA274" s="376"/>
      <c r="KRB274" s="376"/>
      <c r="KRC274" s="376"/>
      <c r="KRD274" s="376"/>
      <c r="KRE274" s="376"/>
      <c r="KRF274" s="376"/>
      <c r="KRG274" s="376"/>
      <c r="KRH274" s="376"/>
      <c r="KRI274" s="376"/>
      <c r="KRJ274" s="376"/>
      <c r="KRK274" s="376"/>
      <c r="KRL274" s="376"/>
      <c r="KRM274" s="376"/>
      <c r="KRN274" s="376"/>
      <c r="KRO274" s="376"/>
      <c r="KRP274" s="376"/>
      <c r="KRQ274" s="376"/>
      <c r="KRR274" s="376"/>
      <c r="KRS274" s="376"/>
      <c r="KRT274" s="376"/>
      <c r="KRU274" s="376"/>
      <c r="KRV274" s="376"/>
      <c r="KRW274" s="376"/>
      <c r="KRX274" s="376"/>
      <c r="KRY274" s="376"/>
      <c r="KRZ274" s="376"/>
      <c r="KSA274" s="376"/>
      <c r="KSB274" s="376"/>
      <c r="KSC274" s="376"/>
      <c r="KSD274" s="376"/>
      <c r="KSE274" s="376"/>
      <c r="KSF274" s="376"/>
      <c r="KSG274" s="376"/>
      <c r="KSH274" s="376"/>
      <c r="KSI274" s="376"/>
      <c r="KSJ274" s="376"/>
      <c r="KSK274" s="376"/>
      <c r="KSL274" s="376"/>
      <c r="KSM274" s="376"/>
      <c r="KSN274" s="376"/>
      <c r="KSO274" s="376"/>
      <c r="KSP274" s="376"/>
      <c r="KSQ274" s="376"/>
      <c r="KSR274" s="376"/>
      <c r="KSS274" s="376"/>
      <c r="KST274" s="376"/>
      <c r="KSU274" s="376"/>
      <c r="KSV274" s="376"/>
      <c r="KSW274" s="376"/>
      <c r="KSX274" s="376"/>
      <c r="KSY274" s="376"/>
      <c r="KSZ274" s="376"/>
      <c r="KTA274" s="376"/>
      <c r="KTB274" s="376"/>
      <c r="KTC274" s="376"/>
      <c r="KTD274" s="376"/>
      <c r="KTE274" s="376"/>
      <c r="KTF274" s="376"/>
      <c r="KTG274" s="376"/>
      <c r="KTH274" s="376"/>
      <c r="KTI274" s="376"/>
      <c r="KTJ274" s="376"/>
      <c r="KTK274" s="376"/>
      <c r="KTL274" s="376"/>
      <c r="KTM274" s="376"/>
      <c r="KTN274" s="376"/>
      <c r="KTO274" s="376"/>
      <c r="KTP274" s="376"/>
      <c r="KTQ274" s="376"/>
      <c r="KTR274" s="376"/>
      <c r="KTS274" s="376"/>
      <c r="KTT274" s="376"/>
      <c r="KTU274" s="376"/>
      <c r="KTV274" s="376"/>
      <c r="KTW274" s="376"/>
      <c r="KTX274" s="376"/>
      <c r="KTY274" s="376"/>
      <c r="KTZ274" s="376"/>
      <c r="KUA274" s="376"/>
      <c r="KUB274" s="376"/>
      <c r="KUC274" s="376"/>
      <c r="KUD274" s="376"/>
      <c r="KUE274" s="376"/>
      <c r="KUF274" s="376"/>
      <c r="KUG274" s="376"/>
      <c r="KUH274" s="376"/>
      <c r="KUI274" s="376"/>
      <c r="KUJ274" s="376"/>
      <c r="KUK274" s="376"/>
      <c r="KUL274" s="376"/>
      <c r="KUM274" s="376"/>
      <c r="KUN274" s="376"/>
      <c r="KUO274" s="376"/>
      <c r="KUP274" s="376"/>
      <c r="KUQ274" s="376"/>
      <c r="KUR274" s="376"/>
      <c r="KUS274" s="376"/>
      <c r="KUT274" s="376"/>
      <c r="KUU274" s="376"/>
      <c r="KUV274" s="376"/>
      <c r="KUW274" s="376"/>
      <c r="KUX274" s="376"/>
      <c r="KUY274" s="376"/>
      <c r="KUZ274" s="376"/>
      <c r="KVA274" s="376"/>
      <c r="KVB274" s="376"/>
      <c r="KVC274" s="376"/>
      <c r="KVD274" s="376"/>
      <c r="KVE274" s="376"/>
      <c r="KVF274" s="376"/>
      <c r="KVG274" s="376"/>
      <c r="KVH274" s="376"/>
      <c r="KVI274" s="376"/>
      <c r="KVJ274" s="376"/>
      <c r="KVK274" s="376"/>
      <c r="KVL274" s="376"/>
      <c r="KVM274" s="376"/>
      <c r="KVN274" s="376"/>
      <c r="KVO274" s="376"/>
      <c r="KVP274" s="376"/>
      <c r="KVQ274" s="376"/>
      <c r="KVR274" s="376"/>
      <c r="KVS274" s="376"/>
      <c r="KVT274" s="376"/>
      <c r="KVU274" s="376"/>
      <c r="KVV274" s="376"/>
      <c r="KVW274" s="376"/>
      <c r="KVX274" s="376"/>
      <c r="KVY274" s="376"/>
      <c r="KVZ274" s="376"/>
      <c r="KWA274" s="376"/>
      <c r="KWB274" s="376"/>
      <c r="KWC274" s="376"/>
      <c r="KWD274" s="376"/>
      <c r="KWE274" s="376"/>
      <c r="KWF274" s="376"/>
      <c r="KWG274" s="376"/>
      <c r="KWH274" s="376"/>
      <c r="KWI274" s="376"/>
      <c r="KWJ274" s="376"/>
      <c r="KWK274" s="376"/>
      <c r="KWL274" s="376"/>
      <c r="KWM274" s="376"/>
      <c r="KWN274" s="376"/>
      <c r="KWO274" s="376"/>
      <c r="KWP274" s="376"/>
      <c r="KWQ274" s="376"/>
      <c r="KWR274" s="376"/>
      <c r="KWS274" s="376"/>
      <c r="KWT274" s="376"/>
      <c r="KWU274" s="376"/>
      <c r="KWV274" s="376"/>
      <c r="KWW274" s="376"/>
      <c r="KWX274" s="376"/>
      <c r="KWY274" s="376"/>
      <c r="KWZ274" s="376"/>
      <c r="KXA274" s="376"/>
      <c r="KXB274" s="376"/>
      <c r="KXC274" s="376"/>
      <c r="KXD274" s="376"/>
      <c r="KXE274" s="376"/>
      <c r="KXF274" s="376"/>
      <c r="KXG274" s="376"/>
      <c r="KXH274" s="376"/>
      <c r="KXI274" s="376"/>
      <c r="KXJ274" s="376"/>
      <c r="KXK274" s="376"/>
      <c r="KXL274" s="376"/>
      <c r="KXM274" s="376"/>
      <c r="KXN274" s="376"/>
      <c r="KXO274" s="376"/>
      <c r="KXP274" s="376"/>
      <c r="KXQ274" s="376"/>
      <c r="KXR274" s="376"/>
      <c r="KXS274" s="376"/>
      <c r="KXT274" s="376"/>
      <c r="KXU274" s="376"/>
      <c r="KXV274" s="376"/>
      <c r="KXW274" s="376"/>
      <c r="KXX274" s="376"/>
      <c r="KXY274" s="376"/>
      <c r="KXZ274" s="376"/>
      <c r="KYA274" s="376"/>
      <c r="KYB274" s="376"/>
      <c r="KYC274" s="376"/>
      <c r="KYD274" s="376"/>
      <c r="KYE274" s="376"/>
      <c r="KYF274" s="376"/>
      <c r="KYG274" s="376"/>
      <c r="KYH274" s="376"/>
      <c r="KYI274" s="376"/>
      <c r="KYJ274" s="376"/>
      <c r="KYK274" s="376"/>
      <c r="KYL274" s="376"/>
      <c r="KYM274" s="376"/>
      <c r="KYN274" s="376"/>
      <c r="KYO274" s="376"/>
      <c r="KYP274" s="376"/>
      <c r="KYQ274" s="376"/>
      <c r="KYR274" s="376"/>
      <c r="KYS274" s="376"/>
      <c r="KYT274" s="376"/>
      <c r="KYU274" s="376"/>
      <c r="KYV274" s="376"/>
      <c r="KYW274" s="376"/>
      <c r="KYX274" s="376"/>
      <c r="KYY274" s="376"/>
      <c r="KYZ274" s="376"/>
      <c r="KZA274" s="376"/>
      <c r="KZB274" s="376"/>
      <c r="KZC274" s="376"/>
      <c r="KZD274" s="376"/>
      <c r="KZE274" s="376"/>
      <c r="KZF274" s="376"/>
      <c r="KZG274" s="376"/>
      <c r="KZH274" s="376"/>
      <c r="KZI274" s="376"/>
      <c r="KZJ274" s="376"/>
      <c r="KZK274" s="376"/>
      <c r="KZL274" s="376"/>
      <c r="KZM274" s="376"/>
      <c r="KZN274" s="376"/>
      <c r="KZO274" s="376"/>
      <c r="KZP274" s="376"/>
      <c r="KZQ274" s="376"/>
      <c r="KZR274" s="376"/>
      <c r="KZS274" s="376"/>
      <c r="KZT274" s="376"/>
      <c r="KZU274" s="376"/>
      <c r="KZV274" s="376"/>
      <c r="KZW274" s="376"/>
      <c r="KZX274" s="376"/>
      <c r="KZY274" s="376"/>
      <c r="KZZ274" s="376"/>
      <c r="LAA274" s="376"/>
      <c r="LAB274" s="376"/>
      <c r="LAC274" s="376"/>
      <c r="LAD274" s="376"/>
      <c r="LAE274" s="376"/>
      <c r="LAF274" s="376"/>
      <c r="LAG274" s="376"/>
      <c r="LAH274" s="376"/>
      <c r="LAI274" s="376"/>
      <c r="LAJ274" s="376"/>
      <c r="LAK274" s="376"/>
      <c r="LAL274" s="376"/>
      <c r="LAM274" s="376"/>
      <c r="LAN274" s="376"/>
      <c r="LAO274" s="376"/>
      <c r="LAP274" s="376"/>
      <c r="LAQ274" s="376"/>
      <c r="LAR274" s="376"/>
      <c r="LAS274" s="376"/>
      <c r="LAT274" s="376"/>
      <c r="LAU274" s="376"/>
      <c r="LAV274" s="376"/>
      <c r="LAW274" s="376"/>
      <c r="LAX274" s="376"/>
      <c r="LAY274" s="376"/>
      <c r="LAZ274" s="376"/>
      <c r="LBA274" s="376"/>
      <c r="LBB274" s="376"/>
      <c r="LBC274" s="376"/>
      <c r="LBD274" s="376"/>
      <c r="LBE274" s="376"/>
      <c r="LBF274" s="376"/>
      <c r="LBG274" s="376"/>
      <c r="LBH274" s="376"/>
      <c r="LBI274" s="376"/>
      <c r="LBJ274" s="376"/>
      <c r="LBK274" s="376"/>
      <c r="LBL274" s="376"/>
      <c r="LBM274" s="376"/>
      <c r="LBN274" s="376"/>
      <c r="LBO274" s="376"/>
      <c r="LBP274" s="376"/>
      <c r="LBQ274" s="376"/>
      <c r="LBR274" s="376"/>
      <c r="LBS274" s="376"/>
      <c r="LBT274" s="376"/>
      <c r="LBU274" s="376"/>
      <c r="LBV274" s="376"/>
      <c r="LBW274" s="376"/>
      <c r="LBX274" s="376"/>
      <c r="LBY274" s="376"/>
      <c r="LBZ274" s="376"/>
      <c r="LCA274" s="376"/>
      <c r="LCB274" s="376"/>
      <c r="LCC274" s="376"/>
      <c r="LCD274" s="376"/>
      <c r="LCE274" s="376"/>
      <c r="LCF274" s="376"/>
      <c r="LCG274" s="376"/>
      <c r="LCH274" s="376"/>
      <c r="LCI274" s="376"/>
      <c r="LCJ274" s="376"/>
      <c r="LCK274" s="376"/>
      <c r="LCL274" s="376"/>
      <c r="LCM274" s="376"/>
      <c r="LCN274" s="376"/>
      <c r="LCO274" s="376"/>
      <c r="LCP274" s="376"/>
      <c r="LCQ274" s="376"/>
      <c r="LCR274" s="376"/>
      <c r="LCS274" s="376"/>
      <c r="LCT274" s="376"/>
      <c r="LCU274" s="376"/>
      <c r="LCV274" s="376"/>
      <c r="LCW274" s="376"/>
      <c r="LCX274" s="376"/>
      <c r="LCY274" s="376"/>
      <c r="LCZ274" s="376"/>
      <c r="LDA274" s="376"/>
      <c r="LDB274" s="376"/>
      <c r="LDC274" s="376"/>
      <c r="LDD274" s="376"/>
      <c r="LDE274" s="376"/>
      <c r="LDF274" s="376"/>
      <c r="LDG274" s="376"/>
      <c r="LDH274" s="376"/>
      <c r="LDI274" s="376"/>
      <c r="LDJ274" s="376"/>
      <c r="LDK274" s="376"/>
      <c r="LDL274" s="376"/>
      <c r="LDM274" s="376"/>
      <c r="LDN274" s="376"/>
      <c r="LDO274" s="376"/>
      <c r="LDP274" s="376"/>
      <c r="LDQ274" s="376"/>
      <c r="LDR274" s="376"/>
      <c r="LDS274" s="376"/>
      <c r="LDT274" s="376"/>
      <c r="LDU274" s="376"/>
      <c r="LDV274" s="376"/>
      <c r="LDW274" s="376"/>
      <c r="LDX274" s="376"/>
      <c r="LDY274" s="376"/>
      <c r="LDZ274" s="376"/>
      <c r="LEA274" s="376"/>
      <c r="LEB274" s="376"/>
      <c r="LEC274" s="376"/>
      <c r="LED274" s="376"/>
      <c r="LEE274" s="376"/>
      <c r="LEF274" s="376"/>
      <c r="LEG274" s="376"/>
      <c r="LEH274" s="376"/>
      <c r="LEI274" s="376"/>
      <c r="LEJ274" s="376"/>
      <c r="LEK274" s="376"/>
      <c r="LEL274" s="376"/>
      <c r="LEM274" s="376"/>
      <c r="LEN274" s="376"/>
      <c r="LEO274" s="376"/>
      <c r="LEP274" s="376"/>
      <c r="LEQ274" s="376"/>
      <c r="LER274" s="376"/>
      <c r="LES274" s="376"/>
      <c r="LET274" s="376"/>
      <c r="LEU274" s="376"/>
      <c r="LEV274" s="376"/>
      <c r="LEW274" s="376"/>
      <c r="LEX274" s="376"/>
      <c r="LEY274" s="376"/>
      <c r="LEZ274" s="376"/>
      <c r="LFA274" s="376"/>
      <c r="LFB274" s="376"/>
      <c r="LFC274" s="376"/>
      <c r="LFD274" s="376"/>
      <c r="LFE274" s="376"/>
      <c r="LFF274" s="376"/>
      <c r="LFG274" s="376"/>
      <c r="LFH274" s="376"/>
      <c r="LFI274" s="376"/>
      <c r="LFJ274" s="376"/>
      <c r="LFK274" s="376"/>
      <c r="LFL274" s="376"/>
      <c r="LFM274" s="376"/>
      <c r="LFN274" s="376"/>
      <c r="LFO274" s="376"/>
      <c r="LFP274" s="376"/>
      <c r="LFQ274" s="376"/>
      <c r="LFR274" s="376"/>
      <c r="LFS274" s="376"/>
      <c r="LFT274" s="376"/>
      <c r="LFU274" s="376"/>
      <c r="LFV274" s="376"/>
      <c r="LFW274" s="376"/>
      <c r="LFX274" s="376"/>
      <c r="LFY274" s="376"/>
      <c r="LFZ274" s="376"/>
      <c r="LGA274" s="376"/>
      <c r="LGB274" s="376"/>
      <c r="LGC274" s="376"/>
      <c r="LGD274" s="376"/>
      <c r="LGE274" s="376"/>
      <c r="LGF274" s="376"/>
      <c r="LGG274" s="376"/>
      <c r="LGH274" s="376"/>
      <c r="LGI274" s="376"/>
      <c r="LGJ274" s="376"/>
      <c r="LGK274" s="376"/>
      <c r="LGL274" s="376"/>
      <c r="LGM274" s="376"/>
      <c r="LGN274" s="376"/>
      <c r="LGO274" s="376"/>
      <c r="LGP274" s="376"/>
      <c r="LGQ274" s="376"/>
      <c r="LGR274" s="376"/>
      <c r="LGS274" s="376"/>
      <c r="LGT274" s="376"/>
      <c r="LGU274" s="376"/>
      <c r="LGV274" s="376"/>
      <c r="LGW274" s="376"/>
      <c r="LGX274" s="376"/>
      <c r="LGY274" s="376"/>
      <c r="LGZ274" s="376"/>
      <c r="LHA274" s="376"/>
      <c r="LHB274" s="376"/>
      <c r="LHC274" s="376"/>
      <c r="LHD274" s="376"/>
      <c r="LHE274" s="376"/>
      <c r="LHF274" s="376"/>
      <c r="LHG274" s="376"/>
      <c r="LHH274" s="376"/>
      <c r="LHI274" s="376"/>
      <c r="LHJ274" s="376"/>
      <c r="LHK274" s="376"/>
      <c r="LHL274" s="376"/>
      <c r="LHM274" s="376"/>
      <c r="LHN274" s="376"/>
      <c r="LHO274" s="376"/>
      <c r="LHP274" s="376"/>
      <c r="LHQ274" s="376"/>
      <c r="LHR274" s="376"/>
      <c r="LHS274" s="376"/>
      <c r="LHT274" s="376"/>
      <c r="LHU274" s="376"/>
      <c r="LHV274" s="376"/>
      <c r="LHW274" s="376"/>
      <c r="LHX274" s="376"/>
      <c r="LHY274" s="376"/>
      <c r="LHZ274" s="376"/>
      <c r="LIA274" s="376"/>
      <c r="LIB274" s="376"/>
      <c r="LIC274" s="376"/>
      <c r="LID274" s="376"/>
      <c r="LIE274" s="376"/>
      <c r="LIF274" s="376"/>
      <c r="LIG274" s="376"/>
      <c r="LIH274" s="376"/>
      <c r="LII274" s="376"/>
      <c r="LIJ274" s="376"/>
      <c r="LIK274" s="376"/>
      <c r="LIL274" s="376"/>
      <c r="LIM274" s="376"/>
      <c r="LIN274" s="376"/>
      <c r="LIO274" s="376"/>
      <c r="LIP274" s="376"/>
      <c r="LIQ274" s="376"/>
      <c r="LIR274" s="376"/>
      <c r="LIS274" s="376"/>
      <c r="LIT274" s="376"/>
      <c r="LIU274" s="376"/>
      <c r="LIV274" s="376"/>
      <c r="LIW274" s="376"/>
      <c r="LIX274" s="376"/>
      <c r="LIY274" s="376"/>
      <c r="LIZ274" s="376"/>
      <c r="LJA274" s="376"/>
      <c r="LJB274" s="376"/>
      <c r="LJC274" s="376"/>
      <c r="LJD274" s="376"/>
      <c r="LJE274" s="376"/>
      <c r="LJF274" s="376"/>
      <c r="LJG274" s="376"/>
      <c r="LJH274" s="376"/>
      <c r="LJI274" s="376"/>
      <c r="LJJ274" s="376"/>
      <c r="LJK274" s="376"/>
      <c r="LJL274" s="376"/>
      <c r="LJM274" s="376"/>
      <c r="LJN274" s="376"/>
      <c r="LJO274" s="376"/>
      <c r="LJP274" s="376"/>
      <c r="LJQ274" s="376"/>
      <c r="LJR274" s="376"/>
      <c r="LJS274" s="376"/>
      <c r="LJT274" s="376"/>
      <c r="LJU274" s="376"/>
      <c r="LJV274" s="376"/>
      <c r="LJW274" s="376"/>
      <c r="LJX274" s="376"/>
      <c r="LJY274" s="376"/>
      <c r="LJZ274" s="376"/>
      <c r="LKA274" s="376"/>
      <c r="LKB274" s="376"/>
      <c r="LKC274" s="376"/>
      <c r="LKD274" s="376"/>
      <c r="LKE274" s="376"/>
      <c r="LKF274" s="376"/>
      <c r="LKG274" s="376"/>
      <c r="LKH274" s="376"/>
      <c r="LKI274" s="376"/>
      <c r="LKJ274" s="376"/>
      <c r="LKK274" s="376"/>
      <c r="LKL274" s="376"/>
      <c r="LKM274" s="376"/>
      <c r="LKN274" s="376"/>
      <c r="LKO274" s="376"/>
      <c r="LKP274" s="376"/>
      <c r="LKQ274" s="376"/>
      <c r="LKR274" s="376"/>
      <c r="LKS274" s="376"/>
      <c r="LKT274" s="376"/>
      <c r="LKU274" s="376"/>
      <c r="LKV274" s="376"/>
      <c r="LKW274" s="376"/>
      <c r="LKX274" s="376"/>
      <c r="LKY274" s="376"/>
      <c r="LKZ274" s="376"/>
      <c r="LLA274" s="376"/>
      <c r="LLB274" s="376"/>
      <c r="LLC274" s="376"/>
      <c r="LLD274" s="376"/>
      <c r="LLE274" s="376"/>
      <c r="LLF274" s="376"/>
      <c r="LLG274" s="376"/>
      <c r="LLH274" s="376"/>
      <c r="LLI274" s="376"/>
      <c r="LLJ274" s="376"/>
      <c r="LLK274" s="376"/>
      <c r="LLL274" s="376"/>
      <c r="LLM274" s="376"/>
      <c r="LLN274" s="376"/>
      <c r="LLO274" s="376"/>
      <c r="LLP274" s="376"/>
      <c r="LLQ274" s="376"/>
      <c r="LLR274" s="376"/>
      <c r="LLS274" s="376"/>
      <c r="LLT274" s="376"/>
      <c r="LLU274" s="376"/>
      <c r="LLV274" s="376"/>
      <c r="LLW274" s="376"/>
      <c r="LLX274" s="376"/>
      <c r="LLY274" s="376"/>
      <c r="LLZ274" s="376"/>
      <c r="LMA274" s="376"/>
      <c r="LMB274" s="376"/>
      <c r="LMC274" s="376"/>
      <c r="LMD274" s="376"/>
      <c r="LME274" s="376"/>
      <c r="LMF274" s="376"/>
      <c r="LMG274" s="376"/>
      <c r="LMH274" s="376"/>
      <c r="LMI274" s="376"/>
      <c r="LMJ274" s="376"/>
      <c r="LMK274" s="376"/>
      <c r="LML274" s="376"/>
      <c r="LMM274" s="376"/>
      <c r="LMN274" s="376"/>
      <c r="LMO274" s="376"/>
      <c r="LMP274" s="376"/>
      <c r="LMQ274" s="376"/>
      <c r="LMR274" s="376"/>
      <c r="LMS274" s="376"/>
      <c r="LMT274" s="376"/>
      <c r="LMU274" s="376"/>
      <c r="LMV274" s="376"/>
      <c r="LMW274" s="376"/>
      <c r="LMX274" s="376"/>
      <c r="LMY274" s="376"/>
      <c r="LMZ274" s="376"/>
      <c r="LNA274" s="376"/>
      <c r="LNB274" s="376"/>
      <c r="LNC274" s="376"/>
      <c r="LND274" s="376"/>
      <c r="LNE274" s="376"/>
      <c r="LNF274" s="376"/>
      <c r="LNG274" s="376"/>
      <c r="LNH274" s="376"/>
      <c r="LNI274" s="376"/>
      <c r="LNJ274" s="376"/>
      <c r="LNK274" s="376"/>
      <c r="LNL274" s="376"/>
      <c r="LNM274" s="376"/>
      <c r="LNN274" s="376"/>
      <c r="LNO274" s="376"/>
      <c r="LNP274" s="376"/>
      <c r="LNQ274" s="376"/>
      <c r="LNR274" s="376"/>
      <c r="LNS274" s="376"/>
      <c r="LNT274" s="376"/>
      <c r="LNU274" s="376"/>
      <c r="LNV274" s="376"/>
      <c r="LNW274" s="376"/>
      <c r="LNX274" s="376"/>
      <c r="LNY274" s="376"/>
      <c r="LNZ274" s="376"/>
      <c r="LOA274" s="376"/>
      <c r="LOB274" s="376"/>
      <c r="LOC274" s="376"/>
      <c r="LOD274" s="376"/>
      <c r="LOE274" s="376"/>
      <c r="LOF274" s="376"/>
      <c r="LOG274" s="376"/>
      <c r="LOH274" s="376"/>
      <c r="LOI274" s="376"/>
      <c r="LOJ274" s="376"/>
      <c r="LOK274" s="376"/>
      <c r="LOL274" s="376"/>
      <c r="LOM274" s="376"/>
      <c r="LON274" s="376"/>
      <c r="LOO274" s="376"/>
      <c r="LOP274" s="376"/>
      <c r="LOQ274" s="376"/>
      <c r="LOR274" s="376"/>
      <c r="LOS274" s="376"/>
      <c r="LOT274" s="376"/>
      <c r="LOU274" s="376"/>
      <c r="LOV274" s="376"/>
      <c r="LOW274" s="376"/>
      <c r="LOX274" s="376"/>
      <c r="LOY274" s="376"/>
      <c r="LOZ274" s="376"/>
      <c r="LPA274" s="376"/>
      <c r="LPB274" s="376"/>
      <c r="LPC274" s="376"/>
      <c r="LPD274" s="376"/>
      <c r="LPE274" s="376"/>
      <c r="LPF274" s="376"/>
      <c r="LPG274" s="376"/>
      <c r="LPH274" s="376"/>
      <c r="LPI274" s="376"/>
      <c r="LPJ274" s="376"/>
      <c r="LPK274" s="376"/>
      <c r="LPL274" s="376"/>
      <c r="LPM274" s="376"/>
      <c r="LPN274" s="376"/>
      <c r="LPO274" s="376"/>
      <c r="LPP274" s="376"/>
      <c r="LPQ274" s="376"/>
      <c r="LPR274" s="376"/>
      <c r="LPS274" s="376"/>
      <c r="LPT274" s="376"/>
      <c r="LPU274" s="376"/>
      <c r="LPV274" s="376"/>
      <c r="LPW274" s="376"/>
      <c r="LPX274" s="376"/>
      <c r="LPY274" s="376"/>
      <c r="LPZ274" s="376"/>
      <c r="LQA274" s="376"/>
      <c r="LQB274" s="376"/>
      <c r="LQC274" s="376"/>
      <c r="LQD274" s="376"/>
      <c r="LQE274" s="376"/>
      <c r="LQF274" s="376"/>
      <c r="LQG274" s="376"/>
      <c r="LQH274" s="376"/>
      <c r="LQI274" s="376"/>
      <c r="LQJ274" s="376"/>
      <c r="LQK274" s="376"/>
      <c r="LQL274" s="376"/>
      <c r="LQM274" s="376"/>
      <c r="LQN274" s="376"/>
      <c r="LQO274" s="376"/>
      <c r="LQP274" s="376"/>
      <c r="LQQ274" s="376"/>
      <c r="LQR274" s="376"/>
      <c r="LQS274" s="376"/>
      <c r="LQT274" s="376"/>
      <c r="LQU274" s="376"/>
      <c r="LQV274" s="376"/>
      <c r="LQW274" s="376"/>
      <c r="LQX274" s="376"/>
      <c r="LQY274" s="376"/>
      <c r="LQZ274" s="376"/>
      <c r="LRA274" s="376"/>
      <c r="LRB274" s="376"/>
      <c r="LRC274" s="376"/>
      <c r="LRD274" s="376"/>
      <c r="LRE274" s="376"/>
      <c r="LRF274" s="376"/>
      <c r="LRG274" s="376"/>
      <c r="LRH274" s="376"/>
      <c r="LRI274" s="376"/>
      <c r="LRJ274" s="376"/>
      <c r="LRK274" s="376"/>
      <c r="LRL274" s="376"/>
      <c r="LRM274" s="376"/>
      <c r="LRN274" s="376"/>
      <c r="LRO274" s="376"/>
      <c r="LRP274" s="376"/>
      <c r="LRQ274" s="376"/>
      <c r="LRR274" s="376"/>
      <c r="LRS274" s="376"/>
      <c r="LRT274" s="376"/>
      <c r="LRU274" s="376"/>
      <c r="LRV274" s="376"/>
      <c r="LRW274" s="376"/>
      <c r="LRX274" s="376"/>
      <c r="LRY274" s="376"/>
      <c r="LRZ274" s="376"/>
      <c r="LSA274" s="376"/>
      <c r="LSB274" s="376"/>
      <c r="LSC274" s="376"/>
      <c r="LSD274" s="376"/>
      <c r="LSE274" s="376"/>
      <c r="LSF274" s="376"/>
      <c r="LSG274" s="376"/>
      <c r="LSH274" s="376"/>
      <c r="LSI274" s="376"/>
      <c r="LSJ274" s="376"/>
      <c r="LSK274" s="376"/>
      <c r="LSL274" s="376"/>
      <c r="LSM274" s="376"/>
      <c r="LSN274" s="376"/>
      <c r="LSO274" s="376"/>
      <c r="LSP274" s="376"/>
      <c r="LSQ274" s="376"/>
      <c r="LSR274" s="376"/>
      <c r="LSS274" s="376"/>
      <c r="LST274" s="376"/>
      <c r="LSU274" s="376"/>
      <c r="LSV274" s="376"/>
      <c r="LSW274" s="376"/>
      <c r="LSX274" s="376"/>
      <c r="LSY274" s="376"/>
      <c r="LSZ274" s="376"/>
      <c r="LTA274" s="376"/>
      <c r="LTB274" s="376"/>
      <c r="LTC274" s="376"/>
      <c r="LTD274" s="376"/>
      <c r="LTE274" s="376"/>
      <c r="LTF274" s="376"/>
      <c r="LTG274" s="376"/>
      <c r="LTH274" s="376"/>
      <c r="LTI274" s="376"/>
      <c r="LTJ274" s="376"/>
      <c r="LTK274" s="376"/>
      <c r="LTL274" s="376"/>
      <c r="LTM274" s="376"/>
      <c r="LTN274" s="376"/>
      <c r="LTO274" s="376"/>
      <c r="LTP274" s="376"/>
      <c r="LTQ274" s="376"/>
      <c r="LTR274" s="376"/>
      <c r="LTS274" s="376"/>
      <c r="LTT274" s="376"/>
      <c r="LTU274" s="376"/>
      <c r="LTV274" s="376"/>
      <c r="LTW274" s="376"/>
      <c r="LTX274" s="376"/>
      <c r="LTY274" s="376"/>
      <c r="LTZ274" s="376"/>
      <c r="LUA274" s="376"/>
      <c r="LUB274" s="376"/>
      <c r="LUC274" s="376"/>
      <c r="LUD274" s="376"/>
      <c r="LUE274" s="376"/>
      <c r="LUF274" s="376"/>
      <c r="LUG274" s="376"/>
      <c r="LUH274" s="376"/>
      <c r="LUI274" s="376"/>
      <c r="LUJ274" s="376"/>
      <c r="LUK274" s="376"/>
      <c r="LUL274" s="376"/>
      <c r="LUM274" s="376"/>
      <c r="LUN274" s="376"/>
      <c r="LUO274" s="376"/>
      <c r="LUP274" s="376"/>
      <c r="LUQ274" s="376"/>
      <c r="LUR274" s="376"/>
      <c r="LUS274" s="376"/>
      <c r="LUT274" s="376"/>
      <c r="LUU274" s="376"/>
      <c r="LUV274" s="376"/>
      <c r="LUW274" s="376"/>
      <c r="LUX274" s="376"/>
      <c r="LUY274" s="376"/>
      <c r="LUZ274" s="376"/>
      <c r="LVA274" s="376"/>
      <c r="LVB274" s="376"/>
      <c r="LVC274" s="376"/>
      <c r="LVD274" s="376"/>
      <c r="LVE274" s="376"/>
      <c r="LVF274" s="376"/>
      <c r="LVG274" s="376"/>
      <c r="LVH274" s="376"/>
      <c r="LVI274" s="376"/>
      <c r="LVJ274" s="376"/>
      <c r="LVK274" s="376"/>
      <c r="LVL274" s="376"/>
      <c r="LVM274" s="376"/>
      <c r="LVN274" s="376"/>
      <c r="LVO274" s="376"/>
      <c r="LVP274" s="376"/>
      <c r="LVQ274" s="376"/>
      <c r="LVR274" s="376"/>
      <c r="LVS274" s="376"/>
      <c r="LVT274" s="376"/>
      <c r="LVU274" s="376"/>
      <c r="LVV274" s="376"/>
      <c r="LVW274" s="376"/>
      <c r="LVX274" s="376"/>
      <c r="LVY274" s="376"/>
      <c r="LVZ274" s="376"/>
      <c r="LWA274" s="376"/>
      <c r="LWB274" s="376"/>
      <c r="LWC274" s="376"/>
      <c r="LWD274" s="376"/>
      <c r="LWE274" s="376"/>
      <c r="LWF274" s="376"/>
      <c r="LWG274" s="376"/>
      <c r="LWH274" s="376"/>
      <c r="LWI274" s="376"/>
      <c r="LWJ274" s="376"/>
      <c r="LWK274" s="376"/>
      <c r="LWL274" s="376"/>
      <c r="LWM274" s="376"/>
      <c r="LWN274" s="376"/>
      <c r="LWO274" s="376"/>
      <c r="LWP274" s="376"/>
      <c r="LWQ274" s="376"/>
      <c r="LWR274" s="376"/>
      <c r="LWS274" s="376"/>
      <c r="LWT274" s="376"/>
      <c r="LWU274" s="376"/>
      <c r="LWV274" s="376"/>
      <c r="LWW274" s="376"/>
      <c r="LWX274" s="376"/>
      <c r="LWY274" s="376"/>
      <c r="LWZ274" s="376"/>
      <c r="LXA274" s="376"/>
      <c r="LXB274" s="376"/>
      <c r="LXC274" s="376"/>
      <c r="LXD274" s="376"/>
      <c r="LXE274" s="376"/>
      <c r="LXF274" s="376"/>
      <c r="LXG274" s="376"/>
      <c r="LXH274" s="376"/>
      <c r="LXI274" s="376"/>
      <c r="LXJ274" s="376"/>
      <c r="LXK274" s="376"/>
      <c r="LXL274" s="376"/>
      <c r="LXM274" s="376"/>
      <c r="LXN274" s="376"/>
      <c r="LXO274" s="376"/>
      <c r="LXP274" s="376"/>
      <c r="LXQ274" s="376"/>
      <c r="LXR274" s="376"/>
      <c r="LXS274" s="376"/>
      <c r="LXT274" s="376"/>
      <c r="LXU274" s="376"/>
      <c r="LXV274" s="376"/>
      <c r="LXW274" s="376"/>
      <c r="LXX274" s="376"/>
      <c r="LXY274" s="376"/>
      <c r="LXZ274" s="376"/>
      <c r="LYA274" s="376"/>
      <c r="LYB274" s="376"/>
      <c r="LYC274" s="376"/>
      <c r="LYD274" s="376"/>
      <c r="LYE274" s="376"/>
      <c r="LYF274" s="376"/>
      <c r="LYG274" s="376"/>
      <c r="LYH274" s="376"/>
      <c r="LYI274" s="376"/>
      <c r="LYJ274" s="376"/>
      <c r="LYK274" s="376"/>
      <c r="LYL274" s="376"/>
      <c r="LYM274" s="376"/>
      <c r="LYN274" s="376"/>
      <c r="LYO274" s="376"/>
      <c r="LYP274" s="376"/>
      <c r="LYQ274" s="376"/>
      <c r="LYR274" s="376"/>
      <c r="LYS274" s="376"/>
      <c r="LYT274" s="376"/>
      <c r="LYU274" s="376"/>
      <c r="LYV274" s="376"/>
      <c r="LYW274" s="376"/>
      <c r="LYX274" s="376"/>
      <c r="LYY274" s="376"/>
      <c r="LYZ274" s="376"/>
      <c r="LZA274" s="376"/>
      <c r="LZB274" s="376"/>
      <c r="LZC274" s="376"/>
      <c r="LZD274" s="376"/>
      <c r="LZE274" s="376"/>
      <c r="LZF274" s="376"/>
      <c r="LZG274" s="376"/>
      <c r="LZH274" s="376"/>
      <c r="LZI274" s="376"/>
      <c r="LZJ274" s="376"/>
      <c r="LZK274" s="376"/>
      <c r="LZL274" s="376"/>
      <c r="LZM274" s="376"/>
      <c r="LZN274" s="376"/>
      <c r="LZO274" s="376"/>
      <c r="LZP274" s="376"/>
      <c r="LZQ274" s="376"/>
      <c r="LZR274" s="376"/>
      <c r="LZS274" s="376"/>
      <c r="LZT274" s="376"/>
      <c r="LZU274" s="376"/>
      <c r="LZV274" s="376"/>
      <c r="LZW274" s="376"/>
      <c r="LZX274" s="376"/>
      <c r="LZY274" s="376"/>
      <c r="LZZ274" s="376"/>
      <c r="MAA274" s="376"/>
      <c r="MAB274" s="376"/>
      <c r="MAC274" s="376"/>
      <c r="MAD274" s="376"/>
      <c r="MAE274" s="376"/>
      <c r="MAF274" s="376"/>
      <c r="MAG274" s="376"/>
      <c r="MAH274" s="376"/>
      <c r="MAI274" s="376"/>
      <c r="MAJ274" s="376"/>
      <c r="MAK274" s="376"/>
      <c r="MAL274" s="376"/>
      <c r="MAM274" s="376"/>
      <c r="MAN274" s="376"/>
      <c r="MAO274" s="376"/>
      <c r="MAP274" s="376"/>
      <c r="MAQ274" s="376"/>
      <c r="MAR274" s="376"/>
      <c r="MAS274" s="376"/>
      <c r="MAT274" s="376"/>
      <c r="MAU274" s="376"/>
      <c r="MAV274" s="376"/>
      <c r="MAW274" s="376"/>
      <c r="MAX274" s="376"/>
      <c r="MAY274" s="376"/>
      <c r="MAZ274" s="376"/>
      <c r="MBA274" s="376"/>
      <c r="MBB274" s="376"/>
      <c r="MBC274" s="376"/>
      <c r="MBD274" s="376"/>
      <c r="MBE274" s="376"/>
      <c r="MBF274" s="376"/>
      <c r="MBG274" s="376"/>
      <c r="MBH274" s="376"/>
      <c r="MBI274" s="376"/>
      <c r="MBJ274" s="376"/>
      <c r="MBK274" s="376"/>
      <c r="MBL274" s="376"/>
      <c r="MBM274" s="376"/>
      <c r="MBN274" s="376"/>
      <c r="MBO274" s="376"/>
      <c r="MBP274" s="376"/>
      <c r="MBQ274" s="376"/>
      <c r="MBR274" s="376"/>
      <c r="MBS274" s="376"/>
      <c r="MBT274" s="376"/>
      <c r="MBU274" s="376"/>
      <c r="MBV274" s="376"/>
      <c r="MBW274" s="376"/>
      <c r="MBX274" s="376"/>
      <c r="MBY274" s="376"/>
      <c r="MBZ274" s="376"/>
      <c r="MCA274" s="376"/>
      <c r="MCB274" s="376"/>
      <c r="MCC274" s="376"/>
      <c r="MCD274" s="376"/>
      <c r="MCE274" s="376"/>
      <c r="MCF274" s="376"/>
      <c r="MCG274" s="376"/>
      <c r="MCH274" s="376"/>
      <c r="MCI274" s="376"/>
      <c r="MCJ274" s="376"/>
      <c r="MCK274" s="376"/>
      <c r="MCL274" s="376"/>
      <c r="MCM274" s="376"/>
      <c r="MCN274" s="376"/>
      <c r="MCO274" s="376"/>
      <c r="MCP274" s="376"/>
      <c r="MCQ274" s="376"/>
      <c r="MCR274" s="376"/>
      <c r="MCS274" s="376"/>
      <c r="MCT274" s="376"/>
      <c r="MCU274" s="376"/>
      <c r="MCV274" s="376"/>
      <c r="MCW274" s="376"/>
      <c r="MCX274" s="376"/>
      <c r="MCY274" s="376"/>
      <c r="MCZ274" s="376"/>
      <c r="MDA274" s="376"/>
      <c r="MDB274" s="376"/>
      <c r="MDC274" s="376"/>
      <c r="MDD274" s="376"/>
      <c r="MDE274" s="376"/>
      <c r="MDF274" s="376"/>
      <c r="MDG274" s="376"/>
      <c r="MDH274" s="376"/>
      <c r="MDI274" s="376"/>
      <c r="MDJ274" s="376"/>
      <c r="MDK274" s="376"/>
      <c r="MDL274" s="376"/>
      <c r="MDM274" s="376"/>
      <c r="MDN274" s="376"/>
      <c r="MDO274" s="376"/>
      <c r="MDP274" s="376"/>
      <c r="MDQ274" s="376"/>
      <c r="MDR274" s="376"/>
      <c r="MDS274" s="376"/>
      <c r="MDT274" s="376"/>
      <c r="MDU274" s="376"/>
      <c r="MDV274" s="376"/>
      <c r="MDW274" s="376"/>
      <c r="MDX274" s="376"/>
      <c r="MDY274" s="376"/>
      <c r="MDZ274" s="376"/>
      <c r="MEA274" s="376"/>
      <c r="MEB274" s="376"/>
      <c r="MEC274" s="376"/>
      <c r="MED274" s="376"/>
      <c r="MEE274" s="376"/>
      <c r="MEF274" s="376"/>
      <c r="MEG274" s="376"/>
      <c r="MEH274" s="376"/>
      <c r="MEI274" s="376"/>
      <c r="MEJ274" s="376"/>
      <c r="MEK274" s="376"/>
      <c r="MEL274" s="376"/>
      <c r="MEM274" s="376"/>
      <c r="MEN274" s="376"/>
      <c r="MEO274" s="376"/>
      <c r="MEP274" s="376"/>
      <c r="MEQ274" s="376"/>
      <c r="MER274" s="376"/>
      <c r="MES274" s="376"/>
      <c r="MET274" s="376"/>
      <c r="MEU274" s="376"/>
      <c r="MEV274" s="376"/>
      <c r="MEW274" s="376"/>
      <c r="MEX274" s="376"/>
      <c r="MEY274" s="376"/>
      <c r="MEZ274" s="376"/>
      <c r="MFA274" s="376"/>
      <c r="MFB274" s="376"/>
      <c r="MFC274" s="376"/>
      <c r="MFD274" s="376"/>
      <c r="MFE274" s="376"/>
      <c r="MFF274" s="376"/>
      <c r="MFG274" s="376"/>
      <c r="MFH274" s="376"/>
      <c r="MFI274" s="376"/>
      <c r="MFJ274" s="376"/>
      <c r="MFK274" s="376"/>
      <c r="MFL274" s="376"/>
      <c r="MFM274" s="376"/>
      <c r="MFN274" s="376"/>
      <c r="MFO274" s="376"/>
      <c r="MFP274" s="376"/>
      <c r="MFQ274" s="376"/>
      <c r="MFR274" s="376"/>
      <c r="MFS274" s="376"/>
      <c r="MFT274" s="376"/>
      <c r="MFU274" s="376"/>
      <c r="MFV274" s="376"/>
      <c r="MFW274" s="376"/>
      <c r="MFX274" s="376"/>
      <c r="MFY274" s="376"/>
      <c r="MFZ274" s="376"/>
      <c r="MGA274" s="376"/>
      <c r="MGB274" s="376"/>
      <c r="MGC274" s="376"/>
      <c r="MGD274" s="376"/>
      <c r="MGE274" s="376"/>
      <c r="MGF274" s="376"/>
      <c r="MGG274" s="376"/>
      <c r="MGH274" s="376"/>
      <c r="MGI274" s="376"/>
      <c r="MGJ274" s="376"/>
      <c r="MGK274" s="376"/>
      <c r="MGL274" s="376"/>
      <c r="MGM274" s="376"/>
      <c r="MGN274" s="376"/>
      <c r="MGO274" s="376"/>
      <c r="MGP274" s="376"/>
      <c r="MGQ274" s="376"/>
      <c r="MGR274" s="376"/>
      <c r="MGS274" s="376"/>
      <c r="MGT274" s="376"/>
      <c r="MGU274" s="376"/>
      <c r="MGV274" s="376"/>
      <c r="MGW274" s="376"/>
      <c r="MGX274" s="376"/>
      <c r="MGY274" s="376"/>
      <c r="MGZ274" s="376"/>
      <c r="MHA274" s="376"/>
      <c r="MHB274" s="376"/>
      <c r="MHC274" s="376"/>
      <c r="MHD274" s="376"/>
      <c r="MHE274" s="376"/>
      <c r="MHF274" s="376"/>
      <c r="MHG274" s="376"/>
      <c r="MHH274" s="376"/>
      <c r="MHI274" s="376"/>
      <c r="MHJ274" s="376"/>
      <c r="MHK274" s="376"/>
      <c r="MHL274" s="376"/>
      <c r="MHM274" s="376"/>
      <c r="MHN274" s="376"/>
      <c r="MHO274" s="376"/>
      <c r="MHP274" s="376"/>
      <c r="MHQ274" s="376"/>
      <c r="MHR274" s="376"/>
      <c r="MHS274" s="376"/>
      <c r="MHT274" s="376"/>
      <c r="MHU274" s="376"/>
      <c r="MHV274" s="376"/>
      <c r="MHW274" s="376"/>
      <c r="MHX274" s="376"/>
      <c r="MHY274" s="376"/>
      <c r="MHZ274" s="376"/>
      <c r="MIA274" s="376"/>
      <c r="MIB274" s="376"/>
      <c r="MIC274" s="376"/>
      <c r="MID274" s="376"/>
      <c r="MIE274" s="376"/>
      <c r="MIF274" s="376"/>
      <c r="MIG274" s="376"/>
      <c r="MIH274" s="376"/>
      <c r="MII274" s="376"/>
      <c r="MIJ274" s="376"/>
      <c r="MIK274" s="376"/>
      <c r="MIL274" s="376"/>
      <c r="MIM274" s="376"/>
      <c r="MIN274" s="376"/>
      <c r="MIO274" s="376"/>
      <c r="MIP274" s="376"/>
      <c r="MIQ274" s="376"/>
      <c r="MIR274" s="376"/>
      <c r="MIS274" s="376"/>
      <c r="MIT274" s="376"/>
      <c r="MIU274" s="376"/>
      <c r="MIV274" s="376"/>
      <c r="MIW274" s="376"/>
      <c r="MIX274" s="376"/>
      <c r="MIY274" s="376"/>
      <c r="MIZ274" s="376"/>
      <c r="MJA274" s="376"/>
      <c r="MJB274" s="376"/>
      <c r="MJC274" s="376"/>
      <c r="MJD274" s="376"/>
      <c r="MJE274" s="376"/>
      <c r="MJF274" s="376"/>
      <c r="MJG274" s="376"/>
      <c r="MJH274" s="376"/>
      <c r="MJI274" s="376"/>
      <c r="MJJ274" s="376"/>
      <c r="MJK274" s="376"/>
      <c r="MJL274" s="376"/>
      <c r="MJM274" s="376"/>
      <c r="MJN274" s="376"/>
      <c r="MJO274" s="376"/>
      <c r="MJP274" s="376"/>
      <c r="MJQ274" s="376"/>
      <c r="MJR274" s="376"/>
      <c r="MJS274" s="376"/>
      <c r="MJT274" s="376"/>
      <c r="MJU274" s="376"/>
      <c r="MJV274" s="376"/>
      <c r="MJW274" s="376"/>
      <c r="MJX274" s="376"/>
      <c r="MJY274" s="376"/>
      <c r="MJZ274" s="376"/>
      <c r="MKA274" s="376"/>
      <c r="MKB274" s="376"/>
      <c r="MKC274" s="376"/>
      <c r="MKD274" s="376"/>
      <c r="MKE274" s="376"/>
      <c r="MKF274" s="376"/>
      <c r="MKG274" s="376"/>
      <c r="MKH274" s="376"/>
      <c r="MKI274" s="376"/>
      <c r="MKJ274" s="376"/>
      <c r="MKK274" s="376"/>
      <c r="MKL274" s="376"/>
      <c r="MKM274" s="376"/>
      <c r="MKN274" s="376"/>
      <c r="MKO274" s="376"/>
      <c r="MKP274" s="376"/>
      <c r="MKQ274" s="376"/>
      <c r="MKR274" s="376"/>
      <c r="MKS274" s="376"/>
      <c r="MKT274" s="376"/>
      <c r="MKU274" s="376"/>
      <c r="MKV274" s="376"/>
      <c r="MKW274" s="376"/>
      <c r="MKX274" s="376"/>
      <c r="MKY274" s="376"/>
      <c r="MKZ274" s="376"/>
      <c r="MLA274" s="376"/>
      <c r="MLB274" s="376"/>
      <c r="MLC274" s="376"/>
      <c r="MLD274" s="376"/>
      <c r="MLE274" s="376"/>
      <c r="MLF274" s="376"/>
      <c r="MLG274" s="376"/>
      <c r="MLH274" s="376"/>
      <c r="MLI274" s="376"/>
      <c r="MLJ274" s="376"/>
      <c r="MLK274" s="376"/>
      <c r="MLL274" s="376"/>
      <c r="MLM274" s="376"/>
      <c r="MLN274" s="376"/>
      <c r="MLO274" s="376"/>
      <c r="MLP274" s="376"/>
      <c r="MLQ274" s="376"/>
      <c r="MLR274" s="376"/>
      <c r="MLS274" s="376"/>
      <c r="MLT274" s="376"/>
      <c r="MLU274" s="376"/>
      <c r="MLV274" s="376"/>
      <c r="MLW274" s="376"/>
      <c r="MLX274" s="376"/>
      <c r="MLY274" s="376"/>
      <c r="MLZ274" s="376"/>
      <c r="MMA274" s="376"/>
      <c r="MMB274" s="376"/>
      <c r="MMC274" s="376"/>
      <c r="MMD274" s="376"/>
      <c r="MME274" s="376"/>
      <c r="MMF274" s="376"/>
      <c r="MMG274" s="376"/>
      <c r="MMH274" s="376"/>
      <c r="MMI274" s="376"/>
      <c r="MMJ274" s="376"/>
      <c r="MMK274" s="376"/>
      <c r="MML274" s="376"/>
      <c r="MMM274" s="376"/>
      <c r="MMN274" s="376"/>
      <c r="MMO274" s="376"/>
      <c r="MMP274" s="376"/>
      <c r="MMQ274" s="376"/>
      <c r="MMR274" s="376"/>
      <c r="MMS274" s="376"/>
      <c r="MMT274" s="376"/>
      <c r="MMU274" s="376"/>
      <c r="MMV274" s="376"/>
      <c r="MMW274" s="376"/>
      <c r="MMX274" s="376"/>
      <c r="MMY274" s="376"/>
      <c r="MMZ274" s="376"/>
      <c r="MNA274" s="376"/>
      <c r="MNB274" s="376"/>
      <c r="MNC274" s="376"/>
      <c r="MND274" s="376"/>
      <c r="MNE274" s="376"/>
      <c r="MNF274" s="376"/>
      <c r="MNG274" s="376"/>
      <c r="MNH274" s="376"/>
      <c r="MNI274" s="376"/>
      <c r="MNJ274" s="376"/>
      <c r="MNK274" s="376"/>
      <c r="MNL274" s="376"/>
      <c r="MNM274" s="376"/>
      <c r="MNN274" s="376"/>
      <c r="MNO274" s="376"/>
      <c r="MNP274" s="376"/>
      <c r="MNQ274" s="376"/>
      <c r="MNR274" s="376"/>
      <c r="MNS274" s="376"/>
      <c r="MNT274" s="376"/>
      <c r="MNU274" s="376"/>
      <c r="MNV274" s="376"/>
      <c r="MNW274" s="376"/>
      <c r="MNX274" s="376"/>
      <c r="MNY274" s="376"/>
      <c r="MNZ274" s="376"/>
      <c r="MOA274" s="376"/>
      <c r="MOB274" s="376"/>
      <c r="MOC274" s="376"/>
      <c r="MOD274" s="376"/>
      <c r="MOE274" s="376"/>
      <c r="MOF274" s="376"/>
      <c r="MOG274" s="376"/>
      <c r="MOH274" s="376"/>
      <c r="MOI274" s="376"/>
      <c r="MOJ274" s="376"/>
      <c r="MOK274" s="376"/>
      <c r="MOL274" s="376"/>
      <c r="MOM274" s="376"/>
      <c r="MON274" s="376"/>
      <c r="MOO274" s="376"/>
      <c r="MOP274" s="376"/>
      <c r="MOQ274" s="376"/>
      <c r="MOR274" s="376"/>
      <c r="MOS274" s="376"/>
      <c r="MOT274" s="376"/>
      <c r="MOU274" s="376"/>
      <c r="MOV274" s="376"/>
      <c r="MOW274" s="376"/>
      <c r="MOX274" s="376"/>
      <c r="MOY274" s="376"/>
      <c r="MOZ274" s="376"/>
      <c r="MPA274" s="376"/>
      <c r="MPB274" s="376"/>
      <c r="MPC274" s="376"/>
      <c r="MPD274" s="376"/>
      <c r="MPE274" s="376"/>
      <c r="MPF274" s="376"/>
      <c r="MPG274" s="376"/>
      <c r="MPH274" s="376"/>
      <c r="MPI274" s="376"/>
      <c r="MPJ274" s="376"/>
      <c r="MPK274" s="376"/>
      <c r="MPL274" s="376"/>
      <c r="MPM274" s="376"/>
      <c r="MPN274" s="376"/>
      <c r="MPO274" s="376"/>
      <c r="MPP274" s="376"/>
      <c r="MPQ274" s="376"/>
      <c r="MPR274" s="376"/>
      <c r="MPS274" s="376"/>
      <c r="MPT274" s="376"/>
      <c r="MPU274" s="376"/>
      <c r="MPV274" s="376"/>
      <c r="MPW274" s="376"/>
      <c r="MPX274" s="376"/>
      <c r="MPY274" s="376"/>
      <c r="MPZ274" s="376"/>
      <c r="MQA274" s="376"/>
      <c r="MQB274" s="376"/>
      <c r="MQC274" s="376"/>
      <c r="MQD274" s="376"/>
      <c r="MQE274" s="376"/>
      <c r="MQF274" s="376"/>
      <c r="MQG274" s="376"/>
      <c r="MQH274" s="376"/>
      <c r="MQI274" s="376"/>
      <c r="MQJ274" s="376"/>
      <c r="MQK274" s="376"/>
      <c r="MQL274" s="376"/>
      <c r="MQM274" s="376"/>
      <c r="MQN274" s="376"/>
      <c r="MQO274" s="376"/>
      <c r="MQP274" s="376"/>
      <c r="MQQ274" s="376"/>
      <c r="MQR274" s="376"/>
      <c r="MQS274" s="376"/>
      <c r="MQT274" s="376"/>
      <c r="MQU274" s="376"/>
      <c r="MQV274" s="376"/>
      <c r="MQW274" s="376"/>
      <c r="MQX274" s="376"/>
      <c r="MQY274" s="376"/>
      <c r="MQZ274" s="376"/>
      <c r="MRA274" s="376"/>
      <c r="MRB274" s="376"/>
      <c r="MRC274" s="376"/>
      <c r="MRD274" s="376"/>
      <c r="MRE274" s="376"/>
      <c r="MRF274" s="376"/>
      <c r="MRG274" s="376"/>
      <c r="MRH274" s="376"/>
      <c r="MRI274" s="376"/>
      <c r="MRJ274" s="376"/>
      <c r="MRK274" s="376"/>
      <c r="MRL274" s="376"/>
      <c r="MRM274" s="376"/>
      <c r="MRN274" s="376"/>
      <c r="MRO274" s="376"/>
      <c r="MRP274" s="376"/>
      <c r="MRQ274" s="376"/>
      <c r="MRR274" s="376"/>
      <c r="MRS274" s="376"/>
      <c r="MRT274" s="376"/>
      <c r="MRU274" s="376"/>
      <c r="MRV274" s="376"/>
      <c r="MRW274" s="376"/>
      <c r="MRX274" s="376"/>
      <c r="MRY274" s="376"/>
      <c r="MRZ274" s="376"/>
      <c r="MSA274" s="376"/>
      <c r="MSB274" s="376"/>
      <c r="MSC274" s="376"/>
      <c r="MSD274" s="376"/>
      <c r="MSE274" s="376"/>
      <c r="MSF274" s="376"/>
      <c r="MSG274" s="376"/>
      <c r="MSH274" s="376"/>
      <c r="MSI274" s="376"/>
      <c r="MSJ274" s="376"/>
      <c r="MSK274" s="376"/>
      <c r="MSL274" s="376"/>
      <c r="MSM274" s="376"/>
      <c r="MSN274" s="376"/>
      <c r="MSO274" s="376"/>
      <c r="MSP274" s="376"/>
      <c r="MSQ274" s="376"/>
      <c r="MSR274" s="376"/>
      <c r="MSS274" s="376"/>
      <c r="MST274" s="376"/>
      <c r="MSU274" s="376"/>
      <c r="MSV274" s="376"/>
      <c r="MSW274" s="376"/>
      <c r="MSX274" s="376"/>
      <c r="MSY274" s="376"/>
      <c r="MSZ274" s="376"/>
      <c r="MTA274" s="376"/>
      <c r="MTB274" s="376"/>
      <c r="MTC274" s="376"/>
      <c r="MTD274" s="376"/>
      <c r="MTE274" s="376"/>
      <c r="MTF274" s="376"/>
      <c r="MTG274" s="376"/>
      <c r="MTH274" s="376"/>
      <c r="MTI274" s="376"/>
      <c r="MTJ274" s="376"/>
      <c r="MTK274" s="376"/>
      <c r="MTL274" s="376"/>
      <c r="MTM274" s="376"/>
      <c r="MTN274" s="376"/>
      <c r="MTO274" s="376"/>
      <c r="MTP274" s="376"/>
      <c r="MTQ274" s="376"/>
      <c r="MTR274" s="376"/>
      <c r="MTS274" s="376"/>
      <c r="MTT274" s="376"/>
      <c r="MTU274" s="376"/>
      <c r="MTV274" s="376"/>
      <c r="MTW274" s="376"/>
      <c r="MTX274" s="376"/>
      <c r="MTY274" s="376"/>
      <c r="MTZ274" s="376"/>
      <c r="MUA274" s="376"/>
      <c r="MUB274" s="376"/>
      <c r="MUC274" s="376"/>
      <c r="MUD274" s="376"/>
      <c r="MUE274" s="376"/>
      <c r="MUF274" s="376"/>
      <c r="MUG274" s="376"/>
      <c r="MUH274" s="376"/>
      <c r="MUI274" s="376"/>
      <c r="MUJ274" s="376"/>
      <c r="MUK274" s="376"/>
      <c r="MUL274" s="376"/>
      <c r="MUM274" s="376"/>
      <c r="MUN274" s="376"/>
      <c r="MUO274" s="376"/>
      <c r="MUP274" s="376"/>
      <c r="MUQ274" s="376"/>
      <c r="MUR274" s="376"/>
      <c r="MUS274" s="376"/>
      <c r="MUT274" s="376"/>
      <c r="MUU274" s="376"/>
      <c r="MUV274" s="376"/>
      <c r="MUW274" s="376"/>
      <c r="MUX274" s="376"/>
      <c r="MUY274" s="376"/>
      <c r="MUZ274" s="376"/>
      <c r="MVA274" s="376"/>
      <c r="MVB274" s="376"/>
      <c r="MVC274" s="376"/>
      <c r="MVD274" s="376"/>
      <c r="MVE274" s="376"/>
      <c r="MVF274" s="376"/>
      <c r="MVG274" s="376"/>
      <c r="MVH274" s="376"/>
      <c r="MVI274" s="376"/>
      <c r="MVJ274" s="376"/>
      <c r="MVK274" s="376"/>
      <c r="MVL274" s="376"/>
      <c r="MVM274" s="376"/>
      <c r="MVN274" s="376"/>
      <c r="MVO274" s="376"/>
      <c r="MVP274" s="376"/>
      <c r="MVQ274" s="376"/>
      <c r="MVR274" s="376"/>
      <c r="MVS274" s="376"/>
      <c r="MVT274" s="376"/>
      <c r="MVU274" s="376"/>
      <c r="MVV274" s="376"/>
      <c r="MVW274" s="376"/>
      <c r="MVX274" s="376"/>
      <c r="MVY274" s="376"/>
      <c r="MVZ274" s="376"/>
      <c r="MWA274" s="376"/>
      <c r="MWB274" s="376"/>
      <c r="MWC274" s="376"/>
      <c r="MWD274" s="376"/>
      <c r="MWE274" s="376"/>
      <c r="MWF274" s="376"/>
      <c r="MWG274" s="376"/>
      <c r="MWH274" s="376"/>
      <c r="MWI274" s="376"/>
      <c r="MWJ274" s="376"/>
      <c r="MWK274" s="376"/>
      <c r="MWL274" s="376"/>
      <c r="MWM274" s="376"/>
      <c r="MWN274" s="376"/>
      <c r="MWO274" s="376"/>
      <c r="MWP274" s="376"/>
      <c r="MWQ274" s="376"/>
      <c r="MWR274" s="376"/>
      <c r="MWS274" s="376"/>
      <c r="MWT274" s="376"/>
      <c r="MWU274" s="376"/>
      <c r="MWV274" s="376"/>
      <c r="MWW274" s="376"/>
      <c r="MWX274" s="376"/>
      <c r="MWY274" s="376"/>
      <c r="MWZ274" s="376"/>
      <c r="MXA274" s="376"/>
      <c r="MXB274" s="376"/>
      <c r="MXC274" s="376"/>
      <c r="MXD274" s="376"/>
      <c r="MXE274" s="376"/>
      <c r="MXF274" s="376"/>
      <c r="MXG274" s="376"/>
      <c r="MXH274" s="376"/>
      <c r="MXI274" s="376"/>
      <c r="MXJ274" s="376"/>
      <c r="MXK274" s="376"/>
      <c r="MXL274" s="376"/>
      <c r="MXM274" s="376"/>
      <c r="MXN274" s="376"/>
      <c r="MXO274" s="376"/>
      <c r="MXP274" s="376"/>
      <c r="MXQ274" s="376"/>
      <c r="MXR274" s="376"/>
      <c r="MXS274" s="376"/>
      <c r="MXT274" s="376"/>
      <c r="MXU274" s="376"/>
      <c r="MXV274" s="376"/>
      <c r="MXW274" s="376"/>
      <c r="MXX274" s="376"/>
      <c r="MXY274" s="376"/>
      <c r="MXZ274" s="376"/>
      <c r="MYA274" s="376"/>
      <c r="MYB274" s="376"/>
      <c r="MYC274" s="376"/>
      <c r="MYD274" s="376"/>
      <c r="MYE274" s="376"/>
      <c r="MYF274" s="376"/>
      <c r="MYG274" s="376"/>
      <c r="MYH274" s="376"/>
      <c r="MYI274" s="376"/>
      <c r="MYJ274" s="376"/>
      <c r="MYK274" s="376"/>
      <c r="MYL274" s="376"/>
      <c r="MYM274" s="376"/>
      <c r="MYN274" s="376"/>
      <c r="MYO274" s="376"/>
      <c r="MYP274" s="376"/>
      <c r="MYQ274" s="376"/>
      <c r="MYR274" s="376"/>
      <c r="MYS274" s="376"/>
      <c r="MYT274" s="376"/>
      <c r="MYU274" s="376"/>
      <c r="MYV274" s="376"/>
      <c r="MYW274" s="376"/>
      <c r="MYX274" s="376"/>
      <c r="MYY274" s="376"/>
      <c r="MYZ274" s="376"/>
      <c r="MZA274" s="376"/>
      <c r="MZB274" s="376"/>
      <c r="MZC274" s="376"/>
      <c r="MZD274" s="376"/>
      <c r="MZE274" s="376"/>
      <c r="MZF274" s="376"/>
      <c r="MZG274" s="376"/>
      <c r="MZH274" s="376"/>
      <c r="MZI274" s="376"/>
      <c r="MZJ274" s="376"/>
      <c r="MZK274" s="376"/>
      <c r="MZL274" s="376"/>
      <c r="MZM274" s="376"/>
      <c r="MZN274" s="376"/>
      <c r="MZO274" s="376"/>
      <c r="MZP274" s="376"/>
      <c r="MZQ274" s="376"/>
      <c r="MZR274" s="376"/>
      <c r="MZS274" s="376"/>
      <c r="MZT274" s="376"/>
      <c r="MZU274" s="376"/>
      <c r="MZV274" s="376"/>
      <c r="MZW274" s="376"/>
      <c r="MZX274" s="376"/>
      <c r="MZY274" s="376"/>
      <c r="MZZ274" s="376"/>
      <c r="NAA274" s="376"/>
      <c r="NAB274" s="376"/>
      <c r="NAC274" s="376"/>
      <c r="NAD274" s="376"/>
      <c r="NAE274" s="376"/>
      <c r="NAF274" s="376"/>
      <c r="NAG274" s="376"/>
      <c r="NAH274" s="376"/>
      <c r="NAI274" s="376"/>
      <c r="NAJ274" s="376"/>
      <c r="NAK274" s="376"/>
      <c r="NAL274" s="376"/>
      <c r="NAM274" s="376"/>
      <c r="NAN274" s="376"/>
      <c r="NAO274" s="376"/>
      <c r="NAP274" s="376"/>
      <c r="NAQ274" s="376"/>
      <c r="NAR274" s="376"/>
      <c r="NAS274" s="376"/>
      <c r="NAT274" s="376"/>
      <c r="NAU274" s="376"/>
      <c r="NAV274" s="376"/>
      <c r="NAW274" s="376"/>
      <c r="NAX274" s="376"/>
      <c r="NAY274" s="376"/>
      <c r="NAZ274" s="376"/>
      <c r="NBA274" s="376"/>
      <c r="NBB274" s="376"/>
      <c r="NBC274" s="376"/>
      <c r="NBD274" s="376"/>
      <c r="NBE274" s="376"/>
      <c r="NBF274" s="376"/>
      <c r="NBG274" s="376"/>
      <c r="NBH274" s="376"/>
      <c r="NBI274" s="376"/>
      <c r="NBJ274" s="376"/>
      <c r="NBK274" s="376"/>
      <c r="NBL274" s="376"/>
      <c r="NBM274" s="376"/>
      <c r="NBN274" s="376"/>
      <c r="NBO274" s="376"/>
      <c r="NBP274" s="376"/>
      <c r="NBQ274" s="376"/>
      <c r="NBR274" s="376"/>
      <c r="NBS274" s="376"/>
      <c r="NBT274" s="376"/>
      <c r="NBU274" s="376"/>
      <c r="NBV274" s="376"/>
      <c r="NBW274" s="376"/>
      <c r="NBX274" s="376"/>
      <c r="NBY274" s="376"/>
      <c r="NBZ274" s="376"/>
      <c r="NCA274" s="376"/>
      <c r="NCB274" s="376"/>
      <c r="NCC274" s="376"/>
      <c r="NCD274" s="376"/>
      <c r="NCE274" s="376"/>
      <c r="NCF274" s="376"/>
      <c r="NCG274" s="376"/>
      <c r="NCH274" s="376"/>
      <c r="NCI274" s="376"/>
      <c r="NCJ274" s="376"/>
      <c r="NCK274" s="376"/>
      <c r="NCL274" s="376"/>
      <c r="NCM274" s="376"/>
      <c r="NCN274" s="376"/>
      <c r="NCO274" s="376"/>
      <c r="NCP274" s="376"/>
      <c r="NCQ274" s="376"/>
      <c r="NCR274" s="376"/>
      <c r="NCS274" s="376"/>
      <c r="NCT274" s="376"/>
      <c r="NCU274" s="376"/>
      <c r="NCV274" s="376"/>
      <c r="NCW274" s="376"/>
      <c r="NCX274" s="376"/>
      <c r="NCY274" s="376"/>
      <c r="NCZ274" s="376"/>
      <c r="NDA274" s="376"/>
      <c r="NDB274" s="376"/>
      <c r="NDC274" s="376"/>
      <c r="NDD274" s="376"/>
      <c r="NDE274" s="376"/>
      <c r="NDF274" s="376"/>
      <c r="NDG274" s="376"/>
      <c r="NDH274" s="376"/>
      <c r="NDI274" s="376"/>
      <c r="NDJ274" s="376"/>
      <c r="NDK274" s="376"/>
      <c r="NDL274" s="376"/>
      <c r="NDM274" s="376"/>
      <c r="NDN274" s="376"/>
      <c r="NDO274" s="376"/>
      <c r="NDP274" s="376"/>
      <c r="NDQ274" s="376"/>
      <c r="NDR274" s="376"/>
      <c r="NDS274" s="376"/>
      <c r="NDT274" s="376"/>
      <c r="NDU274" s="376"/>
      <c r="NDV274" s="376"/>
      <c r="NDW274" s="376"/>
      <c r="NDX274" s="376"/>
      <c r="NDY274" s="376"/>
      <c r="NDZ274" s="376"/>
      <c r="NEA274" s="376"/>
      <c r="NEB274" s="376"/>
      <c r="NEC274" s="376"/>
      <c r="NED274" s="376"/>
      <c r="NEE274" s="376"/>
      <c r="NEF274" s="376"/>
      <c r="NEG274" s="376"/>
      <c r="NEH274" s="376"/>
      <c r="NEI274" s="376"/>
      <c r="NEJ274" s="376"/>
      <c r="NEK274" s="376"/>
      <c r="NEL274" s="376"/>
      <c r="NEM274" s="376"/>
      <c r="NEN274" s="376"/>
      <c r="NEO274" s="376"/>
      <c r="NEP274" s="376"/>
      <c r="NEQ274" s="376"/>
      <c r="NER274" s="376"/>
      <c r="NES274" s="376"/>
      <c r="NET274" s="376"/>
      <c r="NEU274" s="376"/>
      <c r="NEV274" s="376"/>
      <c r="NEW274" s="376"/>
      <c r="NEX274" s="376"/>
      <c r="NEY274" s="376"/>
      <c r="NEZ274" s="376"/>
      <c r="NFA274" s="376"/>
      <c r="NFB274" s="376"/>
      <c r="NFC274" s="376"/>
      <c r="NFD274" s="376"/>
      <c r="NFE274" s="376"/>
      <c r="NFF274" s="376"/>
      <c r="NFG274" s="376"/>
      <c r="NFH274" s="376"/>
      <c r="NFI274" s="376"/>
      <c r="NFJ274" s="376"/>
      <c r="NFK274" s="376"/>
      <c r="NFL274" s="376"/>
      <c r="NFM274" s="376"/>
      <c r="NFN274" s="376"/>
      <c r="NFO274" s="376"/>
      <c r="NFP274" s="376"/>
      <c r="NFQ274" s="376"/>
      <c r="NFR274" s="376"/>
      <c r="NFS274" s="376"/>
      <c r="NFT274" s="376"/>
      <c r="NFU274" s="376"/>
      <c r="NFV274" s="376"/>
      <c r="NFW274" s="376"/>
      <c r="NFX274" s="376"/>
      <c r="NFY274" s="376"/>
      <c r="NFZ274" s="376"/>
      <c r="NGA274" s="376"/>
      <c r="NGB274" s="376"/>
      <c r="NGC274" s="376"/>
      <c r="NGD274" s="376"/>
      <c r="NGE274" s="376"/>
      <c r="NGF274" s="376"/>
      <c r="NGG274" s="376"/>
      <c r="NGH274" s="376"/>
      <c r="NGI274" s="376"/>
      <c r="NGJ274" s="376"/>
      <c r="NGK274" s="376"/>
      <c r="NGL274" s="376"/>
      <c r="NGM274" s="376"/>
      <c r="NGN274" s="376"/>
      <c r="NGO274" s="376"/>
      <c r="NGP274" s="376"/>
      <c r="NGQ274" s="376"/>
      <c r="NGR274" s="376"/>
      <c r="NGS274" s="376"/>
      <c r="NGT274" s="376"/>
      <c r="NGU274" s="376"/>
      <c r="NGV274" s="376"/>
      <c r="NGW274" s="376"/>
      <c r="NGX274" s="376"/>
      <c r="NGY274" s="376"/>
      <c r="NGZ274" s="376"/>
      <c r="NHA274" s="376"/>
      <c r="NHB274" s="376"/>
      <c r="NHC274" s="376"/>
      <c r="NHD274" s="376"/>
      <c r="NHE274" s="376"/>
      <c r="NHF274" s="376"/>
      <c r="NHG274" s="376"/>
      <c r="NHH274" s="376"/>
      <c r="NHI274" s="376"/>
      <c r="NHJ274" s="376"/>
      <c r="NHK274" s="376"/>
      <c r="NHL274" s="376"/>
      <c r="NHM274" s="376"/>
      <c r="NHN274" s="376"/>
      <c r="NHO274" s="376"/>
      <c r="NHP274" s="376"/>
      <c r="NHQ274" s="376"/>
      <c r="NHR274" s="376"/>
      <c r="NHS274" s="376"/>
      <c r="NHT274" s="376"/>
      <c r="NHU274" s="376"/>
      <c r="NHV274" s="376"/>
      <c r="NHW274" s="376"/>
      <c r="NHX274" s="376"/>
      <c r="NHY274" s="376"/>
      <c r="NHZ274" s="376"/>
      <c r="NIA274" s="376"/>
      <c r="NIB274" s="376"/>
      <c r="NIC274" s="376"/>
      <c r="NID274" s="376"/>
      <c r="NIE274" s="376"/>
      <c r="NIF274" s="376"/>
      <c r="NIG274" s="376"/>
      <c r="NIH274" s="376"/>
      <c r="NII274" s="376"/>
      <c r="NIJ274" s="376"/>
      <c r="NIK274" s="376"/>
      <c r="NIL274" s="376"/>
      <c r="NIM274" s="376"/>
      <c r="NIN274" s="376"/>
      <c r="NIO274" s="376"/>
      <c r="NIP274" s="376"/>
      <c r="NIQ274" s="376"/>
      <c r="NIR274" s="376"/>
      <c r="NIS274" s="376"/>
      <c r="NIT274" s="376"/>
      <c r="NIU274" s="376"/>
      <c r="NIV274" s="376"/>
      <c r="NIW274" s="376"/>
      <c r="NIX274" s="376"/>
      <c r="NIY274" s="376"/>
      <c r="NIZ274" s="376"/>
      <c r="NJA274" s="376"/>
      <c r="NJB274" s="376"/>
      <c r="NJC274" s="376"/>
      <c r="NJD274" s="376"/>
      <c r="NJE274" s="376"/>
      <c r="NJF274" s="376"/>
      <c r="NJG274" s="376"/>
      <c r="NJH274" s="376"/>
      <c r="NJI274" s="376"/>
      <c r="NJJ274" s="376"/>
      <c r="NJK274" s="376"/>
      <c r="NJL274" s="376"/>
      <c r="NJM274" s="376"/>
      <c r="NJN274" s="376"/>
      <c r="NJO274" s="376"/>
      <c r="NJP274" s="376"/>
      <c r="NJQ274" s="376"/>
      <c r="NJR274" s="376"/>
      <c r="NJS274" s="376"/>
      <c r="NJT274" s="376"/>
      <c r="NJU274" s="376"/>
      <c r="NJV274" s="376"/>
      <c r="NJW274" s="376"/>
      <c r="NJX274" s="376"/>
      <c r="NJY274" s="376"/>
      <c r="NJZ274" s="376"/>
      <c r="NKA274" s="376"/>
      <c r="NKB274" s="376"/>
      <c r="NKC274" s="376"/>
      <c r="NKD274" s="376"/>
      <c r="NKE274" s="376"/>
      <c r="NKF274" s="376"/>
      <c r="NKG274" s="376"/>
      <c r="NKH274" s="376"/>
      <c r="NKI274" s="376"/>
      <c r="NKJ274" s="376"/>
      <c r="NKK274" s="376"/>
      <c r="NKL274" s="376"/>
      <c r="NKM274" s="376"/>
      <c r="NKN274" s="376"/>
      <c r="NKO274" s="376"/>
      <c r="NKP274" s="376"/>
      <c r="NKQ274" s="376"/>
      <c r="NKR274" s="376"/>
      <c r="NKS274" s="376"/>
      <c r="NKT274" s="376"/>
      <c r="NKU274" s="376"/>
      <c r="NKV274" s="376"/>
      <c r="NKW274" s="376"/>
      <c r="NKX274" s="376"/>
      <c r="NKY274" s="376"/>
      <c r="NKZ274" s="376"/>
      <c r="NLA274" s="376"/>
      <c r="NLB274" s="376"/>
      <c r="NLC274" s="376"/>
      <c r="NLD274" s="376"/>
      <c r="NLE274" s="376"/>
      <c r="NLF274" s="376"/>
      <c r="NLG274" s="376"/>
      <c r="NLH274" s="376"/>
      <c r="NLI274" s="376"/>
      <c r="NLJ274" s="376"/>
      <c r="NLK274" s="376"/>
      <c r="NLL274" s="376"/>
      <c r="NLM274" s="376"/>
      <c r="NLN274" s="376"/>
      <c r="NLO274" s="376"/>
      <c r="NLP274" s="376"/>
      <c r="NLQ274" s="376"/>
      <c r="NLR274" s="376"/>
      <c r="NLS274" s="376"/>
      <c r="NLT274" s="376"/>
      <c r="NLU274" s="376"/>
      <c r="NLV274" s="376"/>
      <c r="NLW274" s="376"/>
      <c r="NLX274" s="376"/>
      <c r="NLY274" s="376"/>
      <c r="NLZ274" s="376"/>
      <c r="NMA274" s="376"/>
      <c r="NMB274" s="376"/>
      <c r="NMC274" s="376"/>
      <c r="NMD274" s="376"/>
      <c r="NME274" s="376"/>
      <c r="NMF274" s="376"/>
      <c r="NMG274" s="376"/>
      <c r="NMH274" s="376"/>
      <c r="NMI274" s="376"/>
      <c r="NMJ274" s="376"/>
      <c r="NMK274" s="376"/>
      <c r="NML274" s="376"/>
      <c r="NMM274" s="376"/>
      <c r="NMN274" s="376"/>
      <c r="NMO274" s="376"/>
      <c r="NMP274" s="376"/>
      <c r="NMQ274" s="376"/>
      <c r="NMR274" s="376"/>
      <c r="NMS274" s="376"/>
      <c r="NMT274" s="376"/>
      <c r="NMU274" s="376"/>
      <c r="NMV274" s="376"/>
      <c r="NMW274" s="376"/>
      <c r="NMX274" s="376"/>
      <c r="NMY274" s="376"/>
      <c r="NMZ274" s="376"/>
      <c r="NNA274" s="376"/>
      <c r="NNB274" s="376"/>
      <c r="NNC274" s="376"/>
      <c r="NND274" s="376"/>
      <c r="NNE274" s="376"/>
      <c r="NNF274" s="376"/>
      <c r="NNG274" s="376"/>
      <c r="NNH274" s="376"/>
      <c r="NNI274" s="376"/>
      <c r="NNJ274" s="376"/>
      <c r="NNK274" s="376"/>
      <c r="NNL274" s="376"/>
      <c r="NNM274" s="376"/>
      <c r="NNN274" s="376"/>
      <c r="NNO274" s="376"/>
      <c r="NNP274" s="376"/>
      <c r="NNQ274" s="376"/>
      <c r="NNR274" s="376"/>
      <c r="NNS274" s="376"/>
      <c r="NNT274" s="376"/>
      <c r="NNU274" s="376"/>
      <c r="NNV274" s="376"/>
      <c r="NNW274" s="376"/>
      <c r="NNX274" s="376"/>
      <c r="NNY274" s="376"/>
      <c r="NNZ274" s="376"/>
      <c r="NOA274" s="376"/>
      <c r="NOB274" s="376"/>
      <c r="NOC274" s="376"/>
      <c r="NOD274" s="376"/>
      <c r="NOE274" s="376"/>
      <c r="NOF274" s="376"/>
      <c r="NOG274" s="376"/>
      <c r="NOH274" s="376"/>
      <c r="NOI274" s="376"/>
      <c r="NOJ274" s="376"/>
      <c r="NOK274" s="376"/>
      <c r="NOL274" s="376"/>
      <c r="NOM274" s="376"/>
      <c r="NON274" s="376"/>
      <c r="NOO274" s="376"/>
      <c r="NOP274" s="376"/>
      <c r="NOQ274" s="376"/>
      <c r="NOR274" s="376"/>
      <c r="NOS274" s="376"/>
      <c r="NOT274" s="376"/>
      <c r="NOU274" s="376"/>
      <c r="NOV274" s="376"/>
      <c r="NOW274" s="376"/>
      <c r="NOX274" s="376"/>
      <c r="NOY274" s="376"/>
      <c r="NOZ274" s="376"/>
      <c r="NPA274" s="376"/>
      <c r="NPB274" s="376"/>
      <c r="NPC274" s="376"/>
      <c r="NPD274" s="376"/>
      <c r="NPE274" s="376"/>
      <c r="NPF274" s="376"/>
      <c r="NPG274" s="376"/>
      <c r="NPH274" s="376"/>
      <c r="NPI274" s="376"/>
      <c r="NPJ274" s="376"/>
      <c r="NPK274" s="376"/>
      <c r="NPL274" s="376"/>
      <c r="NPM274" s="376"/>
      <c r="NPN274" s="376"/>
      <c r="NPO274" s="376"/>
      <c r="NPP274" s="376"/>
      <c r="NPQ274" s="376"/>
      <c r="NPR274" s="376"/>
      <c r="NPS274" s="376"/>
      <c r="NPT274" s="376"/>
      <c r="NPU274" s="376"/>
      <c r="NPV274" s="376"/>
      <c r="NPW274" s="376"/>
      <c r="NPX274" s="376"/>
      <c r="NPY274" s="376"/>
      <c r="NPZ274" s="376"/>
      <c r="NQA274" s="376"/>
      <c r="NQB274" s="376"/>
      <c r="NQC274" s="376"/>
      <c r="NQD274" s="376"/>
      <c r="NQE274" s="376"/>
      <c r="NQF274" s="376"/>
      <c r="NQG274" s="376"/>
      <c r="NQH274" s="376"/>
      <c r="NQI274" s="376"/>
      <c r="NQJ274" s="376"/>
      <c r="NQK274" s="376"/>
      <c r="NQL274" s="376"/>
      <c r="NQM274" s="376"/>
      <c r="NQN274" s="376"/>
      <c r="NQO274" s="376"/>
      <c r="NQP274" s="376"/>
      <c r="NQQ274" s="376"/>
      <c r="NQR274" s="376"/>
      <c r="NQS274" s="376"/>
      <c r="NQT274" s="376"/>
      <c r="NQU274" s="376"/>
      <c r="NQV274" s="376"/>
      <c r="NQW274" s="376"/>
      <c r="NQX274" s="376"/>
      <c r="NQY274" s="376"/>
      <c r="NQZ274" s="376"/>
      <c r="NRA274" s="376"/>
      <c r="NRB274" s="376"/>
      <c r="NRC274" s="376"/>
      <c r="NRD274" s="376"/>
      <c r="NRE274" s="376"/>
      <c r="NRF274" s="376"/>
      <c r="NRG274" s="376"/>
      <c r="NRH274" s="376"/>
      <c r="NRI274" s="376"/>
      <c r="NRJ274" s="376"/>
      <c r="NRK274" s="376"/>
      <c r="NRL274" s="376"/>
      <c r="NRM274" s="376"/>
      <c r="NRN274" s="376"/>
      <c r="NRO274" s="376"/>
      <c r="NRP274" s="376"/>
      <c r="NRQ274" s="376"/>
      <c r="NRR274" s="376"/>
      <c r="NRS274" s="376"/>
      <c r="NRT274" s="376"/>
      <c r="NRU274" s="376"/>
      <c r="NRV274" s="376"/>
      <c r="NRW274" s="376"/>
      <c r="NRX274" s="376"/>
      <c r="NRY274" s="376"/>
      <c r="NRZ274" s="376"/>
      <c r="NSA274" s="376"/>
      <c r="NSB274" s="376"/>
      <c r="NSC274" s="376"/>
      <c r="NSD274" s="376"/>
      <c r="NSE274" s="376"/>
      <c r="NSF274" s="376"/>
      <c r="NSG274" s="376"/>
      <c r="NSH274" s="376"/>
      <c r="NSI274" s="376"/>
      <c r="NSJ274" s="376"/>
      <c r="NSK274" s="376"/>
      <c r="NSL274" s="376"/>
      <c r="NSM274" s="376"/>
      <c r="NSN274" s="376"/>
      <c r="NSO274" s="376"/>
      <c r="NSP274" s="376"/>
      <c r="NSQ274" s="376"/>
      <c r="NSR274" s="376"/>
      <c r="NSS274" s="376"/>
      <c r="NST274" s="376"/>
      <c r="NSU274" s="376"/>
      <c r="NSV274" s="376"/>
      <c r="NSW274" s="376"/>
      <c r="NSX274" s="376"/>
      <c r="NSY274" s="376"/>
      <c r="NSZ274" s="376"/>
      <c r="NTA274" s="376"/>
      <c r="NTB274" s="376"/>
      <c r="NTC274" s="376"/>
      <c r="NTD274" s="376"/>
      <c r="NTE274" s="376"/>
      <c r="NTF274" s="376"/>
      <c r="NTG274" s="376"/>
      <c r="NTH274" s="376"/>
      <c r="NTI274" s="376"/>
      <c r="NTJ274" s="376"/>
      <c r="NTK274" s="376"/>
      <c r="NTL274" s="376"/>
      <c r="NTM274" s="376"/>
      <c r="NTN274" s="376"/>
      <c r="NTO274" s="376"/>
      <c r="NTP274" s="376"/>
      <c r="NTQ274" s="376"/>
      <c r="NTR274" s="376"/>
      <c r="NTS274" s="376"/>
      <c r="NTT274" s="376"/>
      <c r="NTU274" s="376"/>
      <c r="NTV274" s="376"/>
      <c r="NTW274" s="376"/>
      <c r="NTX274" s="376"/>
      <c r="NTY274" s="376"/>
      <c r="NTZ274" s="376"/>
      <c r="NUA274" s="376"/>
      <c r="NUB274" s="376"/>
      <c r="NUC274" s="376"/>
      <c r="NUD274" s="376"/>
      <c r="NUE274" s="376"/>
      <c r="NUF274" s="376"/>
      <c r="NUG274" s="376"/>
      <c r="NUH274" s="376"/>
      <c r="NUI274" s="376"/>
      <c r="NUJ274" s="376"/>
      <c r="NUK274" s="376"/>
      <c r="NUL274" s="376"/>
      <c r="NUM274" s="376"/>
      <c r="NUN274" s="376"/>
      <c r="NUO274" s="376"/>
      <c r="NUP274" s="376"/>
      <c r="NUQ274" s="376"/>
      <c r="NUR274" s="376"/>
      <c r="NUS274" s="376"/>
      <c r="NUT274" s="376"/>
      <c r="NUU274" s="376"/>
      <c r="NUV274" s="376"/>
      <c r="NUW274" s="376"/>
      <c r="NUX274" s="376"/>
      <c r="NUY274" s="376"/>
      <c r="NUZ274" s="376"/>
      <c r="NVA274" s="376"/>
      <c r="NVB274" s="376"/>
      <c r="NVC274" s="376"/>
      <c r="NVD274" s="376"/>
      <c r="NVE274" s="376"/>
      <c r="NVF274" s="376"/>
      <c r="NVG274" s="376"/>
      <c r="NVH274" s="376"/>
      <c r="NVI274" s="376"/>
      <c r="NVJ274" s="376"/>
      <c r="NVK274" s="376"/>
      <c r="NVL274" s="376"/>
      <c r="NVM274" s="376"/>
      <c r="NVN274" s="376"/>
      <c r="NVO274" s="376"/>
      <c r="NVP274" s="376"/>
      <c r="NVQ274" s="376"/>
      <c r="NVR274" s="376"/>
      <c r="NVS274" s="376"/>
      <c r="NVT274" s="376"/>
      <c r="NVU274" s="376"/>
      <c r="NVV274" s="376"/>
      <c r="NVW274" s="376"/>
      <c r="NVX274" s="376"/>
      <c r="NVY274" s="376"/>
      <c r="NVZ274" s="376"/>
      <c r="NWA274" s="376"/>
      <c r="NWB274" s="376"/>
      <c r="NWC274" s="376"/>
      <c r="NWD274" s="376"/>
      <c r="NWE274" s="376"/>
      <c r="NWF274" s="376"/>
      <c r="NWG274" s="376"/>
      <c r="NWH274" s="376"/>
      <c r="NWI274" s="376"/>
      <c r="NWJ274" s="376"/>
      <c r="NWK274" s="376"/>
      <c r="NWL274" s="376"/>
      <c r="NWM274" s="376"/>
      <c r="NWN274" s="376"/>
      <c r="NWO274" s="376"/>
      <c r="NWP274" s="376"/>
      <c r="NWQ274" s="376"/>
      <c r="NWR274" s="376"/>
      <c r="NWS274" s="376"/>
      <c r="NWT274" s="376"/>
      <c r="NWU274" s="376"/>
      <c r="NWV274" s="376"/>
      <c r="NWW274" s="376"/>
      <c r="NWX274" s="376"/>
      <c r="NWY274" s="376"/>
      <c r="NWZ274" s="376"/>
      <c r="NXA274" s="376"/>
      <c r="NXB274" s="376"/>
      <c r="NXC274" s="376"/>
      <c r="NXD274" s="376"/>
      <c r="NXE274" s="376"/>
      <c r="NXF274" s="376"/>
      <c r="NXG274" s="376"/>
      <c r="NXH274" s="376"/>
      <c r="NXI274" s="376"/>
      <c r="NXJ274" s="376"/>
      <c r="NXK274" s="376"/>
      <c r="NXL274" s="376"/>
      <c r="NXM274" s="376"/>
      <c r="NXN274" s="376"/>
      <c r="NXO274" s="376"/>
      <c r="NXP274" s="376"/>
      <c r="NXQ274" s="376"/>
      <c r="NXR274" s="376"/>
      <c r="NXS274" s="376"/>
      <c r="NXT274" s="376"/>
      <c r="NXU274" s="376"/>
      <c r="NXV274" s="376"/>
      <c r="NXW274" s="376"/>
      <c r="NXX274" s="376"/>
      <c r="NXY274" s="376"/>
      <c r="NXZ274" s="376"/>
      <c r="NYA274" s="376"/>
      <c r="NYB274" s="376"/>
      <c r="NYC274" s="376"/>
      <c r="NYD274" s="376"/>
      <c r="NYE274" s="376"/>
      <c r="NYF274" s="376"/>
      <c r="NYG274" s="376"/>
      <c r="NYH274" s="376"/>
      <c r="NYI274" s="376"/>
      <c r="NYJ274" s="376"/>
      <c r="NYK274" s="376"/>
      <c r="NYL274" s="376"/>
      <c r="NYM274" s="376"/>
      <c r="NYN274" s="376"/>
      <c r="NYO274" s="376"/>
      <c r="NYP274" s="376"/>
      <c r="NYQ274" s="376"/>
      <c r="NYR274" s="376"/>
      <c r="NYS274" s="376"/>
      <c r="NYT274" s="376"/>
      <c r="NYU274" s="376"/>
      <c r="NYV274" s="376"/>
      <c r="NYW274" s="376"/>
      <c r="NYX274" s="376"/>
      <c r="NYY274" s="376"/>
      <c r="NYZ274" s="376"/>
      <c r="NZA274" s="376"/>
      <c r="NZB274" s="376"/>
      <c r="NZC274" s="376"/>
      <c r="NZD274" s="376"/>
      <c r="NZE274" s="376"/>
      <c r="NZF274" s="376"/>
      <c r="NZG274" s="376"/>
      <c r="NZH274" s="376"/>
      <c r="NZI274" s="376"/>
      <c r="NZJ274" s="376"/>
      <c r="NZK274" s="376"/>
      <c r="NZL274" s="376"/>
      <c r="NZM274" s="376"/>
      <c r="NZN274" s="376"/>
      <c r="NZO274" s="376"/>
      <c r="NZP274" s="376"/>
      <c r="NZQ274" s="376"/>
      <c r="NZR274" s="376"/>
      <c r="NZS274" s="376"/>
      <c r="NZT274" s="376"/>
      <c r="NZU274" s="376"/>
      <c r="NZV274" s="376"/>
      <c r="NZW274" s="376"/>
      <c r="NZX274" s="376"/>
      <c r="NZY274" s="376"/>
      <c r="NZZ274" s="376"/>
      <c r="OAA274" s="376"/>
      <c r="OAB274" s="376"/>
      <c r="OAC274" s="376"/>
      <c r="OAD274" s="376"/>
      <c r="OAE274" s="376"/>
      <c r="OAF274" s="376"/>
      <c r="OAG274" s="376"/>
      <c r="OAH274" s="376"/>
      <c r="OAI274" s="376"/>
      <c r="OAJ274" s="376"/>
      <c r="OAK274" s="376"/>
      <c r="OAL274" s="376"/>
      <c r="OAM274" s="376"/>
      <c r="OAN274" s="376"/>
      <c r="OAO274" s="376"/>
      <c r="OAP274" s="376"/>
      <c r="OAQ274" s="376"/>
      <c r="OAR274" s="376"/>
      <c r="OAS274" s="376"/>
      <c r="OAT274" s="376"/>
      <c r="OAU274" s="376"/>
      <c r="OAV274" s="376"/>
      <c r="OAW274" s="376"/>
      <c r="OAX274" s="376"/>
      <c r="OAY274" s="376"/>
      <c r="OAZ274" s="376"/>
      <c r="OBA274" s="376"/>
      <c r="OBB274" s="376"/>
      <c r="OBC274" s="376"/>
      <c r="OBD274" s="376"/>
      <c r="OBE274" s="376"/>
      <c r="OBF274" s="376"/>
      <c r="OBG274" s="376"/>
      <c r="OBH274" s="376"/>
      <c r="OBI274" s="376"/>
      <c r="OBJ274" s="376"/>
      <c r="OBK274" s="376"/>
      <c r="OBL274" s="376"/>
      <c r="OBM274" s="376"/>
      <c r="OBN274" s="376"/>
      <c r="OBO274" s="376"/>
      <c r="OBP274" s="376"/>
      <c r="OBQ274" s="376"/>
      <c r="OBR274" s="376"/>
      <c r="OBS274" s="376"/>
      <c r="OBT274" s="376"/>
      <c r="OBU274" s="376"/>
      <c r="OBV274" s="376"/>
      <c r="OBW274" s="376"/>
      <c r="OBX274" s="376"/>
      <c r="OBY274" s="376"/>
      <c r="OBZ274" s="376"/>
      <c r="OCA274" s="376"/>
      <c r="OCB274" s="376"/>
      <c r="OCC274" s="376"/>
      <c r="OCD274" s="376"/>
      <c r="OCE274" s="376"/>
      <c r="OCF274" s="376"/>
      <c r="OCG274" s="376"/>
      <c r="OCH274" s="376"/>
      <c r="OCI274" s="376"/>
      <c r="OCJ274" s="376"/>
      <c r="OCK274" s="376"/>
      <c r="OCL274" s="376"/>
      <c r="OCM274" s="376"/>
      <c r="OCN274" s="376"/>
      <c r="OCO274" s="376"/>
      <c r="OCP274" s="376"/>
      <c r="OCQ274" s="376"/>
      <c r="OCR274" s="376"/>
      <c r="OCS274" s="376"/>
      <c r="OCT274" s="376"/>
      <c r="OCU274" s="376"/>
      <c r="OCV274" s="376"/>
      <c r="OCW274" s="376"/>
      <c r="OCX274" s="376"/>
      <c r="OCY274" s="376"/>
      <c r="OCZ274" s="376"/>
      <c r="ODA274" s="376"/>
      <c r="ODB274" s="376"/>
      <c r="ODC274" s="376"/>
      <c r="ODD274" s="376"/>
      <c r="ODE274" s="376"/>
      <c r="ODF274" s="376"/>
      <c r="ODG274" s="376"/>
      <c r="ODH274" s="376"/>
      <c r="ODI274" s="376"/>
      <c r="ODJ274" s="376"/>
      <c r="ODK274" s="376"/>
      <c r="ODL274" s="376"/>
      <c r="ODM274" s="376"/>
      <c r="ODN274" s="376"/>
      <c r="ODO274" s="376"/>
      <c r="ODP274" s="376"/>
      <c r="ODQ274" s="376"/>
      <c r="ODR274" s="376"/>
      <c r="ODS274" s="376"/>
      <c r="ODT274" s="376"/>
      <c r="ODU274" s="376"/>
      <c r="ODV274" s="376"/>
      <c r="ODW274" s="376"/>
      <c r="ODX274" s="376"/>
      <c r="ODY274" s="376"/>
      <c r="ODZ274" s="376"/>
      <c r="OEA274" s="376"/>
      <c r="OEB274" s="376"/>
      <c r="OEC274" s="376"/>
      <c r="OED274" s="376"/>
      <c r="OEE274" s="376"/>
      <c r="OEF274" s="376"/>
      <c r="OEG274" s="376"/>
      <c r="OEH274" s="376"/>
      <c r="OEI274" s="376"/>
      <c r="OEJ274" s="376"/>
      <c r="OEK274" s="376"/>
      <c r="OEL274" s="376"/>
      <c r="OEM274" s="376"/>
      <c r="OEN274" s="376"/>
      <c r="OEO274" s="376"/>
      <c r="OEP274" s="376"/>
      <c r="OEQ274" s="376"/>
      <c r="OER274" s="376"/>
      <c r="OES274" s="376"/>
      <c r="OET274" s="376"/>
      <c r="OEU274" s="376"/>
      <c r="OEV274" s="376"/>
      <c r="OEW274" s="376"/>
      <c r="OEX274" s="376"/>
      <c r="OEY274" s="376"/>
      <c r="OEZ274" s="376"/>
      <c r="OFA274" s="376"/>
      <c r="OFB274" s="376"/>
      <c r="OFC274" s="376"/>
      <c r="OFD274" s="376"/>
      <c r="OFE274" s="376"/>
      <c r="OFF274" s="376"/>
      <c r="OFG274" s="376"/>
      <c r="OFH274" s="376"/>
      <c r="OFI274" s="376"/>
      <c r="OFJ274" s="376"/>
      <c r="OFK274" s="376"/>
      <c r="OFL274" s="376"/>
      <c r="OFM274" s="376"/>
      <c r="OFN274" s="376"/>
      <c r="OFO274" s="376"/>
      <c r="OFP274" s="376"/>
      <c r="OFQ274" s="376"/>
      <c r="OFR274" s="376"/>
      <c r="OFS274" s="376"/>
      <c r="OFT274" s="376"/>
      <c r="OFU274" s="376"/>
      <c r="OFV274" s="376"/>
      <c r="OFW274" s="376"/>
      <c r="OFX274" s="376"/>
      <c r="OFY274" s="376"/>
      <c r="OFZ274" s="376"/>
      <c r="OGA274" s="376"/>
      <c r="OGB274" s="376"/>
      <c r="OGC274" s="376"/>
      <c r="OGD274" s="376"/>
      <c r="OGE274" s="376"/>
      <c r="OGF274" s="376"/>
      <c r="OGG274" s="376"/>
      <c r="OGH274" s="376"/>
      <c r="OGI274" s="376"/>
      <c r="OGJ274" s="376"/>
      <c r="OGK274" s="376"/>
      <c r="OGL274" s="376"/>
      <c r="OGM274" s="376"/>
      <c r="OGN274" s="376"/>
      <c r="OGO274" s="376"/>
      <c r="OGP274" s="376"/>
      <c r="OGQ274" s="376"/>
      <c r="OGR274" s="376"/>
      <c r="OGS274" s="376"/>
      <c r="OGT274" s="376"/>
      <c r="OGU274" s="376"/>
      <c r="OGV274" s="376"/>
      <c r="OGW274" s="376"/>
      <c r="OGX274" s="376"/>
      <c r="OGY274" s="376"/>
      <c r="OGZ274" s="376"/>
      <c r="OHA274" s="376"/>
      <c r="OHB274" s="376"/>
      <c r="OHC274" s="376"/>
      <c r="OHD274" s="376"/>
      <c r="OHE274" s="376"/>
      <c r="OHF274" s="376"/>
      <c r="OHG274" s="376"/>
      <c r="OHH274" s="376"/>
      <c r="OHI274" s="376"/>
      <c r="OHJ274" s="376"/>
      <c r="OHK274" s="376"/>
      <c r="OHL274" s="376"/>
      <c r="OHM274" s="376"/>
      <c r="OHN274" s="376"/>
      <c r="OHO274" s="376"/>
      <c r="OHP274" s="376"/>
      <c r="OHQ274" s="376"/>
      <c r="OHR274" s="376"/>
      <c r="OHS274" s="376"/>
      <c r="OHT274" s="376"/>
      <c r="OHU274" s="376"/>
      <c r="OHV274" s="376"/>
      <c r="OHW274" s="376"/>
      <c r="OHX274" s="376"/>
      <c r="OHY274" s="376"/>
      <c r="OHZ274" s="376"/>
      <c r="OIA274" s="376"/>
      <c r="OIB274" s="376"/>
      <c r="OIC274" s="376"/>
      <c r="OID274" s="376"/>
      <c r="OIE274" s="376"/>
      <c r="OIF274" s="376"/>
      <c r="OIG274" s="376"/>
      <c r="OIH274" s="376"/>
      <c r="OII274" s="376"/>
      <c r="OIJ274" s="376"/>
      <c r="OIK274" s="376"/>
      <c r="OIL274" s="376"/>
      <c r="OIM274" s="376"/>
      <c r="OIN274" s="376"/>
      <c r="OIO274" s="376"/>
      <c r="OIP274" s="376"/>
      <c r="OIQ274" s="376"/>
      <c r="OIR274" s="376"/>
      <c r="OIS274" s="376"/>
      <c r="OIT274" s="376"/>
      <c r="OIU274" s="376"/>
      <c r="OIV274" s="376"/>
      <c r="OIW274" s="376"/>
      <c r="OIX274" s="376"/>
      <c r="OIY274" s="376"/>
      <c r="OIZ274" s="376"/>
      <c r="OJA274" s="376"/>
      <c r="OJB274" s="376"/>
      <c r="OJC274" s="376"/>
      <c r="OJD274" s="376"/>
      <c r="OJE274" s="376"/>
      <c r="OJF274" s="376"/>
      <c r="OJG274" s="376"/>
      <c r="OJH274" s="376"/>
      <c r="OJI274" s="376"/>
      <c r="OJJ274" s="376"/>
      <c r="OJK274" s="376"/>
      <c r="OJL274" s="376"/>
      <c r="OJM274" s="376"/>
      <c r="OJN274" s="376"/>
      <c r="OJO274" s="376"/>
      <c r="OJP274" s="376"/>
      <c r="OJQ274" s="376"/>
      <c r="OJR274" s="376"/>
      <c r="OJS274" s="376"/>
      <c r="OJT274" s="376"/>
      <c r="OJU274" s="376"/>
      <c r="OJV274" s="376"/>
      <c r="OJW274" s="376"/>
      <c r="OJX274" s="376"/>
      <c r="OJY274" s="376"/>
      <c r="OJZ274" s="376"/>
      <c r="OKA274" s="376"/>
      <c r="OKB274" s="376"/>
      <c r="OKC274" s="376"/>
      <c r="OKD274" s="376"/>
      <c r="OKE274" s="376"/>
      <c r="OKF274" s="376"/>
      <c r="OKG274" s="376"/>
      <c r="OKH274" s="376"/>
      <c r="OKI274" s="376"/>
      <c r="OKJ274" s="376"/>
      <c r="OKK274" s="376"/>
      <c r="OKL274" s="376"/>
      <c r="OKM274" s="376"/>
      <c r="OKN274" s="376"/>
      <c r="OKO274" s="376"/>
      <c r="OKP274" s="376"/>
      <c r="OKQ274" s="376"/>
      <c r="OKR274" s="376"/>
      <c r="OKS274" s="376"/>
      <c r="OKT274" s="376"/>
      <c r="OKU274" s="376"/>
      <c r="OKV274" s="376"/>
      <c r="OKW274" s="376"/>
      <c r="OKX274" s="376"/>
      <c r="OKY274" s="376"/>
      <c r="OKZ274" s="376"/>
      <c r="OLA274" s="376"/>
      <c r="OLB274" s="376"/>
      <c r="OLC274" s="376"/>
      <c r="OLD274" s="376"/>
      <c r="OLE274" s="376"/>
      <c r="OLF274" s="376"/>
      <c r="OLG274" s="376"/>
      <c r="OLH274" s="376"/>
      <c r="OLI274" s="376"/>
      <c r="OLJ274" s="376"/>
      <c r="OLK274" s="376"/>
      <c r="OLL274" s="376"/>
      <c r="OLM274" s="376"/>
      <c r="OLN274" s="376"/>
      <c r="OLO274" s="376"/>
      <c r="OLP274" s="376"/>
      <c r="OLQ274" s="376"/>
      <c r="OLR274" s="376"/>
      <c r="OLS274" s="376"/>
      <c r="OLT274" s="376"/>
      <c r="OLU274" s="376"/>
      <c r="OLV274" s="376"/>
      <c r="OLW274" s="376"/>
      <c r="OLX274" s="376"/>
      <c r="OLY274" s="376"/>
      <c r="OLZ274" s="376"/>
      <c r="OMA274" s="376"/>
      <c r="OMB274" s="376"/>
      <c r="OMC274" s="376"/>
      <c r="OMD274" s="376"/>
      <c r="OME274" s="376"/>
      <c r="OMF274" s="376"/>
      <c r="OMG274" s="376"/>
      <c r="OMH274" s="376"/>
      <c r="OMI274" s="376"/>
      <c r="OMJ274" s="376"/>
      <c r="OMK274" s="376"/>
      <c r="OML274" s="376"/>
      <c r="OMM274" s="376"/>
      <c r="OMN274" s="376"/>
      <c r="OMO274" s="376"/>
      <c r="OMP274" s="376"/>
      <c r="OMQ274" s="376"/>
      <c r="OMR274" s="376"/>
      <c r="OMS274" s="376"/>
      <c r="OMT274" s="376"/>
      <c r="OMU274" s="376"/>
      <c r="OMV274" s="376"/>
      <c r="OMW274" s="376"/>
      <c r="OMX274" s="376"/>
      <c r="OMY274" s="376"/>
      <c r="OMZ274" s="376"/>
      <c r="ONA274" s="376"/>
      <c r="ONB274" s="376"/>
      <c r="ONC274" s="376"/>
      <c r="OND274" s="376"/>
      <c r="ONE274" s="376"/>
      <c r="ONF274" s="376"/>
      <c r="ONG274" s="376"/>
      <c r="ONH274" s="376"/>
      <c r="ONI274" s="376"/>
      <c r="ONJ274" s="376"/>
      <c r="ONK274" s="376"/>
      <c r="ONL274" s="376"/>
      <c r="ONM274" s="376"/>
      <c r="ONN274" s="376"/>
      <c r="ONO274" s="376"/>
      <c r="ONP274" s="376"/>
      <c r="ONQ274" s="376"/>
      <c r="ONR274" s="376"/>
      <c r="ONS274" s="376"/>
      <c r="ONT274" s="376"/>
      <c r="ONU274" s="376"/>
      <c r="ONV274" s="376"/>
      <c r="ONW274" s="376"/>
      <c r="ONX274" s="376"/>
      <c r="ONY274" s="376"/>
      <c r="ONZ274" s="376"/>
      <c r="OOA274" s="376"/>
      <c r="OOB274" s="376"/>
      <c r="OOC274" s="376"/>
      <c r="OOD274" s="376"/>
      <c r="OOE274" s="376"/>
      <c r="OOF274" s="376"/>
      <c r="OOG274" s="376"/>
      <c r="OOH274" s="376"/>
      <c r="OOI274" s="376"/>
      <c r="OOJ274" s="376"/>
      <c r="OOK274" s="376"/>
      <c r="OOL274" s="376"/>
      <c r="OOM274" s="376"/>
      <c r="OON274" s="376"/>
      <c r="OOO274" s="376"/>
      <c r="OOP274" s="376"/>
      <c r="OOQ274" s="376"/>
      <c r="OOR274" s="376"/>
      <c r="OOS274" s="376"/>
      <c r="OOT274" s="376"/>
      <c r="OOU274" s="376"/>
      <c r="OOV274" s="376"/>
      <c r="OOW274" s="376"/>
      <c r="OOX274" s="376"/>
      <c r="OOY274" s="376"/>
      <c r="OOZ274" s="376"/>
      <c r="OPA274" s="376"/>
      <c r="OPB274" s="376"/>
      <c r="OPC274" s="376"/>
      <c r="OPD274" s="376"/>
      <c r="OPE274" s="376"/>
      <c r="OPF274" s="376"/>
      <c r="OPG274" s="376"/>
      <c r="OPH274" s="376"/>
      <c r="OPI274" s="376"/>
      <c r="OPJ274" s="376"/>
      <c r="OPK274" s="376"/>
      <c r="OPL274" s="376"/>
      <c r="OPM274" s="376"/>
      <c r="OPN274" s="376"/>
      <c r="OPO274" s="376"/>
      <c r="OPP274" s="376"/>
      <c r="OPQ274" s="376"/>
      <c r="OPR274" s="376"/>
      <c r="OPS274" s="376"/>
      <c r="OPT274" s="376"/>
      <c r="OPU274" s="376"/>
      <c r="OPV274" s="376"/>
      <c r="OPW274" s="376"/>
      <c r="OPX274" s="376"/>
      <c r="OPY274" s="376"/>
      <c r="OPZ274" s="376"/>
      <c r="OQA274" s="376"/>
      <c r="OQB274" s="376"/>
      <c r="OQC274" s="376"/>
      <c r="OQD274" s="376"/>
      <c r="OQE274" s="376"/>
      <c r="OQF274" s="376"/>
      <c r="OQG274" s="376"/>
      <c r="OQH274" s="376"/>
      <c r="OQI274" s="376"/>
      <c r="OQJ274" s="376"/>
      <c r="OQK274" s="376"/>
      <c r="OQL274" s="376"/>
      <c r="OQM274" s="376"/>
      <c r="OQN274" s="376"/>
      <c r="OQO274" s="376"/>
      <c r="OQP274" s="376"/>
      <c r="OQQ274" s="376"/>
      <c r="OQR274" s="376"/>
      <c r="OQS274" s="376"/>
      <c r="OQT274" s="376"/>
      <c r="OQU274" s="376"/>
      <c r="OQV274" s="376"/>
      <c r="OQW274" s="376"/>
      <c r="OQX274" s="376"/>
      <c r="OQY274" s="376"/>
      <c r="OQZ274" s="376"/>
      <c r="ORA274" s="376"/>
      <c r="ORB274" s="376"/>
      <c r="ORC274" s="376"/>
      <c r="ORD274" s="376"/>
      <c r="ORE274" s="376"/>
      <c r="ORF274" s="376"/>
      <c r="ORG274" s="376"/>
      <c r="ORH274" s="376"/>
      <c r="ORI274" s="376"/>
      <c r="ORJ274" s="376"/>
      <c r="ORK274" s="376"/>
      <c r="ORL274" s="376"/>
      <c r="ORM274" s="376"/>
      <c r="ORN274" s="376"/>
      <c r="ORO274" s="376"/>
      <c r="ORP274" s="376"/>
      <c r="ORQ274" s="376"/>
      <c r="ORR274" s="376"/>
      <c r="ORS274" s="376"/>
      <c r="ORT274" s="376"/>
      <c r="ORU274" s="376"/>
      <c r="ORV274" s="376"/>
      <c r="ORW274" s="376"/>
      <c r="ORX274" s="376"/>
      <c r="ORY274" s="376"/>
      <c r="ORZ274" s="376"/>
      <c r="OSA274" s="376"/>
      <c r="OSB274" s="376"/>
      <c r="OSC274" s="376"/>
      <c r="OSD274" s="376"/>
      <c r="OSE274" s="376"/>
      <c r="OSF274" s="376"/>
      <c r="OSG274" s="376"/>
      <c r="OSH274" s="376"/>
      <c r="OSI274" s="376"/>
      <c r="OSJ274" s="376"/>
      <c r="OSK274" s="376"/>
      <c r="OSL274" s="376"/>
      <c r="OSM274" s="376"/>
      <c r="OSN274" s="376"/>
      <c r="OSO274" s="376"/>
      <c r="OSP274" s="376"/>
      <c r="OSQ274" s="376"/>
      <c r="OSR274" s="376"/>
      <c r="OSS274" s="376"/>
      <c r="OST274" s="376"/>
      <c r="OSU274" s="376"/>
      <c r="OSV274" s="376"/>
      <c r="OSW274" s="376"/>
      <c r="OSX274" s="376"/>
      <c r="OSY274" s="376"/>
      <c r="OSZ274" s="376"/>
      <c r="OTA274" s="376"/>
      <c r="OTB274" s="376"/>
      <c r="OTC274" s="376"/>
      <c r="OTD274" s="376"/>
      <c r="OTE274" s="376"/>
      <c r="OTF274" s="376"/>
      <c r="OTG274" s="376"/>
      <c r="OTH274" s="376"/>
      <c r="OTI274" s="376"/>
      <c r="OTJ274" s="376"/>
      <c r="OTK274" s="376"/>
      <c r="OTL274" s="376"/>
      <c r="OTM274" s="376"/>
      <c r="OTN274" s="376"/>
      <c r="OTO274" s="376"/>
      <c r="OTP274" s="376"/>
      <c r="OTQ274" s="376"/>
      <c r="OTR274" s="376"/>
      <c r="OTS274" s="376"/>
      <c r="OTT274" s="376"/>
      <c r="OTU274" s="376"/>
      <c r="OTV274" s="376"/>
      <c r="OTW274" s="376"/>
      <c r="OTX274" s="376"/>
      <c r="OTY274" s="376"/>
      <c r="OTZ274" s="376"/>
      <c r="OUA274" s="376"/>
      <c r="OUB274" s="376"/>
      <c r="OUC274" s="376"/>
      <c r="OUD274" s="376"/>
      <c r="OUE274" s="376"/>
      <c r="OUF274" s="376"/>
      <c r="OUG274" s="376"/>
      <c r="OUH274" s="376"/>
      <c r="OUI274" s="376"/>
      <c r="OUJ274" s="376"/>
      <c r="OUK274" s="376"/>
      <c r="OUL274" s="376"/>
      <c r="OUM274" s="376"/>
      <c r="OUN274" s="376"/>
      <c r="OUO274" s="376"/>
      <c r="OUP274" s="376"/>
      <c r="OUQ274" s="376"/>
      <c r="OUR274" s="376"/>
      <c r="OUS274" s="376"/>
      <c r="OUT274" s="376"/>
      <c r="OUU274" s="376"/>
      <c r="OUV274" s="376"/>
      <c r="OUW274" s="376"/>
      <c r="OUX274" s="376"/>
      <c r="OUY274" s="376"/>
      <c r="OUZ274" s="376"/>
      <c r="OVA274" s="376"/>
      <c r="OVB274" s="376"/>
      <c r="OVC274" s="376"/>
      <c r="OVD274" s="376"/>
      <c r="OVE274" s="376"/>
      <c r="OVF274" s="376"/>
      <c r="OVG274" s="376"/>
      <c r="OVH274" s="376"/>
      <c r="OVI274" s="376"/>
      <c r="OVJ274" s="376"/>
      <c r="OVK274" s="376"/>
      <c r="OVL274" s="376"/>
      <c r="OVM274" s="376"/>
      <c r="OVN274" s="376"/>
      <c r="OVO274" s="376"/>
      <c r="OVP274" s="376"/>
      <c r="OVQ274" s="376"/>
      <c r="OVR274" s="376"/>
      <c r="OVS274" s="376"/>
      <c r="OVT274" s="376"/>
      <c r="OVU274" s="376"/>
      <c r="OVV274" s="376"/>
      <c r="OVW274" s="376"/>
      <c r="OVX274" s="376"/>
      <c r="OVY274" s="376"/>
      <c r="OVZ274" s="376"/>
      <c r="OWA274" s="376"/>
      <c r="OWB274" s="376"/>
      <c r="OWC274" s="376"/>
      <c r="OWD274" s="376"/>
      <c r="OWE274" s="376"/>
      <c r="OWF274" s="376"/>
      <c r="OWG274" s="376"/>
      <c r="OWH274" s="376"/>
      <c r="OWI274" s="376"/>
      <c r="OWJ274" s="376"/>
      <c r="OWK274" s="376"/>
      <c r="OWL274" s="376"/>
      <c r="OWM274" s="376"/>
      <c r="OWN274" s="376"/>
      <c r="OWO274" s="376"/>
      <c r="OWP274" s="376"/>
      <c r="OWQ274" s="376"/>
      <c r="OWR274" s="376"/>
      <c r="OWS274" s="376"/>
      <c r="OWT274" s="376"/>
      <c r="OWU274" s="376"/>
      <c r="OWV274" s="376"/>
      <c r="OWW274" s="376"/>
      <c r="OWX274" s="376"/>
      <c r="OWY274" s="376"/>
      <c r="OWZ274" s="376"/>
      <c r="OXA274" s="376"/>
      <c r="OXB274" s="376"/>
      <c r="OXC274" s="376"/>
      <c r="OXD274" s="376"/>
      <c r="OXE274" s="376"/>
      <c r="OXF274" s="376"/>
      <c r="OXG274" s="376"/>
      <c r="OXH274" s="376"/>
      <c r="OXI274" s="376"/>
      <c r="OXJ274" s="376"/>
      <c r="OXK274" s="376"/>
      <c r="OXL274" s="376"/>
      <c r="OXM274" s="376"/>
      <c r="OXN274" s="376"/>
      <c r="OXO274" s="376"/>
      <c r="OXP274" s="376"/>
      <c r="OXQ274" s="376"/>
      <c r="OXR274" s="376"/>
      <c r="OXS274" s="376"/>
      <c r="OXT274" s="376"/>
      <c r="OXU274" s="376"/>
      <c r="OXV274" s="376"/>
      <c r="OXW274" s="376"/>
      <c r="OXX274" s="376"/>
      <c r="OXY274" s="376"/>
      <c r="OXZ274" s="376"/>
      <c r="OYA274" s="376"/>
      <c r="OYB274" s="376"/>
      <c r="OYC274" s="376"/>
      <c r="OYD274" s="376"/>
      <c r="OYE274" s="376"/>
      <c r="OYF274" s="376"/>
      <c r="OYG274" s="376"/>
      <c r="OYH274" s="376"/>
      <c r="OYI274" s="376"/>
      <c r="OYJ274" s="376"/>
      <c r="OYK274" s="376"/>
      <c r="OYL274" s="376"/>
      <c r="OYM274" s="376"/>
      <c r="OYN274" s="376"/>
      <c r="OYO274" s="376"/>
      <c r="OYP274" s="376"/>
      <c r="OYQ274" s="376"/>
      <c r="OYR274" s="376"/>
      <c r="OYS274" s="376"/>
      <c r="OYT274" s="376"/>
      <c r="OYU274" s="376"/>
      <c r="OYV274" s="376"/>
      <c r="OYW274" s="376"/>
      <c r="OYX274" s="376"/>
      <c r="OYY274" s="376"/>
      <c r="OYZ274" s="376"/>
      <c r="OZA274" s="376"/>
      <c r="OZB274" s="376"/>
      <c r="OZC274" s="376"/>
      <c r="OZD274" s="376"/>
      <c r="OZE274" s="376"/>
      <c r="OZF274" s="376"/>
      <c r="OZG274" s="376"/>
      <c r="OZH274" s="376"/>
      <c r="OZI274" s="376"/>
      <c r="OZJ274" s="376"/>
      <c r="OZK274" s="376"/>
      <c r="OZL274" s="376"/>
      <c r="OZM274" s="376"/>
      <c r="OZN274" s="376"/>
      <c r="OZO274" s="376"/>
      <c r="OZP274" s="376"/>
      <c r="OZQ274" s="376"/>
      <c r="OZR274" s="376"/>
      <c r="OZS274" s="376"/>
      <c r="OZT274" s="376"/>
      <c r="OZU274" s="376"/>
      <c r="OZV274" s="376"/>
      <c r="OZW274" s="376"/>
      <c r="OZX274" s="376"/>
      <c r="OZY274" s="376"/>
      <c r="OZZ274" s="376"/>
      <c r="PAA274" s="376"/>
      <c r="PAB274" s="376"/>
      <c r="PAC274" s="376"/>
      <c r="PAD274" s="376"/>
      <c r="PAE274" s="376"/>
      <c r="PAF274" s="376"/>
      <c r="PAG274" s="376"/>
      <c r="PAH274" s="376"/>
      <c r="PAI274" s="376"/>
      <c r="PAJ274" s="376"/>
      <c r="PAK274" s="376"/>
      <c r="PAL274" s="376"/>
      <c r="PAM274" s="376"/>
      <c r="PAN274" s="376"/>
      <c r="PAO274" s="376"/>
      <c r="PAP274" s="376"/>
      <c r="PAQ274" s="376"/>
      <c r="PAR274" s="376"/>
      <c r="PAS274" s="376"/>
      <c r="PAT274" s="376"/>
      <c r="PAU274" s="376"/>
      <c r="PAV274" s="376"/>
      <c r="PAW274" s="376"/>
      <c r="PAX274" s="376"/>
      <c r="PAY274" s="376"/>
      <c r="PAZ274" s="376"/>
      <c r="PBA274" s="376"/>
      <c r="PBB274" s="376"/>
      <c r="PBC274" s="376"/>
      <c r="PBD274" s="376"/>
      <c r="PBE274" s="376"/>
      <c r="PBF274" s="376"/>
      <c r="PBG274" s="376"/>
      <c r="PBH274" s="376"/>
      <c r="PBI274" s="376"/>
      <c r="PBJ274" s="376"/>
      <c r="PBK274" s="376"/>
      <c r="PBL274" s="376"/>
      <c r="PBM274" s="376"/>
      <c r="PBN274" s="376"/>
      <c r="PBO274" s="376"/>
      <c r="PBP274" s="376"/>
      <c r="PBQ274" s="376"/>
      <c r="PBR274" s="376"/>
      <c r="PBS274" s="376"/>
      <c r="PBT274" s="376"/>
      <c r="PBU274" s="376"/>
      <c r="PBV274" s="376"/>
      <c r="PBW274" s="376"/>
      <c r="PBX274" s="376"/>
      <c r="PBY274" s="376"/>
      <c r="PBZ274" s="376"/>
      <c r="PCA274" s="376"/>
      <c r="PCB274" s="376"/>
      <c r="PCC274" s="376"/>
      <c r="PCD274" s="376"/>
      <c r="PCE274" s="376"/>
      <c r="PCF274" s="376"/>
      <c r="PCG274" s="376"/>
      <c r="PCH274" s="376"/>
      <c r="PCI274" s="376"/>
      <c r="PCJ274" s="376"/>
      <c r="PCK274" s="376"/>
      <c r="PCL274" s="376"/>
      <c r="PCM274" s="376"/>
      <c r="PCN274" s="376"/>
      <c r="PCO274" s="376"/>
      <c r="PCP274" s="376"/>
      <c r="PCQ274" s="376"/>
      <c r="PCR274" s="376"/>
      <c r="PCS274" s="376"/>
      <c r="PCT274" s="376"/>
      <c r="PCU274" s="376"/>
      <c r="PCV274" s="376"/>
      <c r="PCW274" s="376"/>
      <c r="PCX274" s="376"/>
      <c r="PCY274" s="376"/>
      <c r="PCZ274" s="376"/>
      <c r="PDA274" s="376"/>
      <c r="PDB274" s="376"/>
      <c r="PDC274" s="376"/>
      <c r="PDD274" s="376"/>
      <c r="PDE274" s="376"/>
      <c r="PDF274" s="376"/>
      <c r="PDG274" s="376"/>
      <c r="PDH274" s="376"/>
      <c r="PDI274" s="376"/>
      <c r="PDJ274" s="376"/>
      <c r="PDK274" s="376"/>
      <c r="PDL274" s="376"/>
      <c r="PDM274" s="376"/>
      <c r="PDN274" s="376"/>
      <c r="PDO274" s="376"/>
      <c r="PDP274" s="376"/>
      <c r="PDQ274" s="376"/>
      <c r="PDR274" s="376"/>
      <c r="PDS274" s="376"/>
      <c r="PDT274" s="376"/>
      <c r="PDU274" s="376"/>
      <c r="PDV274" s="376"/>
      <c r="PDW274" s="376"/>
      <c r="PDX274" s="376"/>
      <c r="PDY274" s="376"/>
      <c r="PDZ274" s="376"/>
      <c r="PEA274" s="376"/>
      <c r="PEB274" s="376"/>
      <c r="PEC274" s="376"/>
      <c r="PED274" s="376"/>
      <c r="PEE274" s="376"/>
      <c r="PEF274" s="376"/>
      <c r="PEG274" s="376"/>
      <c r="PEH274" s="376"/>
      <c r="PEI274" s="376"/>
      <c r="PEJ274" s="376"/>
      <c r="PEK274" s="376"/>
      <c r="PEL274" s="376"/>
      <c r="PEM274" s="376"/>
      <c r="PEN274" s="376"/>
      <c r="PEO274" s="376"/>
      <c r="PEP274" s="376"/>
      <c r="PEQ274" s="376"/>
      <c r="PER274" s="376"/>
      <c r="PES274" s="376"/>
      <c r="PET274" s="376"/>
      <c r="PEU274" s="376"/>
      <c r="PEV274" s="376"/>
      <c r="PEW274" s="376"/>
      <c r="PEX274" s="376"/>
      <c r="PEY274" s="376"/>
      <c r="PEZ274" s="376"/>
      <c r="PFA274" s="376"/>
      <c r="PFB274" s="376"/>
      <c r="PFC274" s="376"/>
      <c r="PFD274" s="376"/>
      <c r="PFE274" s="376"/>
      <c r="PFF274" s="376"/>
      <c r="PFG274" s="376"/>
      <c r="PFH274" s="376"/>
      <c r="PFI274" s="376"/>
      <c r="PFJ274" s="376"/>
      <c r="PFK274" s="376"/>
      <c r="PFL274" s="376"/>
      <c r="PFM274" s="376"/>
      <c r="PFN274" s="376"/>
      <c r="PFO274" s="376"/>
      <c r="PFP274" s="376"/>
      <c r="PFQ274" s="376"/>
      <c r="PFR274" s="376"/>
      <c r="PFS274" s="376"/>
      <c r="PFT274" s="376"/>
      <c r="PFU274" s="376"/>
      <c r="PFV274" s="376"/>
      <c r="PFW274" s="376"/>
      <c r="PFX274" s="376"/>
      <c r="PFY274" s="376"/>
      <c r="PFZ274" s="376"/>
      <c r="PGA274" s="376"/>
      <c r="PGB274" s="376"/>
      <c r="PGC274" s="376"/>
      <c r="PGD274" s="376"/>
      <c r="PGE274" s="376"/>
      <c r="PGF274" s="376"/>
      <c r="PGG274" s="376"/>
      <c r="PGH274" s="376"/>
      <c r="PGI274" s="376"/>
      <c r="PGJ274" s="376"/>
      <c r="PGK274" s="376"/>
      <c r="PGL274" s="376"/>
      <c r="PGM274" s="376"/>
      <c r="PGN274" s="376"/>
      <c r="PGO274" s="376"/>
      <c r="PGP274" s="376"/>
      <c r="PGQ274" s="376"/>
      <c r="PGR274" s="376"/>
      <c r="PGS274" s="376"/>
      <c r="PGT274" s="376"/>
      <c r="PGU274" s="376"/>
      <c r="PGV274" s="376"/>
      <c r="PGW274" s="376"/>
      <c r="PGX274" s="376"/>
      <c r="PGY274" s="376"/>
      <c r="PGZ274" s="376"/>
      <c r="PHA274" s="376"/>
      <c r="PHB274" s="376"/>
      <c r="PHC274" s="376"/>
      <c r="PHD274" s="376"/>
      <c r="PHE274" s="376"/>
      <c r="PHF274" s="376"/>
      <c r="PHG274" s="376"/>
      <c r="PHH274" s="376"/>
      <c r="PHI274" s="376"/>
      <c r="PHJ274" s="376"/>
      <c r="PHK274" s="376"/>
      <c r="PHL274" s="376"/>
      <c r="PHM274" s="376"/>
      <c r="PHN274" s="376"/>
      <c r="PHO274" s="376"/>
      <c r="PHP274" s="376"/>
      <c r="PHQ274" s="376"/>
      <c r="PHR274" s="376"/>
      <c r="PHS274" s="376"/>
      <c r="PHT274" s="376"/>
      <c r="PHU274" s="376"/>
      <c r="PHV274" s="376"/>
      <c r="PHW274" s="376"/>
      <c r="PHX274" s="376"/>
      <c r="PHY274" s="376"/>
      <c r="PHZ274" s="376"/>
      <c r="PIA274" s="376"/>
      <c r="PIB274" s="376"/>
      <c r="PIC274" s="376"/>
      <c r="PID274" s="376"/>
      <c r="PIE274" s="376"/>
      <c r="PIF274" s="376"/>
      <c r="PIG274" s="376"/>
      <c r="PIH274" s="376"/>
      <c r="PII274" s="376"/>
      <c r="PIJ274" s="376"/>
      <c r="PIK274" s="376"/>
      <c r="PIL274" s="376"/>
      <c r="PIM274" s="376"/>
      <c r="PIN274" s="376"/>
      <c r="PIO274" s="376"/>
      <c r="PIP274" s="376"/>
      <c r="PIQ274" s="376"/>
      <c r="PIR274" s="376"/>
      <c r="PIS274" s="376"/>
      <c r="PIT274" s="376"/>
      <c r="PIU274" s="376"/>
      <c r="PIV274" s="376"/>
      <c r="PIW274" s="376"/>
      <c r="PIX274" s="376"/>
      <c r="PIY274" s="376"/>
      <c r="PIZ274" s="376"/>
      <c r="PJA274" s="376"/>
      <c r="PJB274" s="376"/>
      <c r="PJC274" s="376"/>
      <c r="PJD274" s="376"/>
      <c r="PJE274" s="376"/>
      <c r="PJF274" s="376"/>
      <c r="PJG274" s="376"/>
      <c r="PJH274" s="376"/>
      <c r="PJI274" s="376"/>
      <c r="PJJ274" s="376"/>
      <c r="PJK274" s="376"/>
      <c r="PJL274" s="376"/>
      <c r="PJM274" s="376"/>
      <c r="PJN274" s="376"/>
      <c r="PJO274" s="376"/>
      <c r="PJP274" s="376"/>
      <c r="PJQ274" s="376"/>
      <c r="PJR274" s="376"/>
      <c r="PJS274" s="376"/>
      <c r="PJT274" s="376"/>
      <c r="PJU274" s="376"/>
      <c r="PJV274" s="376"/>
      <c r="PJW274" s="376"/>
      <c r="PJX274" s="376"/>
      <c r="PJY274" s="376"/>
      <c r="PJZ274" s="376"/>
      <c r="PKA274" s="376"/>
      <c r="PKB274" s="376"/>
      <c r="PKC274" s="376"/>
      <c r="PKD274" s="376"/>
      <c r="PKE274" s="376"/>
      <c r="PKF274" s="376"/>
      <c r="PKG274" s="376"/>
      <c r="PKH274" s="376"/>
      <c r="PKI274" s="376"/>
      <c r="PKJ274" s="376"/>
      <c r="PKK274" s="376"/>
      <c r="PKL274" s="376"/>
      <c r="PKM274" s="376"/>
      <c r="PKN274" s="376"/>
      <c r="PKO274" s="376"/>
      <c r="PKP274" s="376"/>
      <c r="PKQ274" s="376"/>
      <c r="PKR274" s="376"/>
      <c r="PKS274" s="376"/>
      <c r="PKT274" s="376"/>
      <c r="PKU274" s="376"/>
      <c r="PKV274" s="376"/>
      <c r="PKW274" s="376"/>
      <c r="PKX274" s="376"/>
      <c r="PKY274" s="376"/>
      <c r="PKZ274" s="376"/>
      <c r="PLA274" s="376"/>
      <c r="PLB274" s="376"/>
      <c r="PLC274" s="376"/>
      <c r="PLD274" s="376"/>
      <c r="PLE274" s="376"/>
      <c r="PLF274" s="376"/>
      <c r="PLG274" s="376"/>
      <c r="PLH274" s="376"/>
      <c r="PLI274" s="376"/>
      <c r="PLJ274" s="376"/>
      <c r="PLK274" s="376"/>
      <c r="PLL274" s="376"/>
      <c r="PLM274" s="376"/>
      <c r="PLN274" s="376"/>
      <c r="PLO274" s="376"/>
      <c r="PLP274" s="376"/>
      <c r="PLQ274" s="376"/>
      <c r="PLR274" s="376"/>
      <c r="PLS274" s="376"/>
      <c r="PLT274" s="376"/>
      <c r="PLU274" s="376"/>
      <c r="PLV274" s="376"/>
      <c r="PLW274" s="376"/>
      <c r="PLX274" s="376"/>
      <c r="PLY274" s="376"/>
      <c r="PLZ274" s="376"/>
      <c r="PMA274" s="376"/>
      <c r="PMB274" s="376"/>
      <c r="PMC274" s="376"/>
      <c r="PMD274" s="376"/>
      <c r="PME274" s="376"/>
      <c r="PMF274" s="376"/>
      <c r="PMG274" s="376"/>
      <c r="PMH274" s="376"/>
      <c r="PMI274" s="376"/>
      <c r="PMJ274" s="376"/>
      <c r="PMK274" s="376"/>
      <c r="PML274" s="376"/>
      <c r="PMM274" s="376"/>
      <c r="PMN274" s="376"/>
      <c r="PMO274" s="376"/>
      <c r="PMP274" s="376"/>
      <c r="PMQ274" s="376"/>
      <c r="PMR274" s="376"/>
      <c r="PMS274" s="376"/>
      <c r="PMT274" s="376"/>
      <c r="PMU274" s="376"/>
      <c r="PMV274" s="376"/>
      <c r="PMW274" s="376"/>
      <c r="PMX274" s="376"/>
      <c r="PMY274" s="376"/>
      <c r="PMZ274" s="376"/>
      <c r="PNA274" s="376"/>
      <c r="PNB274" s="376"/>
      <c r="PNC274" s="376"/>
      <c r="PND274" s="376"/>
      <c r="PNE274" s="376"/>
      <c r="PNF274" s="376"/>
      <c r="PNG274" s="376"/>
      <c r="PNH274" s="376"/>
      <c r="PNI274" s="376"/>
      <c r="PNJ274" s="376"/>
      <c r="PNK274" s="376"/>
      <c r="PNL274" s="376"/>
      <c r="PNM274" s="376"/>
      <c r="PNN274" s="376"/>
      <c r="PNO274" s="376"/>
      <c r="PNP274" s="376"/>
      <c r="PNQ274" s="376"/>
      <c r="PNR274" s="376"/>
      <c r="PNS274" s="376"/>
      <c r="PNT274" s="376"/>
      <c r="PNU274" s="376"/>
      <c r="PNV274" s="376"/>
      <c r="PNW274" s="376"/>
      <c r="PNX274" s="376"/>
      <c r="PNY274" s="376"/>
      <c r="PNZ274" s="376"/>
      <c r="POA274" s="376"/>
      <c r="POB274" s="376"/>
      <c r="POC274" s="376"/>
      <c r="POD274" s="376"/>
      <c r="POE274" s="376"/>
      <c r="POF274" s="376"/>
      <c r="POG274" s="376"/>
      <c r="POH274" s="376"/>
      <c r="POI274" s="376"/>
      <c r="POJ274" s="376"/>
      <c r="POK274" s="376"/>
      <c r="POL274" s="376"/>
      <c r="POM274" s="376"/>
      <c r="PON274" s="376"/>
      <c r="POO274" s="376"/>
      <c r="POP274" s="376"/>
      <c r="POQ274" s="376"/>
      <c r="POR274" s="376"/>
      <c r="POS274" s="376"/>
      <c r="POT274" s="376"/>
      <c r="POU274" s="376"/>
      <c r="POV274" s="376"/>
      <c r="POW274" s="376"/>
      <c r="POX274" s="376"/>
      <c r="POY274" s="376"/>
      <c r="POZ274" s="376"/>
      <c r="PPA274" s="376"/>
      <c r="PPB274" s="376"/>
      <c r="PPC274" s="376"/>
      <c r="PPD274" s="376"/>
      <c r="PPE274" s="376"/>
      <c r="PPF274" s="376"/>
      <c r="PPG274" s="376"/>
      <c r="PPH274" s="376"/>
      <c r="PPI274" s="376"/>
      <c r="PPJ274" s="376"/>
      <c r="PPK274" s="376"/>
      <c r="PPL274" s="376"/>
      <c r="PPM274" s="376"/>
      <c r="PPN274" s="376"/>
      <c r="PPO274" s="376"/>
      <c r="PPP274" s="376"/>
      <c r="PPQ274" s="376"/>
      <c r="PPR274" s="376"/>
      <c r="PPS274" s="376"/>
      <c r="PPT274" s="376"/>
      <c r="PPU274" s="376"/>
      <c r="PPV274" s="376"/>
      <c r="PPW274" s="376"/>
      <c r="PPX274" s="376"/>
      <c r="PPY274" s="376"/>
      <c r="PPZ274" s="376"/>
      <c r="PQA274" s="376"/>
      <c r="PQB274" s="376"/>
      <c r="PQC274" s="376"/>
      <c r="PQD274" s="376"/>
      <c r="PQE274" s="376"/>
      <c r="PQF274" s="376"/>
      <c r="PQG274" s="376"/>
      <c r="PQH274" s="376"/>
      <c r="PQI274" s="376"/>
      <c r="PQJ274" s="376"/>
      <c r="PQK274" s="376"/>
      <c r="PQL274" s="376"/>
      <c r="PQM274" s="376"/>
      <c r="PQN274" s="376"/>
      <c r="PQO274" s="376"/>
      <c r="PQP274" s="376"/>
      <c r="PQQ274" s="376"/>
      <c r="PQR274" s="376"/>
      <c r="PQS274" s="376"/>
      <c r="PQT274" s="376"/>
      <c r="PQU274" s="376"/>
      <c r="PQV274" s="376"/>
      <c r="PQW274" s="376"/>
      <c r="PQX274" s="376"/>
      <c r="PQY274" s="376"/>
      <c r="PQZ274" s="376"/>
      <c r="PRA274" s="376"/>
      <c r="PRB274" s="376"/>
      <c r="PRC274" s="376"/>
      <c r="PRD274" s="376"/>
      <c r="PRE274" s="376"/>
      <c r="PRF274" s="376"/>
      <c r="PRG274" s="376"/>
      <c r="PRH274" s="376"/>
      <c r="PRI274" s="376"/>
      <c r="PRJ274" s="376"/>
      <c r="PRK274" s="376"/>
      <c r="PRL274" s="376"/>
      <c r="PRM274" s="376"/>
      <c r="PRN274" s="376"/>
      <c r="PRO274" s="376"/>
      <c r="PRP274" s="376"/>
      <c r="PRQ274" s="376"/>
      <c r="PRR274" s="376"/>
      <c r="PRS274" s="376"/>
      <c r="PRT274" s="376"/>
      <c r="PRU274" s="376"/>
      <c r="PRV274" s="376"/>
      <c r="PRW274" s="376"/>
      <c r="PRX274" s="376"/>
      <c r="PRY274" s="376"/>
      <c r="PRZ274" s="376"/>
      <c r="PSA274" s="376"/>
      <c r="PSB274" s="376"/>
      <c r="PSC274" s="376"/>
      <c r="PSD274" s="376"/>
      <c r="PSE274" s="376"/>
      <c r="PSF274" s="376"/>
      <c r="PSG274" s="376"/>
      <c r="PSH274" s="376"/>
      <c r="PSI274" s="376"/>
      <c r="PSJ274" s="376"/>
      <c r="PSK274" s="376"/>
      <c r="PSL274" s="376"/>
      <c r="PSM274" s="376"/>
      <c r="PSN274" s="376"/>
      <c r="PSO274" s="376"/>
      <c r="PSP274" s="376"/>
      <c r="PSQ274" s="376"/>
      <c r="PSR274" s="376"/>
      <c r="PSS274" s="376"/>
      <c r="PST274" s="376"/>
      <c r="PSU274" s="376"/>
      <c r="PSV274" s="376"/>
      <c r="PSW274" s="376"/>
      <c r="PSX274" s="376"/>
      <c r="PSY274" s="376"/>
      <c r="PSZ274" s="376"/>
      <c r="PTA274" s="376"/>
      <c r="PTB274" s="376"/>
      <c r="PTC274" s="376"/>
      <c r="PTD274" s="376"/>
      <c r="PTE274" s="376"/>
      <c r="PTF274" s="376"/>
      <c r="PTG274" s="376"/>
      <c r="PTH274" s="376"/>
      <c r="PTI274" s="376"/>
      <c r="PTJ274" s="376"/>
      <c r="PTK274" s="376"/>
      <c r="PTL274" s="376"/>
      <c r="PTM274" s="376"/>
      <c r="PTN274" s="376"/>
      <c r="PTO274" s="376"/>
      <c r="PTP274" s="376"/>
      <c r="PTQ274" s="376"/>
      <c r="PTR274" s="376"/>
      <c r="PTS274" s="376"/>
      <c r="PTT274" s="376"/>
      <c r="PTU274" s="376"/>
      <c r="PTV274" s="376"/>
      <c r="PTW274" s="376"/>
      <c r="PTX274" s="376"/>
      <c r="PTY274" s="376"/>
      <c r="PTZ274" s="376"/>
      <c r="PUA274" s="376"/>
      <c r="PUB274" s="376"/>
      <c r="PUC274" s="376"/>
      <c r="PUD274" s="376"/>
      <c r="PUE274" s="376"/>
      <c r="PUF274" s="376"/>
      <c r="PUG274" s="376"/>
      <c r="PUH274" s="376"/>
      <c r="PUI274" s="376"/>
      <c r="PUJ274" s="376"/>
      <c r="PUK274" s="376"/>
      <c r="PUL274" s="376"/>
      <c r="PUM274" s="376"/>
      <c r="PUN274" s="376"/>
      <c r="PUO274" s="376"/>
      <c r="PUP274" s="376"/>
      <c r="PUQ274" s="376"/>
      <c r="PUR274" s="376"/>
      <c r="PUS274" s="376"/>
      <c r="PUT274" s="376"/>
      <c r="PUU274" s="376"/>
      <c r="PUV274" s="376"/>
      <c r="PUW274" s="376"/>
      <c r="PUX274" s="376"/>
      <c r="PUY274" s="376"/>
      <c r="PUZ274" s="376"/>
      <c r="PVA274" s="376"/>
      <c r="PVB274" s="376"/>
      <c r="PVC274" s="376"/>
      <c r="PVD274" s="376"/>
      <c r="PVE274" s="376"/>
      <c r="PVF274" s="376"/>
      <c r="PVG274" s="376"/>
      <c r="PVH274" s="376"/>
      <c r="PVI274" s="376"/>
      <c r="PVJ274" s="376"/>
      <c r="PVK274" s="376"/>
      <c r="PVL274" s="376"/>
      <c r="PVM274" s="376"/>
      <c r="PVN274" s="376"/>
      <c r="PVO274" s="376"/>
      <c r="PVP274" s="376"/>
      <c r="PVQ274" s="376"/>
      <c r="PVR274" s="376"/>
      <c r="PVS274" s="376"/>
      <c r="PVT274" s="376"/>
      <c r="PVU274" s="376"/>
      <c r="PVV274" s="376"/>
      <c r="PVW274" s="376"/>
      <c r="PVX274" s="376"/>
      <c r="PVY274" s="376"/>
      <c r="PVZ274" s="376"/>
      <c r="PWA274" s="376"/>
      <c r="PWB274" s="376"/>
      <c r="PWC274" s="376"/>
      <c r="PWD274" s="376"/>
      <c r="PWE274" s="376"/>
      <c r="PWF274" s="376"/>
      <c r="PWG274" s="376"/>
      <c r="PWH274" s="376"/>
      <c r="PWI274" s="376"/>
      <c r="PWJ274" s="376"/>
      <c r="PWK274" s="376"/>
      <c r="PWL274" s="376"/>
      <c r="PWM274" s="376"/>
      <c r="PWN274" s="376"/>
      <c r="PWO274" s="376"/>
      <c r="PWP274" s="376"/>
      <c r="PWQ274" s="376"/>
      <c r="PWR274" s="376"/>
      <c r="PWS274" s="376"/>
      <c r="PWT274" s="376"/>
      <c r="PWU274" s="376"/>
      <c r="PWV274" s="376"/>
      <c r="PWW274" s="376"/>
      <c r="PWX274" s="376"/>
      <c r="PWY274" s="376"/>
      <c r="PWZ274" s="376"/>
      <c r="PXA274" s="376"/>
      <c r="PXB274" s="376"/>
      <c r="PXC274" s="376"/>
      <c r="PXD274" s="376"/>
      <c r="PXE274" s="376"/>
      <c r="PXF274" s="376"/>
      <c r="PXG274" s="376"/>
      <c r="PXH274" s="376"/>
      <c r="PXI274" s="376"/>
      <c r="PXJ274" s="376"/>
      <c r="PXK274" s="376"/>
      <c r="PXL274" s="376"/>
      <c r="PXM274" s="376"/>
      <c r="PXN274" s="376"/>
      <c r="PXO274" s="376"/>
      <c r="PXP274" s="376"/>
      <c r="PXQ274" s="376"/>
      <c r="PXR274" s="376"/>
      <c r="PXS274" s="376"/>
      <c r="PXT274" s="376"/>
      <c r="PXU274" s="376"/>
      <c r="PXV274" s="376"/>
      <c r="PXW274" s="376"/>
      <c r="PXX274" s="376"/>
      <c r="PXY274" s="376"/>
      <c r="PXZ274" s="376"/>
      <c r="PYA274" s="376"/>
      <c r="PYB274" s="376"/>
      <c r="PYC274" s="376"/>
      <c r="PYD274" s="376"/>
      <c r="PYE274" s="376"/>
      <c r="PYF274" s="376"/>
      <c r="PYG274" s="376"/>
      <c r="PYH274" s="376"/>
      <c r="PYI274" s="376"/>
      <c r="PYJ274" s="376"/>
      <c r="PYK274" s="376"/>
      <c r="PYL274" s="376"/>
      <c r="PYM274" s="376"/>
      <c r="PYN274" s="376"/>
      <c r="PYO274" s="376"/>
      <c r="PYP274" s="376"/>
      <c r="PYQ274" s="376"/>
      <c r="PYR274" s="376"/>
      <c r="PYS274" s="376"/>
      <c r="PYT274" s="376"/>
      <c r="PYU274" s="376"/>
      <c r="PYV274" s="376"/>
      <c r="PYW274" s="376"/>
      <c r="PYX274" s="376"/>
      <c r="PYY274" s="376"/>
      <c r="PYZ274" s="376"/>
      <c r="PZA274" s="376"/>
      <c r="PZB274" s="376"/>
      <c r="PZC274" s="376"/>
      <c r="PZD274" s="376"/>
      <c r="PZE274" s="376"/>
      <c r="PZF274" s="376"/>
      <c r="PZG274" s="376"/>
      <c r="PZH274" s="376"/>
      <c r="PZI274" s="376"/>
      <c r="PZJ274" s="376"/>
      <c r="PZK274" s="376"/>
      <c r="PZL274" s="376"/>
      <c r="PZM274" s="376"/>
      <c r="PZN274" s="376"/>
      <c r="PZO274" s="376"/>
      <c r="PZP274" s="376"/>
      <c r="PZQ274" s="376"/>
      <c r="PZR274" s="376"/>
      <c r="PZS274" s="376"/>
      <c r="PZT274" s="376"/>
      <c r="PZU274" s="376"/>
      <c r="PZV274" s="376"/>
      <c r="PZW274" s="376"/>
      <c r="PZX274" s="376"/>
      <c r="PZY274" s="376"/>
      <c r="PZZ274" s="376"/>
      <c r="QAA274" s="376"/>
      <c r="QAB274" s="376"/>
      <c r="QAC274" s="376"/>
      <c r="QAD274" s="376"/>
      <c r="QAE274" s="376"/>
      <c r="QAF274" s="376"/>
      <c r="QAG274" s="376"/>
      <c r="QAH274" s="376"/>
      <c r="QAI274" s="376"/>
      <c r="QAJ274" s="376"/>
      <c r="QAK274" s="376"/>
      <c r="QAL274" s="376"/>
      <c r="QAM274" s="376"/>
      <c r="QAN274" s="376"/>
      <c r="QAO274" s="376"/>
      <c r="QAP274" s="376"/>
      <c r="QAQ274" s="376"/>
      <c r="QAR274" s="376"/>
      <c r="QAS274" s="376"/>
      <c r="QAT274" s="376"/>
      <c r="QAU274" s="376"/>
      <c r="QAV274" s="376"/>
      <c r="QAW274" s="376"/>
      <c r="QAX274" s="376"/>
      <c r="QAY274" s="376"/>
      <c r="QAZ274" s="376"/>
      <c r="QBA274" s="376"/>
      <c r="QBB274" s="376"/>
      <c r="QBC274" s="376"/>
      <c r="QBD274" s="376"/>
      <c r="QBE274" s="376"/>
      <c r="QBF274" s="376"/>
      <c r="QBG274" s="376"/>
      <c r="QBH274" s="376"/>
      <c r="QBI274" s="376"/>
      <c r="QBJ274" s="376"/>
      <c r="QBK274" s="376"/>
      <c r="QBL274" s="376"/>
      <c r="QBM274" s="376"/>
      <c r="QBN274" s="376"/>
      <c r="QBO274" s="376"/>
      <c r="QBP274" s="376"/>
      <c r="QBQ274" s="376"/>
      <c r="QBR274" s="376"/>
      <c r="QBS274" s="376"/>
      <c r="QBT274" s="376"/>
      <c r="QBU274" s="376"/>
      <c r="QBV274" s="376"/>
      <c r="QBW274" s="376"/>
      <c r="QBX274" s="376"/>
      <c r="QBY274" s="376"/>
      <c r="QBZ274" s="376"/>
      <c r="QCA274" s="376"/>
      <c r="QCB274" s="376"/>
      <c r="QCC274" s="376"/>
      <c r="QCD274" s="376"/>
      <c r="QCE274" s="376"/>
      <c r="QCF274" s="376"/>
      <c r="QCG274" s="376"/>
      <c r="QCH274" s="376"/>
      <c r="QCI274" s="376"/>
      <c r="QCJ274" s="376"/>
      <c r="QCK274" s="376"/>
      <c r="QCL274" s="376"/>
      <c r="QCM274" s="376"/>
      <c r="QCN274" s="376"/>
      <c r="QCO274" s="376"/>
      <c r="QCP274" s="376"/>
      <c r="QCQ274" s="376"/>
      <c r="QCR274" s="376"/>
      <c r="QCS274" s="376"/>
      <c r="QCT274" s="376"/>
      <c r="QCU274" s="376"/>
      <c r="QCV274" s="376"/>
      <c r="QCW274" s="376"/>
      <c r="QCX274" s="376"/>
      <c r="QCY274" s="376"/>
      <c r="QCZ274" s="376"/>
      <c r="QDA274" s="376"/>
      <c r="QDB274" s="376"/>
      <c r="QDC274" s="376"/>
      <c r="QDD274" s="376"/>
      <c r="QDE274" s="376"/>
      <c r="QDF274" s="376"/>
      <c r="QDG274" s="376"/>
      <c r="QDH274" s="376"/>
      <c r="QDI274" s="376"/>
      <c r="QDJ274" s="376"/>
      <c r="QDK274" s="376"/>
      <c r="QDL274" s="376"/>
      <c r="QDM274" s="376"/>
      <c r="QDN274" s="376"/>
      <c r="QDO274" s="376"/>
      <c r="QDP274" s="376"/>
      <c r="QDQ274" s="376"/>
      <c r="QDR274" s="376"/>
      <c r="QDS274" s="376"/>
      <c r="QDT274" s="376"/>
      <c r="QDU274" s="376"/>
      <c r="QDV274" s="376"/>
      <c r="QDW274" s="376"/>
      <c r="QDX274" s="376"/>
      <c r="QDY274" s="376"/>
      <c r="QDZ274" s="376"/>
      <c r="QEA274" s="376"/>
      <c r="QEB274" s="376"/>
      <c r="QEC274" s="376"/>
      <c r="QED274" s="376"/>
      <c r="QEE274" s="376"/>
      <c r="QEF274" s="376"/>
      <c r="QEG274" s="376"/>
      <c r="QEH274" s="376"/>
      <c r="QEI274" s="376"/>
      <c r="QEJ274" s="376"/>
      <c r="QEK274" s="376"/>
      <c r="QEL274" s="376"/>
      <c r="QEM274" s="376"/>
      <c r="QEN274" s="376"/>
      <c r="QEO274" s="376"/>
      <c r="QEP274" s="376"/>
      <c r="QEQ274" s="376"/>
      <c r="QER274" s="376"/>
      <c r="QES274" s="376"/>
      <c r="QET274" s="376"/>
      <c r="QEU274" s="376"/>
      <c r="QEV274" s="376"/>
      <c r="QEW274" s="376"/>
      <c r="QEX274" s="376"/>
      <c r="QEY274" s="376"/>
      <c r="QEZ274" s="376"/>
      <c r="QFA274" s="376"/>
      <c r="QFB274" s="376"/>
      <c r="QFC274" s="376"/>
      <c r="QFD274" s="376"/>
      <c r="QFE274" s="376"/>
      <c r="QFF274" s="376"/>
      <c r="QFG274" s="376"/>
      <c r="QFH274" s="376"/>
      <c r="QFI274" s="376"/>
      <c r="QFJ274" s="376"/>
      <c r="QFK274" s="376"/>
      <c r="QFL274" s="376"/>
      <c r="QFM274" s="376"/>
      <c r="QFN274" s="376"/>
      <c r="QFO274" s="376"/>
      <c r="QFP274" s="376"/>
      <c r="QFQ274" s="376"/>
      <c r="QFR274" s="376"/>
      <c r="QFS274" s="376"/>
      <c r="QFT274" s="376"/>
      <c r="QFU274" s="376"/>
      <c r="QFV274" s="376"/>
      <c r="QFW274" s="376"/>
      <c r="QFX274" s="376"/>
      <c r="QFY274" s="376"/>
      <c r="QFZ274" s="376"/>
      <c r="QGA274" s="376"/>
      <c r="QGB274" s="376"/>
      <c r="QGC274" s="376"/>
      <c r="QGD274" s="376"/>
      <c r="QGE274" s="376"/>
      <c r="QGF274" s="376"/>
      <c r="QGG274" s="376"/>
      <c r="QGH274" s="376"/>
      <c r="QGI274" s="376"/>
      <c r="QGJ274" s="376"/>
      <c r="QGK274" s="376"/>
      <c r="QGL274" s="376"/>
      <c r="QGM274" s="376"/>
      <c r="QGN274" s="376"/>
      <c r="QGO274" s="376"/>
      <c r="QGP274" s="376"/>
      <c r="QGQ274" s="376"/>
      <c r="QGR274" s="376"/>
      <c r="QGS274" s="376"/>
      <c r="QGT274" s="376"/>
      <c r="QGU274" s="376"/>
      <c r="QGV274" s="376"/>
      <c r="QGW274" s="376"/>
      <c r="QGX274" s="376"/>
      <c r="QGY274" s="376"/>
      <c r="QGZ274" s="376"/>
      <c r="QHA274" s="376"/>
      <c r="QHB274" s="376"/>
      <c r="QHC274" s="376"/>
      <c r="QHD274" s="376"/>
      <c r="QHE274" s="376"/>
      <c r="QHF274" s="376"/>
      <c r="QHG274" s="376"/>
      <c r="QHH274" s="376"/>
      <c r="QHI274" s="376"/>
      <c r="QHJ274" s="376"/>
      <c r="QHK274" s="376"/>
      <c r="QHL274" s="376"/>
      <c r="QHM274" s="376"/>
      <c r="QHN274" s="376"/>
      <c r="QHO274" s="376"/>
      <c r="QHP274" s="376"/>
      <c r="QHQ274" s="376"/>
      <c r="QHR274" s="376"/>
      <c r="QHS274" s="376"/>
      <c r="QHT274" s="376"/>
      <c r="QHU274" s="376"/>
      <c r="QHV274" s="376"/>
      <c r="QHW274" s="376"/>
      <c r="QHX274" s="376"/>
      <c r="QHY274" s="376"/>
      <c r="QHZ274" s="376"/>
      <c r="QIA274" s="376"/>
      <c r="QIB274" s="376"/>
      <c r="QIC274" s="376"/>
      <c r="QID274" s="376"/>
      <c r="QIE274" s="376"/>
      <c r="QIF274" s="376"/>
      <c r="QIG274" s="376"/>
      <c r="QIH274" s="376"/>
      <c r="QII274" s="376"/>
      <c r="QIJ274" s="376"/>
      <c r="QIK274" s="376"/>
      <c r="QIL274" s="376"/>
      <c r="QIM274" s="376"/>
      <c r="QIN274" s="376"/>
      <c r="QIO274" s="376"/>
      <c r="QIP274" s="376"/>
      <c r="QIQ274" s="376"/>
      <c r="QIR274" s="376"/>
      <c r="QIS274" s="376"/>
      <c r="QIT274" s="376"/>
      <c r="QIU274" s="376"/>
      <c r="QIV274" s="376"/>
      <c r="QIW274" s="376"/>
      <c r="QIX274" s="376"/>
      <c r="QIY274" s="376"/>
      <c r="QIZ274" s="376"/>
      <c r="QJA274" s="376"/>
      <c r="QJB274" s="376"/>
      <c r="QJC274" s="376"/>
      <c r="QJD274" s="376"/>
      <c r="QJE274" s="376"/>
      <c r="QJF274" s="376"/>
      <c r="QJG274" s="376"/>
      <c r="QJH274" s="376"/>
      <c r="QJI274" s="376"/>
      <c r="QJJ274" s="376"/>
      <c r="QJK274" s="376"/>
      <c r="QJL274" s="376"/>
      <c r="QJM274" s="376"/>
      <c r="QJN274" s="376"/>
      <c r="QJO274" s="376"/>
      <c r="QJP274" s="376"/>
      <c r="QJQ274" s="376"/>
      <c r="QJR274" s="376"/>
      <c r="QJS274" s="376"/>
      <c r="QJT274" s="376"/>
      <c r="QJU274" s="376"/>
      <c r="QJV274" s="376"/>
      <c r="QJW274" s="376"/>
      <c r="QJX274" s="376"/>
      <c r="QJY274" s="376"/>
      <c r="QJZ274" s="376"/>
      <c r="QKA274" s="376"/>
      <c r="QKB274" s="376"/>
      <c r="QKC274" s="376"/>
      <c r="QKD274" s="376"/>
      <c r="QKE274" s="376"/>
      <c r="QKF274" s="376"/>
      <c r="QKG274" s="376"/>
      <c r="QKH274" s="376"/>
      <c r="QKI274" s="376"/>
      <c r="QKJ274" s="376"/>
      <c r="QKK274" s="376"/>
      <c r="QKL274" s="376"/>
      <c r="QKM274" s="376"/>
      <c r="QKN274" s="376"/>
      <c r="QKO274" s="376"/>
      <c r="QKP274" s="376"/>
      <c r="QKQ274" s="376"/>
      <c r="QKR274" s="376"/>
      <c r="QKS274" s="376"/>
      <c r="QKT274" s="376"/>
      <c r="QKU274" s="376"/>
      <c r="QKV274" s="376"/>
      <c r="QKW274" s="376"/>
      <c r="QKX274" s="376"/>
      <c r="QKY274" s="376"/>
      <c r="QKZ274" s="376"/>
      <c r="QLA274" s="376"/>
      <c r="QLB274" s="376"/>
      <c r="QLC274" s="376"/>
      <c r="QLD274" s="376"/>
      <c r="QLE274" s="376"/>
      <c r="QLF274" s="376"/>
      <c r="QLG274" s="376"/>
      <c r="QLH274" s="376"/>
      <c r="QLI274" s="376"/>
      <c r="QLJ274" s="376"/>
      <c r="QLK274" s="376"/>
      <c r="QLL274" s="376"/>
      <c r="QLM274" s="376"/>
      <c r="QLN274" s="376"/>
      <c r="QLO274" s="376"/>
      <c r="QLP274" s="376"/>
      <c r="QLQ274" s="376"/>
      <c r="QLR274" s="376"/>
      <c r="QLS274" s="376"/>
      <c r="QLT274" s="376"/>
      <c r="QLU274" s="376"/>
      <c r="QLV274" s="376"/>
      <c r="QLW274" s="376"/>
      <c r="QLX274" s="376"/>
      <c r="QLY274" s="376"/>
      <c r="QLZ274" s="376"/>
      <c r="QMA274" s="376"/>
      <c r="QMB274" s="376"/>
      <c r="QMC274" s="376"/>
      <c r="QMD274" s="376"/>
      <c r="QME274" s="376"/>
      <c r="QMF274" s="376"/>
      <c r="QMG274" s="376"/>
      <c r="QMH274" s="376"/>
      <c r="QMI274" s="376"/>
      <c r="QMJ274" s="376"/>
      <c r="QMK274" s="376"/>
      <c r="QML274" s="376"/>
      <c r="QMM274" s="376"/>
      <c r="QMN274" s="376"/>
      <c r="QMO274" s="376"/>
      <c r="QMP274" s="376"/>
      <c r="QMQ274" s="376"/>
      <c r="QMR274" s="376"/>
      <c r="QMS274" s="376"/>
      <c r="QMT274" s="376"/>
      <c r="QMU274" s="376"/>
      <c r="QMV274" s="376"/>
      <c r="QMW274" s="376"/>
      <c r="QMX274" s="376"/>
      <c r="QMY274" s="376"/>
      <c r="QMZ274" s="376"/>
      <c r="QNA274" s="376"/>
      <c r="QNB274" s="376"/>
      <c r="QNC274" s="376"/>
      <c r="QND274" s="376"/>
      <c r="QNE274" s="376"/>
      <c r="QNF274" s="376"/>
      <c r="QNG274" s="376"/>
      <c r="QNH274" s="376"/>
      <c r="QNI274" s="376"/>
      <c r="QNJ274" s="376"/>
      <c r="QNK274" s="376"/>
      <c r="QNL274" s="376"/>
      <c r="QNM274" s="376"/>
      <c r="QNN274" s="376"/>
      <c r="QNO274" s="376"/>
      <c r="QNP274" s="376"/>
      <c r="QNQ274" s="376"/>
      <c r="QNR274" s="376"/>
      <c r="QNS274" s="376"/>
      <c r="QNT274" s="376"/>
      <c r="QNU274" s="376"/>
      <c r="QNV274" s="376"/>
      <c r="QNW274" s="376"/>
      <c r="QNX274" s="376"/>
      <c r="QNY274" s="376"/>
      <c r="QNZ274" s="376"/>
      <c r="QOA274" s="376"/>
      <c r="QOB274" s="376"/>
      <c r="QOC274" s="376"/>
      <c r="QOD274" s="376"/>
      <c r="QOE274" s="376"/>
      <c r="QOF274" s="376"/>
      <c r="QOG274" s="376"/>
      <c r="QOH274" s="376"/>
      <c r="QOI274" s="376"/>
      <c r="QOJ274" s="376"/>
      <c r="QOK274" s="376"/>
      <c r="QOL274" s="376"/>
      <c r="QOM274" s="376"/>
      <c r="QON274" s="376"/>
      <c r="QOO274" s="376"/>
      <c r="QOP274" s="376"/>
      <c r="QOQ274" s="376"/>
      <c r="QOR274" s="376"/>
      <c r="QOS274" s="376"/>
      <c r="QOT274" s="376"/>
      <c r="QOU274" s="376"/>
      <c r="QOV274" s="376"/>
      <c r="QOW274" s="376"/>
      <c r="QOX274" s="376"/>
      <c r="QOY274" s="376"/>
      <c r="QOZ274" s="376"/>
      <c r="QPA274" s="376"/>
      <c r="QPB274" s="376"/>
      <c r="QPC274" s="376"/>
      <c r="QPD274" s="376"/>
      <c r="QPE274" s="376"/>
      <c r="QPF274" s="376"/>
      <c r="QPG274" s="376"/>
      <c r="QPH274" s="376"/>
      <c r="QPI274" s="376"/>
      <c r="QPJ274" s="376"/>
      <c r="QPK274" s="376"/>
      <c r="QPL274" s="376"/>
      <c r="QPM274" s="376"/>
      <c r="QPN274" s="376"/>
      <c r="QPO274" s="376"/>
      <c r="QPP274" s="376"/>
      <c r="QPQ274" s="376"/>
      <c r="QPR274" s="376"/>
      <c r="QPS274" s="376"/>
      <c r="QPT274" s="376"/>
      <c r="QPU274" s="376"/>
      <c r="QPV274" s="376"/>
      <c r="QPW274" s="376"/>
      <c r="QPX274" s="376"/>
      <c r="QPY274" s="376"/>
      <c r="QPZ274" s="376"/>
      <c r="QQA274" s="376"/>
      <c r="QQB274" s="376"/>
      <c r="QQC274" s="376"/>
      <c r="QQD274" s="376"/>
      <c r="QQE274" s="376"/>
      <c r="QQF274" s="376"/>
      <c r="QQG274" s="376"/>
      <c r="QQH274" s="376"/>
      <c r="QQI274" s="376"/>
      <c r="QQJ274" s="376"/>
      <c r="QQK274" s="376"/>
      <c r="QQL274" s="376"/>
      <c r="QQM274" s="376"/>
      <c r="QQN274" s="376"/>
      <c r="QQO274" s="376"/>
      <c r="QQP274" s="376"/>
      <c r="QQQ274" s="376"/>
      <c r="QQR274" s="376"/>
      <c r="QQS274" s="376"/>
      <c r="QQT274" s="376"/>
      <c r="QQU274" s="376"/>
      <c r="QQV274" s="376"/>
      <c r="QQW274" s="376"/>
      <c r="QQX274" s="376"/>
      <c r="QQY274" s="376"/>
      <c r="QQZ274" s="376"/>
      <c r="QRA274" s="376"/>
      <c r="QRB274" s="376"/>
      <c r="QRC274" s="376"/>
      <c r="QRD274" s="376"/>
      <c r="QRE274" s="376"/>
      <c r="QRF274" s="376"/>
      <c r="QRG274" s="376"/>
      <c r="QRH274" s="376"/>
      <c r="QRI274" s="376"/>
      <c r="QRJ274" s="376"/>
      <c r="QRK274" s="376"/>
      <c r="QRL274" s="376"/>
      <c r="QRM274" s="376"/>
      <c r="QRN274" s="376"/>
      <c r="QRO274" s="376"/>
      <c r="QRP274" s="376"/>
      <c r="QRQ274" s="376"/>
      <c r="QRR274" s="376"/>
      <c r="QRS274" s="376"/>
      <c r="QRT274" s="376"/>
      <c r="QRU274" s="376"/>
      <c r="QRV274" s="376"/>
      <c r="QRW274" s="376"/>
      <c r="QRX274" s="376"/>
      <c r="QRY274" s="376"/>
      <c r="QRZ274" s="376"/>
      <c r="QSA274" s="376"/>
      <c r="QSB274" s="376"/>
      <c r="QSC274" s="376"/>
      <c r="QSD274" s="376"/>
      <c r="QSE274" s="376"/>
      <c r="QSF274" s="376"/>
      <c r="QSG274" s="376"/>
      <c r="QSH274" s="376"/>
      <c r="QSI274" s="376"/>
      <c r="QSJ274" s="376"/>
      <c r="QSK274" s="376"/>
      <c r="QSL274" s="376"/>
      <c r="QSM274" s="376"/>
      <c r="QSN274" s="376"/>
      <c r="QSO274" s="376"/>
      <c r="QSP274" s="376"/>
      <c r="QSQ274" s="376"/>
      <c r="QSR274" s="376"/>
      <c r="QSS274" s="376"/>
      <c r="QST274" s="376"/>
      <c r="QSU274" s="376"/>
      <c r="QSV274" s="376"/>
      <c r="QSW274" s="376"/>
      <c r="QSX274" s="376"/>
      <c r="QSY274" s="376"/>
      <c r="QSZ274" s="376"/>
      <c r="QTA274" s="376"/>
      <c r="QTB274" s="376"/>
      <c r="QTC274" s="376"/>
      <c r="QTD274" s="376"/>
      <c r="QTE274" s="376"/>
      <c r="QTF274" s="376"/>
      <c r="QTG274" s="376"/>
      <c r="QTH274" s="376"/>
      <c r="QTI274" s="376"/>
      <c r="QTJ274" s="376"/>
      <c r="QTK274" s="376"/>
      <c r="QTL274" s="376"/>
      <c r="QTM274" s="376"/>
      <c r="QTN274" s="376"/>
      <c r="QTO274" s="376"/>
      <c r="QTP274" s="376"/>
      <c r="QTQ274" s="376"/>
      <c r="QTR274" s="376"/>
      <c r="QTS274" s="376"/>
      <c r="QTT274" s="376"/>
      <c r="QTU274" s="376"/>
      <c r="QTV274" s="376"/>
      <c r="QTW274" s="376"/>
      <c r="QTX274" s="376"/>
      <c r="QTY274" s="376"/>
      <c r="QTZ274" s="376"/>
      <c r="QUA274" s="376"/>
      <c r="QUB274" s="376"/>
      <c r="QUC274" s="376"/>
      <c r="QUD274" s="376"/>
      <c r="QUE274" s="376"/>
      <c r="QUF274" s="376"/>
      <c r="QUG274" s="376"/>
      <c r="QUH274" s="376"/>
      <c r="QUI274" s="376"/>
      <c r="QUJ274" s="376"/>
      <c r="QUK274" s="376"/>
      <c r="QUL274" s="376"/>
      <c r="QUM274" s="376"/>
      <c r="QUN274" s="376"/>
      <c r="QUO274" s="376"/>
      <c r="QUP274" s="376"/>
      <c r="QUQ274" s="376"/>
      <c r="QUR274" s="376"/>
      <c r="QUS274" s="376"/>
      <c r="QUT274" s="376"/>
      <c r="QUU274" s="376"/>
      <c r="QUV274" s="376"/>
      <c r="QUW274" s="376"/>
      <c r="QUX274" s="376"/>
      <c r="QUY274" s="376"/>
      <c r="QUZ274" s="376"/>
      <c r="QVA274" s="376"/>
      <c r="QVB274" s="376"/>
      <c r="QVC274" s="376"/>
      <c r="QVD274" s="376"/>
      <c r="QVE274" s="376"/>
      <c r="QVF274" s="376"/>
      <c r="QVG274" s="376"/>
      <c r="QVH274" s="376"/>
      <c r="QVI274" s="376"/>
      <c r="QVJ274" s="376"/>
      <c r="QVK274" s="376"/>
      <c r="QVL274" s="376"/>
      <c r="QVM274" s="376"/>
      <c r="QVN274" s="376"/>
      <c r="QVO274" s="376"/>
      <c r="QVP274" s="376"/>
      <c r="QVQ274" s="376"/>
      <c r="QVR274" s="376"/>
      <c r="QVS274" s="376"/>
      <c r="QVT274" s="376"/>
      <c r="QVU274" s="376"/>
      <c r="QVV274" s="376"/>
      <c r="QVW274" s="376"/>
      <c r="QVX274" s="376"/>
      <c r="QVY274" s="376"/>
      <c r="QVZ274" s="376"/>
      <c r="QWA274" s="376"/>
      <c r="QWB274" s="376"/>
      <c r="QWC274" s="376"/>
      <c r="QWD274" s="376"/>
      <c r="QWE274" s="376"/>
      <c r="QWF274" s="376"/>
      <c r="QWG274" s="376"/>
      <c r="QWH274" s="376"/>
      <c r="QWI274" s="376"/>
      <c r="QWJ274" s="376"/>
      <c r="QWK274" s="376"/>
      <c r="QWL274" s="376"/>
      <c r="QWM274" s="376"/>
      <c r="QWN274" s="376"/>
      <c r="QWO274" s="376"/>
      <c r="QWP274" s="376"/>
      <c r="QWQ274" s="376"/>
      <c r="QWR274" s="376"/>
      <c r="QWS274" s="376"/>
      <c r="QWT274" s="376"/>
      <c r="QWU274" s="376"/>
      <c r="QWV274" s="376"/>
      <c r="QWW274" s="376"/>
      <c r="QWX274" s="376"/>
      <c r="QWY274" s="376"/>
      <c r="QWZ274" s="376"/>
      <c r="QXA274" s="376"/>
      <c r="QXB274" s="376"/>
      <c r="QXC274" s="376"/>
      <c r="QXD274" s="376"/>
      <c r="QXE274" s="376"/>
      <c r="QXF274" s="376"/>
      <c r="QXG274" s="376"/>
      <c r="QXH274" s="376"/>
      <c r="QXI274" s="376"/>
      <c r="QXJ274" s="376"/>
      <c r="QXK274" s="376"/>
      <c r="QXL274" s="376"/>
      <c r="QXM274" s="376"/>
      <c r="QXN274" s="376"/>
      <c r="QXO274" s="376"/>
      <c r="QXP274" s="376"/>
      <c r="QXQ274" s="376"/>
      <c r="QXR274" s="376"/>
      <c r="QXS274" s="376"/>
      <c r="QXT274" s="376"/>
      <c r="QXU274" s="376"/>
      <c r="QXV274" s="376"/>
      <c r="QXW274" s="376"/>
      <c r="QXX274" s="376"/>
      <c r="QXY274" s="376"/>
      <c r="QXZ274" s="376"/>
      <c r="QYA274" s="376"/>
      <c r="QYB274" s="376"/>
      <c r="QYC274" s="376"/>
      <c r="QYD274" s="376"/>
      <c r="QYE274" s="376"/>
      <c r="QYF274" s="376"/>
      <c r="QYG274" s="376"/>
      <c r="QYH274" s="376"/>
      <c r="QYI274" s="376"/>
      <c r="QYJ274" s="376"/>
      <c r="QYK274" s="376"/>
      <c r="QYL274" s="376"/>
      <c r="QYM274" s="376"/>
      <c r="QYN274" s="376"/>
      <c r="QYO274" s="376"/>
      <c r="QYP274" s="376"/>
      <c r="QYQ274" s="376"/>
      <c r="QYR274" s="376"/>
      <c r="QYS274" s="376"/>
      <c r="QYT274" s="376"/>
      <c r="QYU274" s="376"/>
      <c r="QYV274" s="376"/>
      <c r="QYW274" s="376"/>
      <c r="QYX274" s="376"/>
      <c r="QYY274" s="376"/>
      <c r="QYZ274" s="376"/>
      <c r="QZA274" s="376"/>
      <c r="QZB274" s="376"/>
      <c r="QZC274" s="376"/>
      <c r="QZD274" s="376"/>
      <c r="QZE274" s="376"/>
      <c r="QZF274" s="376"/>
      <c r="QZG274" s="376"/>
      <c r="QZH274" s="376"/>
      <c r="QZI274" s="376"/>
      <c r="QZJ274" s="376"/>
      <c r="QZK274" s="376"/>
      <c r="QZL274" s="376"/>
      <c r="QZM274" s="376"/>
      <c r="QZN274" s="376"/>
      <c r="QZO274" s="376"/>
      <c r="QZP274" s="376"/>
      <c r="QZQ274" s="376"/>
      <c r="QZR274" s="376"/>
      <c r="QZS274" s="376"/>
      <c r="QZT274" s="376"/>
      <c r="QZU274" s="376"/>
      <c r="QZV274" s="376"/>
      <c r="QZW274" s="376"/>
      <c r="QZX274" s="376"/>
      <c r="QZY274" s="376"/>
      <c r="QZZ274" s="376"/>
      <c r="RAA274" s="376"/>
      <c r="RAB274" s="376"/>
      <c r="RAC274" s="376"/>
      <c r="RAD274" s="376"/>
      <c r="RAE274" s="376"/>
      <c r="RAF274" s="376"/>
      <c r="RAG274" s="376"/>
      <c r="RAH274" s="376"/>
      <c r="RAI274" s="376"/>
      <c r="RAJ274" s="376"/>
      <c r="RAK274" s="376"/>
      <c r="RAL274" s="376"/>
      <c r="RAM274" s="376"/>
      <c r="RAN274" s="376"/>
      <c r="RAO274" s="376"/>
      <c r="RAP274" s="376"/>
      <c r="RAQ274" s="376"/>
      <c r="RAR274" s="376"/>
      <c r="RAS274" s="376"/>
      <c r="RAT274" s="376"/>
      <c r="RAU274" s="376"/>
      <c r="RAV274" s="376"/>
      <c r="RAW274" s="376"/>
      <c r="RAX274" s="376"/>
      <c r="RAY274" s="376"/>
      <c r="RAZ274" s="376"/>
      <c r="RBA274" s="376"/>
      <c r="RBB274" s="376"/>
      <c r="RBC274" s="376"/>
      <c r="RBD274" s="376"/>
      <c r="RBE274" s="376"/>
      <c r="RBF274" s="376"/>
      <c r="RBG274" s="376"/>
      <c r="RBH274" s="376"/>
      <c r="RBI274" s="376"/>
      <c r="RBJ274" s="376"/>
      <c r="RBK274" s="376"/>
      <c r="RBL274" s="376"/>
      <c r="RBM274" s="376"/>
      <c r="RBN274" s="376"/>
      <c r="RBO274" s="376"/>
      <c r="RBP274" s="376"/>
      <c r="RBQ274" s="376"/>
      <c r="RBR274" s="376"/>
      <c r="RBS274" s="376"/>
      <c r="RBT274" s="376"/>
      <c r="RBU274" s="376"/>
      <c r="RBV274" s="376"/>
      <c r="RBW274" s="376"/>
      <c r="RBX274" s="376"/>
      <c r="RBY274" s="376"/>
      <c r="RBZ274" s="376"/>
      <c r="RCA274" s="376"/>
      <c r="RCB274" s="376"/>
      <c r="RCC274" s="376"/>
      <c r="RCD274" s="376"/>
      <c r="RCE274" s="376"/>
      <c r="RCF274" s="376"/>
      <c r="RCG274" s="376"/>
      <c r="RCH274" s="376"/>
      <c r="RCI274" s="376"/>
      <c r="RCJ274" s="376"/>
      <c r="RCK274" s="376"/>
      <c r="RCL274" s="376"/>
      <c r="RCM274" s="376"/>
      <c r="RCN274" s="376"/>
      <c r="RCO274" s="376"/>
      <c r="RCP274" s="376"/>
      <c r="RCQ274" s="376"/>
      <c r="RCR274" s="376"/>
      <c r="RCS274" s="376"/>
      <c r="RCT274" s="376"/>
      <c r="RCU274" s="376"/>
      <c r="RCV274" s="376"/>
      <c r="RCW274" s="376"/>
      <c r="RCX274" s="376"/>
      <c r="RCY274" s="376"/>
      <c r="RCZ274" s="376"/>
      <c r="RDA274" s="376"/>
      <c r="RDB274" s="376"/>
      <c r="RDC274" s="376"/>
      <c r="RDD274" s="376"/>
      <c r="RDE274" s="376"/>
      <c r="RDF274" s="376"/>
      <c r="RDG274" s="376"/>
      <c r="RDH274" s="376"/>
      <c r="RDI274" s="376"/>
      <c r="RDJ274" s="376"/>
      <c r="RDK274" s="376"/>
      <c r="RDL274" s="376"/>
      <c r="RDM274" s="376"/>
      <c r="RDN274" s="376"/>
      <c r="RDO274" s="376"/>
      <c r="RDP274" s="376"/>
      <c r="RDQ274" s="376"/>
      <c r="RDR274" s="376"/>
      <c r="RDS274" s="376"/>
      <c r="RDT274" s="376"/>
      <c r="RDU274" s="376"/>
      <c r="RDV274" s="376"/>
      <c r="RDW274" s="376"/>
      <c r="RDX274" s="376"/>
      <c r="RDY274" s="376"/>
      <c r="RDZ274" s="376"/>
      <c r="REA274" s="376"/>
      <c r="REB274" s="376"/>
      <c r="REC274" s="376"/>
      <c r="RED274" s="376"/>
      <c r="REE274" s="376"/>
      <c r="REF274" s="376"/>
      <c r="REG274" s="376"/>
      <c r="REH274" s="376"/>
      <c r="REI274" s="376"/>
      <c r="REJ274" s="376"/>
      <c r="REK274" s="376"/>
      <c r="REL274" s="376"/>
      <c r="REM274" s="376"/>
      <c r="REN274" s="376"/>
      <c r="REO274" s="376"/>
      <c r="REP274" s="376"/>
      <c r="REQ274" s="376"/>
      <c r="RER274" s="376"/>
      <c r="RES274" s="376"/>
      <c r="RET274" s="376"/>
      <c r="REU274" s="376"/>
      <c r="REV274" s="376"/>
      <c r="REW274" s="376"/>
      <c r="REX274" s="376"/>
      <c r="REY274" s="376"/>
      <c r="REZ274" s="376"/>
      <c r="RFA274" s="376"/>
      <c r="RFB274" s="376"/>
      <c r="RFC274" s="376"/>
      <c r="RFD274" s="376"/>
      <c r="RFE274" s="376"/>
      <c r="RFF274" s="376"/>
      <c r="RFG274" s="376"/>
      <c r="RFH274" s="376"/>
      <c r="RFI274" s="376"/>
      <c r="RFJ274" s="376"/>
      <c r="RFK274" s="376"/>
      <c r="RFL274" s="376"/>
      <c r="RFM274" s="376"/>
      <c r="RFN274" s="376"/>
      <c r="RFO274" s="376"/>
      <c r="RFP274" s="376"/>
      <c r="RFQ274" s="376"/>
      <c r="RFR274" s="376"/>
      <c r="RFS274" s="376"/>
      <c r="RFT274" s="376"/>
      <c r="RFU274" s="376"/>
      <c r="RFV274" s="376"/>
      <c r="RFW274" s="376"/>
      <c r="RFX274" s="376"/>
      <c r="RFY274" s="376"/>
      <c r="RFZ274" s="376"/>
      <c r="RGA274" s="376"/>
      <c r="RGB274" s="376"/>
      <c r="RGC274" s="376"/>
      <c r="RGD274" s="376"/>
      <c r="RGE274" s="376"/>
      <c r="RGF274" s="376"/>
      <c r="RGG274" s="376"/>
      <c r="RGH274" s="376"/>
      <c r="RGI274" s="376"/>
      <c r="RGJ274" s="376"/>
      <c r="RGK274" s="376"/>
      <c r="RGL274" s="376"/>
      <c r="RGM274" s="376"/>
      <c r="RGN274" s="376"/>
      <c r="RGO274" s="376"/>
      <c r="RGP274" s="376"/>
      <c r="RGQ274" s="376"/>
      <c r="RGR274" s="376"/>
      <c r="RGS274" s="376"/>
      <c r="RGT274" s="376"/>
      <c r="RGU274" s="376"/>
      <c r="RGV274" s="376"/>
      <c r="RGW274" s="376"/>
      <c r="RGX274" s="376"/>
      <c r="RGY274" s="376"/>
      <c r="RGZ274" s="376"/>
      <c r="RHA274" s="376"/>
      <c r="RHB274" s="376"/>
      <c r="RHC274" s="376"/>
      <c r="RHD274" s="376"/>
      <c r="RHE274" s="376"/>
      <c r="RHF274" s="376"/>
      <c r="RHG274" s="376"/>
      <c r="RHH274" s="376"/>
      <c r="RHI274" s="376"/>
      <c r="RHJ274" s="376"/>
      <c r="RHK274" s="376"/>
      <c r="RHL274" s="376"/>
      <c r="RHM274" s="376"/>
      <c r="RHN274" s="376"/>
      <c r="RHO274" s="376"/>
      <c r="RHP274" s="376"/>
      <c r="RHQ274" s="376"/>
      <c r="RHR274" s="376"/>
      <c r="RHS274" s="376"/>
      <c r="RHT274" s="376"/>
      <c r="RHU274" s="376"/>
      <c r="RHV274" s="376"/>
      <c r="RHW274" s="376"/>
      <c r="RHX274" s="376"/>
      <c r="RHY274" s="376"/>
      <c r="RHZ274" s="376"/>
      <c r="RIA274" s="376"/>
      <c r="RIB274" s="376"/>
      <c r="RIC274" s="376"/>
      <c r="RID274" s="376"/>
      <c r="RIE274" s="376"/>
      <c r="RIF274" s="376"/>
      <c r="RIG274" s="376"/>
      <c r="RIH274" s="376"/>
      <c r="RII274" s="376"/>
      <c r="RIJ274" s="376"/>
      <c r="RIK274" s="376"/>
      <c r="RIL274" s="376"/>
      <c r="RIM274" s="376"/>
      <c r="RIN274" s="376"/>
      <c r="RIO274" s="376"/>
      <c r="RIP274" s="376"/>
      <c r="RIQ274" s="376"/>
      <c r="RIR274" s="376"/>
      <c r="RIS274" s="376"/>
      <c r="RIT274" s="376"/>
      <c r="RIU274" s="376"/>
      <c r="RIV274" s="376"/>
      <c r="RIW274" s="376"/>
      <c r="RIX274" s="376"/>
      <c r="RIY274" s="376"/>
      <c r="RIZ274" s="376"/>
      <c r="RJA274" s="376"/>
      <c r="RJB274" s="376"/>
      <c r="RJC274" s="376"/>
      <c r="RJD274" s="376"/>
      <c r="RJE274" s="376"/>
      <c r="RJF274" s="376"/>
      <c r="RJG274" s="376"/>
      <c r="RJH274" s="376"/>
      <c r="RJI274" s="376"/>
      <c r="RJJ274" s="376"/>
      <c r="RJK274" s="376"/>
      <c r="RJL274" s="376"/>
      <c r="RJM274" s="376"/>
      <c r="RJN274" s="376"/>
      <c r="RJO274" s="376"/>
      <c r="RJP274" s="376"/>
      <c r="RJQ274" s="376"/>
      <c r="RJR274" s="376"/>
      <c r="RJS274" s="376"/>
      <c r="RJT274" s="376"/>
      <c r="RJU274" s="376"/>
      <c r="RJV274" s="376"/>
      <c r="RJW274" s="376"/>
      <c r="RJX274" s="376"/>
      <c r="RJY274" s="376"/>
      <c r="RJZ274" s="376"/>
      <c r="RKA274" s="376"/>
      <c r="RKB274" s="376"/>
      <c r="RKC274" s="376"/>
      <c r="RKD274" s="376"/>
      <c r="RKE274" s="376"/>
      <c r="RKF274" s="376"/>
      <c r="RKG274" s="376"/>
      <c r="RKH274" s="376"/>
      <c r="RKI274" s="376"/>
      <c r="RKJ274" s="376"/>
      <c r="RKK274" s="376"/>
      <c r="RKL274" s="376"/>
      <c r="RKM274" s="376"/>
      <c r="RKN274" s="376"/>
      <c r="RKO274" s="376"/>
      <c r="RKP274" s="376"/>
      <c r="RKQ274" s="376"/>
      <c r="RKR274" s="376"/>
      <c r="RKS274" s="376"/>
      <c r="RKT274" s="376"/>
      <c r="RKU274" s="376"/>
      <c r="RKV274" s="376"/>
      <c r="RKW274" s="376"/>
      <c r="RKX274" s="376"/>
      <c r="RKY274" s="376"/>
      <c r="RKZ274" s="376"/>
      <c r="RLA274" s="376"/>
      <c r="RLB274" s="376"/>
      <c r="RLC274" s="376"/>
      <c r="RLD274" s="376"/>
      <c r="RLE274" s="376"/>
      <c r="RLF274" s="376"/>
      <c r="RLG274" s="376"/>
      <c r="RLH274" s="376"/>
      <c r="RLI274" s="376"/>
      <c r="RLJ274" s="376"/>
      <c r="RLK274" s="376"/>
      <c r="RLL274" s="376"/>
      <c r="RLM274" s="376"/>
      <c r="RLN274" s="376"/>
      <c r="RLO274" s="376"/>
      <c r="RLP274" s="376"/>
      <c r="RLQ274" s="376"/>
      <c r="RLR274" s="376"/>
      <c r="RLS274" s="376"/>
      <c r="RLT274" s="376"/>
      <c r="RLU274" s="376"/>
      <c r="RLV274" s="376"/>
      <c r="RLW274" s="376"/>
      <c r="RLX274" s="376"/>
      <c r="RLY274" s="376"/>
      <c r="RLZ274" s="376"/>
      <c r="RMA274" s="376"/>
      <c r="RMB274" s="376"/>
      <c r="RMC274" s="376"/>
      <c r="RMD274" s="376"/>
      <c r="RME274" s="376"/>
      <c r="RMF274" s="376"/>
      <c r="RMG274" s="376"/>
      <c r="RMH274" s="376"/>
      <c r="RMI274" s="376"/>
      <c r="RMJ274" s="376"/>
      <c r="RMK274" s="376"/>
      <c r="RML274" s="376"/>
      <c r="RMM274" s="376"/>
      <c r="RMN274" s="376"/>
      <c r="RMO274" s="376"/>
      <c r="RMP274" s="376"/>
      <c r="RMQ274" s="376"/>
      <c r="RMR274" s="376"/>
      <c r="RMS274" s="376"/>
      <c r="RMT274" s="376"/>
      <c r="RMU274" s="376"/>
      <c r="RMV274" s="376"/>
      <c r="RMW274" s="376"/>
      <c r="RMX274" s="376"/>
      <c r="RMY274" s="376"/>
      <c r="RMZ274" s="376"/>
      <c r="RNA274" s="376"/>
      <c r="RNB274" s="376"/>
      <c r="RNC274" s="376"/>
      <c r="RND274" s="376"/>
      <c r="RNE274" s="376"/>
      <c r="RNF274" s="376"/>
      <c r="RNG274" s="376"/>
      <c r="RNH274" s="376"/>
      <c r="RNI274" s="376"/>
      <c r="RNJ274" s="376"/>
      <c r="RNK274" s="376"/>
      <c r="RNL274" s="376"/>
      <c r="RNM274" s="376"/>
      <c r="RNN274" s="376"/>
      <c r="RNO274" s="376"/>
      <c r="RNP274" s="376"/>
      <c r="RNQ274" s="376"/>
      <c r="RNR274" s="376"/>
      <c r="RNS274" s="376"/>
      <c r="RNT274" s="376"/>
      <c r="RNU274" s="376"/>
      <c r="RNV274" s="376"/>
      <c r="RNW274" s="376"/>
      <c r="RNX274" s="376"/>
      <c r="RNY274" s="376"/>
      <c r="RNZ274" s="376"/>
      <c r="ROA274" s="376"/>
      <c r="ROB274" s="376"/>
      <c r="ROC274" s="376"/>
      <c r="ROD274" s="376"/>
      <c r="ROE274" s="376"/>
      <c r="ROF274" s="376"/>
      <c r="ROG274" s="376"/>
      <c r="ROH274" s="376"/>
      <c r="ROI274" s="376"/>
      <c r="ROJ274" s="376"/>
      <c r="ROK274" s="376"/>
      <c r="ROL274" s="376"/>
      <c r="ROM274" s="376"/>
      <c r="RON274" s="376"/>
      <c r="ROO274" s="376"/>
      <c r="ROP274" s="376"/>
      <c r="ROQ274" s="376"/>
      <c r="ROR274" s="376"/>
      <c r="ROS274" s="376"/>
      <c r="ROT274" s="376"/>
      <c r="ROU274" s="376"/>
      <c r="ROV274" s="376"/>
      <c r="ROW274" s="376"/>
      <c r="ROX274" s="376"/>
      <c r="ROY274" s="376"/>
      <c r="ROZ274" s="376"/>
      <c r="RPA274" s="376"/>
      <c r="RPB274" s="376"/>
      <c r="RPC274" s="376"/>
      <c r="RPD274" s="376"/>
      <c r="RPE274" s="376"/>
      <c r="RPF274" s="376"/>
      <c r="RPG274" s="376"/>
      <c r="RPH274" s="376"/>
      <c r="RPI274" s="376"/>
      <c r="RPJ274" s="376"/>
      <c r="RPK274" s="376"/>
      <c r="RPL274" s="376"/>
      <c r="RPM274" s="376"/>
      <c r="RPN274" s="376"/>
      <c r="RPO274" s="376"/>
      <c r="RPP274" s="376"/>
      <c r="RPQ274" s="376"/>
      <c r="RPR274" s="376"/>
      <c r="RPS274" s="376"/>
      <c r="RPT274" s="376"/>
      <c r="RPU274" s="376"/>
      <c r="RPV274" s="376"/>
      <c r="RPW274" s="376"/>
      <c r="RPX274" s="376"/>
      <c r="RPY274" s="376"/>
      <c r="RPZ274" s="376"/>
      <c r="RQA274" s="376"/>
      <c r="RQB274" s="376"/>
      <c r="RQC274" s="376"/>
      <c r="RQD274" s="376"/>
      <c r="RQE274" s="376"/>
      <c r="RQF274" s="376"/>
      <c r="RQG274" s="376"/>
      <c r="RQH274" s="376"/>
      <c r="RQI274" s="376"/>
      <c r="RQJ274" s="376"/>
      <c r="RQK274" s="376"/>
      <c r="RQL274" s="376"/>
      <c r="RQM274" s="376"/>
      <c r="RQN274" s="376"/>
      <c r="RQO274" s="376"/>
      <c r="RQP274" s="376"/>
      <c r="RQQ274" s="376"/>
      <c r="RQR274" s="376"/>
      <c r="RQS274" s="376"/>
      <c r="RQT274" s="376"/>
      <c r="RQU274" s="376"/>
      <c r="RQV274" s="376"/>
      <c r="RQW274" s="376"/>
      <c r="RQX274" s="376"/>
      <c r="RQY274" s="376"/>
      <c r="RQZ274" s="376"/>
      <c r="RRA274" s="376"/>
      <c r="RRB274" s="376"/>
      <c r="RRC274" s="376"/>
      <c r="RRD274" s="376"/>
      <c r="RRE274" s="376"/>
      <c r="RRF274" s="376"/>
      <c r="RRG274" s="376"/>
      <c r="RRH274" s="376"/>
      <c r="RRI274" s="376"/>
      <c r="RRJ274" s="376"/>
      <c r="RRK274" s="376"/>
      <c r="RRL274" s="376"/>
      <c r="RRM274" s="376"/>
      <c r="RRN274" s="376"/>
      <c r="RRO274" s="376"/>
      <c r="RRP274" s="376"/>
      <c r="RRQ274" s="376"/>
      <c r="RRR274" s="376"/>
      <c r="RRS274" s="376"/>
      <c r="RRT274" s="376"/>
      <c r="RRU274" s="376"/>
      <c r="RRV274" s="376"/>
      <c r="RRW274" s="376"/>
      <c r="RRX274" s="376"/>
      <c r="RRY274" s="376"/>
      <c r="RRZ274" s="376"/>
      <c r="RSA274" s="376"/>
      <c r="RSB274" s="376"/>
      <c r="RSC274" s="376"/>
      <c r="RSD274" s="376"/>
      <c r="RSE274" s="376"/>
      <c r="RSF274" s="376"/>
      <c r="RSG274" s="376"/>
      <c r="RSH274" s="376"/>
      <c r="RSI274" s="376"/>
      <c r="RSJ274" s="376"/>
      <c r="RSK274" s="376"/>
      <c r="RSL274" s="376"/>
      <c r="RSM274" s="376"/>
      <c r="RSN274" s="376"/>
      <c r="RSO274" s="376"/>
      <c r="RSP274" s="376"/>
      <c r="RSQ274" s="376"/>
      <c r="RSR274" s="376"/>
      <c r="RSS274" s="376"/>
      <c r="RST274" s="376"/>
      <c r="RSU274" s="376"/>
      <c r="RSV274" s="376"/>
      <c r="RSW274" s="376"/>
      <c r="RSX274" s="376"/>
      <c r="RSY274" s="376"/>
      <c r="RSZ274" s="376"/>
      <c r="RTA274" s="376"/>
      <c r="RTB274" s="376"/>
      <c r="RTC274" s="376"/>
      <c r="RTD274" s="376"/>
      <c r="RTE274" s="376"/>
      <c r="RTF274" s="376"/>
      <c r="RTG274" s="376"/>
      <c r="RTH274" s="376"/>
      <c r="RTI274" s="376"/>
      <c r="RTJ274" s="376"/>
      <c r="RTK274" s="376"/>
      <c r="RTL274" s="376"/>
      <c r="RTM274" s="376"/>
      <c r="RTN274" s="376"/>
      <c r="RTO274" s="376"/>
      <c r="RTP274" s="376"/>
      <c r="RTQ274" s="376"/>
      <c r="RTR274" s="376"/>
      <c r="RTS274" s="376"/>
      <c r="RTT274" s="376"/>
      <c r="RTU274" s="376"/>
      <c r="RTV274" s="376"/>
      <c r="RTW274" s="376"/>
      <c r="RTX274" s="376"/>
      <c r="RTY274" s="376"/>
      <c r="RTZ274" s="376"/>
      <c r="RUA274" s="376"/>
      <c r="RUB274" s="376"/>
      <c r="RUC274" s="376"/>
      <c r="RUD274" s="376"/>
      <c r="RUE274" s="376"/>
      <c r="RUF274" s="376"/>
      <c r="RUG274" s="376"/>
      <c r="RUH274" s="376"/>
      <c r="RUI274" s="376"/>
      <c r="RUJ274" s="376"/>
      <c r="RUK274" s="376"/>
      <c r="RUL274" s="376"/>
      <c r="RUM274" s="376"/>
      <c r="RUN274" s="376"/>
      <c r="RUO274" s="376"/>
      <c r="RUP274" s="376"/>
      <c r="RUQ274" s="376"/>
      <c r="RUR274" s="376"/>
      <c r="RUS274" s="376"/>
      <c r="RUT274" s="376"/>
      <c r="RUU274" s="376"/>
      <c r="RUV274" s="376"/>
      <c r="RUW274" s="376"/>
      <c r="RUX274" s="376"/>
      <c r="RUY274" s="376"/>
      <c r="RUZ274" s="376"/>
      <c r="RVA274" s="376"/>
      <c r="RVB274" s="376"/>
      <c r="RVC274" s="376"/>
      <c r="RVD274" s="376"/>
      <c r="RVE274" s="376"/>
      <c r="RVF274" s="376"/>
      <c r="RVG274" s="376"/>
      <c r="RVH274" s="376"/>
      <c r="RVI274" s="376"/>
      <c r="RVJ274" s="376"/>
      <c r="RVK274" s="376"/>
      <c r="RVL274" s="376"/>
      <c r="RVM274" s="376"/>
      <c r="RVN274" s="376"/>
      <c r="RVO274" s="376"/>
      <c r="RVP274" s="376"/>
      <c r="RVQ274" s="376"/>
      <c r="RVR274" s="376"/>
      <c r="RVS274" s="376"/>
      <c r="RVT274" s="376"/>
      <c r="RVU274" s="376"/>
      <c r="RVV274" s="376"/>
      <c r="RVW274" s="376"/>
      <c r="RVX274" s="376"/>
      <c r="RVY274" s="376"/>
      <c r="RVZ274" s="376"/>
      <c r="RWA274" s="376"/>
      <c r="RWB274" s="376"/>
      <c r="RWC274" s="376"/>
      <c r="RWD274" s="376"/>
      <c r="RWE274" s="376"/>
      <c r="RWF274" s="376"/>
      <c r="RWG274" s="376"/>
      <c r="RWH274" s="376"/>
      <c r="RWI274" s="376"/>
      <c r="RWJ274" s="376"/>
      <c r="RWK274" s="376"/>
      <c r="RWL274" s="376"/>
      <c r="RWM274" s="376"/>
      <c r="RWN274" s="376"/>
      <c r="RWO274" s="376"/>
      <c r="RWP274" s="376"/>
      <c r="RWQ274" s="376"/>
      <c r="RWR274" s="376"/>
      <c r="RWS274" s="376"/>
      <c r="RWT274" s="376"/>
      <c r="RWU274" s="376"/>
      <c r="RWV274" s="376"/>
      <c r="RWW274" s="376"/>
      <c r="RWX274" s="376"/>
      <c r="RWY274" s="376"/>
      <c r="RWZ274" s="376"/>
      <c r="RXA274" s="376"/>
      <c r="RXB274" s="376"/>
      <c r="RXC274" s="376"/>
      <c r="RXD274" s="376"/>
      <c r="RXE274" s="376"/>
      <c r="RXF274" s="376"/>
      <c r="RXG274" s="376"/>
      <c r="RXH274" s="376"/>
      <c r="RXI274" s="376"/>
      <c r="RXJ274" s="376"/>
      <c r="RXK274" s="376"/>
      <c r="RXL274" s="376"/>
      <c r="RXM274" s="376"/>
      <c r="RXN274" s="376"/>
      <c r="RXO274" s="376"/>
      <c r="RXP274" s="376"/>
      <c r="RXQ274" s="376"/>
      <c r="RXR274" s="376"/>
      <c r="RXS274" s="376"/>
      <c r="RXT274" s="376"/>
      <c r="RXU274" s="376"/>
      <c r="RXV274" s="376"/>
      <c r="RXW274" s="376"/>
      <c r="RXX274" s="376"/>
      <c r="RXY274" s="376"/>
      <c r="RXZ274" s="376"/>
      <c r="RYA274" s="376"/>
      <c r="RYB274" s="376"/>
      <c r="RYC274" s="376"/>
      <c r="RYD274" s="376"/>
      <c r="RYE274" s="376"/>
      <c r="RYF274" s="376"/>
      <c r="RYG274" s="376"/>
      <c r="RYH274" s="376"/>
      <c r="RYI274" s="376"/>
      <c r="RYJ274" s="376"/>
      <c r="RYK274" s="376"/>
      <c r="RYL274" s="376"/>
      <c r="RYM274" s="376"/>
      <c r="RYN274" s="376"/>
      <c r="RYO274" s="376"/>
      <c r="RYP274" s="376"/>
      <c r="RYQ274" s="376"/>
      <c r="RYR274" s="376"/>
      <c r="RYS274" s="376"/>
      <c r="RYT274" s="376"/>
      <c r="RYU274" s="376"/>
      <c r="RYV274" s="376"/>
      <c r="RYW274" s="376"/>
      <c r="RYX274" s="376"/>
      <c r="RYY274" s="376"/>
      <c r="RYZ274" s="376"/>
      <c r="RZA274" s="376"/>
      <c r="RZB274" s="376"/>
      <c r="RZC274" s="376"/>
      <c r="RZD274" s="376"/>
      <c r="RZE274" s="376"/>
      <c r="RZF274" s="376"/>
      <c r="RZG274" s="376"/>
      <c r="RZH274" s="376"/>
      <c r="RZI274" s="376"/>
      <c r="RZJ274" s="376"/>
      <c r="RZK274" s="376"/>
      <c r="RZL274" s="376"/>
      <c r="RZM274" s="376"/>
      <c r="RZN274" s="376"/>
      <c r="RZO274" s="376"/>
      <c r="RZP274" s="376"/>
      <c r="RZQ274" s="376"/>
      <c r="RZR274" s="376"/>
      <c r="RZS274" s="376"/>
      <c r="RZT274" s="376"/>
      <c r="RZU274" s="376"/>
      <c r="RZV274" s="376"/>
      <c r="RZW274" s="376"/>
      <c r="RZX274" s="376"/>
      <c r="RZY274" s="376"/>
      <c r="RZZ274" s="376"/>
      <c r="SAA274" s="376"/>
      <c r="SAB274" s="376"/>
      <c r="SAC274" s="376"/>
      <c r="SAD274" s="376"/>
      <c r="SAE274" s="376"/>
      <c r="SAF274" s="376"/>
      <c r="SAG274" s="376"/>
      <c r="SAH274" s="376"/>
      <c r="SAI274" s="376"/>
      <c r="SAJ274" s="376"/>
      <c r="SAK274" s="376"/>
      <c r="SAL274" s="376"/>
      <c r="SAM274" s="376"/>
      <c r="SAN274" s="376"/>
      <c r="SAO274" s="376"/>
      <c r="SAP274" s="376"/>
      <c r="SAQ274" s="376"/>
      <c r="SAR274" s="376"/>
      <c r="SAS274" s="376"/>
      <c r="SAT274" s="376"/>
      <c r="SAU274" s="376"/>
      <c r="SAV274" s="376"/>
      <c r="SAW274" s="376"/>
      <c r="SAX274" s="376"/>
      <c r="SAY274" s="376"/>
      <c r="SAZ274" s="376"/>
      <c r="SBA274" s="376"/>
      <c r="SBB274" s="376"/>
      <c r="SBC274" s="376"/>
      <c r="SBD274" s="376"/>
      <c r="SBE274" s="376"/>
      <c r="SBF274" s="376"/>
      <c r="SBG274" s="376"/>
      <c r="SBH274" s="376"/>
      <c r="SBI274" s="376"/>
      <c r="SBJ274" s="376"/>
      <c r="SBK274" s="376"/>
      <c r="SBL274" s="376"/>
      <c r="SBM274" s="376"/>
      <c r="SBN274" s="376"/>
      <c r="SBO274" s="376"/>
      <c r="SBP274" s="376"/>
      <c r="SBQ274" s="376"/>
      <c r="SBR274" s="376"/>
      <c r="SBS274" s="376"/>
      <c r="SBT274" s="376"/>
      <c r="SBU274" s="376"/>
      <c r="SBV274" s="376"/>
      <c r="SBW274" s="376"/>
      <c r="SBX274" s="376"/>
      <c r="SBY274" s="376"/>
      <c r="SBZ274" s="376"/>
      <c r="SCA274" s="376"/>
      <c r="SCB274" s="376"/>
      <c r="SCC274" s="376"/>
      <c r="SCD274" s="376"/>
      <c r="SCE274" s="376"/>
      <c r="SCF274" s="376"/>
      <c r="SCG274" s="376"/>
      <c r="SCH274" s="376"/>
      <c r="SCI274" s="376"/>
      <c r="SCJ274" s="376"/>
      <c r="SCK274" s="376"/>
      <c r="SCL274" s="376"/>
      <c r="SCM274" s="376"/>
      <c r="SCN274" s="376"/>
      <c r="SCO274" s="376"/>
      <c r="SCP274" s="376"/>
      <c r="SCQ274" s="376"/>
      <c r="SCR274" s="376"/>
      <c r="SCS274" s="376"/>
      <c r="SCT274" s="376"/>
      <c r="SCU274" s="376"/>
      <c r="SCV274" s="376"/>
      <c r="SCW274" s="376"/>
      <c r="SCX274" s="376"/>
      <c r="SCY274" s="376"/>
      <c r="SCZ274" s="376"/>
      <c r="SDA274" s="376"/>
      <c r="SDB274" s="376"/>
      <c r="SDC274" s="376"/>
      <c r="SDD274" s="376"/>
      <c r="SDE274" s="376"/>
      <c r="SDF274" s="376"/>
      <c r="SDG274" s="376"/>
      <c r="SDH274" s="376"/>
      <c r="SDI274" s="376"/>
      <c r="SDJ274" s="376"/>
      <c r="SDK274" s="376"/>
      <c r="SDL274" s="376"/>
      <c r="SDM274" s="376"/>
      <c r="SDN274" s="376"/>
      <c r="SDO274" s="376"/>
      <c r="SDP274" s="376"/>
      <c r="SDQ274" s="376"/>
      <c r="SDR274" s="376"/>
      <c r="SDS274" s="376"/>
      <c r="SDT274" s="376"/>
      <c r="SDU274" s="376"/>
      <c r="SDV274" s="376"/>
      <c r="SDW274" s="376"/>
      <c r="SDX274" s="376"/>
      <c r="SDY274" s="376"/>
      <c r="SDZ274" s="376"/>
      <c r="SEA274" s="376"/>
      <c r="SEB274" s="376"/>
      <c r="SEC274" s="376"/>
      <c r="SED274" s="376"/>
      <c r="SEE274" s="376"/>
      <c r="SEF274" s="376"/>
      <c r="SEG274" s="376"/>
      <c r="SEH274" s="376"/>
      <c r="SEI274" s="376"/>
      <c r="SEJ274" s="376"/>
      <c r="SEK274" s="376"/>
      <c r="SEL274" s="376"/>
      <c r="SEM274" s="376"/>
      <c r="SEN274" s="376"/>
      <c r="SEO274" s="376"/>
      <c r="SEP274" s="376"/>
      <c r="SEQ274" s="376"/>
      <c r="SER274" s="376"/>
      <c r="SES274" s="376"/>
      <c r="SET274" s="376"/>
      <c r="SEU274" s="376"/>
      <c r="SEV274" s="376"/>
      <c r="SEW274" s="376"/>
      <c r="SEX274" s="376"/>
      <c r="SEY274" s="376"/>
      <c r="SEZ274" s="376"/>
      <c r="SFA274" s="376"/>
      <c r="SFB274" s="376"/>
      <c r="SFC274" s="376"/>
      <c r="SFD274" s="376"/>
      <c r="SFE274" s="376"/>
      <c r="SFF274" s="376"/>
      <c r="SFG274" s="376"/>
      <c r="SFH274" s="376"/>
      <c r="SFI274" s="376"/>
      <c r="SFJ274" s="376"/>
      <c r="SFK274" s="376"/>
      <c r="SFL274" s="376"/>
      <c r="SFM274" s="376"/>
      <c r="SFN274" s="376"/>
      <c r="SFO274" s="376"/>
      <c r="SFP274" s="376"/>
      <c r="SFQ274" s="376"/>
      <c r="SFR274" s="376"/>
      <c r="SFS274" s="376"/>
      <c r="SFT274" s="376"/>
      <c r="SFU274" s="376"/>
      <c r="SFV274" s="376"/>
      <c r="SFW274" s="376"/>
      <c r="SFX274" s="376"/>
      <c r="SFY274" s="376"/>
      <c r="SFZ274" s="376"/>
      <c r="SGA274" s="376"/>
      <c r="SGB274" s="376"/>
      <c r="SGC274" s="376"/>
      <c r="SGD274" s="376"/>
      <c r="SGE274" s="376"/>
      <c r="SGF274" s="376"/>
      <c r="SGG274" s="376"/>
      <c r="SGH274" s="376"/>
      <c r="SGI274" s="376"/>
      <c r="SGJ274" s="376"/>
      <c r="SGK274" s="376"/>
      <c r="SGL274" s="376"/>
      <c r="SGM274" s="376"/>
      <c r="SGN274" s="376"/>
      <c r="SGO274" s="376"/>
      <c r="SGP274" s="376"/>
      <c r="SGQ274" s="376"/>
      <c r="SGR274" s="376"/>
      <c r="SGS274" s="376"/>
      <c r="SGT274" s="376"/>
      <c r="SGU274" s="376"/>
      <c r="SGV274" s="376"/>
      <c r="SGW274" s="376"/>
      <c r="SGX274" s="376"/>
      <c r="SGY274" s="376"/>
      <c r="SGZ274" s="376"/>
      <c r="SHA274" s="376"/>
      <c r="SHB274" s="376"/>
      <c r="SHC274" s="376"/>
      <c r="SHD274" s="376"/>
      <c r="SHE274" s="376"/>
      <c r="SHF274" s="376"/>
      <c r="SHG274" s="376"/>
      <c r="SHH274" s="376"/>
      <c r="SHI274" s="376"/>
      <c r="SHJ274" s="376"/>
      <c r="SHK274" s="376"/>
      <c r="SHL274" s="376"/>
      <c r="SHM274" s="376"/>
      <c r="SHN274" s="376"/>
      <c r="SHO274" s="376"/>
      <c r="SHP274" s="376"/>
      <c r="SHQ274" s="376"/>
      <c r="SHR274" s="376"/>
      <c r="SHS274" s="376"/>
      <c r="SHT274" s="376"/>
      <c r="SHU274" s="376"/>
      <c r="SHV274" s="376"/>
      <c r="SHW274" s="376"/>
      <c r="SHX274" s="376"/>
      <c r="SHY274" s="376"/>
      <c r="SHZ274" s="376"/>
      <c r="SIA274" s="376"/>
      <c r="SIB274" s="376"/>
      <c r="SIC274" s="376"/>
      <c r="SID274" s="376"/>
      <c r="SIE274" s="376"/>
      <c r="SIF274" s="376"/>
      <c r="SIG274" s="376"/>
      <c r="SIH274" s="376"/>
      <c r="SII274" s="376"/>
      <c r="SIJ274" s="376"/>
      <c r="SIK274" s="376"/>
      <c r="SIL274" s="376"/>
      <c r="SIM274" s="376"/>
      <c r="SIN274" s="376"/>
      <c r="SIO274" s="376"/>
      <c r="SIP274" s="376"/>
      <c r="SIQ274" s="376"/>
      <c r="SIR274" s="376"/>
      <c r="SIS274" s="376"/>
      <c r="SIT274" s="376"/>
      <c r="SIU274" s="376"/>
      <c r="SIV274" s="376"/>
      <c r="SIW274" s="376"/>
      <c r="SIX274" s="376"/>
      <c r="SIY274" s="376"/>
      <c r="SIZ274" s="376"/>
      <c r="SJA274" s="376"/>
      <c r="SJB274" s="376"/>
      <c r="SJC274" s="376"/>
      <c r="SJD274" s="376"/>
      <c r="SJE274" s="376"/>
      <c r="SJF274" s="376"/>
      <c r="SJG274" s="376"/>
      <c r="SJH274" s="376"/>
      <c r="SJI274" s="376"/>
      <c r="SJJ274" s="376"/>
      <c r="SJK274" s="376"/>
      <c r="SJL274" s="376"/>
      <c r="SJM274" s="376"/>
      <c r="SJN274" s="376"/>
      <c r="SJO274" s="376"/>
      <c r="SJP274" s="376"/>
      <c r="SJQ274" s="376"/>
      <c r="SJR274" s="376"/>
      <c r="SJS274" s="376"/>
      <c r="SJT274" s="376"/>
      <c r="SJU274" s="376"/>
      <c r="SJV274" s="376"/>
      <c r="SJW274" s="376"/>
      <c r="SJX274" s="376"/>
      <c r="SJY274" s="376"/>
      <c r="SJZ274" s="376"/>
      <c r="SKA274" s="376"/>
      <c r="SKB274" s="376"/>
      <c r="SKC274" s="376"/>
      <c r="SKD274" s="376"/>
      <c r="SKE274" s="376"/>
      <c r="SKF274" s="376"/>
      <c r="SKG274" s="376"/>
      <c r="SKH274" s="376"/>
      <c r="SKI274" s="376"/>
      <c r="SKJ274" s="376"/>
      <c r="SKK274" s="376"/>
      <c r="SKL274" s="376"/>
      <c r="SKM274" s="376"/>
      <c r="SKN274" s="376"/>
      <c r="SKO274" s="376"/>
      <c r="SKP274" s="376"/>
      <c r="SKQ274" s="376"/>
      <c r="SKR274" s="376"/>
      <c r="SKS274" s="376"/>
      <c r="SKT274" s="376"/>
      <c r="SKU274" s="376"/>
      <c r="SKV274" s="376"/>
      <c r="SKW274" s="376"/>
      <c r="SKX274" s="376"/>
      <c r="SKY274" s="376"/>
      <c r="SKZ274" s="376"/>
      <c r="SLA274" s="376"/>
      <c r="SLB274" s="376"/>
      <c r="SLC274" s="376"/>
      <c r="SLD274" s="376"/>
      <c r="SLE274" s="376"/>
      <c r="SLF274" s="376"/>
      <c r="SLG274" s="376"/>
      <c r="SLH274" s="376"/>
      <c r="SLI274" s="376"/>
      <c r="SLJ274" s="376"/>
      <c r="SLK274" s="376"/>
      <c r="SLL274" s="376"/>
      <c r="SLM274" s="376"/>
      <c r="SLN274" s="376"/>
      <c r="SLO274" s="376"/>
      <c r="SLP274" s="376"/>
      <c r="SLQ274" s="376"/>
      <c r="SLR274" s="376"/>
      <c r="SLS274" s="376"/>
      <c r="SLT274" s="376"/>
      <c r="SLU274" s="376"/>
      <c r="SLV274" s="376"/>
      <c r="SLW274" s="376"/>
      <c r="SLX274" s="376"/>
      <c r="SLY274" s="376"/>
      <c r="SLZ274" s="376"/>
      <c r="SMA274" s="376"/>
      <c r="SMB274" s="376"/>
      <c r="SMC274" s="376"/>
      <c r="SMD274" s="376"/>
      <c r="SME274" s="376"/>
      <c r="SMF274" s="376"/>
      <c r="SMG274" s="376"/>
      <c r="SMH274" s="376"/>
      <c r="SMI274" s="376"/>
      <c r="SMJ274" s="376"/>
      <c r="SMK274" s="376"/>
      <c r="SML274" s="376"/>
      <c r="SMM274" s="376"/>
      <c r="SMN274" s="376"/>
      <c r="SMO274" s="376"/>
      <c r="SMP274" s="376"/>
      <c r="SMQ274" s="376"/>
      <c r="SMR274" s="376"/>
      <c r="SMS274" s="376"/>
      <c r="SMT274" s="376"/>
      <c r="SMU274" s="376"/>
      <c r="SMV274" s="376"/>
      <c r="SMW274" s="376"/>
      <c r="SMX274" s="376"/>
      <c r="SMY274" s="376"/>
      <c r="SMZ274" s="376"/>
      <c r="SNA274" s="376"/>
      <c r="SNB274" s="376"/>
      <c r="SNC274" s="376"/>
      <c r="SND274" s="376"/>
      <c r="SNE274" s="376"/>
      <c r="SNF274" s="376"/>
      <c r="SNG274" s="376"/>
      <c r="SNH274" s="376"/>
      <c r="SNI274" s="376"/>
      <c r="SNJ274" s="376"/>
      <c r="SNK274" s="376"/>
      <c r="SNL274" s="376"/>
      <c r="SNM274" s="376"/>
      <c r="SNN274" s="376"/>
      <c r="SNO274" s="376"/>
      <c r="SNP274" s="376"/>
      <c r="SNQ274" s="376"/>
      <c r="SNR274" s="376"/>
      <c r="SNS274" s="376"/>
      <c r="SNT274" s="376"/>
      <c r="SNU274" s="376"/>
      <c r="SNV274" s="376"/>
      <c r="SNW274" s="376"/>
      <c r="SNX274" s="376"/>
      <c r="SNY274" s="376"/>
      <c r="SNZ274" s="376"/>
      <c r="SOA274" s="376"/>
      <c r="SOB274" s="376"/>
      <c r="SOC274" s="376"/>
      <c r="SOD274" s="376"/>
      <c r="SOE274" s="376"/>
      <c r="SOF274" s="376"/>
      <c r="SOG274" s="376"/>
      <c r="SOH274" s="376"/>
      <c r="SOI274" s="376"/>
      <c r="SOJ274" s="376"/>
      <c r="SOK274" s="376"/>
      <c r="SOL274" s="376"/>
      <c r="SOM274" s="376"/>
      <c r="SON274" s="376"/>
      <c r="SOO274" s="376"/>
      <c r="SOP274" s="376"/>
      <c r="SOQ274" s="376"/>
      <c r="SOR274" s="376"/>
      <c r="SOS274" s="376"/>
      <c r="SOT274" s="376"/>
      <c r="SOU274" s="376"/>
      <c r="SOV274" s="376"/>
      <c r="SOW274" s="376"/>
      <c r="SOX274" s="376"/>
      <c r="SOY274" s="376"/>
      <c r="SOZ274" s="376"/>
      <c r="SPA274" s="376"/>
      <c r="SPB274" s="376"/>
      <c r="SPC274" s="376"/>
      <c r="SPD274" s="376"/>
      <c r="SPE274" s="376"/>
      <c r="SPF274" s="376"/>
      <c r="SPG274" s="376"/>
      <c r="SPH274" s="376"/>
      <c r="SPI274" s="376"/>
      <c r="SPJ274" s="376"/>
      <c r="SPK274" s="376"/>
      <c r="SPL274" s="376"/>
      <c r="SPM274" s="376"/>
      <c r="SPN274" s="376"/>
      <c r="SPO274" s="376"/>
      <c r="SPP274" s="376"/>
      <c r="SPQ274" s="376"/>
      <c r="SPR274" s="376"/>
      <c r="SPS274" s="376"/>
      <c r="SPT274" s="376"/>
      <c r="SPU274" s="376"/>
      <c r="SPV274" s="376"/>
      <c r="SPW274" s="376"/>
      <c r="SPX274" s="376"/>
      <c r="SPY274" s="376"/>
      <c r="SPZ274" s="376"/>
      <c r="SQA274" s="376"/>
      <c r="SQB274" s="376"/>
      <c r="SQC274" s="376"/>
      <c r="SQD274" s="376"/>
      <c r="SQE274" s="376"/>
      <c r="SQF274" s="376"/>
      <c r="SQG274" s="376"/>
      <c r="SQH274" s="376"/>
      <c r="SQI274" s="376"/>
      <c r="SQJ274" s="376"/>
      <c r="SQK274" s="376"/>
      <c r="SQL274" s="376"/>
      <c r="SQM274" s="376"/>
      <c r="SQN274" s="376"/>
      <c r="SQO274" s="376"/>
      <c r="SQP274" s="376"/>
      <c r="SQQ274" s="376"/>
      <c r="SQR274" s="376"/>
      <c r="SQS274" s="376"/>
      <c r="SQT274" s="376"/>
      <c r="SQU274" s="376"/>
      <c r="SQV274" s="376"/>
      <c r="SQW274" s="376"/>
      <c r="SQX274" s="376"/>
      <c r="SQY274" s="376"/>
      <c r="SQZ274" s="376"/>
      <c r="SRA274" s="376"/>
      <c r="SRB274" s="376"/>
      <c r="SRC274" s="376"/>
      <c r="SRD274" s="376"/>
      <c r="SRE274" s="376"/>
      <c r="SRF274" s="376"/>
      <c r="SRG274" s="376"/>
      <c r="SRH274" s="376"/>
      <c r="SRI274" s="376"/>
      <c r="SRJ274" s="376"/>
      <c r="SRK274" s="376"/>
      <c r="SRL274" s="376"/>
      <c r="SRM274" s="376"/>
      <c r="SRN274" s="376"/>
      <c r="SRO274" s="376"/>
      <c r="SRP274" s="376"/>
      <c r="SRQ274" s="376"/>
      <c r="SRR274" s="376"/>
      <c r="SRS274" s="376"/>
      <c r="SRT274" s="376"/>
      <c r="SRU274" s="376"/>
      <c r="SRV274" s="376"/>
      <c r="SRW274" s="376"/>
      <c r="SRX274" s="376"/>
      <c r="SRY274" s="376"/>
      <c r="SRZ274" s="376"/>
      <c r="SSA274" s="376"/>
      <c r="SSB274" s="376"/>
      <c r="SSC274" s="376"/>
      <c r="SSD274" s="376"/>
      <c r="SSE274" s="376"/>
      <c r="SSF274" s="376"/>
      <c r="SSG274" s="376"/>
      <c r="SSH274" s="376"/>
      <c r="SSI274" s="376"/>
      <c r="SSJ274" s="376"/>
      <c r="SSK274" s="376"/>
      <c r="SSL274" s="376"/>
      <c r="SSM274" s="376"/>
      <c r="SSN274" s="376"/>
      <c r="SSO274" s="376"/>
      <c r="SSP274" s="376"/>
      <c r="SSQ274" s="376"/>
      <c r="SSR274" s="376"/>
      <c r="SSS274" s="376"/>
      <c r="SST274" s="376"/>
      <c r="SSU274" s="376"/>
      <c r="SSV274" s="376"/>
      <c r="SSW274" s="376"/>
      <c r="SSX274" s="376"/>
      <c r="SSY274" s="376"/>
      <c r="SSZ274" s="376"/>
      <c r="STA274" s="376"/>
      <c r="STB274" s="376"/>
      <c r="STC274" s="376"/>
      <c r="STD274" s="376"/>
      <c r="STE274" s="376"/>
      <c r="STF274" s="376"/>
      <c r="STG274" s="376"/>
      <c r="STH274" s="376"/>
      <c r="STI274" s="376"/>
      <c r="STJ274" s="376"/>
      <c r="STK274" s="376"/>
      <c r="STL274" s="376"/>
      <c r="STM274" s="376"/>
      <c r="STN274" s="376"/>
      <c r="STO274" s="376"/>
      <c r="STP274" s="376"/>
      <c r="STQ274" s="376"/>
      <c r="STR274" s="376"/>
      <c r="STS274" s="376"/>
      <c r="STT274" s="376"/>
      <c r="STU274" s="376"/>
      <c r="STV274" s="376"/>
      <c r="STW274" s="376"/>
      <c r="STX274" s="376"/>
      <c r="STY274" s="376"/>
      <c r="STZ274" s="376"/>
      <c r="SUA274" s="376"/>
      <c r="SUB274" s="376"/>
      <c r="SUC274" s="376"/>
      <c r="SUD274" s="376"/>
      <c r="SUE274" s="376"/>
      <c r="SUF274" s="376"/>
      <c r="SUG274" s="376"/>
      <c r="SUH274" s="376"/>
      <c r="SUI274" s="376"/>
      <c r="SUJ274" s="376"/>
      <c r="SUK274" s="376"/>
      <c r="SUL274" s="376"/>
      <c r="SUM274" s="376"/>
      <c r="SUN274" s="376"/>
      <c r="SUO274" s="376"/>
      <c r="SUP274" s="376"/>
      <c r="SUQ274" s="376"/>
      <c r="SUR274" s="376"/>
      <c r="SUS274" s="376"/>
      <c r="SUT274" s="376"/>
      <c r="SUU274" s="376"/>
      <c r="SUV274" s="376"/>
      <c r="SUW274" s="376"/>
      <c r="SUX274" s="376"/>
      <c r="SUY274" s="376"/>
      <c r="SUZ274" s="376"/>
      <c r="SVA274" s="376"/>
      <c r="SVB274" s="376"/>
      <c r="SVC274" s="376"/>
      <c r="SVD274" s="376"/>
      <c r="SVE274" s="376"/>
      <c r="SVF274" s="376"/>
      <c r="SVG274" s="376"/>
      <c r="SVH274" s="376"/>
      <c r="SVI274" s="376"/>
      <c r="SVJ274" s="376"/>
      <c r="SVK274" s="376"/>
      <c r="SVL274" s="376"/>
      <c r="SVM274" s="376"/>
      <c r="SVN274" s="376"/>
      <c r="SVO274" s="376"/>
      <c r="SVP274" s="376"/>
      <c r="SVQ274" s="376"/>
      <c r="SVR274" s="376"/>
      <c r="SVS274" s="376"/>
      <c r="SVT274" s="376"/>
      <c r="SVU274" s="376"/>
      <c r="SVV274" s="376"/>
      <c r="SVW274" s="376"/>
      <c r="SVX274" s="376"/>
      <c r="SVY274" s="376"/>
      <c r="SVZ274" s="376"/>
      <c r="SWA274" s="376"/>
      <c r="SWB274" s="376"/>
      <c r="SWC274" s="376"/>
      <c r="SWD274" s="376"/>
      <c r="SWE274" s="376"/>
      <c r="SWF274" s="376"/>
      <c r="SWG274" s="376"/>
      <c r="SWH274" s="376"/>
      <c r="SWI274" s="376"/>
      <c r="SWJ274" s="376"/>
      <c r="SWK274" s="376"/>
      <c r="SWL274" s="376"/>
      <c r="SWM274" s="376"/>
      <c r="SWN274" s="376"/>
      <c r="SWO274" s="376"/>
      <c r="SWP274" s="376"/>
      <c r="SWQ274" s="376"/>
      <c r="SWR274" s="376"/>
      <c r="SWS274" s="376"/>
      <c r="SWT274" s="376"/>
      <c r="SWU274" s="376"/>
      <c r="SWV274" s="376"/>
      <c r="SWW274" s="376"/>
      <c r="SWX274" s="376"/>
      <c r="SWY274" s="376"/>
      <c r="SWZ274" s="376"/>
      <c r="SXA274" s="376"/>
      <c r="SXB274" s="376"/>
      <c r="SXC274" s="376"/>
      <c r="SXD274" s="376"/>
      <c r="SXE274" s="376"/>
      <c r="SXF274" s="376"/>
      <c r="SXG274" s="376"/>
      <c r="SXH274" s="376"/>
      <c r="SXI274" s="376"/>
      <c r="SXJ274" s="376"/>
      <c r="SXK274" s="376"/>
      <c r="SXL274" s="376"/>
      <c r="SXM274" s="376"/>
      <c r="SXN274" s="376"/>
      <c r="SXO274" s="376"/>
      <c r="SXP274" s="376"/>
      <c r="SXQ274" s="376"/>
      <c r="SXR274" s="376"/>
      <c r="SXS274" s="376"/>
      <c r="SXT274" s="376"/>
      <c r="SXU274" s="376"/>
      <c r="SXV274" s="376"/>
      <c r="SXW274" s="376"/>
      <c r="SXX274" s="376"/>
      <c r="SXY274" s="376"/>
      <c r="SXZ274" s="376"/>
      <c r="SYA274" s="376"/>
      <c r="SYB274" s="376"/>
      <c r="SYC274" s="376"/>
      <c r="SYD274" s="376"/>
      <c r="SYE274" s="376"/>
      <c r="SYF274" s="376"/>
      <c r="SYG274" s="376"/>
      <c r="SYH274" s="376"/>
      <c r="SYI274" s="376"/>
      <c r="SYJ274" s="376"/>
      <c r="SYK274" s="376"/>
      <c r="SYL274" s="376"/>
      <c r="SYM274" s="376"/>
      <c r="SYN274" s="376"/>
      <c r="SYO274" s="376"/>
      <c r="SYP274" s="376"/>
      <c r="SYQ274" s="376"/>
      <c r="SYR274" s="376"/>
      <c r="SYS274" s="376"/>
      <c r="SYT274" s="376"/>
      <c r="SYU274" s="376"/>
      <c r="SYV274" s="376"/>
      <c r="SYW274" s="376"/>
      <c r="SYX274" s="376"/>
      <c r="SYY274" s="376"/>
      <c r="SYZ274" s="376"/>
      <c r="SZA274" s="376"/>
      <c r="SZB274" s="376"/>
      <c r="SZC274" s="376"/>
      <c r="SZD274" s="376"/>
      <c r="SZE274" s="376"/>
      <c r="SZF274" s="376"/>
      <c r="SZG274" s="376"/>
      <c r="SZH274" s="376"/>
      <c r="SZI274" s="376"/>
      <c r="SZJ274" s="376"/>
      <c r="SZK274" s="376"/>
      <c r="SZL274" s="376"/>
      <c r="SZM274" s="376"/>
      <c r="SZN274" s="376"/>
      <c r="SZO274" s="376"/>
      <c r="SZP274" s="376"/>
      <c r="SZQ274" s="376"/>
      <c r="SZR274" s="376"/>
      <c r="SZS274" s="376"/>
      <c r="SZT274" s="376"/>
      <c r="SZU274" s="376"/>
      <c r="SZV274" s="376"/>
      <c r="SZW274" s="376"/>
      <c r="SZX274" s="376"/>
      <c r="SZY274" s="376"/>
      <c r="SZZ274" s="376"/>
      <c r="TAA274" s="376"/>
      <c r="TAB274" s="376"/>
      <c r="TAC274" s="376"/>
      <c r="TAD274" s="376"/>
      <c r="TAE274" s="376"/>
      <c r="TAF274" s="376"/>
      <c r="TAG274" s="376"/>
      <c r="TAH274" s="376"/>
      <c r="TAI274" s="376"/>
      <c r="TAJ274" s="376"/>
      <c r="TAK274" s="376"/>
      <c r="TAL274" s="376"/>
      <c r="TAM274" s="376"/>
      <c r="TAN274" s="376"/>
      <c r="TAO274" s="376"/>
      <c r="TAP274" s="376"/>
      <c r="TAQ274" s="376"/>
      <c r="TAR274" s="376"/>
      <c r="TAS274" s="376"/>
      <c r="TAT274" s="376"/>
      <c r="TAU274" s="376"/>
      <c r="TAV274" s="376"/>
      <c r="TAW274" s="376"/>
      <c r="TAX274" s="376"/>
      <c r="TAY274" s="376"/>
      <c r="TAZ274" s="376"/>
      <c r="TBA274" s="376"/>
      <c r="TBB274" s="376"/>
      <c r="TBC274" s="376"/>
      <c r="TBD274" s="376"/>
      <c r="TBE274" s="376"/>
      <c r="TBF274" s="376"/>
      <c r="TBG274" s="376"/>
      <c r="TBH274" s="376"/>
      <c r="TBI274" s="376"/>
      <c r="TBJ274" s="376"/>
      <c r="TBK274" s="376"/>
      <c r="TBL274" s="376"/>
      <c r="TBM274" s="376"/>
      <c r="TBN274" s="376"/>
      <c r="TBO274" s="376"/>
      <c r="TBP274" s="376"/>
      <c r="TBQ274" s="376"/>
      <c r="TBR274" s="376"/>
      <c r="TBS274" s="376"/>
      <c r="TBT274" s="376"/>
      <c r="TBU274" s="376"/>
      <c r="TBV274" s="376"/>
      <c r="TBW274" s="376"/>
      <c r="TBX274" s="376"/>
      <c r="TBY274" s="376"/>
      <c r="TBZ274" s="376"/>
      <c r="TCA274" s="376"/>
      <c r="TCB274" s="376"/>
      <c r="TCC274" s="376"/>
      <c r="TCD274" s="376"/>
      <c r="TCE274" s="376"/>
      <c r="TCF274" s="376"/>
      <c r="TCG274" s="376"/>
      <c r="TCH274" s="376"/>
      <c r="TCI274" s="376"/>
      <c r="TCJ274" s="376"/>
      <c r="TCK274" s="376"/>
      <c r="TCL274" s="376"/>
      <c r="TCM274" s="376"/>
      <c r="TCN274" s="376"/>
      <c r="TCO274" s="376"/>
      <c r="TCP274" s="376"/>
      <c r="TCQ274" s="376"/>
      <c r="TCR274" s="376"/>
      <c r="TCS274" s="376"/>
      <c r="TCT274" s="376"/>
      <c r="TCU274" s="376"/>
      <c r="TCV274" s="376"/>
      <c r="TCW274" s="376"/>
      <c r="TCX274" s="376"/>
      <c r="TCY274" s="376"/>
      <c r="TCZ274" s="376"/>
      <c r="TDA274" s="376"/>
      <c r="TDB274" s="376"/>
      <c r="TDC274" s="376"/>
      <c r="TDD274" s="376"/>
      <c r="TDE274" s="376"/>
      <c r="TDF274" s="376"/>
      <c r="TDG274" s="376"/>
      <c r="TDH274" s="376"/>
      <c r="TDI274" s="376"/>
      <c r="TDJ274" s="376"/>
      <c r="TDK274" s="376"/>
      <c r="TDL274" s="376"/>
      <c r="TDM274" s="376"/>
      <c r="TDN274" s="376"/>
      <c r="TDO274" s="376"/>
      <c r="TDP274" s="376"/>
      <c r="TDQ274" s="376"/>
      <c r="TDR274" s="376"/>
      <c r="TDS274" s="376"/>
      <c r="TDT274" s="376"/>
      <c r="TDU274" s="376"/>
      <c r="TDV274" s="376"/>
      <c r="TDW274" s="376"/>
      <c r="TDX274" s="376"/>
      <c r="TDY274" s="376"/>
      <c r="TDZ274" s="376"/>
      <c r="TEA274" s="376"/>
      <c r="TEB274" s="376"/>
      <c r="TEC274" s="376"/>
      <c r="TED274" s="376"/>
      <c r="TEE274" s="376"/>
      <c r="TEF274" s="376"/>
      <c r="TEG274" s="376"/>
      <c r="TEH274" s="376"/>
      <c r="TEI274" s="376"/>
      <c r="TEJ274" s="376"/>
      <c r="TEK274" s="376"/>
      <c r="TEL274" s="376"/>
      <c r="TEM274" s="376"/>
      <c r="TEN274" s="376"/>
      <c r="TEO274" s="376"/>
      <c r="TEP274" s="376"/>
      <c r="TEQ274" s="376"/>
      <c r="TER274" s="376"/>
      <c r="TES274" s="376"/>
      <c r="TET274" s="376"/>
      <c r="TEU274" s="376"/>
      <c r="TEV274" s="376"/>
      <c r="TEW274" s="376"/>
      <c r="TEX274" s="376"/>
      <c r="TEY274" s="376"/>
      <c r="TEZ274" s="376"/>
      <c r="TFA274" s="376"/>
      <c r="TFB274" s="376"/>
      <c r="TFC274" s="376"/>
      <c r="TFD274" s="376"/>
      <c r="TFE274" s="376"/>
      <c r="TFF274" s="376"/>
      <c r="TFG274" s="376"/>
      <c r="TFH274" s="376"/>
      <c r="TFI274" s="376"/>
      <c r="TFJ274" s="376"/>
      <c r="TFK274" s="376"/>
      <c r="TFL274" s="376"/>
      <c r="TFM274" s="376"/>
      <c r="TFN274" s="376"/>
      <c r="TFO274" s="376"/>
      <c r="TFP274" s="376"/>
      <c r="TFQ274" s="376"/>
      <c r="TFR274" s="376"/>
      <c r="TFS274" s="376"/>
      <c r="TFT274" s="376"/>
      <c r="TFU274" s="376"/>
      <c r="TFV274" s="376"/>
      <c r="TFW274" s="376"/>
      <c r="TFX274" s="376"/>
      <c r="TFY274" s="376"/>
      <c r="TFZ274" s="376"/>
      <c r="TGA274" s="376"/>
      <c r="TGB274" s="376"/>
      <c r="TGC274" s="376"/>
      <c r="TGD274" s="376"/>
      <c r="TGE274" s="376"/>
      <c r="TGF274" s="376"/>
      <c r="TGG274" s="376"/>
      <c r="TGH274" s="376"/>
      <c r="TGI274" s="376"/>
      <c r="TGJ274" s="376"/>
      <c r="TGK274" s="376"/>
      <c r="TGL274" s="376"/>
      <c r="TGM274" s="376"/>
      <c r="TGN274" s="376"/>
      <c r="TGO274" s="376"/>
      <c r="TGP274" s="376"/>
      <c r="TGQ274" s="376"/>
      <c r="TGR274" s="376"/>
      <c r="TGS274" s="376"/>
      <c r="TGT274" s="376"/>
      <c r="TGU274" s="376"/>
      <c r="TGV274" s="376"/>
      <c r="TGW274" s="376"/>
      <c r="TGX274" s="376"/>
      <c r="TGY274" s="376"/>
      <c r="TGZ274" s="376"/>
      <c r="THA274" s="376"/>
      <c r="THB274" s="376"/>
      <c r="THC274" s="376"/>
      <c r="THD274" s="376"/>
      <c r="THE274" s="376"/>
      <c r="THF274" s="376"/>
      <c r="THG274" s="376"/>
      <c r="THH274" s="376"/>
      <c r="THI274" s="376"/>
      <c r="THJ274" s="376"/>
      <c r="THK274" s="376"/>
      <c r="THL274" s="376"/>
      <c r="THM274" s="376"/>
      <c r="THN274" s="376"/>
      <c r="THO274" s="376"/>
      <c r="THP274" s="376"/>
      <c r="THQ274" s="376"/>
      <c r="THR274" s="376"/>
      <c r="THS274" s="376"/>
      <c r="THT274" s="376"/>
      <c r="THU274" s="376"/>
      <c r="THV274" s="376"/>
      <c r="THW274" s="376"/>
      <c r="THX274" s="376"/>
      <c r="THY274" s="376"/>
      <c r="THZ274" s="376"/>
      <c r="TIA274" s="376"/>
      <c r="TIB274" s="376"/>
      <c r="TIC274" s="376"/>
      <c r="TID274" s="376"/>
      <c r="TIE274" s="376"/>
      <c r="TIF274" s="376"/>
      <c r="TIG274" s="376"/>
      <c r="TIH274" s="376"/>
      <c r="TII274" s="376"/>
      <c r="TIJ274" s="376"/>
      <c r="TIK274" s="376"/>
      <c r="TIL274" s="376"/>
      <c r="TIM274" s="376"/>
      <c r="TIN274" s="376"/>
      <c r="TIO274" s="376"/>
      <c r="TIP274" s="376"/>
      <c r="TIQ274" s="376"/>
      <c r="TIR274" s="376"/>
      <c r="TIS274" s="376"/>
      <c r="TIT274" s="376"/>
      <c r="TIU274" s="376"/>
      <c r="TIV274" s="376"/>
      <c r="TIW274" s="376"/>
      <c r="TIX274" s="376"/>
      <c r="TIY274" s="376"/>
      <c r="TIZ274" s="376"/>
      <c r="TJA274" s="376"/>
      <c r="TJB274" s="376"/>
      <c r="TJC274" s="376"/>
      <c r="TJD274" s="376"/>
      <c r="TJE274" s="376"/>
      <c r="TJF274" s="376"/>
      <c r="TJG274" s="376"/>
      <c r="TJH274" s="376"/>
      <c r="TJI274" s="376"/>
      <c r="TJJ274" s="376"/>
      <c r="TJK274" s="376"/>
      <c r="TJL274" s="376"/>
      <c r="TJM274" s="376"/>
      <c r="TJN274" s="376"/>
      <c r="TJO274" s="376"/>
      <c r="TJP274" s="376"/>
      <c r="TJQ274" s="376"/>
      <c r="TJR274" s="376"/>
      <c r="TJS274" s="376"/>
      <c r="TJT274" s="376"/>
      <c r="TJU274" s="376"/>
      <c r="TJV274" s="376"/>
      <c r="TJW274" s="376"/>
      <c r="TJX274" s="376"/>
      <c r="TJY274" s="376"/>
      <c r="TJZ274" s="376"/>
      <c r="TKA274" s="376"/>
      <c r="TKB274" s="376"/>
      <c r="TKC274" s="376"/>
      <c r="TKD274" s="376"/>
      <c r="TKE274" s="376"/>
      <c r="TKF274" s="376"/>
      <c r="TKG274" s="376"/>
      <c r="TKH274" s="376"/>
      <c r="TKI274" s="376"/>
      <c r="TKJ274" s="376"/>
      <c r="TKK274" s="376"/>
      <c r="TKL274" s="376"/>
      <c r="TKM274" s="376"/>
      <c r="TKN274" s="376"/>
      <c r="TKO274" s="376"/>
      <c r="TKP274" s="376"/>
      <c r="TKQ274" s="376"/>
      <c r="TKR274" s="376"/>
      <c r="TKS274" s="376"/>
      <c r="TKT274" s="376"/>
      <c r="TKU274" s="376"/>
      <c r="TKV274" s="376"/>
      <c r="TKW274" s="376"/>
      <c r="TKX274" s="376"/>
      <c r="TKY274" s="376"/>
      <c r="TKZ274" s="376"/>
      <c r="TLA274" s="376"/>
      <c r="TLB274" s="376"/>
      <c r="TLC274" s="376"/>
      <c r="TLD274" s="376"/>
      <c r="TLE274" s="376"/>
      <c r="TLF274" s="376"/>
      <c r="TLG274" s="376"/>
      <c r="TLH274" s="376"/>
      <c r="TLI274" s="376"/>
      <c r="TLJ274" s="376"/>
      <c r="TLK274" s="376"/>
      <c r="TLL274" s="376"/>
      <c r="TLM274" s="376"/>
      <c r="TLN274" s="376"/>
      <c r="TLO274" s="376"/>
      <c r="TLP274" s="376"/>
      <c r="TLQ274" s="376"/>
      <c r="TLR274" s="376"/>
      <c r="TLS274" s="376"/>
      <c r="TLT274" s="376"/>
      <c r="TLU274" s="376"/>
      <c r="TLV274" s="376"/>
      <c r="TLW274" s="376"/>
      <c r="TLX274" s="376"/>
      <c r="TLY274" s="376"/>
      <c r="TLZ274" s="376"/>
      <c r="TMA274" s="376"/>
      <c r="TMB274" s="376"/>
      <c r="TMC274" s="376"/>
      <c r="TMD274" s="376"/>
      <c r="TME274" s="376"/>
      <c r="TMF274" s="376"/>
      <c r="TMG274" s="376"/>
      <c r="TMH274" s="376"/>
      <c r="TMI274" s="376"/>
      <c r="TMJ274" s="376"/>
      <c r="TMK274" s="376"/>
      <c r="TML274" s="376"/>
      <c r="TMM274" s="376"/>
      <c r="TMN274" s="376"/>
      <c r="TMO274" s="376"/>
      <c r="TMP274" s="376"/>
      <c r="TMQ274" s="376"/>
      <c r="TMR274" s="376"/>
      <c r="TMS274" s="376"/>
      <c r="TMT274" s="376"/>
      <c r="TMU274" s="376"/>
      <c r="TMV274" s="376"/>
      <c r="TMW274" s="376"/>
      <c r="TMX274" s="376"/>
      <c r="TMY274" s="376"/>
      <c r="TMZ274" s="376"/>
      <c r="TNA274" s="376"/>
      <c r="TNB274" s="376"/>
      <c r="TNC274" s="376"/>
      <c r="TND274" s="376"/>
      <c r="TNE274" s="376"/>
      <c r="TNF274" s="376"/>
      <c r="TNG274" s="376"/>
      <c r="TNH274" s="376"/>
      <c r="TNI274" s="376"/>
      <c r="TNJ274" s="376"/>
      <c r="TNK274" s="376"/>
      <c r="TNL274" s="376"/>
      <c r="TNM274" s="376"/>
      <c r="TNN274" s="376"/>
      <c r="TNO274" s="376"/>
      <c r="TNP274" s="376"/>
      <c r="TNQ274" s="376"/>
      <c r="TNR274" s="376"/>
      <c r="TNS274" s="376"/>
      <c r="TNT274" s="376"/>
      <c r="TNU274" s="376"/>
      <c r="TNV274" s="376"/>
      <c r="TNW274" s="376"/>
      <c r="TNX274" s="376"/>
      <c r="TNY274" s="376"/>
      <c r="TNZ274" s="376"/>
      <c r="TOA274" s="376"/>
      <c r="TOB274" s="376"/>
      <c r="TOC274" s="376"/>
      <c r="TOD274" s="376"/>
      <c r="TOE274" s="376"/>
      <c r="TOF274" s="376"/>
      <c r="TOG274" s="376"/>
      <c r="TOH274" s="376"/>
      <c r="TOI274" s="376"/>
      <c r="TOJ274" s="376"/>
      <c r="TOK274" s="376"/>
      <c r="TOL274" s="376"/>
      <c r="TOM274" s="376"/>
      <c r="TON274" s="376"/>
      <c r="TOO274" s="376"/>
      <c r="TOP274" s="376"/>
      <c r="TOQ274" s="376"/>
      <c r="TOR274" s="376"/>
      <c r="TOS274" s="376"/>
      <c r="TOT274" s="376"/>
      <c r="TOU274" s="376"/>
      <c r="TOV274" s="376"/>
      <c r="TOW274" s="376"/>
      <c r="TOX274" s="376"/>
      <c r="TOY274" s="376"/>
      <c r="TOZ274" s="376"/>
      <c r="TPA274" s="376"/>
      <c r="TPB274" s="376"/>
      <c r="TPC274" s="376"/>
      <c r="TPD274" s="376"/>
      <c r="TPE274" s="376"/>
      <c r="TPF274" s="376"/>
      <c r="TPG274" s="376"/>
      <c r="TPH274" s="376"/>
      <c r="TPI274" s="376"/>
      <c r="TPJ274" s="376"/>
      <c r="TPK274" s="376"/>
      <c r="TPL274" s="376"/>
      <c r="TPM274" s="376"/>
      <c r="TPN274" s="376"/>
      <c r="TPO274" s="376"/>
      <c r="TPP274" s="376"/>
      <c r="TPQ274" s="376"/>
      <c r="TPR274" s="376"/>
      <c r="TPS274" s="376"/>
      <c r="TPT274" s="376"/>
      <c r="TPU274" s="376"/>
      <c r="TPV274" s="376"/>
      <c r="TPW274" s="376"/>
      <c r="TPX274" s="376"/>
      <c r="TPY274" s="376"/>
      <c r="TPZ274" s="376"/>
      <c r="TQA274" s="376"/>
      <c r="TQB274" s="376"/>
      <c r="TQC274" s="376"/>
      <c r="TQD274" s="376"/>
      <c r="TQE274" s="376"/>
      <c r="TQF274" s="376"/>
      <c r="TQG274" s="376"/>
      <c r="TQH274" s="376"/>
      <c r="TQI274" s="376"/>
      <c r="TQJ274" s="376"/>
      <c r="TQK274" s="376"/>
      <c r="TQL274" s="376"/>
      <c r="TQM274" s="376"/>
      <c r="TQN274" s="376"/>
      <c r="TQO274" s="376"/>
      <c r="TQP274" s="376"/>
      <c r="TQQ274" s="376"/>
      <c r="TQR274" s="376"/>
      <c r="TQS274" s="376"/>
      <c r="TQT274" s="376"/>
      <c r="TQU274" s="376"/>
      <c r="TQV274" s="376"/>
      <c r="TQW274" s="376"/>
      <c r="TQX274" s="376"/>
      <c r="TQY274" s="376"/>
      <c r="TQZ274" s="376"/>
      <c r="TRA274" s="376"/>
      <c r="TRB274" s="376"/>
      <c r="TRC274" s="376"/>
      <c r="TRD274" s="376"/>
      <c r="TRE274" s="376"/>
      <c r="TRF274" s="376"/>
      <c r="TRG274" s="376"/>
      <c r="TRH274" s="376"/>
      <c r="TRI274" s="376"/>
      <c r="TRJ274" s="376"/>
      <c r="TRK274" s="376"/>
      <c r="TRL274" s="376"/>
      <c r="TRM274" s="376"/>
      <c r="TRN274" s="376"/>
      <c r="TRO274" s="376"/>
      <c r="TRP274" s="376"/>
      <c r="TRQ274" s="376"/>
      <c r="TRR274" s="376"/>
      <c r="TRS274" s="376"/>
      <c r="TRT274" s="376"/>
      <c r="TRU274" s="376"/>
      <c r="TRV274" s="376"/>
      <c r="TRW274" s="376"/>
      <c r="TRX274" s="376"/>
      <c r="TRY274" s="376"/>
      <c r="TRZ274" s="376"/>
      <c r="TSA274" s="376"/>
      <c r="TSB274" s="376"/>
      <c r="TSC274" s="376"/>
      <c r="TSD274" s="376"/>
      <c r="TSE274" s="376"/>
      <c r="TSF274" s="376"/>
      <c r="TSG274" s="376"/>
      <c r="TSH274" s="376"/>
      <c r="TSI274" s="376"/>
      <c r="TSJ274" s="376"/>
      <c r="TSK274" s="376"/>
      <c r="TSL274" s="376"/>
      <c r="TSM274" s="376"/>
      <c r="TSN274" s="376"/>
      <c r="TSO274" s="376"/>
      <c r="TSP274" s="376"/>
      <c r="TSQ274" s="376"/>
      <c r="TSR274" s="376"/>
      <c r="TSS274" s="376"/>
      <c r="TST274" s="376"/>
      <c r="TSU274" s="376"/>
      <c r="TSV274" s="376"/>
      <c r="TSW274" s="376"/>
      <c r="TSX274" s="376"/>
      <c r="TSY274" s="376"/>
      <c r="TSZ274" s="376"/>
      <c r="TTA274" s="376"/>
      <c r="TTB274" s="376"/>
      <c r="TTC274" s="376"/>
      <c r="TTD274" s="376"/>
      <c r="TTE274" s="376"/>
      <c r="TTF274" s="376"/>
      <c r="TTG274" s="376"/>
      <c r="TTH274" s="376"/>
      <c r="TTI274" s="376"/>
      <c r="TTJ274" s="376"/>
      <c r="TTK274" s="376"/>
      <c r="TTL274" s="376"/>
      <c r="TTM274" s="376"/>
      <c r="TTN274" s="376"/>
      <c r="TTO274" s="376"/>
      <c r="TTP274" s="376"/>
      <c r="TTQ274" s="376"/>
      <c r="TTR274" s="376"/>
      <c r="TTS274" s="376"/>
      <c r="TTT274" s="376"/>
      <c r="TTU274" s="376"/>
      <c r="TTV274" s="376"/>
      <c r="TTW274" s="376"/>
      <c r="TTX274" s="376"/>
      <c r="TTY274" s="376"/>
      <c r="TTZ274" s="376"/>
      <c r="TUA274" s="376"/>
      <c r="TUB274" s="376"/>
      <c r="TUC274" s="376"/>
      <c r="TUD274" s="376"/>
      <c r="TUE274" s="376"/>
      <c r="TUF274" s="376"/>
      <c r="TUG274" s="376"/>
      <c r="TUH274" s="376"/>
      <c r="TUI274" s="376"/>
      <c r="TUJ274" s="376"/>
      <c r="TUK274" s="376"/>
      <c r="TUL274" s="376"/>
      <c r="TUM274" s="376"/>
      <c r="TUN274" s="376"/>
      <c r="TUO274" s="376"/>
      <c r="TUP274" s="376"/>
      <c r="TUQ274" s="376"/>
      <c r="TUR274" s="376"/>
      <c r="TUS274" s="376"/>
      <c r="TUT274" s="376"/>
      <c r="TUU274" s="376"/>
      <c r="TUV274" s="376"/>
      <c r="TUW274" s="376"/>
      <c r="TUX274" s="376"/>
      <c r="TUY274" s="376"/>
      <c r="TUZ274" s="376"/>
      <c r="TVA274" s="376"/>
      <c r="TVB274" s="376"/>
      <c r="TVC274" s="376"/>
      <c r="TVD274" s="376"/>
      <c r="TVE274" s="376"/>
      <c r="TVF274" s="376"/>
      <c r="TVG274" s="376"/>
      <c r="TVH274" s="376"/>
      <c r="TVI274" s="376"/>
      <c r="TVJ274" s="376"/>
      <c r="TVK274" s="376"/>
      <c r="TVL274" s="376"/>
      <c r="TVM274" s="376"/>
      <c r="TVN274" s="376"/>
      <c r="TVO274" s="376"/>
      <c r="TVP274" s="376"/>
      <c r="TVQ274" s="376"/>
      <c r="TVR274" s="376"/>
      <c r="TVS274" s="376"/>
      <c r="TVT274" s="376"/>
      <c r="TVU274" s="376"/>
      <c r="TVV274" s="376"/>
      <c r="TVW274" s="376"/>
      <c r="TVX274" s="376"/>
      <c r="TVY274" s="376"/>
      <c r="TVZ274" s="376"/>
      <c r="TWA274" s="376"/>
      <c r="TWB274" s="376"/>
      <c r="TWC274" s="376"/>
      <c r="TWD274" s="376"/>
      <c r="TWE274" s="376"/>
      <c r="TWF274" s="376"/>
      <c r="TWG274" s="376"/>
      <c r="TWH274" s="376"/>
      <c r="TWI274" s="376"/>
      <c r="TWJ274" s="376"/>
      <c r="TWK274" s="376"/>
      <c r="TWL274" s="376"/>
      <c r="TWM274" s="376"/>
      <c r="TWN274" s="376"/>
      <c r="TWO274" s="376"/>
      <c r="TWP274" s="376"/>
      <c r="TWQ274" s="376"/>
      <c r="TWR274" s="376"/>
      <c r="TWS274" s="376"/>
      <c r="TWT274" s="376"/>
      <c r="TWU274" s="376"/>
      <c r="TWV274" s="376"/>
      <c r="TWW274" s="376"/>
      <c r="TWX274" s="376"/>
      <c r="TWY274" s="376"/>
      <c r="TWZ274" s="376"/>
      <c r="TXA274" s="376"/>
      <c r="TXB274" s="376"/>
      <c r="TXC274" s="376"/>
      <c r="TXD274" s="376"/>
      <c r="TXE274" s="376"/>
      <c r="TXF274" s="376"/>
      <c r="TXG274" s="376"/>
      <c r="TXH274" s="376"/>
      <c r="TXI274" s="376"/>
      <c r="TXJ274" s="376"/>
      <c r="TXK274" s="376"/>
      <c r="TXL274" s="376"/>
      <c r="TXM274" s="376"/>
      <c r="TXN274" s="376"/>
      <c r="TXO274" s="376"/>
      <c r="TXP274" s="376"/>
      <c r="TXQ274" s="376"/>
      <c r="TXR274" s="376"/>
      <c r="TXS274" s="376"/>
      <c r="TXT274" s="376"/>
      <c r="TXU274" s="376"/>
      <c r="TXV274" s="376"/>
      <c r="TXW274" s="376"/>
      <c r="TXX274" s="376"/>
      <c r="TXY274" s="376"/>
      <c r="TXZ274" s="376"/>
      <c r="TYA274" s="376"/>
      <c r="TYB274" s="376"/>
      <c r="TYC274" s="376"/>
      <c r="TYD274" s="376"/>
      <c r="TYE274" s="376"/>
      <c r="TYF274" s="376"/>
      <c r="TYG274" s="376"/>
      <c r="TYH274" s="376"/>
      <c r="TYI274" s="376"/>
      <c r="TYJ274" s="376"/>
      <c r="TYK274" s="376"/>
      <c r="TYL274" s="376"/>
      <c r="TYM274" s="376"/>
      <c r="TYN274" s="376"/>
      <c r="TYO274" s="376"/>
      <c r="TYP274" s="376"/>
      <c r="TYQ274" s="376"/>
      <c r="TYR274" s="376"/>
      <c r="TYS274" s="376"/>
      <c r="TYT274" s="376"/>
      <c r="TYU274" s="376"/>
      <c r="TYV274" s="376"/>
      <c r="TYW274" s="376"/>
      <c r="TYX274" s="376"/>
      <c r="TYY274" s="376"/>
      <c r="TYZ274" s="376"/>
      <c r="TZA274" s="376"/>
      <c r="TZB274" s="376"/>
      <c r="TZC274" s="376"/>
      <c r="TZD274" s="376"/>
      <c r="TZE274" s="376"/>
      <c r="TZF274" s="376"/>
      <c r="TZG274" s="376"/>
      <c r="TZH274" s="376"/>
      <c r="TZI274" s="376"/>
      <c r="TZJ274" s="376"/>
      <c r="TZK274" s="376"/>
      <c r="TZL274" s="376"/>
      <c r="TZM274" s="376"/>
      <c r="TZN274" s="376"/>
      <c r="TZO274" s="376"/>
      <c r="TZP274" s="376"/>
      <c r="TZQ274" s="376"/>
      <c r="TZR274" s="376"/>
      <c r="TZS274" s="376"/>
      <c r="TZT274" s="376"/>
      <c r="TZU274" s="376"/>
      <c r="TZV274" s="376"/>
      <c r="TZW274" s="376"/>
      <c r="TZX274" s="376"/>
      <c r="TZY274" s="376"/>
      <c r="TZZ274" s="376"/>
      <c r="UAA274" s="376"/>
      <c r="UAB274" s="376"/>
      <c r="UAC274" s="376"/>
      <c r="UAD274" s="376"/>
      <c r="UAE274" s="376"/>
      <c r="UAF274" s="376"/>
      <c r="UAG274" s="376"/>
      <c r="UAH274" s="376"/>
      <c r="UAI274" s="376"/>
      <c r="UAJ274" s="376"/>
      <c r="UAK274" s="376"/>
      <c r="UAL274" s="376"/>
      <c r="UAM274" s="376"/>
      <c r="UAN274" s="376"/>
      <c r="UAO274" s="376"/>
      <c r="UAP274" s="376"/>
      <c r="UAQ274" s="376"/>
      <c r="UAR274" s="376"/>
      <c r="UAS274" s="376"/>
      <c r="UAT274" s="376"/>
      <c r="UAU274" s="376"/>
      <c r="UAV274" s="376"/>
      <c r="UAW274" s="376"/>
      <c r="UAX274" s="376"/>
      <c r="UAY274" s="376"/>
      <c r="UAZ274" s="376"/>
      <c r="UBA274" s="376"/>
      <c r="UBB274" s="376"/>
      <c r="UBC274" s="376"/>
      <c r="UBD274" s="376"/>
      <c r="UBE274" s="376"/>
      <c r="UBF274" s="376"/>
      <c r="UBG274" s="376"/>
      <c r="UBH274" s="376"/>
      <c r="UBI274" s="376"/>
      <c r="UBJ274" s="376"/>
      <c r="UBK274" s="376"/>
      <c r="UBL274" s="376"/>
      <c r="UBM274" s="376"/>
      <c r="UBN274" s="376"/>
      <c r="UBO274" s="376"/>
      <c r="UBP274" s="376"/>
      <c r="UBQ274" s="376"/>
      <c r="UBR274" s="376"/>
      <c r="UBS274" s="376"/>
      <c r="UBT274" s="376"/>
      <c r="UBU274" s="376"/>
      <c r="UBV274" s="376"/>
      <c r="UBW274" s="376"/>
      <c r="UBX274" s="376"/>
      <c r="UBY274" s="376"/>
      <c r="UBZ274" s="376"/>
      <c r="UCA274" s="376"/>
      <c r="UCB274" s="376"/>
      <c r="UCC274" s="376"/>
      <c r="UCD274" s="376"/>
      <c r="UCE274" s="376"/>
      <c r="UCF274" s="376"/>
      <c r="UCG274" s="376"/>
      <c r="UCH274" s="376"/>
      <c r="UCI274" s="376"/>
      <c r="UCJ274" s="376"/>
      <c r="UCK274" s="376"/>
      <c r="UCL274" s="376"/>
      <c r="UCM274" s="376"/>
      <c r="UCN274" s="376"/>
      <c r="UCO274" s="376"/>
      <c r="UCP274" s="376"/>
      <c r="UCQ274" s="376"/>
      <c r="UCR274" s="376"/>
      <c r="UCS274" s="376"/>
      <c r="UCT274" s="376"/>
      <c r="UCU274" s="376"/>
      <c r="UCV274" s="376"/>
      <c r="UCW274" s="376"/>
      <c r="UCX274" s="376"/>
      <c r="UCY274" s="376"/>
      <c r="UCZ274" s="376"/>
      <c r="UDA274" s="376"/>
      <c r="UDB274" s="376"/>
      <c r="UDC274" s="376"/>
      <c r="UDD274" s="376"/>
      <c r="UDE274" s="376"/>
      <c r="UDF274" s="376"/>
      <c r="UDG274" s="376"/>
      <c r="UDH274" s="376"/>
      <c r="UDI274" s="376"/>
      <c r="UDJ274" s="376"/>
      <c r="UDK274" s="376"/>
      <c r="UDL274" s="376"/>
      <c r="UDM274" s="376"/>
      <c r="UDN274" s="376"/>
      <c r="UDO274" s="376"/>
      <c r="UDP274" s="376"/>
      <c r="UDQ274" s="376"/>
      <c r="UDR274" s="376"/>
      <c r="UDS274" s="376"/>
      <c r="UDT274" s="376"/>
      <c r="UDU274" s="376"/>
      <c r="UDV274" s="376"/>
      <c r="UDW274" s="376"/>
      <c r="UDX274" s="376"/>
      <c r="UDY274" s="376"/>
      <c r="UDZ274" s="376"/>
      <c r="UEA274" s="376"/>
      <c r="UEB274" s="376"/>
      <c r="UEC274" s="376"/>
      <c r="UED274" s="376"/>
      <c r="UEE274" s="376"/>
      <c r="UEF274" s="376"/>
      <c r="UEG274" s="376"/>
      <c r="UEH274" s="376"/>
      <c r="UEI274" s="376"/>
      <c r="UEJ274" s="376"/>
      <c r="UEK274" s="376"/>
      <c r="UEL274" s="376"/>
      <c r="UEM274" s="376"/>
      <c r="UEN274" s="376"/>
      <c r="UEO274" s="376"/>
      <c r="UEP274" s="376"/>
      <c r="UEQ274" s="376"/>
      <c r="UER274" s="376"/>
      <c r="UES274" s="376"/>
      <c r="UET274" s="376"/>
      <c r="UEU274" s="376"/>
      <c r="UEV274" s="376"/>
      <c r="UEW274" s="376"/>
      <c r="UEX274" s="376"/>
      <c r="UEY274" s="376"/>
      <c r="UEZ274" s="376"/>
      <c r="UFA274" s="376"/>
      <c r="UFB274" s="376"/>
      <c r="UFC274" s="376"/>
      <c r="UFD274" s="376"/>
      <c r="UFE274" s="376"/>
      <c r="UFF274" s="376"/>
      <c r="UFG274" s="376"/>
      <c r="UFH274" s="376"/>
      <c r="UFI274" s="376"/>
      <c r="UFJ274" s="376"/>
      <c r="UFK274" s="376"/>
      <c r="UFL274" s="376"/>
      <c r="UFM274" s="376"/>
      <c r="UFN274" s="376"/>
      <c r="UFO274" s="376"/>
      <c r="UFP274" s="376"/>
      <c r="UFQ274" s="376"/>
      <c r="UFR274" s="376"/>
      <c r="UFS274" s="376"/>
      <c r="UFT274" s="376"/>
      <c r="UFU274" s="376"/>
      <c r="UFV274" s="376"/>
      <c r="UFW274" s="376"/>
      <c r="UFX274" s="376"/>
      <c r="UFY274" s="376"/>
      <c r="UFZ274" s="376"/>
      <c r="UGA274" s="376"/>
      <c r="UGB274" s="376"/>
      <c r="UGC274" s="376"/>
      <c r="UGD274" s="376"/>
      <c r="UGE274" s="376"/>
      <c r="UGF274" s="376"/>
      <c r="UGG274" s="376"/>
      <c r="UGH274" s="376"/>
      <c r="UGI274" s="376"/>
      <c r="UGJ274" s="376"/>
      <c r="UGK274" s="376"/>
      <c r="UGL274" s="376"/>
      <c r="UGM274" s="376"/>
      <c r="UGN274" s="376"/>
      <c r="UGO274" s="376"/>
      <c r="UGP274" s="376"/>
      <c r="UGQ274" s="376"/>
      <c r="UGR274" s="376"/>
      <c r="UGS274" s="376"/>
      <c r="UGT274" s="376"/>
      <c r="UGU274" s="376"/>
      <c r="UGV274" s="376"/>
      <c r="UGW274" s="376"/>
      <c r="UGX274" s="376"/>
      <c r="UGY274" s="376"/>
      <c r="UGZ274" s="376"/>
      <c r="UHA274" s="376"/>
      <c r="UHB274" s="376"/>
      <c r="UHC274" s="376"/>
      <c r="UHD274" s="376"/>
      <c r="UHE274" s="376"/>
      <c r="UHF274" s="376"/>
      <c r="UHG274" s="376"/>
      <c r="UHH274" s="376"/>
      <c r="UHI274" s="376"/>
      <c r="UHJ274" s="376"/>
      <c r="UHK274" s="376"/>
      <c r="UHL274" s="376"/>
      <c r="UHM274" s="376"/>
      <c r="UHN274" s="376"/>
      <c r="UHO274" s="376"/>
      <c r="UHP274" s="376"/>
      <c r="UHQ274" s="376"/>
      <c r="UHR274" s="376"/>
      <c r="UHS274" s="376"/>
      <c r="UHT274" s="376"/>
      <c r="UHU274" s="376"/>
      <c r="UHV274" s="376"/>
      <c r="UHW274" s="376"/>
      <c r="UHX274" s="376"/>
      <c r="UHY274" s="376"/>
      <c r="UHZ274" s="376"/>
      <c r="UIA274" s="376"/>
      <c r="UIB274" s="376"/>
      <c r="UIC274" s="376"/>
      <c r="UID274" s="376"/>
      <c r="UIE274" s="376"/>
      <c r="UIF274" s="376"/>
      <c r="UIG274" s="376"/>
      <c r="UIH274" s="376"/>
      <c r="UII274" s="376"/>
      <c r="UIJ274" s="376"/>
      <c r="UIK274" s="376"/>
      <c r="UIL274" s="376"/>
      <c r="UIM274" s="376"/>
      <c r="UIN274" s="376"/>
      <c r="UIO274" s="376"/>
      <c r="UIP274" s="376"/>
      <c r="UIQ274" s="376"/>
      <c r="UIR274" s="376"/>
      <c r="UIS274" s="376"/>
      <c r="UIT274" s="376"/>
      <c r="UIU274" s="376"/>
      <c r="UIV274" s="376"/>
      <c r="UIW274" s="376"/>
      <c r="UIX274" s="376"/>
      <c r="UIY274" s="376"/>
      <c r="UIZ274" s="376"/>
      <c r="UJA274" s="376"/>
      <c r="UJB274" s="376"/>
      <c r="UJC274" s="376"/>
      <c r="UJD274" s="376"/>
      <c r="UJE274" s="376"/>
      <c r="UJF274" s="376"/>
      <c r="UJG274" s="376"/>
      <c r="UJH274" s="376"/>
      <c r="UJI274" s="376"/>
      <c r="UJJ274" s="376"/>
      <c r="UJK274" s="376"/>
      <c r="UJL274" s="376"/>
      <c r="UJM274" s="376"/>
      <c r="UJN274" s="376"/>
      <c r="UJO274" s="376"/>
      <c r="UJP274" s="376"/>
      <c r="UJQ274" s="376"/>
      <c r="UJR274" s="376"/>
      <c r="UJS274" s="376"/>
      <c r="UJT274" s="376"/>
      <c r="UJU274" s="376"/>
      <c r="UJV274" s="376"/>
      <c r="UJW274" s="376"/>
      <c r="UJX274" s="376"/>
      <c r="UJY274" s="376"/>
      <c r="UJZ274" s="376"/>
      <c r="UKA274" s="376"/>
      <c r="UKB274" s="376"/>
      <c r="UKC274" s="376"/>
      <c r="UKD274" s="376"/>
      <c r="UKE274" s="376"/>
      <c r="UKF274" s="376"/>
      <c r="UKG274" s="376"/>
      <c r="UKH274" s="376"/>
      <c r="UKI274" s="376"/>
      <c r="UKJ274" s="376"/>
      <c r="UKK274" s="376"/>
      <c r="UKL274" s="376"/>
      <c r="UKM274" s="376"/>
      <c r="UKN274" s="376"/>
      <c r="UKO274" s="376"/>
      <c r="UKP274" s="376"/>
      <c r="UKQ274" s="376"/>
      <c r="UKR274" s="376"/>
      <c r="UKS274" s="376"/>
      <c r="UKT274" s="376"/>
      <c r="UKU274" s="376"/>
      <c r="UKV274" s="376"/>
      <c r="UKW274" s="376"/>
      <c r="UKX274" s="376"/>
      <c r="UKY274" s="376"/>
      <c r="UKZ274" s="376"/>
      <c r="ULA274" s="376"/>
      <c r="ULB274" s="376"/>
      <c r="ULC274" s="376"/>
      <c r="ULD274" s="376"/>
      <c r="ULE274" s="376"/>
      <c r="ULF274" s="376"/>
      <c r="ULG274" s="376"/>
      <c r="ULH274" s="376"/>
      <c r="ULI274" s="376"/>
      <c r="ULJ274" s="376"/>
      <c r="ULK274" s="376"/>
      <c r="ULL274" s="376"/>
      <c r="ULM274" s="376"/>
      <c r="ULN274" s="376"/>
      <c r="ULO274" s="376"/>
      <c r="ULP274" s="376"/>
      <c r="ULQ274" s="376"/>
      <c r="ULR274" s="376"/>
      <c r="ULS274" s="376"/>
      <c r="ULT274" s="376"/>
      <c r="ULU274" s="376"/>
      <c r="ULV274" s="376"/>
      <c r="ULW274" s="376"/>
      <c r="ULX274" s="376"/>
      <c r="ULY274" s="376"/>
      <c r="ULZ274" s="376"/>
      <c r="UMA274" s="376"/>
      <c r="UMB274" s="376"/>
      <c r="UMC274" s="376"/>
      <c r="UMD274" s="376"/>
      <c r="UME274" s="376"/>
      <c r="UMF274" s="376"/>
      <c r="UMG274" s="376"/>
      <c r="UMH274" s="376"/>
      <c r="UMI274" s="376"/>
      <c r="UMJ274" s="376"/>
      <c r="UMK274" s="376"/>
      <c r="UML274" s="376"/>
      <c r="UMM274" s="376"/>
      <c r="UMN274" s="376"/>
      <c r="UMO274" s="376"/>
      <c r="UMP274" s="376"/>
      <c r="UMQ274" s="376"/>
      <c r="UMR274" s="376"/>
      <c r="UMS274" s="376"/>
      <c r="UMT274" s="376"/>
      <c r="UMU274" s="376"/>
      <c r="UMV274" s="376"/>
      <c r="UMW274" s="376"/>
      <c r="UMX274" s="376"/>
      <c r="UMY274" s="376"/>
      <c r="UMZ274" s="376"/>
      <c r="UNA274" s="376"/>
      <c r="UNB274" s="376"/>
      <c r="UNC274" s="376"/>
      <c r="UND274" s="376"/>
      <c r="UNE274" s="376"/>
      <c r="UNF274" s="376"/>
      <c r="UNG274" s="376"/>
      <c r="UNH274" s="376"/>
      <c r="UNI274" s="376"/>
      <c r="UNJ274" s="376"/>
      <c r="UNK274" s="376"/>
      <c r="UNL274" s="376"/>
      <c r="UNM274" s="376"/>
      <c r="UNN274" s="376"/>
      <c r="UNO274" s="376"/>
      <c r="UNP274" s="376"/>
      <c r="UNQ274" s="376"/>
      <c r="UNR274" s="376"/>
      <c r="UNS274" s="376"/>
      <c r="UNT274" s="376"/>
      <c r="UNU274" s="376"/>
      <c r="UNV274" s="376"/>
      <c r="UNW274" s="376"/>
      <c r="UNX274" s="376"/>
      <c r="UNY274" s="376"/>
      <c r="UNZ274" s="376"/>
      <c r="UOA274" s="376"/>
      <c r="UOB274" s="376"/>
      <c r="UOC274" s="376"/>
      <c r="UOD274" s="376"/>
      <c r="UOE274" s="376"/>
      <c r="UOF274" s="376"/>
      <c r="UOG274" s="376"/>
      <c r="UOH274" s="376"/>
      <c r="UOI274" s="376"/>
      <c r="UOJ274" s="376"/>
      <c r="UOK274" s="376"/>
      <c r="UOL274" s="376"/>
      <c r="UOM274" s="376"/>
      <c r="UON274" s="376"/>
      <c r="UOO274" s="376"/>
      <c r="UOP274" s="376"/>
      <c r="UOQ274" s="376"/>
      <c r="UOR274" s="376"/>
      <c r="UOS274" s="376"/>
      <c r="UOT274" s="376"/>
      <c r="UOU274" s="376"/>
      <c r="UOV274" s="376"/>
      <c r="UOW274" s="376"/>
      <c r="UOX274" s="376"/>
      <c r="UOY274" s="376"/>
      <c r="UOZ274" s="376"/>
      <c r="UPA274" s="376"/>
      <c r="UPB274" s="376"/>
      <c r="UPC274" s="376"/>
      <c r="UPD274" s="376"/>
      <c r="UPE274" s="376"/>
      <c r="UPF274" s="376"/>
      <c r="UPG274" s="376"/>
      <c r="UPH274" s="376"/>
      <c r="UPI274" s="376"/>
      <c r="UPJ274" s="376"/>
      <c r="UPK274" s="376"/>
      <c r="UPL274" s="376"/>
      <c r="UPM274" s="376"/>
      <c r="UPN274" s="376"/>
      <c r="UPO274" s="376"/>
      <c r="UPP274" s="376"/>
      <c r="UPQ274" s="376"/>
      <c r="UPR274" s="376"/>
      <c r="UPS274" s="376"/>
      <c r="UPT274" s="376"/>
      <c r="UPU274" s="376"/>
      <c r="UPV274" s="376"/>
      <c r="UPW274" s="376"/>
      <c r="UPX274" s="376"/>
      <c r="UPY274" s="376"/>
      <c r="UPZ274" s="376"/>
      <c r="UQA274" s="376"/>
      <c r="UQB274" s="376"/>
      <c r="UQC274" s="376"/>
      <c r="UQD274" s="376"/>
      <c r="UQE274" s="376"/>
      <c r="UQF274" s="376"/>
      <c r="UQG274" s="376"/>
      <c r="UQH274" s="376"/>
      <c r="UQI274" s="376"/>
      <c r="UQJ274" s="376"/>
      <c r="UQK274" s="376"/>
      <c r="UQL274" s="376"/>
      <c r="UQM274" s="376"/>
      <c r="UQN274" s="376"/>
      <c r="UQO274" s="376"/>
      <c r="UQP274" s="376"/>
      <c r="UQQ274" s="376"/>
      <c r="UQR274" s="376"/>
      <c r="UQS274" s="376"/>
      <c r="UQT274" s="376"/>
      <c r="UQU274" s="376"/>
      <c r="UQV274" s="376"/>
      <c r="UQW274" s="376"/>
      <c r="UQX274" s="376"/>
      <c r="UQY274" s="376"/>
      <c r="UQZ274" s="376"/>
      <c r="URA274" s="376"/>
      <c r="URB274" s="376"/>
      <c r="URC274" s="376"/>
      <c r="URD274" s="376"/>
      <c r="URE274" s="376"/>
      <c r="URF274" s="376"/>
      <c r="URG274" s="376"/>
      <c r="URH274" s="376"/>
      <c r="URI274" s="376"/>
      <c r="URJ274" s="376"/>
      <c r="URK274" s="376"/>
      <c r="URL274" s="376"/>
      <c r="URM274" s="376"/>
      <c r="URN274" s="376"/>
      <c r="URO274" s="376"/>
      <c r="URP274" s="376"/>
      <c r="URQ274" s="376"/>
      <c r="URR274" s="376"/>
      <c r="URS274" s="376"/>
      <c r="URT274" s="376"/>
      <c r="URU274" s="376"/>
      <c r="URV274" s="376"/>
      <c r="URW274" s="376"/>
      <c r="URX274" s="376"/>
      <c r="URY274" s="376"/>
      <c r="URZ274" s="376"/>
      <c r="USA274" s="376"/>
      <c r="USB274" s="376"/>
      <c r="USC274" s="376"/>
      <c r="USD274" s="376"/>
      <c r="USE274" s="376"/>
      <c r="USF274" s="376"/>
      <c r="USG274" s="376"/>
      <c r="USH274" s="376"/>
      <c r="USI274" s="376"/>
      <c r="USJ274" s="376"/>
      <c r="USK274" s="376"/>
      <c r="USL274" s="376"/>
      <c r="USM274" s="376"/>
      <c r="USN274" s="376"/>
      <c r="USO274" s="376"/>
      <c r="USP274" s="376"/>
      <c r="USQ274" s="376"/>
      <c r="USR274" s="376"/>
      <c r="USS274" s="376"/>
      <c r="UST274" s="376"/>
      <c r="USU274" s="376"/>
      <c r="USV274" s="376"/>
      <c r="USW274" s="376"/>
      <c r="USX274" s="376"/>
      <c r="USY274" s="376"/>
      <c r="USZ274" s="376"/>
      <c r="UTA274" s="376"/>
      <c r="UTB274" s="376"/>
      <c r="UTC274" s="376"/>
      <c r="UTD274" s="376"/>
      <c r="UTE274" s="376"/>
      <c r="UTF274" s="376"/>
      <c r="UTG274" s="376"/>
      <c r="UTH274" s="376"/>
      <c r="UTI274" s="376"/>
      <c r="UTJ274" s="376"/>
      <c r="UTK274" s="376"/>
      <c r="UTL274" s="376"/>
      <c r="UTM274" s="376"/>
      <c r="UTN274" s="376"/>
      <c r="UTO274" s="376"/>
      <c r="UTP274" s="376"/>
      <c r="UTQ274" s="376"/>
      <c r="UTR274" s="376"/>
      <c r="UTS274" s="376"/>
      <c r="UTT274" s="376"/>
      <c r="UTU274" s="376"/>
      <c r="UTV274" s="376"/>
      <c r="UTW274" s="376"/>
      <c r="UTX274" s="376"/>
      <c r="UTY274" s="376"/>
      <c r="UTZ274" s="376"/>
      <c r="UUA274" s="376"/>
      <c r="UUB274" s="376"/>
      <c r="UUC274" s="376"/>
      <c r="UUD274" s="376"/>
      <c r="UUE274" s="376"/>
      <c r="UUF274" s="376"/>
      <c r="UUG274" s="376"/>
      <c r="UUH274" s="376"/>
      <c r="UUI274" s="376"/>
      <c r="UUJ274" s="376"/>
      <c r="UUK274" s="376"/>
      <c r="UUL274" s="376"/>
      <c r="UUM274" s="376"/>
      <c r="UUN274" s="376"/>
      <c r="UUO274" s="376"/>
      <c r="UUP274" s="376"/>
      <c r="UUQ274" s="376"/>
      <c r="UUR274" s="376"/>
      <c r="UUS274" s="376"/>
      <c r="UUT274" s="376"/>
      <c r="UUU274" s="376"/>
      <c r="UUV274" s="376"/>
      <c r="UUW274" s="376"/>
      <c r="UUX274" s="376"/>
      <c r="UUY274" s="376"/>
      <c r="UUZ274" s="376"/>
      <c r="UVA274" s="376"/>
      <c r="UVB274" s="376"/>
      <c r="UVC274" s="376"/>
      <c r="UVD274" s="376"/>
      <c r="UVE274" s="376"/>
      <c r="UVF274" s="376"/>
      <c r="UVG274" s="376"/>
      <c r="UVH274" s="376"/>
      <c r="UVI274" s="376"/>
      <c r="UVJ274" s="376"/>
      <c r="UVK274" s="376"/>
      <c r="UVL274" s="376"/>
      <c r="UVM274" s="376"/>
      <c r="UVN274" s="376"/>
      <c r="UVO274" s="376"/>
      <c r="UVP274" s="376"/>
      <c r="UVQ274" s="376"/>
      <c r="UVR274" s="376"/>
      <c r="UVS274" s="376"/>
      <c r="UVT274" s="376"/>
      <c r="UVU274" s="376"/>
      <c r="UVV274" s="376"/>
      <c r="UVW274" s="376"/>
      <c r="UVX274" s="376"/>
      <c r="UVY274" s="376"/>
      <c r="UVZ274" s="376"/>
      <c r="UWA274" s="376"/>
      <c r="UWB274" s="376"/>
      <c r="UWC274" s="376"/>
      <c r="UWD274" s="376"/>
      <c r="UWE274" s="376"/>
      <c r="UWF274" s="376"/>
      <c r="UWG274" s="376"/>
      <c r="UWH274" s="376"/>
      <c r="UWI274" s="376"/>
      <c r="UWJ274" s="376"/>
      <c r="UWK274" s="376"/>
      <c r="UWL274" s="376"/>
      <c r="UWM274" s="376"/>
      <c r="UWN274" s="376"/>
      <c r="UWO274" s="376"/>
      <c r="UWP274" s="376"/>
      <c r="UWQ274" s="376"/>
      <c r="UWR274" s="376"/>
      <c r="UWS274" s="376"/>
      <c r="UWT274" s="376"/>
      <c r="UWU274" s="376"/>
      <c r="UWV274" s="376"/>
      <c r="UWW274" s="376"/>
      <c r="UWX274" s="376"/>
      <c r="UWY274" s="376"/>
      <c r="UWZ274" s="376"/>
      <c r="UXA274" s="376"/>
      <c r="UXB274" s="376"/>
      <c r="UXC274" s="376"/>
      <c r="UXD274" s="376"/>
      <c r="UXE274" s="376"/>
      <c r="UXF274" s="376"/>
      <c r="UXG274" s="376"/>
      <c r="UXH274" s="376"/>
      <c r="UXI274" s="376"/>
      <c r="UXJ274" s="376"/>
      <c r="UXK274" s="376"/>
      <c r="UXL274" s="376"/>
      <c r="UXM274" s="376"/>
      <c r="UXN274" s="376"/>
      <c r="UXO274" s="376"/>
      <c r="UXP274" s="376"/>
      <c r="UXQ274" s="376"/>
      <c r="UXR274" s="376"/>
      <c r="UXS274" s="376"/>
      <c r="UXT274" s="376"/>
      <c r="UXU274" s="376"/>
      <c r="UXV274" s="376"/>
      <c r="UXW274" s="376"/>
      <c r="UXX274" s="376"/>
      <c r="UXY274" s="376"/>
      <c r="UXZ274" s="376"/>
      <c r="UYA274" s="376"/>
      <c r="UYB274" s="376"/>
      <c r="UYC274" s="376"/>
      <c r="UYD274" s="376"/>
      <c r="UYE274" s="376"/>
      <c r="UYF274" s="376"/>
      <c r="UYG274" s="376"/>
      <c r="UYH274" s="376"/>
      <c r="UYI274" s="376"/>
      <c r="UYJ274" s="376"/>
      <c r="UYK274" s="376"/>
      <c r="UYL274" s="376"/>
      <c r="UYM274" s="376"/>
      <c r="UYN274" s="376"/>
      <c r="UYO274" s="376"/>
      <c r="UYP274" s="376"/>
      <c r="UYQ274" s="376"/>
      <c r="UYR274" s="376"/>
      <c r="UYS274" s="376"/>
      <c r="UYT274" s="376"/>
      <c r="UYU274" s="376"/>
      <c r="UYV274" s="376"/>
      <c r="UYW274" s="376"/>
      <c r="UYX274" s="376"/>
      <c r="UYY274" s="376"/>
      <c r="UYZ274" s="376"/>
      <c r="UZA274" s="376"/>
      <c r="UZB274" s="376"/>
      <c r="UZC274" s="376"/>
      <c r="UZD274" s="376"/>
      <c r="UZE274" s="376"/>
      <c r="UZF274" s="376"/>
      <c r="UZG274" s="376"/>
      <c r="UZH274" s="376"/>
      <c r="UZI274" s="376"/>
      <c r="UZJ274" s="376"/>
      <c r="UZK274" s="376"/>
      <c r="UZL274" s="376"/>
      <c r="UZM274" s="376"/>
      <c r="UZN274" s="376"/>
      <c r="UZO274" s="376"/>
      <c r="UZP274" s="376"/>
      <c r="UZQ274" s="376"/>
      <c r="UZR274" s="376"/>
      <c r="UZS274" s="376"/>
      <c r="UZT274" s="376"/>
      <c r="UZU274" s="376"/>
      <c r="UZV274" s="376"/>
      <c r="UZW274" s="376"/>
      <c r="UZX274" s="376"/>
      <c r="UZY274" s="376"/>
      <c r="UZZ274" s="376"/>
      <c r="VAA274" s="376"/>
      <c r="VAB274" s="376"/>
      <c r="VAC274" s="376"/>
      <c r="VAD274" s="376"/>
      <c r="VAE274" s="376"/>
      <c r="VAF274" s="376"/>
      <c r="VAG274" s="376"/>
      <c r="VAH274" s="376"/>
      <c r="VAI274" s="376"/>
      <c r="VAJ274" s="376"/>
      <c r="VAK274" s="376"/>
      <c r="VAL274" s="376"/>
      <c r="VAM274" s="376"/>
      <c r="VAN274" s="376"/>
      <c r="VAO274" s="376"/>
      <c r="VAP274" s="376"/>
      <c r="VAQ274" s="376"/>
      <c r="VAR274" s="376"/>
      <c r="VAS274" s="376"/>
      <c r="VAT274" s="376"/>
      <c r="VAU274" s="376"/>
      <c r="VAV274" s="376"/>
      <c r="VAW274" s="376"/>
      <c r="VAX274" s="376"/>
      <c r="VAY274" s="376"/>
      <c r="VAZ274" s="376"/>
      <c r="VBA274" s="376"/>
      <c r="VBB274" s="376"/>
      <c r="VBC274" s="376"/>
      <c r="VBD274" s="376"/>
      <c r="VBE274" s="376"/>
      <c r="VBF274" s="376"/>
      <c r="VBG274" s="376"/>
      <c r="VBH274" s="376"/>
      <c r="VBI274" s="376"/>
      <c r="VBJ274" s="376"/>
      <c r="VBK274" s="376"/>
      <c r="VBL274" s="376"/>
      <c r="VBM274" s="376"/>
      <c r="VBN274" s="376"/>
      <c r="VBO274" s="376"/>
      <c r="VBP274" s="376"/>
      <c r="VBQ274" s="376"/>
      <c r="VBR274" s="376"/>
      <c r="VBS274" s="376"/>
      <c r="VBT274" s="376"/>
      <c r="VBU274" s="376"/>
      <c r="VBV274" s="376"/>
      <c r="VBW274" s="376"/>
      <c r="VBX274" s="376"/>
      <c r="VBY274" s="376"/>
      <c r="VBZ274" s="376"/>
      <c r="VCA274" s="376"/>
      <c r="VCB274" s="376"/>
      <c r="VCC274" s="376"/>
      <c r="VCD274" s="376"/>
      <c r="VCE274" s="376"/>
      <c r="VCF274" s="376"/>
      <c r="VCG274" s="376"/>
      <c r="VCH274" s="376"/>
      <c r="VCI274" s="376"/>
      <c r="VCJ274" s="376"/>
      <c r="VCK274" s="376"/>
      <c r="VCL274" s="376"/>
      <c r="VCM274" s="376"/>
      <c r="VCN274" s="376"/>
      <c r="VCO274" s="376"/>
      <c r="VCP274" s="376"/>
      <c r="VCQ274" s="376"/>
      <c r="VCR274" s="376"/>
      <c r="VCS274" s="376"/>
      <c r="VCT274" s="376"/>
      <c r="VCU274" s="376"/>
      <c r="VCV274" s="376"/>
      <c r="VCW274" s="376"/>
      <c r="VCX274" s="376"/>
      <c r="VCY274" s="376"/>
      <c r="VCZ274" s="376"/>
      <c r="VDA274" s="376"/>
      <c r="VDB274" s="376"/>
      <c r="VDC274" s="376"/>
      <c r="VDD274" s="376"/>
      <c r="VDE274" s="376"/>
      <c r="VDF274" s="376"/>
      <c r="VDG274" s="376"/>
      <c r="VDH274" s="376"/>
      <c r="VDI274" s="376"/>
      <c r="VDJ274" s="376"/>
      <c r="VDK274" s="376"/>
      <c r="VDL274" s="376"/>
      <c r="VDM274" s="376"/>
      <c r="VDN274" s="376"/>
      <c r="VDO274" s="376"/>
      <c r="VDP274" s="376"/>
      <c r="VDQ274" s="376"/>
      <c r="VDR274" s="376"/>
      <c r="VDS274" s="376"/>
      <c r="VDT274" s="376"/>
      <c r="VDU274" s="376"/>
      <c r="VDV274" s="376"/>
      <c r="VDW274" s="376"/>
      <c r="VDX274" s="376"/>
      <c r="VDY274" s="376"/>
      <c r="VDZ274" s="376"/>
      <c r="VEA274" s="376"/>
      <c r="VEB274" s="376"/>
      <c r="VEC274" s="376"/>
      <c r="VED274" s="376"/>
      <c r="VEE274" s="376"/>
      <c r="VEF274" s="376"/>
      <c r="VEG274" s="376"/>
      <c r="VEH274" s="376"/>
      <c r="VEI274" s="376"/>
      <c r="VEJ274" s="376"/>
      <c r="VEK274" s="376"/>
      <c r="VEL274" s="376"/>
      <c r="VEM274" s="376"/>
      <c r="VEN274" s="376"/>
      <c r="VEO274" s="376"/>
      <c r="VEP274" s="376"/>
      <c r="VEQ274" s="376"/>
      <c r="VER274" s="376"/>
      <c r="VES274" s="376"/>
      <c r="VET274" s="376"/>
      <c r="VEU274" s="376"/>
      <c r="VEV274" s="376"/>
      <c r="VEW274" s="376"/>
      <c r="VEX274" s="376"/>
      <c r="VEY274" s="376"/>
      <c r="VEZ274" s="376"/>
      <c r="VFA274" s="376"/>
      <c r="VFB274" s="376"/>
      <c r="VFC274" s="376"/>
      <c r="VFD274" s="376"/>
      <c r="VFE274" s="376"/>
      <c r="VFF274" s="376"/>
      <c r="VFG274" s="376"/>
      <c r="VFH274" s="376"/>
      <c r="VFI274" s="376"/>
      <c r="VFJ274" s="376"/>
      <c r="VFK274" s="376"/>
      <c r="VFL274" s="376"/>
      <c r="VFM274" s="376"/>
      <c r="VFN274" s="376"/>
      <c r="VFO274" s="376"/>
      <c r="VFP274" s="376"/>
      <c r="VFQ274" s="376"/>
      <c r="VFR274" s="376"/>
      <c r="VFS274" s="376"/>
      <c r="VFT274" s="376"/>
      <c r="VFU274" s="376"/>
      <c r="VFV274" s="376"/>
      <c r="VFW274" s="376"/>
      <c r="VFX274" s="376"/>
      <c r="VFY274" s="376"/>
      <c r="VFZ274" s="376"/>
      <c r="VGA274" s="376"/>
      <c r="VGB274" s="376"/>
      <c r="VGC274" s="376"/>
      <c r="VGD274" s="376"/>
      <c r="VGE274" s="376"/>
      <c r="VGF274" s="376"/>
      <c r="VGG274" s="376"/>
      <c r="VGH274" s="376"/>
      <c r="VGI274" s="376"/>
      <c r="VGJ274" s="376"/>
      <c r="VGK274" s="376"/>
      <c r="VGL274" s="376"/>
      <c r="VGM274" s="376"/>
      <c r="VGN274" s="376"/>
      <c r="VGO274" s="376"/>
      <c r="VGP274" s="376"/>
      <c r="VGQ274" s="376"/>
      <c r="VGR274" s="376"/>
      <c r="VGS274" s="376"/>
      <c r="VGT274" s="376"/>
      <c r="VGU274" s="376"/>
      <c r="VGV274" s="376"/>
      <c r="VGW274" s="376"/>
      <c r="VGX274" s="376"/>
      <c r="VGY274" s="376"/>
      <c r="VGZ274" s="376"/>
      <c r="VHA274" s="376"/>
      <c r="VHB274" s="376"/>
      <c r="VHC274" s="376"/>
      <c r="VHD274" s="376"/>
      <c r="VHE274" s="376"/>
      <c r="VHF274" s="376"/>
      <c r="VHG274" s="376"/>
      <c r="VHH274" s="376"/>
      <c r="VHI274" s="376"/>
      <c r="VHJ274" s="376"/>
      <c r="VHK274" s="376"/>
      <c r="VHL274" s="376"/>
      <c r="VHM274" s="376"/>
      <c r="VHN274" s="376"/>
      <c r="VHO274" s="376"/>
      <c r="VHP274" s="376"/>
      <c r="VHQ274" s="376"/>
      <c r="VHR274" s="376"/>
      <c r="VHS274" s="376"/>
      <c r="VHT274" s="376"/>
      <c r="VHU274" s="376"/>
      <c r="VHV274" s="376"/>
      <c r="VHW274" s="376"/>
      <c r="VHX274" s="376"/>
      <c r="VHY274" s="376"/>
      <c r="VHZ274" s="376"/>
      <c r="VIA274" s="376"/>
      <c r="VIB274" s="376"/>
      <c r="VIC274" s="376"/>
      <c r="VID274" s="376"/>
      <c r="VIE274" s="376"/>
      <c r="VIF274" s="376"/>
      <c r="VIG274" s="376"/>
      <c r="VIH274" s="376"/>
      <c r="VII274" s="376"/>
      <c r="VIJ274" s="376"/>
      <c r="VIK274" s="376"/>
      <c r="VIL274" s="376"/>
      <c r="VIM274" s="376"/>
      <c r="VIN274" s="376"/>
      <c r="VIO274" s="376"/>
      <c r="VIP274" s="376"/>
      <c r="VIQ274" s="376"/>
      <c r="VIR274" s="376"/>
      <c r="VIS274" s="376"/>
      <c r="VIT274" s="376"/>
      <c r="VIU274" s="376"/>
      <c r="VIV274" s="376"/>
      <c r="VIW274" s="376"/>
      <c r="VIX274" s="376"/>
      <c r="VIY274" s="376"/>
      <c r="VIZ274" s="376"/>
      <c r="VJA274" s="376"/>
      <c r="VJB274" s="376"/>
      <c r="VJC274" s="376"/>
      <c r="VJD274" s="376"/>
      <c r="VJE274" s="376"/>
      <c r="VJF274" s="376"/>
      <c r="VJG274" s="376"/>
      <c r="VJH274" s="376"/>
      <c r="VJI274" s="376"/>
      <c r="VJJ274" s="376"/>
      <c r="VJK274" s="376"/>
      <c r="VJL274" s="376"/>
      <c r="VJM274" s="376"/>
      <c r="VJN274" s="376"/>
      <c r="VJO274" s="376"/>
      <c r="VJP274" s="376"/>
      <c r="VJQ274" s="376"/>
      <c r="VJR274" s="376"/>
      <c r="VJS274" s="376"/>
      <c r="VJT274" s="376"/>
      <c r="VJU274" s="376"/>
      <c r="VJV274" s="376"/>
      <c r="VJW274" s="376"/>
      <c r="VJX274" s="376"/>
      <c r="VJY274" s="376"/>
      <c r="VJZ274" s="376"/>
      <c r="VKA274" s="376"/>
      <c r="VKB274" s="376"/>
      <c r="VKC274" s="376"/>
      <c r="VKD274" s="376"/>
      <c r="VKE274" s="376"/>
      <c r="VKF274" s="376"/>
      <c r="VKG274" s="376"/>
      <c r="VKH274" s="376"/>
      <c r="VKI274" s="376"/>
      <c r="VKJ274" s="376"/>
      <c r="VKK274" s="376"/>
      <c r="VKL274" s="376"/>
      <c r="VKM274" s="376"/>
      <c r="VKN274" s="376"/>
      <c r="VKO274" s="376"/>
      <c r="VKP274" s="376"/>
      <c r="VKQ274" s="376"/>
      <c r="VKR274" s="376"/>
      <c r="VKS274" s="376"/>
      <c r="VKT274" s="376"/>
      <c r="VKU274" s="376"/>
      <c r="VKV274" s="376"/>
      <c r="VKW274" s="376"/>
      <c r="VKX274" s="376"/>
      <c r="VKY274" s="376"/>
      <c r="VKZ274" s="376"/>
      <c r="VLA274" s="376"/>
      <c r="VLB274" s="376"/>
      <c r="VLC274" s="376"/>
      <c r="VLD274" s="376"/>
      <c r="VLE274" s="376"/>
      <c r="VLF274" s="376"/>
      <c r="VLG274" s="376"/>
      <c r="VLH274" s="376"/>
      <c r="VLI274" s="376"/>
      <c r="VLJ274" s="376"/>
      <c r="VLK274" s="376"/>
      <c r="VLL274" s="376"/>
      <c r="VLM274" s="376"/>
      <c r="VLN274" s="376"/>
      <c r="VLO274" s="376"/>
      <c r="VLP274" s="376"/>
      <c r="VLQ274" s="376"/>
      <c r="VLR274" s="376"/>
      <c r="VLS274" s="376"/>
      <c r="VLT274" s="376"/>
      <c r="VLU274" s="376"/>
      <c r="VLV274" s="376"/>
      <c r="VLW274" s="376"/>
      <c r="VLX274" s="376"/>
      <c r="VLY274" s="376"/>
      <c r="VLZ274" s="376"/>
      <c r="VMA274" s="376"/>
      <c r="VMB274" s="376"/>
      <c r="VMC274" s="376"/>
      <c r="VMD274" s="376"/>
      <c r="VME274" s="376"/>
      <c r="VMF274" s="376"/>
      <c r="VMG274" s="376"/>
      <c r="VMH274" s="376"/>
      <c r="VMI274" s="376"/>
      <c r="VMJ274" s="376"/>
      <c r="VMK274" s="376"/>
      <c r="VML274" s="376"/>
      <c r="VMM274" s="376"/>
      <c r="VMN274" s="376"/>
      <c r="VMO274" s="376"/>
      <c r="VMP274" s="376"/>
      <c r="VMQ274" s="376"/>
      <c r="VMR274" s="376"/>
      <c r="VMS274" s="376"/>
      <c r="VMT274" s="376"/>
      <c r="VMU274" s="376"/>
      <c r="VMV274" s="376"/>
      <c r="VMW274" s="376"/>
      <c r="VMX274" s="376"/>
      <c r="VMY274" s="376"/>
      <c r="VMZ274" s="376"/>
      <c r="VNA274" s="376"/>
      <c r="VNB274" s="376"/>
      <c r="VNC274" s="376"/>
      <c r="VND274" s="376"/>
      <c r="VNE274" s="376"/>
      <c r="VNF274" s="376"/>
      <c r="VNG274" s="376"/>
      <c r="VNH274" s="376"/>
      <c r="VNI274" s="376"/>
      <c r="VNJ274" s="376"/>
      <c r="VNK274" s="376"/>
      <c r="VNL274" s="376"/>
      <c r="VNM274" s="376"/>
      <c r="VNN274" s="376"/>
      <c r="VNO274" s="376"/>
      <c r="VNP274" s="376"/>
      <c r="VNQ274" s="376"/>
      <c r="VNR274" s="376"/>
      <c r="VNS274" s="376"/>
      <c r="VNT274" s="376"/>
      <c r="VNU274" s="376"/>
      <c r="VNV274" s="376"/>
      <c r="VNW274" s="376"/>
      <c r="VNX274" s="376"/>
      <c r="VNY274" s="376"/>
      <c r="VNZ274" s="376"/>
      <c r="VOA274" s="376"/>
      <c r="VOB274" s="376"/>
      <c r="VOC274" s="376"/>
      <c r="VOD274" s="376"/>
      <c r="VOE274" s="376"/>
      <c r="VOF274" s="376"/>
      <c r="VOG274" s="376"/>
      <c r="VOH274" s="376"/>
      <c r="VOI274" s="376"/>
      <c r="VOJ274" s="376"/>
      <c r="VOK274" s="376"/>
      <c r="VOL274" s="376"/>
      <c r="VOM274" s="376"/>
      <c r="VON274" s="376"/>
      <c r="VOO274" s="376"/>
      <c r="VOP274" s="376"/>
      <c r="VOQ274" s="376"/>
      <c r="VOR274" s="376"/>
      <c r="VOS274" s="376"/>
      <c r="VOT274" s="376"/>
      <c r="VOU274" s="376"/>
      <c r="VOV274" s="376"/>
      <c r="VOW274" s="376"/>
      <c r="VOX274" s="376"/>
      <c r="VOY274" s="376"/>
      <c r="VOZ274" s="376"/>
      <c r="VPA274" s="376"/>
      <c r="VPB274" s="376"/>
      <c r="VPC274" s="376"/>
      <c r="VPD274" s="376"/>
      <c r="VPE274" s="376"/>
      <c r="VPF274" s="376"/>
      <c r="VPG274" s="376"/>
      <c r="VPH274" s="376"/>
      <c r="VPI274" s="376"/>
      <c r="VPJ274" s="376"/>
      <c r="VPK274" s="376"/>
      <c r="VPL274" s="376"/>
      <c r="VPM274" s="376"/>
      <c r="VPN274" s="376"/>
      <c r="VPO274" s="376"/>
      <c r="VPP274" s="376"/>
      <c r="VPQ274" s="376"/>
      <c r="VPR274" s="376"/>
      <c r="VPS274" s="376"/>
      <c r="VPT274" s="376"/>
      <c r="VPU274" s="376"/>
      <c r="VPV274" s="376"/>
      <c r="VPW274" s="376"/>
      <c r="VPX274" s="376"/>
      <c r="VPY274" s="376"/>
      <c r="VPZ274" s="376"/>
      <c r="VQA274" s="376"/>
      <c r="VQB274" s="376"/>
      <c r="VQC274" s="376"/>
      <c r="VQD274" s="376"/>
      <c r="VQE274" s="376"/>
      <c r="VQF274" s="376"/>
      <c r="VQG274" s="376"/>
      <c r="VQH274" s="376"/>
      <c r="VQI274" s="376"/>
      <c r="VQJ274" s="376"/>
      <c r="VQK274" s="376"/>
      <c r="VQL274" s="376"/>
      <c r="VQM274" s="376"/>
      <c r="VQN274" s="376"/>
      <c r="VQO274" s="376"/>
      <c r="VQP274" s="376"/>
      <c r="VQQ274" s="376"/>
      <c r="VQR274" s="376"/>
      <c r="VQS274" s="376"/>
      <c r="VQT274" s="376"/>
      <c r="VQU274" s="376"/>
      <c r="VQV274" s="376"/>
      <c r="VQW274" s="376"/>
      <c r="VQX274" s="376"/>
      <c r="VQY274" s="376"/>
      <c r="VQZ274" s="376"/>
      <c r="VRA274" s="376"/>
      <c r="VRB274" s="376"/>
      <c r="VRC274" s="376"/>
      <c r="VRD274" s="376"/>
      <c r="VRE274" s="376"/>
      <c r="VRF274" s="376"/>
      <c r="VRG274" s="376"/>
      <c r="VRH274" s="376"/>
      <c r="VRI274" s="376"/>
      <c r="VRJ274" s="376"/>
      <c r="VRK274" s="376"/>
      <c r="VRL274" s="376"/>
      <c r="VRM274" s="376"/>
      <c r="VRN274" s="376"/>
      <c r="VRO274" s="376"/>
      <c r="VRP274" s="376"/>
      <c r="VRQ274" s="376"/>
      <c r="VRR274" s="376"/>
      <c r="VRS274" s="376"/>
      <c r="VRT274" s="376"/>
      <c r="VRU274" s="376"/>
      <c r="VRV274" s="376"/>
      <c r="VRW274" s="376"/>
      <c r="VRX274" s="376"/>
      <c r="VRY274" s="376"/>
      <c r="VRZ274" s="376"/>
      <c r="VSA274" s="376"/>
      <c r="VSB274" s="376"/>
      <c r="VSC274" s="376"/>
      <c r="VSD274" s="376"/>
      <c r="VSE274" s="376"/>
      <c r="VSF274" s="376"/>
      <c r="VSG274" s="376"/>
      <c r="VSH274" s="376"/>
      <c r="VSI274" s="376"/>
      <c r="VSJ274" s="376"/>
      <c r="VSK274" s="376"/>
      <c r="VSL274" s="376"/>
      <c r="VSM274" s="376"/>
      <c r="VSN274" s="376"/>
      <c r="VSO274" s="376"/>
      <c r="VSP274" s="376"/>
      <c r="VSQ274" s="376"/>
      <c r="VSR274" s="376"/>
      <c r="VSS274" s="376"/>
      <c r="VST274" s="376"/>
      <c r="VSU274" s="376"/>
      <c r="VSV274" s="376"/>
      <c r="VSW274" s="376"/>
      <c r="VSX274" s="376"/>
      <c r="VSY274" s="376"/>
      <c r="VSZ274" s="376"/>
      <c r="VTA274" s="376"/>
      <c r="VTB274" s="376"/>
      <c r="VTC274" s="376"/>
      <c r="VTD274" s="376"/>
      <c r="VTE274" s="376"/>
      <c r="VTF274" s="376"/>
      <c r="VTG274" s="376"/>
      <c r="VTH274" s="376"/>
      <c r="VTI274" s="376"/>
      <c r="VTJ274" s="376"/>
      <c r="VTK274" s="376"/>
      <c r="VTL274" s="376"/>
      <c r="VTM274" s="376"/>
      <c r="VTN274" s="376"/>
      <c r="VTO274" s="376"/>
      <c r="VTP274" s="376"/>
      <c r="VTQ274" s="376"/>
      <c r="VTR274" s="376"/>
      <c r="VTS274" s="376"/>
      <c r="VTT274" s="376"/>
      <c r="VTU274" s="376"/>
      <c r="VTV274" s="376"/>
      <c r="VTW274" s="376"/>
      <c r="VTX274" s="376"/>
      <c r="VTY274" s="376"/>
      <c r="VTZ274" s="376"/>
      <c r="VUA274" s="376"/>
      <c r="VUB274" s="376"/>
      <c r="VUC274" s="376"/>
      <c r="VUD274" s="376"/>
      <c r="VUE274" s="376"/>
      <c r="VUF274" s="376"/>
      <c r="VUG274" s="376"/>
      <c r="VUH274" s="376"/>
      <c r="VUI274" s="376"/>
      <c r="VUJ274" s="376"/>
      <c r="VUK274" s="376"/>
      <c r="VUL274" s="376"/>
      <c r="VUM274" s="376"/>
      <c r="VUN274" s="376"/>
      <c r="VUO274" s="376"/>
      <c r="VUP274" s="376"/>
      <c r="VUQ274" s="376"/>
      <c r="VUR274" s="376"/>
      <c r="VUS274" s="376"/>
      <c r="VUT274" s="376"/>
      <c r="VUU274" s="376"/>
      <c r="VUV274" s="376"/>
      <c r="VUW274" s="376"/>
      <c r="VUX274" s="376"/>
      <c r="VUY274" s="376"/>
      <c r="VUZ274" s="376"/>
      <c r="VVA274" s="376"/>
      <c r="VVB274" s="376"/>
      <c r="VVC274" s="376"/>
      <c r="VVD274" s="376"/>
      <c r="VVE274" s="376"/>
      <c r="VVF274" s="376"/>
      <c r="VVG274" s="376"/>
      <c r="VVH274" s="376"/>
      <c r="VVI274" s="376"/>
      <c r="VVJ274" s="376"/>
      <c r="VVK274" s="376"/>
      <c r="VVL274" s="376"/>
      <c r="VVM274" s="376"/>
      <c r="VVN274" s="376"/>
      <c r="VVO274" s="376"/>
      <c r="VVP274" s="376"/>
      <c r="VVQ274" s="376"/>
      <c r="VVR274" s="376"/>
      <c r="VVS274" s="376"/>
      <c r="VVT274" s="376"/>
      <c r="VVU274" s="376"/>
      <c r="VVV274" s="376"/>
      <c r="VVW274" s="376"/>
      <c r="VVX274" s="376"/>
      <c r="VVY274" s="376"/>
      <c r="VVZ274" s="376"/>
      <c r="VWA274" s="376"/>
      <c r="VWB274" s="376"/>
      <c r="VWC274" s="376"/>
      <c r="VWD274" s="376"/>
      <c r="VWE274" s="376"/>
      <c r="VWF274" s="376"/>
      <c r="VWG274" s="376"/>
      <c r="VWH274" s="376"/>
      <c r="VWI274" s="376"/>
      <c r="VWJ274" s="376"/>
      <c r="VWK274" s="376"/>
      <c r="VWL274" s="376"/>
      <c r="VWM274" s="376"/>
      <c r="VWN274" s="376"/>
      <c r="VWO274" s="376"/>
      <c r="VWP274" s="376"/>
      <c r="VWQ274" s="376"/>
      <c r="VWR274" s="376"/>
      <c r="VWS274" s="376"/>
      <c r="VWT274" s="376"/>
      <c r="VWU274" s="376"/>
      <c r="VWV274" s="376"/>
      <c r="VWW274" s="376"/>
      <c r="VWX274" s="376"/>
      <c r="VWY274" s="376"/>
      <c r="VWZ274" s="376"/>
      <c r="VXA274" s="376"/>
      <c r="VXB274" s="376"/>
      <c r="VXC274" s="376"/>
      <c r="VXD274" s="376"/>
      <c r="VXE274" s="376"/>
      <c r="VXF274" s="376"/>
      <c r="VXG274" s="376"/>
      <c r="VXH274" s="376"/>
      <c r="VXI274" s="376"/>
      <c r="VXJ274" s="376"/>
      <c r="VXK274" s="376"/>
      <c r="VXL274" s="376"/>
      <c r="VXM274" s="376"/>
      <c r="VXN274" s="376"/>
      <c r="VXO274" s="376"/>
      <c r="VXP274" s="376"/>
      <c r="VXQ274" s="376"/>
      <c r="VXR274" s="376"/>
      <c r="VXS274" s="376"/>
      <c r="VXT274" s="376"/>
      <c r="VXU274" s="376"/>
      <c r="VXV274" s="376"/>
      <c r="VXW274" s="376"/>
      <c r="VXX274" s="376"/>
      <c r="VXY274" s="376"/>
      <c r="VXZ274" s="376"/>
      <c r="VYA274" s="376"/>
      <c r="VYB274" s="376"/>
      <c r="VYC274" s="376"/>
      <c r="VYD274" s="376"/>
      <c r="VYE274" s="376"/>
      <c r="VYF274" s="376"/>
      <c r="VYG274" s="376"/>
      <c r="VYH274" s="376"/>
      <c r="VYI274" s="376"/>
      <c r="VYJ274" s="376"/>
      <c r="VYK274" s="376"/>
      <c r="VYL274" s="376"/>
      <c r="VYM274" s="376"/>
      <c r="VYN274" s="376"/>
      <c r="VYO274" s="376"/>
      <c r="VYP274" s="376"/>
      <c r="VYQ274" s="376"/>
      <c r="VYR274" s="376"/>
      <c r="VYS274" s="376"/>
      <c r="VYT274" s="376"/>
      <c r="VYU274" s="376"/>
      <c r="VYV274" s="376"/>
      <c r="VYW274" s="376"/>
      <c r="VYX274" s="376"/>
      <c r="VYY274" s="376"/>
      <c r="VYZ274" s="376"/>
      <c r="VZA274" s="376"/>
      <c r="VZB274" s="376"/>
      <c r="VZC274" s="376"/>
      <c r="VZD274" s="376"/>
      <c r="VZE274" s="376"/>
      <c r="VZF274" s="376"/>
      <c r="VZG274" s="376"/>
      <c r="VZH274" s="376"/>
      <c r="VZI274" s="376"/>
      <c r="VZJ274" s="376"/>
      <c r="VZK274" s="376"/>
      <c r="VZL274" s="376"/>
      <c r="VZM274" s="376"/>
      <c r="VZN274" s="376"/>
      <c r="VZO274" s="376"/>
      <c r="VZP274" s="376"/>
      <c r="VZQ274" s="376"/>
      <c r="VZR274" s="376"/>
      <c r="VZS274" s="376"/>
      <c r="VZT274" s="376"/>
      <c r="VZU274" s="376"/>
      <c r="VZV274" s="376"/>
      <c r="VZW274" s="376"/>
      <c r="VZX274" s="376"/>
      <c r="VZY274" s="376"/>
      <c r="VZZ274" s="376"/>
      <c r="WAA274" s="376"/>
      <c r="WAB274" s="376"/>
      <c r="WAC274" s="376"/>
      <c r="WAD274" s="376"/>
      <c r="WAE274" s="376"/>
      <c r="WAF274" s="376"/>
      <c r="WAG274" s="376"/>
      <c r="WAH274" s="376"/>
      <c r="WAI274" s="376"/>
      <c r="WAJ274" s="376"/>
      <c r="WAK274" s="376"/>
      <c r="WAL274" s="376"/>
      <c r="WAM274" s="376"/>
      <c r="WAN274" s="376"/>
      <c r="WAO274" s="376"/>
      <c r="WAP274" s="376"/>
      <c r="WAQ274" s="376"/>
      <c r="WAR274" s="376"/>
      <c r="WAS274" s="376"/>
      <c r="WAT274" s="376"/>
      <c r="WAU274" s="376"/>
      <c r="WAV274" s="376"/>
      <c r="WAW274" s="376"/>
      <c r="WAX274" s="376"/>
      <c r="WAY274" s="376"/>
      <c r="WAZ274" s="376"/>
      <c r="WBA274" s="376"/>
      <c r="WBB274" s="376"/>
      <c r="WBC274" s="376"/>
      <c r="WBD274" s="376"/>
      <c r="WBE274" s="376"/>
      <c r="WBF274" s="376"/>
      <c r="WBG274" s="376"/>
      <c r="WBH274" s="376"/>
      <c r="WBI274" s="376"/>
      <c r="WBJ274" s="376"/>
      <c r="WBK274" s="376"/>
      <c r="WBL274" s="376"/>
      <c r="WBM274" s="376"/>
      <c r="WBN274" s="376"/>
      <c r="WBO274" s="376"/>
      <c r="WBP274" s="376"/>
      <c r="WBQ274" s="376"/>
      <c r="WBR274" s="376"/>
      <c r="WBS274" s="376"/>
      <c r="WBT274" s="376"/>
      <c r="WBU274" s="376"/>
      <c r="WBV274" s="376"/>
      <c r="WBW274" s="376"/>
      <c r="WBX274" s="376"/>
      <c r="WBY274" s="376"/>
      <c r="WBZ274" s="376"/>
      <c r="WCA274" s="376"/>
      <c r="WCB274" s="376"/>
      <c r="WCC274" s="376"/>
      <c r="WCD274" s="376"/>
      <c r="WCE274" s="376"/>
      <c r="WCF274" s="376"/>
      <c r="WCG274" s="376"/>
      <c r="WCH274" s="376"/>
      <c r="WCI274" s="376"/>
      <c r="WCJ274" s="376"/>
      <c r="WCK274" s="376"/>
      <c r="WCL274" s="376"/>
      <c r="WCM274" s="376"/>
      <c r="WCN274" s="376"/>
      <c r="WCO274" s="376"/>
      <c r="WCP274" s="376"/>
      <c r="WCQ274" s="376"/>
      <c r="WCR274" s="376"/>
      <c r="WCS274" s="376"/>
      <c r="WCT274" s="376"/>
      <c r="WCU274" s="376"/>
      <c r="WCV274" s="376"/>
      <c r="WCW274" s="376"/>
      <c r="WCX274" s="376"/>
      <c r="WCY274" s="376"/>
      <c r="WCZ274" s="376"/>
      <c r="WDA274" s="376"/>
      <c r="WDB274" s="376"/>
      <c r="WDC274" s="376"/>
      <c r="WDD274" s="376"/>
      <c r="WDE274" s="376"/>
      <c r="WDF274" s="376"/>
      <c r="WDG274" s="376"/>
      <c r="WDH274" s="376"/>
      <c r="WDI274" s="376"/>
      <c r="WDJ274" s="376"/>
      <c r="WDK274" s="376"/>
      <c r="WDL274" s="376"/>
      <c r="WDM274" s="376"/>
      <c r="WDN274" s="376"/>
      <c r="WDO274" s="376"/>
      <c r="WDP274" s="376"/>
      <c r="WDQ274" s="376"/>
      <c r="WDR274" s="376"/>
      <c r="WDS274" s="376"/>
      <c r="WDT274" s="376"/>
      <c r="WDU274" s="376"/>
      <c r="WDV274" s="376"/>
      <c r="WDW274" s="376"/>
      <c r="WDX274" s="376"/>
      <c r="WDY274" s="376"/>
      <c r="WDZ274" s="376"/>
      <c r="WEA274" s="376"/>
      <c r="WEB274" s="376"/>
      <c r="WEC274" s="376"/>
      <c r="WED274" s="376"/>
      <c r="WEE274" s="376"/>
      <c r="WEF274" s="376"/>
      <c r="WEG274" s="376"/>
      <c r="WEH274" s="376"/>
      <c r="WEI274" s="376"/>
      <c r="WEJ274" s="376"/>
      <c r="WEK274" s="376"/>
      <c r="WEL274" s="376"/>
      <c r="WEM274" s="376"/>
      <c r="WEN274" s="376"/>
      <c r="WEO274" s="376"/>
      <c r="WEP274" s="376"/>
      <c r="WEQ274" s="376"/>
      <c r="WER274" s="376"/>
      <c r="WES274" s="376"/>
      <c r="WET274" s="376"/>
      <c r="WEU274" s="376"/>
      <c r="WEV274" s="376"/>
      <c r="WEW274" s="376"/>
      <c r="WEX274" s="376"/>
      <c r="WEY274" s="376"/>
      <c r="WEZ274" s="376"/>
      <c r="WFA274" s="376"/>
      <c r="WFB274" s="376"/>
      <c r="WFC274" s="376"/>
      <c r="WFD274" s="376"/>
      <c r="WFE274" s="376"/>
      <c r="WFF274" s="376"/>
      <c r="WFG274" s="376"/>
      <c r="WFH274" s="376"/>
      <c r="WFI274" s="376"/>
      <c r="WFJ274" s="376"/>
      <c r="WFK274" s="376"/>
      <c r="WFL274" s="376"/>
      <c r="WFM274" s="376"/>
      <c r="WFN274" s="376"/>
      <c r="WFO274" s="376"/>
      <c r="WFP274" s="376"/>
      <c r="WFQ274" s="376"/>
      <c r="WFR274" s="376"/>
      <c r="WFS274" s="376"/>
      <c r="WFT274" s="376"/>
      <c r="WFU274" s="376"/>
      <c r="WFV274" s="376"/>
      <c r="WFW274" s="376"/>
      <c r="WFX274" s="376"/>
      <c r="WFY274" s="376"/>
      <c r="WFZ274" s="376"/>
      <c r="WGA274" s="376"/>
      <c r="WGB274" s="376"/>
      <c r="WGC274" s="376"/>
      <c r="WGD274" s="376"/>
      <c r="WGE274" s="376"/>
      <c r="WGF274" s="376"/>
      <c r="WGG274" s="376"/>
      <c r="WGH274" s="376"/>
      <c r="WGI274" s="376"/>
      <c r="WGJ274" s="376"/>
      <c r="WGK274" s="376"/>
      <c r="WGL274" s="376"/>
      <c r="WGM274" s="376"/>
      <c r="WGN274" s="376"/>
      <c r="WGO274" s="376"/>
      <c r="WGP274" s="376"/>
      <c r="WGQ274" s="376"/>
      <c r="WGR274" s="376"/>
      <c r="WGS274" s="376"/>
      <c r="WGT274" s="376"/>
      <c r="WGU274" s="376"/>
      <c r="WGV274" s="376"/>
      <c r="WGW274" s="376"/>
      <c r="WGX274" s="376"/>
      <c r="WGY274" s="376"/>
      <c r="WGZ274" s="376"/>
      <c r="WHA274" s="376"/>
      <c r="WHB274" s="376"/>
      <c r="WHC274" s="376"/>
      <c r="WHD274" s="376"/>
      <c r="WHE274" s="376"/>
      <c r="WHF274" s="376"/>
      <c r="WHG274" s="376"/>
      <c r="WHH274" s="376"/>
      <c r="WHI274" s="376"/>
      <c r="WHJ274" s="376"/>
      <c r="WHK274" s="376"/>
      <c r="WHL274" s="376"/>
      <c r="WHM274" s="376"/>
      <c r="WHN274" s="376"/>
      <c r="WHO274" s="376"/>
      <c r="WHP274" s="376"/>
      <c r="WHQ274" s="376"/>
      <c r="WHR274" s="376"/>
      <c r="WHS274" s="376"/>
      <c r="WHT274" s="376"/>
      <c r="WHU274" s="376"/>
      <c r="WHV274" s="376"/>
      <c r="WHW274" s="376"/>
      <c r="WHX274" s="376"/>
      <c r="WHY274" s="376"/>
      <c r="WHZ274" s="376"/>
      <c r="WIA274" s="376"/>
      <c r="WIB274" s="376"/>
      <c r="WIC274" s="376"/>
      <c r="WID274" s="376"/>
      <c r="WIE274" s="376"/>
      <c r="WIF274" s="376"/>
      <c r="WIG274" s="376"/>
      <c r="WIH274" s="376"/>
      <c r="WII274" s="376"/>
      <c r="WIJ274" s="376"/>
      <c r="WIK274" s="376"/>
      <c r="WIL274" s="376"/>
      <c r="WIM274" s="376"/>
      <c r="WIN274" s="376"/>
      <c r="WIO274" s="376"/>
      <c r="WIP274" s="376"/>
      <c r="WIQ274" s="376"/>
      <c r="WIR274" s="376"/>
      <c r="WIS274" s="376"/>
      <c r="WIT274" s="376"/>
      <c r="WIU274" s="376"/>
      <c r="WIV274" s="376"/>
      <c r="WIW274" s="376"/>
      <c r="WIX274" s="376"/>
      <c r="WIY274" s="376"/>
      <c r="WIZ274" s="376"/>
      <c r="WJA274" s="376"/>
      <c r="WJB274" s="376"/>
      <c r="WJC274" s="376"/>
      <c r="WJD274" s="376"/>
      <c r="WJE274" s="376"/>
      <c r="WJF274" s="376"/>
      <c r="WJG274" s="376"/>
      <c r="WJH274" s="376"/>
      <c r="WJI274" s="376"/>
      <c r="WJJ274" s="376"/>
      <c r="WJK274" s="376"/>
      <c r="WJL274" s="376"/>
      <c r="WJM274" s="376"/>
      <c r="WJN274" s="376"/>
      <c r="WJO274" s="376"/>
      <c r="WJP274" s="376"/>
      <c r="WJQ274" s="376"/>
      <c r="WJR274" s="376"/>
      <c r="WJS274" s="376"/>
      <c r="WJT274" s="376"/>
      <c r="WJU274" s="376"/>
      <c r="WJV274" s="376"/>
      <c r="WJW274" s="376"/>
      <c r="WJX274" s="376"/>
      <c r="WJY274" s="376"/>
      <c r="WJZ274" s="376"/>
      <c r="WKA274" s="376"/>
      <c r="WKB274" s="376"/>
      <c r="WKC274" s="376"/>
      <c r="WKD274" s="376"/>
      <c r="WKE274" s="376"/>
      <c r="WKF274" s="376"/>
      <c r="WKG274" s="376"/>
      <c r="WKH274" s="376"/>
      <c r="WKI274" s="376"/>
      <c r="WKJ274" s="376"/>
      <c r="WKK274" s="376"/>
      <c r="WKL274" s="376"/>
      <c r="WKM274" s="376"/>
      <c r="WKN274" s="376"/>
      <c r="WKO274" s="376"/>
      <c r="WKP274" s="376"/>
      <c r="WKQ274" s="376"/>
      <c r="WKR274" s="376"/>
      <c r="WKS274" s="376"/>
      <c r="WKT274" s="376"/>
      <c r="WKU274" s="376"/>
      <c r="WKV274" s="376"/>
      <c r="WKW274" s="376"/>
      <c r="WKX274" s="376"/>
      <c r="WKY274" s="376"/>
      <c r="WKZ274" s="376"/>
      <c r="WLA274" s="376"/>
      <c r="WLB274" s="376"/>
      <c r="WLC274" s="376"/>
      <c r="WLD274" s="376"/>
      <c r="WLE274" s="376"/>
      <c r="WLF274" s="376"/>
      <c r="WLG274" s="376"/>
      <c r="WLH274" s="376"/>
      <c r="WLI274" s="376"/>
      <c r="WLJ274" s="376"/>
      <c r="WLK274" s="376"/>
      <c r="WLL274" s="376"/>
      <c r="WLM274" s="376"/>
      <c r="WLN274" s="376"/>
      <c r="WLO274" s="376"/>
      <c r="WLP274" s="376"/>
      <c r="WLQ274" s="376"/>
      <c r="WLR274" s="376"/>
      <c r="WLS274" s="376"/>
      <c r="WLT274" s="376"/>
      <c r="WLU274" s="376"/>
      <c r="WLV274" s="376"/>
      <c r="WLW274" s="376"/>
      <c r="WLX274" s="376"/>
      <c r="WLY274" s="376"/>
      <c r="WLZ274" s="376"/>
      <c r="WMA274" s="376"/>
      <c r="WMB274" s="376"/>
      <c r="WMC274" s="376"/>
      <c r="WMD274" s="376"/>
      <c r="WME274" s="376"/>
      <c r="WMF274" s="376"/>
      <c r="WMG274" s="376"/>
      <c r="WMH274" s="376"/>
      <c r="WMI274" s="376"/>
      <c r="WMJ274" s="376"/>
      <c r="WMK274" s="376"/>
      <c r="WML274" s="376"/>
      <c r="WMM274" s="376"/>
      <c r="WMN274" s="376"/>
      <c r="WMO274" s="376"/>
      <c r="WMP274" s="376"/>
      <c r="WMQ274" s="376"/>
      <c r="WMR274" s="376"/>
      <c r="WMS274" s="376"/>
      <c r="WMT274" s="376"/>
      <c r="WMU274" s="376"/>
      <c r="WMV274" s="376"/>
      <c r="WMW274" s="376"/>
      <c r="WMX274" s="376"/>
      <c r="WMY274" s="376"/>
      <c r="WMZ274" s="376"/>
      <c r="WNA274" s="376"/>
      <c r="WNB274" s="376"/>
      <c r="WNC274" s="376"/>
      <c r="WND274" s="376"/>
      <c r="WNE274" s="376"/>
      <c r="WNF274" s="376"/>
      <c r="WNG274" s="376"/>
      <c r="WNH274" s="376"/>
      <c r="WNI274" s="376"/>
      <c r="WNJ274" s="376"/>
      <c r="WNK274" s="376"/>
      <c r="WNL274" s="376"/>
      <c r="WNM274" s="376"/>
      <c r="WNN274" s="376"/>
      <c r="WNO274" s="376"/>
      <c r="WNP274" s="376"/>
      <c r="WNQ274" s="376"/>
      <c r="WNR274" s="376"/>
      <c r="WNS274" s="376"/>
      <c r="WNT274" s="376"/>
      <c r="WNU274" s="376"/>
      <c r="WNV274" s="376"/>
      <c r="WNW274" s="376"/>
      <c r="WNX274" s="376"/>
      <c r="WNY274" s="376"/>
      <c r="WNZ274" s="376"/>
      <c r="WOA274" s="376"/>
      <c r="WOB274" s="376"/>
      <c r="WOC274" s="376"/>
      <c r="WOD274" s="376"/>
      <c r="WOE274" s="376"/>
      <c r="WOF274" s="376"/>
      <c r="WOG274" s="376"/>
      <c r="WOH274" s="376"/>
      <c r="WOI274" s="376"/>
      <c r="WOJ274" s="376"/>
      <c r="WOK274" s="376"/>
      <c r="WOL274" s="376"/>
      <c r="WOM274" s="376"/>
      <c r="WON274" s="376"/>
      <c r="WOO274" s="376"/>
      <c r="WOP274" s="376"/>
      <c r="WOQ274" s="376"/>
      <c r="WOR274" s="376"/>
      <c r="WOS274" s="376"/>
      <c r="WOT274" s="376"/>
      <c r="WOU274" s="376"/>
      <c r="WOV274" s="376"/>
      <c r="WOW274" s="376"/>
      <c r="WOX274" s="376"/>
      <c r="WOY274" s="376"/>
      <c r="WOZ274" s="376"/>
      <c r="WPA274" s="376"/>
      <c r="WPB274" s="376"/>
      <c r="WPC274" s="376"/>
      <c r="WPD274" s="376"/>
      <c r="WPE274" s="376"/>
      <c r="WPF274" s="376"/>
      <c r="WPG274" s="376"/>
      <c r="WPH274" s="376"/>
      <c r="WPI274" s="376"/>
      <c r="WPJ274" s="376"/>
      <c r="WPK274" s="376"/>
      <c r="WPL274" s="376"/>
      <c r="WPM274" s="376"/>
      <c r="WPN274" s="376"/>
      <c r="WPO274" s="376"/>
      <c r="WPP274" s="376"/>
      <c r="WPQ274" s="376"/>
      <c r="WPR274" s="376"/>
      <c r="WPS274" s="376"/>
      <c r="WPT274" s="376"/>
      <c r="WPU274" s="376"/>
      <c r="WPV274" s="376"/>
      <c r="WPW274" s="376"/>
      <c r="WPX274" s="376"/>
      <c r="WPY274" s="376"/>
      <c r="WPZ274" s="376"/>
      <c r="WQA274" s="376"/>
      <c r="WQB274" s="376"/>
      <c r="WQC274" s="376"/>
      <c r="WQD274" s="376"/>
      <c r="WQE274" s="376"/>
      <c r="WQF274" s="376"/>
      <c r="WQG274" s="376"/>
      <c r="WQH274" s="376"/>
      <c r="WQI274" s="376"/>
      <c r="WQJ274" s="376"/>
      <c r="WQK274" s="376"/>
      <c r="WQL274" s="376"/>
      <c r="WQM274" s="376"/>
      <c r="WQN274" s="376"/>
      <c r="WQO274" s="376"/>
      <c r="WQP274" s="376"/>
      <c r="WQQ274" s="376"/>
      <c r="WQR274" s="376"/>
      <c r="WQS274" s="376"/>
      <c r="WQT274" s="376"/>
      <c r="WQU274" s="376"/>
      <c r="WQV274" s="376"/>
      <c r="WQW274" s="376"/>
      <c r="WQX274" s="376"/>
      <c r="WQY274" s="376"/>
      <c r="WQZ274" s="376"/>
      <c r="WRA274" s="376"/>
      <c r="WRB274" s="376"/>
      <c r="WRC274" s="376"/>
      <c r="WRD274" s="376"/>
      <c r="WRE274" s="376"/>
      <c r="WRF274" s="376"/>
      <c r="WRG274" s="376"/>
      <c r="WRH274" s="376"/>
      <c r="WRI274" s="376"/>
      <c r="WRJ274" s="376"/>
      <c r="WRK274" s="376"/>
      <c r="WRL274" s="376"/>
      <c r="WRM274" s="376"/>
      <c r="WRN274" s="376"/>
      <c r="WRO274" s="376"/>
      <c r="WRP274" s="376"/>
      <c r="WRQ274" s="376"/>
      <c r="WRR274" s="376"/>
      <c r="WRS274" s="376"/>
      <c r="WRT274" s="376"/>
      <c r="WRU274" s="376"/>
      <c r="WRV274" s="376"/>
      <c r="WRW274" s="376"/>
      <c r="WRX274" s="376"/>
      <c r="WRY274" s="376"/>
      <c r="WRZ274" s="376"/>
      <c r="WSA274" s="376"/>
      <c r="WSB274" s="376"/>
      <c r="WSC274" s="376"/>
      <c r="WSD274" s="376"/>
      <c r="WSE274" s="376"/>
      <c r="WSF274" s="376"/>
      <c r="WSG274" s="376"/>
      <c r="WSH274" s="376"/>
      <c r="WSI274" s="376"/>
      <c r="WSJ274" s="376"/>
      <c r="WSK274" s="376"/>
      <c r="WSL274" s="376"/>
      <c r="WSM274" s="376"/>
      <c r="WSN274" s="376"/>
      <c r="WSO274" s="376"/>
      <c r="WSP274" s="376"/>
      <c r="WSQ274" s="376"/>
      <c r="WSR274" s="376"/>
      <c r="WSS274" s="376"/>
      <c r="WST274" s="376"/>
      <c r="WSU274" s="376"/>
      <c r="WSV274" s="376"/>
      <c r="WSW274" s="376"/>
      <c r="WSX274" s="376"/>
      <c r="WSY274" s="376"/>
      <c r="WSZ274" s="376"/>
      <c r="WTA274" s="376"/>
      <c r="WTB274" s="376"/>
      <c r="WTC274" s="376"/>
      <c r="WTD274" s="376"/>
      <c r="WTE274" s="376"/>
      <c r="WTF274" s="376"/>
      <c r="WTG274" s="376"/>
      <c r="WTH274" s="376"/>
      <c r="WTI274" s="376"/>
      <c r="WTJ274" s="376"/>
      <c r="WTK274" s="376"/>
      <c r="WTL274" s="376"/>
      <c r="WTM274" s="376"/>
      <c r="WTN274" s="376"/>
      <c r="WTO274" s="376"/>
      <c r="WTP274" s="376"/>
      <c r="WTQ274" s="376"/>
      <c r="WTR274" s="376"/>
      <c r="WTS274" s="376"/>
      <c r="WTT274" s="376"/>
      <c r="WTU274" s="376"/>
      <c r="WTV274" s="376"/>
      <c r="WTW274" s="376"/>
      <c r="WTX274" s="376"/>
      <c r="WTY274" s="376"/>
      <c r="WTZ274" s="376"/>
      <c r="WUA274" s="376"/>
      <c r="WUB274" s="376"/>
      <c r="WUC274" s="376"/>
      <c r="WUD274" s="376"/>
      <c r="WUE274" s="376"/>
      <c r="WUF274" s="376"/>
      <c r="WUG274" s="376"/>
      <c r="WUH274" s="376"/>
      <c r="WUI274" s="376"/>
      <c r="WUJ274" s="376"/>
      <c r="WUK274" s="376"/>
      <c r="WUL274" s="376"/>
      <c r="WUM274" s="376"/>
      <c r="WUN274" s="376"/>
      <c r="WUO274" s="376"/>
      <c r="WUP274" s="376"/>
      <c r="WUQ274" s="376"/>
      <c r="WUR274" s="376"/>
      <c r="WUS274" s="376"/>
      <c r="WUT274" s="376"/>
      <c r="WUU274" s="376"/>
      <c r="WUV274" s="376"/>
      <c r="WUW274" s="376"/>
      <c r="WUX274" s="376"/>
      <c r="WUY274" s="376"/>
      <c r="WUZ274" s="376"/>
      <c r="WVA274" s="376"/>
      <c r="WVB274" s="376"/>
      <c r="WVC274" s="376"/>
      <c r="WVD274" s="376"/>
      <c r="WVE274" s="376"/>
      <c r="WVF274" s="376"/>
      <c r="WVG274" s="376"/>
      <c r="WVH274" s="376"/>
      <c r="WVI274" s="376"/>
      <c r="WVJ274" s="376"/>
      <c r="WVK274" s="376"/>
      <c r="WVL274" s="376"/>
      <c r="WVM274" s="376"/>
      <c r="WVN274" s="376"/>
      <c r="WVO274" s="376"/>
      <c r="WVP274" s="376"/>
      <c r="WVQ274" s="376"/>
      <c r="WVR274" s="376"/>
      <c r="WVS274" s="376"/>
      <c r="WVT274" s="376"/>
      <c r="WVU274" s="376"/>
      <c r="WVV274" s="376"/>
      <c r="WVW274" s="376"/>
      <c r="WVX274" s="376"/>
      <c r="WVY274" s="376"/>
      <c r="WVZ274" s="376"/>
      <c r="WWA274" s="376"/>
      <c r="WWB274" s="376"/>
      <c r="WWC274" s="376"/>
      <c r="WWD274" s="376"/>
      <c r="WWE274" s="376"/>
      <c r="WWF274" s="376"/>
      <c r="WWG274" s="376"/>
      <c r="WWH274" s="376"/>
      <c r="WWI274" s="376"/>
      <c r="WWJ274" s="376"/>
      <c r="WWK274" s="376"/>
      <c r="WWL274" s="376"/>
      <c r="WWM274" s="376"/>
      <c r="WWN274" s="376"/>
      <c r="WWO274" s="376"/>
      <c r="WWP274" s="376"/>
      <c r="WWQ274" s="376"/>
      <c r="WWR274" s="376"/>
      <c r="WWS274" s="376"/>
      <c r="WWT274" s="376"/>
      <c r="WWU274" s="376"/>
      <c r="WWV274" s="376"/>
      <c r="WWW274" s="376"/>
      <c r="WWX274" s="376"/>
      <c r="WWY274" s="376"/>
      <c r="WWZ274" s="376"/>
      <c r="WXA274" s="376"/>
      <c r="WXB274" s="376"/>
      <c r="WXC274" s="376"/>
      <c r="WXD274" s="376"/>
      <c r="WXE274" s="376"/>
      <c r="WXF274" s="376"/>
      <c r="WXG274" s="376"/>
      <c r="WXH274" s="376"/>
      <c r="WXI274" s="376"/>
      <c r="WXJ274" s="376"/>
      <c r="WXK274" s="376"/>
      <c r="WXL274" s="376"/>
      <c r="WXM274" s="376"/>
      <c r="WXN274" s="376"/>
      <c r="WXO274" s="376"/>
      <c r="WXP274" s="376"/>
      <c r="WXQ274" s="376"/>
      <c r="WXR274" s="376"/>
      <c r="WXS274" s="376"/>
      <c r="WXT274" s="376"/>
      <c r="WXU274" s="376"/>
      <c r="WXV274" s="376"/>
      <c r="WXW274" s="376"/>
      <c r="WXX274" s="376"/>
      <c r="WXY274" s="376"/>
      <c r="WXZ274" s="376"/>
      <c r="WYA274" s="376"/>
      <c r="WYB274" s="376"/>
      <c r="WYC274" s="376"/>
      <c r="WYD274" s="376"/>
      <c r="WYE274" s="376"/>
      <c r="WYF274" s="376"/>
      <c r="WYG274" s="376"/>
      <c r="WYH274" s="376"/>
      <c r="WYI274" s="376"/>
      <c r="WYJ274" s="376"/>
      <c r="WYK274" s="376"/>
      <c r="WYL274" s="376"/>
      <c r="WYM274" s="376"/>
      <c r="WYN274" s="376"/>
      <c r="WYO274" s="376"/>
      <c r="WYP274" s="376"/>
      <c r="WYQ274" s="376"/>
      <c r="WYR274" s="376"/>
      <c r="WYS274" s="376"/>
      <c r="WYT274" s="376"/>
      <c r="WYU274" s="376"/>
      <c r="WYV274" s="376"/>
      <c r="WYW274" s="376"/>
      <c r="WYX274" s="376"/>
      <c r="WYY274" s="376"/>
      <c r="WYZ274" s="376"/>
      <c r="WZA274" s="376"/>
      <c r="WZB274" s="376"/>
      <c r="WZC274" s="376"/>
      <c r="WZD274" s="376"/>
      <c r="WZE274" s="376"/>
      <c r="WZF274" s="376"/>
      <c r="WZG274" s="376"/>
      <c r="WZH274" s="376"/>
      <c r="WZI274" s="376"/>
      <c r="WZJ274" s="376"/>
      <c r="WZK274" s="376"/>
      <c r="WZL274" s="376"/>
      <c r="WZM274" s="376"/>
      <c r="WZN274" s="376"/>
      <c r="WZO274" s="376"/>
      <c r="WZP274" s="376"/>
      <c r="WZQ274" s="376"/>
      <c r="WZR274" s="376"/>
      <c r="WZS274" s="376"/>
      <c r="WZT274" s="376"/>
      <c r="WZU274" s="376"/>
      <c r="WZV274" s="376"/>
      <c r="WZW274" s="376"/>
      <c r="WZX274" s="376"/>
      <c r="WZY274" s="376"/>
      <c r="WZZ274" s="376"/>
      <c r="XAA274" s="376"/>
      <c r="XAB274" s="376"/>
      <c r="XAC274" s="376"/>
      <c r="XAD274" s="376"/>
      <c r="XAE274" s="376"/>
      <c r="XAF274" s="376"/>
      <c r="XAG274" s="376"/>
      <c r="XAH274" s="376"/>
      <c r="XAI274" s="376"/>
      <c r="XAJ274" s="376"/>
      <c r="XAK274" s="376"/>
      <c r="XAL274" s="376"/>
      <c r="XAM274" s="376"/>
      <c r="XAN274" s="376"/>
      <c r="XAO274" s="376"/>
      <c r="XAP274" s="376"/>
      <c r="XAQ274" s="376"/>
      <c r="XAR274" s="376"/>
      <c r="XAS274" s="376"/>
      <c r="XAT274" s="376"/>
      <c r="XAU274" s="376"/>
      <c r="XAV274" s="376"/>
      <c r="XAW274" s="376"/>
      <c r="XAX274" s="376"/>
      <c r="XAY274" s="376"/>
      <c r="XAZ274" s="376"/>
      <c r="XBA274" s="376"/>
      <c r="XBB274" s="376"/>
      <c r="XBC274" s="376"/>
      <c r="XBD274" s="376"/>
      <c r="XBE274" s="376"/>
      <c r="XBF274" s="376"/>
      <c r="XBG274" s="376"/>
      <c r="XBH274" s="376"/>
      <c r="XBI274" s="376"/>
      <c r="XBJ274" s="376"/>
      <c r="XBK274" s="376"/>
      <c r="XBL274" s="376"/>
      <c r="XBM274" s="376"/>
      <c r="XBN274" s="376"/>
      <c r="XBO274" s="376"/>
      <c r="XBP274" s="376"/>
      <c r="XBQ274" s="376"/>
      <c r="XBR274" s="376"/>
      <c r="XBS274" s="376"/>
      <c r="XBT274" s="376"/>
      <c r="XBU274" s="376"/>
      <c r="XBV274" s="376"/>
      <c r="XBW274" s="376"/>
      <c r="XBX274" s="376"/>
      <c r="XBY274" s="376"/>
      <c r="XBZ274" s="376"/>
      <c r="XCA274" s="376"/>
      <c r="XCB274" s="376"/>
      <c r="XCC274" s="376"/>
      <c r="XCD274" s="376"/>
      <c r="XCE274" s="376"/>
      <c r="XCF274" s="376"/>
      <c r="XCG274" s="376"/>
      <c r="XCH274" s="376"/>
      <c r="XCI274" s="376"/>
      <c r="XCJ274" s="376"/>
      <c r="XCK274" s="376"/>
      <c r="XCL274" s="376"/>
      <c r="XCM274" s="376"/>
      <c r="XCN274" s="376"/>
      <c r="XCO274" s="376"/>
      <c r="XCP274" s="376"/>
      <c r="XCQ274" s="376"/>
      <c r="XCR274" s="376"/>
      <c r="XCS274" s="376"/>
      <c r="XCT274" s="376"/>
      <c r="XCU274" s="376"/>
      <c r="XCV274" s="376"/>
      <c r="XCW274" s="376"/>
      <c r="XCX274" s="376"/>
      <c r="XCY274" s="376"/>
      <c r="XCZ274" s="376"/>
      <c r="XDA274" s="376"/>
      <c r="XDB274" s="376"/>
      <c r="XDC274" s="376"/>
      <c r="XDD274" s="376"/>
      <c r="XDE274" s="376"/>
      <c r="XDF274" s="376"/>
      <c r="XDG274" s="376"/>
      <c r="XDH274" s="376"/>
      <c r="XDI274" s="376"/>
      <c r="XDJ274" s="376"/>
      <c r="XDK274" s="376"/>
      <c r="XDL274" s="376"/>
      <c r="XDM274" s="376"/>
      <c r="XDN274" s="376"/>
      <c r="XDO274" s="376"/>
      <c r="XDP274" s="376"/>
      <c r="XDQ274" s="376"/>
      <c r="XDR274" s="376"/>
      <c r="XDS274" s="376"/>
      <c r="XDT274" s="376"/>
      <c r="XDU274" s="376"/>
      <c r="XDV274" s="376"/>
      <c r="XDW274" s="376"/>
      <c r="XDX274" s="376"/>
      <c r="XDY274" s="376"/>
      <c r="XDZ274" s="376"/>
      <c r="XEA274" s="376"/>
      <c r="XEB274" s="376"/>
      <c r="XEC274" s="376"/>
      <c r="XED274" s="376"/>
      <c r="XEE274" s="376"/>
      <c r="XEF274" s="376"/>
      <c r="XEG274" s="376"/>
      <c r="XEH274" s="376"/>
      <c r="XEI274" s="376"/>
      <c r="XEJ274" s="376"/>
      <c r="XEK274" s="376"/>
      <c r="XEL274" s="376"/>
      <c r="XEM274" s="376"/>
      <c r="XEN274" s="376"/>
      <c r="XEO274" s="376"/>
      <c r="XEP274" s="376"/>
      <c r="XEQ274" s="376"/>
      <c r="XER274" s="376"/>
      <c r="XES274" s="376"/>
      <c r="XET274" s="376"/>
      <c r="XEU274" s="376"/>
      <c r="XEV274" s="376"/>
      <c r="XEW274" s="376"/>
      <c r="XEX274" s="376"/>
      <c r="XEY274" s="376"/>
      <c r="XEZ274" s="376"/>
    </row>
    <row r="275" spans="1:16380" ht="15.65" customHeight="1" thickBot="1" x14ac:dyDescent="0.4">
      <c r="A275" s="268" t="s">
        <v>585</v>
      </c>
      <c r="B275" s="269"/>
      <c r="C275" s="270"/>
      <c r="D275" s="269"/>
      <c r="E275" s="271"/>
      <c r="F275" s="271"/>
      <c r="G275" s="272"/>
      <c r="H275" s="378"/>
      <c r="I275" s="378"/>
      <c r="J275" s="378"/>
      <c r="K275" s="378"/>
      <c r="L275" s="378"/>
      <c r="M275" s="378"/>
      <c r="N275" s="378"/>
      <c r="O275" s="378"/>
      <c r="P275" s="378"/>
      <c r="Q275" s="378"/>
      <c r="R275" s="378"/>
      <c r="S275" s="378"/>
      <c r="T275" s="378"/>
      <c r="U275" s="378"/>
      <c r="V275" s="378"/>
      <c r="W275" s="378"/>
      <c r="X275" s="378"/>
      <c r="Y275" s="378"/>
      <c r="Z275" s="378"/>
      <c r="AA275" s="378"/>
      <c r="AB275" s="378"/>
      <c r="AC275" s="378"/>
      <c r="AD275" s="378"/>
      <c r="AE275" s="378"/>
      <c r="AF275" s="378"/>
      <c r="AG275" s="378"/>
      <c r="AH275" s="378"/>
      <c r="AI275" s="378"/>
      <c r="AJ275" s="378"/>
      <c r="AK275" s="378"/>
      <c r="AL275" s="378"/>
      <c r="AM275" s="378"/>
      <c r="AN275" s="378"/>
      <c r="AO275" s="378"/>
      <c r="AP275" s="378"/>
      <c r="AQ275" s="378"/>
      <c r="AR275" s="378"/>
      <c r="AS275" s="378"/>
      <c r="AT275" s="378"/>
      <c r="AU275" s="378"/>
      <c r="AV275" s="378"/>
      <c r="AW275" s="378"/>
      <c r="AX275" s="378"/>
      <c r="AY275" s="378"/>
      <c r="AZ275" s="378"/>
      <c r="BA275" s="378"/>
      <c r="BB275" s="378"/>
      <c r="BC275" s="378"/>
      <c r="BD275" s="378"/>
      <c r="BE275" s="378"/>
      <c r="BF275" s="378"/>
      <c r="BG275" s="378"/>
      <c r="BH275" s="378"/>
      <c r="BI275" s="378"/>
      <c r="BJ275" s="378"/>
      <c r="BK275" s="378"/>
      <c r="BL275" s="378"/>
      <c r="BM275" s="378"/>
      <c r="BN275" s="378"/>
      <c r="BO275" s="378"/>
      <c r="BP275" s="378"/>
      <c r="BQ275" s="378"/>
      <c r="BR275" s="378"/>
      <c r="BS275" s="378"/>
      <c r="BT275" s="378"/>
      <c r="BU275" s="378"/>
      <c r="BV275" s="378"/>
      <c r="BW275" s="378"/>
      <c r="BX275" s="378"/>
      <c r="BY275" s="378"/>
      <c r="BZ275" s="378"/>
      <c r="CA275" s="378"/>
      <c r="CB275" s="378"/>
      <c r="CC275" s="378"/>
      <c r="CD275" s="378"/>
      <c r="CE275" s="378"/>
      <c r="CF275" s="378"/>
      <c r="CG275" s="378"/>
      <c r="CH275" s="378"/>
      <c r="CI275" s="378"/>
      <c r="CJ275" s="378"/>
      <c r="CK275" s="378"/>
      <c r="CL275" s="378"/>
      <c r="CM275" s="378"/>
      <c r="CN275" s="378"/>
      <c r="CO275" s="378"/>
      <c r="CP275" s="378"/>
      <c r="CQ275" s="378"/>
      <c r="CR275" s="378"/>
      <c r="CS275" s="378"/>
      <c r="CT275" s="378"/>
      <c r="CU275" s="378"/>
      <c r="CV275" s="378"/>
      <c r="CW275" s="378"/>
      <c r="CX275" s="378"/>
      <c r="CY275" s="378"/>
      <c r="CZ275" s="378"/>
      <c r="DA275" s="378"/>
      <c r="DB275" s="378"/>
      <c r="DC275" s="378"/>
      <c r="DD275" s="378"/>
      <c r="DE275" s="378"/>
      <c r="DF275" s="378"/>
      <c r="DG275" s="378"/>
      <c r="DH275" s="378"/>
      <c r="DI275" s="378"/>
      <c r="DJ275" s="378"/>
      <c r="DK275" s="378"/>
      <c r="DL275" s="378"/>
      <c r="DM275" s="378"/>
      <c r="DN275" s="378"/>
      <c r="DO275" s="378"/>
      <c r="DP275" s="378"/>
      <c r="DQ275" s="378"/>
      <c r="DR275" s="378"/>
      <c r="DS275" s="378"/>
      <c r="DT275" s="378"/>
      <c r="DU275" s="378"/>
      <c r="DV275" s="378"/>
      <c r="DW275" s="378"/>
      <c r="DX275" s="378"/>
      <c r="DY275" s="378"/>
      <c r="DZ275" s="378"/>
      <c r="EA275" s="378"/>
      <c r="EB275" s="378"/>
      <c r="EC275" s="378"/>
      <c r="ED275" s="378"/>
      <c r="EE275" s="378"/>
      <c r="EF275" s="378"/>
      <c r="EG275" s="378"/>
      <c r="EH275" s="378"/>
      <c r="EI275" s="378"/>
      <c r="EJ275" s="378"/>
      <c r="EK275" s="378"/>
      <c r="EL275" s="378"/>
      <c r="EM275" s="378"/>
      <c r="EN275" s="378"/>
      <c r="EO275" s="378"/>
      <c r="EP275" s="378"/>
      <c r="EQ275" s="378"/>
      <c r="ER275" s="378"/>
      <c r="ES275" s="378"/>
      <c r="ET275" s="378"/>
      <c r="EU275" s="378"/>
      <c r="EV275" s="378"/>
      <c r="EW275" s="378"/>
      <c r="EX275" s="378"/>
      <c r="EY275" s="378"/>
      <c r="EZ275" s="378"/>
      <c r="FA275" s="378"/>
      <c r="FB275" s="379"/>
      <c r="FC275" s="273">
        <f>SUM(FC6:FC274)</f>
        <v>600212151.64100385</v>
      </c>
      <c r="FD275" s="273">
        <f>SUM(FD6:FD274)</f>
        <v>39608548.986507662</v>
      </c>
      <c r="FE275" s="273">
        <f>SUM(FE6:FE274)</f>
        <v>644259164.97204947</v>
      </c>
      <c r="FF275" s="273">
        <f>SUM(FF6:FF274)</f>
        <v>1803520000</v>
      </c>
      <c r="FG275" s="274"/>
    </row>
    <row r="276" spans="1:16380" ht="14.25" customHeight="1" x14ac:dyDescent="0.35">
      <c r="B276" s="117"/>
      <c r="D276" s="117"/>
      <c r="E276" s="223"/>
      <c r="F276" s="223"/>
      <c r="H276" s="105"/>
      <c r="I276" s="105"/>
      <c r="J276" s="105"/>
      <c r="K276" s="105"/>
      <c r="L276" s="105"/>
      <c r="M276" s="105"/>
      <c r="N276" s="105"/>
      <c r="O276" s="105"/>
      <c r="P276" s="318"/>
      <c r="Q276" s="105"/>
      <c r="R276" s="105"/>
      <c r="S276" s="105"/>
      <c r="T276" s="105"/>
      <c r="U276" s="105"/>
      <c r="V276" s="105"/>
      <c r="W276" s="105"/>
      <c r="X276" s="105"/>
      <c r="Y276" s="105"/>
      <c r="Z276" s="105"/>
      <c r="AA276" s="105"/>
      <c r="AB276" s="105"/>
      <c r="AC276" s="105"/>
      <c r="AD276" s="105"/>
      <c r="AE276" s="105"/>
      <c r="AF276" s="105"/>
      <c r="AG276" s="105"/>
      <c r="AH276" s="105"/>
      <c r="AI276" s="105"/>
      <c r="AJ276" s="105"/>
      <c r="AK276" s="105"/>
      <c r="AL276" s="105"/>
      <c r="AM276" s="105"/>
      <c r="AN276" s="105"/>
      <c r="AO276" s="105"/>
      <c r="AP276" s="105"/>
      <c r="AQ276" s="105"/>
      <c r="AR276" s="105"/>
      <c r="AS276" s="105"/>
      <c r="AT276" s="105"/>
      <c r="AU276" s="105"/>
      <c r="AV276" s="105"/>
      <c r="AW276" s="105"/>
      <c r="AX276" s="105"/>
      <c r="AY276" s="105"/>
      <c r="AZ276" s="105"/>
      <c r="BA276" s="105"/>
      <c r="BB276" s="105"/>
      <c r="BC276" s="105"/>
      <c r="BD276" s="105"/>
      <c r="BE276" s="105"/>
      <c r="BF276" s="105"/>
      <c r="BG276" s="105"/>
      <c r="BH276" s="105"/>
      <c r="BI276" s="105"/>
      <c r="BJ276" s="105"/>
      <c r="BK276" s="105"/>
      <c r="BL276" s="105"/>
      <c r="BM276" s="105"/>
      <c r="BN276" s="105"/>
      <c r="BO276" s="105"/>
      <c r="BP276" s="105"/>
      <c r="BQ276" s="105"/>
      <c r="BR276" s="105"/>
      <c r="BS276" s="105"/>
      <c r="BT276" s="105"/>
      <c r="BU276" s="105"/>
      <c r="BV276" s="105"/>
      <c r="BW276" s="105"/>
      <c r="BX276" s="105"/>
      <c r="BY276" s="105"/>
      <c r="BZ276" s="105"/>
      <c r="CA276" s="105"/>
      <c r="CB276" s="105"/>
      <c r="CC276" s="105"/>
      <c r="CD276" s="105"/>
      <c r="CE276" s="105"/>
      <c r="CF276" s="105"/>
      <c r="CG276" s="105"/>
      <c r="CH276" s="105"/>
      <c r="CI276" s="105"/>
      <c r="CJ276" s="105"/>
      <c r="CK276" s="105"/>
      <c r="CL276" s="105"/>
      <c r="CM276" s="105"/>
      <c r="CN276" s="105"/>
      <c r="CO276" s="105"/>
      <c r="CP276" s="105"/>
      <c r="CQ276" s="105"/>
      <c r="CR276" s="105"/>
      <c r="CS276" s="105"/>
      <c r="CT276" s="105"/>
      <c r="CU276" s="105"/>
      <c r="CV276" s="105"/>
      <c r="CW276" s="105"/>
      <c r="CX276" s="105"/>
      <c r="CY276" s="105"/>
      <c r="CZ276" s="105"/>
      <c r="DA276" s="105"/>
      <c r="DB276" s="105"/>
      <c r="DC276" s="105"/>
      <c r="DD276" s="105"/>
      <c r="DE276" s="105"/>
      <c r="DF276" s="105"/>
      <c r="DG276" s="105"/>
      <c r="DH276" s="105"/>
      <c r="DI276" s="105"/>
      <c r="DJ276" s="105"/>
      <c r="DK276" s="105"/>
      <c r="DL276" s="105"/>
      <c r="DM276" s="105"/>
      <c r="DN276" s="105"/>
      <c r="DO276" s="105"/>
      <c r="DP276" s="105"/>
      <c r="DQ276" s="105"/>
      <c r="DR276" s="105"/>
      <c r="DS276" s="105"/>
      <c r="DT276" s="105"/>
      <c r="DU276" s="105"/>
      <c r="DV276" s="105"/>
      <c r="DW276" s="105"/>
      <c r="DX276" s="105"/>
      <c r="DY276" s="105"/>
      <c r="DZ276" s="105"/>
      <c r="EA276" s="105"/>
      <c r="EB276" s="105"/>
      <c r="EC276" s="105"/>
      <c r="ED276" s="105"/>
      <c r="EE276" s="105"/>
      <c r="EF276" s="105"/>
      <c r="EG276" s="105"/>
      <c r="EH276" s="105"/>
      <c r="EI276" s="105"/>
      <c r="EJ276" s="105"/>
      <c r="EK276" s="105"/>
      <c r="EL276" s="105"/>
      <c r="EM276" s="105"/>
      <c r="EN276" s="105"/>
      <c r="EO276" s="105"/>
      <c r="EP276" s="105"/>
      <c r="EQ276" s="105"/>
      <c r="ER276" s="105"/>
      <c r="ES276" s="105"/>
      <c r="ET276" s="105"/>
      <c r="EU276" s="105"/>
      <c r="EV276" s="105"/>
      <c r="EW276" s="105"/>
      <c r="EX276" s="105"/>
      <c r="EY276" s="105"/>
      <c r="EZ276" s="105"/>
      <c r="FB276" s="224"/>
    </row>
    <row r="277" spans="1:16380" ht="42.65" customHeight="1" x14ac:dyDescent="0.35">
      <c r="B277" s="117"/>
      <c r="D277" s="117"/>
      <c r="E277" s="223"/>
      <c r="F277" s="223"/>
      <c r="H277" s="105"/>
      <c r="I277" s="105"/>
      <c r="J277" s="105"/>
      <c r="K277" s="105"/>
      <c r="L277" s="105"/>
      <c r="M277" s="105"/>
      <c r="N277" s="105"/>
      <c r="O277" s="105"/>
      <c r="P277" s="318"/>
      <c r="Q277" s="105"/>
      <c r="R277" s="105"/>
      <c r="S277" s="105"/>
      <c r="T277" s="105"/>
      <c r="U277" s="105"/>
      <c r="V277" s="105"/>
      <c r="W277" s="105"/>
      <c r="X277" s="105"/>
      <c r="Y277" s="105"/>
      <c r="Z277" s="105"/>
      <c r="AA277" s="105"/>
      <c r="AB277" s="105"/>
      <c r="AC277" s="105"/>
      <c r="AD277" s="105"/>
      <c r="AE277" s="105"/>
      <c r="AF277" s="105"/>
      <c r="AG277" s="105"/>
      <c r="AH277" s="105"/>
      <c r="AI277" s="105"/>
      <c r="AJ277" s="105"/>
      <c r="AK277" s="105"/>
      <c r="AL277" s="105"/>
      <c r="AM277" s="105"/>
      <c r="AN277" s="105"/>
      <c r="AO277" s="105"/>
      <c r="AP277" s="105"/>
      <c r="AQ277" s="105"/>
      <c r="AR277" s="105"/>
      <c r="AS277" s="105"/>
      <c r="AT277" s="105"/>
      <c r="AU277" s="105"/>
      <c r="AV277" s="105"/>
      <c r="AW277" s="105"/>
      <c r="AX277" s="105"/>
      <c r="AY277" s="105"/>
      <c r="AZ277" s="105"/>
      <c r="BA277" s="105"/>
      <c r="BB277" s="105"/>
      <c r="BC277" s="105"/>
      <c r="BD277" s="105"/>
      <c r="BE277" s="105"/>
      <c r="BF277" s="105"/>
      <c r="BG277" s="105"/>
      <c r="BH277" s="105"/>
      <c r="BI277" s="105"/>
      <c r="BJ277" s="105"/>
      <c r="BK277" s="105"/>
      <c r="BL277" s="105"/>
      <c r="BM277" s="105"/>
      <c r="BN277" s="105"/>
      <c r="BO277" s="105"/>
      <c r="BP277" s="105"/>
      <c r="BQ277" s="105"/>
      <c r="BR277" s="105"/>
      <c r="BS277" s="105"/>
      <c r="BT277" s="105"/>
      <c r="BU277" s="105"/>
      <c r="BV277" s="105"/>
      <c r="BW277" s="105"/>
      <c r="BX277" s="105"/>
      <c r="BY277" s="105"/>
      <c r="BZ277" s="105"/>
      <c r="CA277" s="105"/>
      <c r="CB277" s="105"/>
      <c r="CC277" s="105"/>
      <c r="CD277" s="105"/>
      <c r="CE277" s="105"/>
      <c r="CF277" s="105"/>
      <c r="CG277" s="105"/>
      <c r="CH277" s="105"/>
      <c r="CI277" s="105"/>
      <c r="CJ277" s="105"/>
      <c r="CK277" s="105"/>
      <c r="CL277" s="105"/>
      <c r="CM277" s="105"/>
      <c r="CN277" s="105"/>
      <c r="CO277" s="105"/>
      <c r="CP277" s="105"/>
      <c r="CQ277" s="105"/>
      <c r="CR277" s="105"/>
      <c r="CS277" s="105"/>
      <c r="CT277" s="105"/>
      <c r="CU277" s="105"/>
      <c r="CV277" s="105"/>
      <c r="CW277" s="105"/>
      <c r="CX277" s="105"/>
      <c r="CY277" s="105"/>
      <c r="CZ277" s="105"/>
      <c r="DA277" s="105"/>
      <c r="DB277" s="105"/>
      <c r="DC277" s="105"/>
      <c r="DD277" s="105"/>
      <c r="DE277" s="105"/>
      <c r="DF277" s="105"/>
      <c r="DG277" s="105"/>
      <c r="DH277" s="105"/>
      <c r="DI277" s="105"/>
      <c r="DJ277" s="105"/>
      <c r="DK277" s="105"/>
      <c r="DL277" s="105"/>
      <c r="DM277" s="105"/>
      <c r="DN277" s="105"/>
      <c r="DO277" s="105"/>
      <c r="DP277" s="105"/>
      <c r="DQ277" s="105"/>
      <c r="DR277" s="105"/>
      <c r="DS277" s="105"/>
      <c r="DT277" s="105"/>
      <c r="DU277" s="105"/>
      <c r="DV277" s="105"/>
      <c r="DW277" s="105"/>
      <c r="DX277" s="105"/>
      <c r="DY277" s="105"/>
      <c r="DZ277" s="105"/>
      <c r="EA277" s="105"/>
      <c r="EB277" s="105"/>
      <c r="EC277" s="105"/>
      <c r="ED277" s="105"/>
      <c r="EE277" s="105"/>
      <c r="EF277" s="105"/>
      <c r="EG277" s="105"/>
      <c r="EH277" s="105"/>
      <c r="EI277" s="105"/>
      <c r="EJ277" s="105"/>
      <c r="EK277" s="105"/>
      <c r="EL277" s="105"/>
      <c r="EM277" s="105"/>
      <c r="EN277" s="105"/>
      <c r="EO277" s="105"/>
      <c r="EP277" s="105"/>
      <c r="EQ277" s="105"/>
      <c r="ER277" s="105"/>
      <c r="ES277" s="105"/>
      <c r="ET277" s="105"/>
      <c r="EU277" s="105"/>
      <c r="EV277" s="105"/>
      <c r="EW277" s="105"/>
      <c r="EX277" s="105"/>
      <c r="EY277" s="105"/>
      <c r="EZ277" s="105"/>
      <c r="FB277" s="224"/>
      <c r="FF277" s="317"/>
    </row>
    <row r="278" spans="1:16380" ht="27.65" customHeight="1" x14ac:dyDescent="0.35">
      <c r="B278" s="117"/>
      <c r="D278" s="117"/>
      <c r="E278" s="223"/>
      <c r="F278" s="223"/>
      <c r="H278" s="105"/>
      <c r="I278" s="105"/>
      <c r="J278" s="105"/>
      <c r="K278" s="105"/>
      <c r="L278" s="105"/>
      <c r="M278" s="105"/>
      <c r="N278" s="105"/>
      <c r="O278" s="105"/>
      <c r="P278" s="318"/>
      <c r="Q278" s="105"/>
      <c r="R278" s="105"/>
      <c r="S278" s="105"/>
      <c r="T278" s="105"/>
      <c r="U278" s="105"/>
      <c r="V278" s="105"/>
      <c r="W278" s="105"/>
      <c r="X278" s="105"/>
      <c r="Y278" s="105"/>
      <c r="Z278" s="105"/>
      <c r="AA278" s="105"/>
      <c r="AB278" s="105"/>
      <c r="AC278" s="105"/>
      <c r="AD278" s="105"/>
      <c r="AE278" s="105"/>
      <c r="AF278" s="105"/>
      <c r="AG278" s="105"/>
      <c r="AH278" s="105"/>
      <c r="AI278" s="105"/>
      <c r="AJ278" s="105"/>
      <c r="AK278" s="105"/>
      <c r="AL278" s="105"/>
      <c r="AM278" s="105"/>
      <c r="AN278" s="105"/>
      <c r="AO278" s="105"/>
      <c r="AP278" s="105"/>
      <c r="AQ278" s="105"/>
      <c r="AR278" s="105"/>
      <c r="AS278" s="105"/>
      <c r="AT278" s="105"/>
      <c r="AU278" s="105"/>
      <c r="AV278" s="105"/>
      <c r="AW278" s="105"/>
      <c r="AX278" s="105"/>
      <c r="AY278" s="105"/>
      <c r="AZ278" s="105"/>
      <c r="BA278" s="105"/>
      <c r="BB278" s="105"/>
      <c r="BC278" s="105"/>
      <c r="BD278" s="105"/>
      <c r="BE278" s="105"/>
      <c r="BF278" s="105"/>
      <c r="BG278" s="105"/>
      <c r="BH278" s="105"/>
      <c r="BI278" s="105"/>
      <c r="BJ278" s="105"/>
      <c r="BK278" s="105"/>
      <c r="BL278" s="105"/>
      <c r="BM278" s="105"/>
      <c r="BN278" s="105"/>
      <c r="BO278" s="105"/>
      <c r="BP278" s="105"/>
      <c r="BQ278" s="105"/>
      <c r="BR278" s="105"/>
      <c r="BS278" s="105"/>
      <c r="BT278" s="105"/>
      <c r="BU278" s="105"/>
      <c r="BV278" s="105"/>
      <c r="BW278" s="105"/>
      <c r="BX278" s="105"/>
      <c r="BY278" s="105"/>
      <c r="BZ278" s="105"/>
      <c r="CA278" s="105"/>
      <c r="CB278" s="105"/>
      <c r="CC278" s="105"/>
      <c r="CD278" s="105"/>
      <c r="CE278" s="105"/>
      <c r="CF278" s="105"/>
      <c r="CG278" s="105"/>
      <c r="CH278" s="105"/>
      <c r="CI278" s="105"/>
      <c r="CJ278" s="105"/>
      <c r="CK278" s="105"/>
      <c r="CL278" s="105"/>
      <c r="CM278" s="105"/>
      <c r="CN278" s="105"/>
      <c r="CO278" s="105"/>
      <c r="CP278" s="105"/>
      <c r="CQ278" s="105"/>
      <c r="CR278" s="105"/>
      <c r="CS278" s="105"/>
      <c r="CT278" s="105"/>
      <c r="CU278" s="105"/>
      <c r="CV278" s="105"/>
      <c r="CW278" s="105"/>
      <c r="CX278" s="105"/>
      <c r="CY278" s="105"/>
      <c r="CZ278" s="105"/>
      <c r="DA278" s="105"/>
      <c r="DB278" s="105"/>
      <c r="DC278" s="105"/>
      <c r="DD278" s="105"/>
      <c r="DE278" s="105"/>
      <c r="DF278" s="105"/>
      <c r="DG278" s="105"/>
      <c r="DH278" s="105"/>
      <c r="DI278" s="105"/>
      <c r="DJ278" s="105"/>
      <c r="DK278" s="105"/>
      <c r="DL278" s="105"/>
      <c r="DM278" s="105"/>
      <c r="DN278" s="105"/>
      <c r="DO278" s="105"/>
      <c r="DP278" s="105"/>
      <c r="DQ278" s="105"/>
      <c r="DR278" s="105"/>
      <c r="DS278" s="105"/>
      <c r="DT278" s="105"/>
      <c r="DU278" s="105"/>
      <c r="DV278" s="105"/>
      <c r="DW278" s="105"/>
      <c r="DX278" s="105"/>
      <c r="DY278" s="105"/>
      <c r="DZ278" s="105"/>
      <c r="EA278" s="105"/>
      <c r="EB278" s="105"/>
      <c r="EC278" s="105"/>
      <c r="ED278" s="105"/>
      <c r="EE278" s="105"/>
      <c r="EF278" s="105"/>
      <c r="EG278" s="105"/>
      <c r="EH278" s="105"/>
      <c r="EI278" s="105"/>
      <c r="EJ278" s="105"/>
      <c r="EK278" s="105"/>
      <c r="EL278" s="105"/>
      <c r="EM278" s="105"/>
      <c r="EN278" s="105"/>
      <c r="EO278" s="105"/>
      <c r="EP278" s="105"/>
      <c r="EQ278" s="105"/>
      <c r="ER278" s="105"/>
      <c r="ES278" s="105"/>
      <c r="ET278" s="105"/>
      <c r="EU278" s="105"/>
      <c r="EV278" s="105"/>
      <c r="EW278" s="105"/>
      <c r="EX278" s="105"/>
      <c r="EY278" s="105"/>
      <c r="EZ278" s="105"/>
      <c r="FB278" s="224"/>
    </row>
    <row r="279" spans="1:16380" ht="14.25" customHeight="1" x14ac:dyDescent="0.35">
      <c r="B279" s="117"/>
      <c r="D279" s="117"/>
      <c r="E279" s="223"/>
      <c r="F279" s="223"/>
      <c r="H279" s="105"/>
      <c r="I279" s="105"/>
      <c r="J279" s="105"/>
      <c r="K279" s="105"/>
      <c r="L279" s="105"/>
      <c r="M279" s="105"/>
      <c r="N279" s="105"/>
      <c r="O279" s="105"/>
      <c r="P279" s="318"/>
      <c r="Q279" s="105"/>
      <c r="R279" s="105"/>
      <c r="S279" s="105"/>
      <c r="T279" s="105"/>
      <c r="U279" s="105"/>
      <c r="V279" s="105"/>
      <c r="W279" s="105"/>
      <c r="X279" s="105"/>
      <c r="Y279" s="105"/>
      <c r="Z279" s="105"/>
      <c r="AA279" s="105"/>
      <c r="AB279" s="105"/>
      <c r="AC279" s="105"/>
      <c r="AD279" s="105"/>
      <c r="AE279" s="105"/>
      <c r="AF279" s="105"/>
      <c r="AG279" s="105"/>
      <c r="AH279" s="105"/>
      <c r="AI279" s="105"/>
      <c r="AJ279" s="105"/>
      <c r="AK279" s="105"/>
      <c r="AL279" s="105"/>
      <c r="AM279" s="105"/>
      <c r="AN279" s="105"/>
      <c r="AO279" s="105"/>
      <c r="AP279" s="105"/>
      <c r="AQ279" s="105"/>
      <c r="AR279" s="105"/>
      <c r="AS279" s="105"/>
      <c r="AT279" s="105"/>
      <c r="AU279" s="105"/>
      <c r="AV279" s="105"/>
      <c r="AW279" s="105"/>
      <c r="AX279" s="105"/>
      <c r="AY279" s="105"/>
      <c r="AZ279" s="105"/>
      <c r="BA279" s="105"/>
      <c r="BB279" s="105"/>
      <c r="BC279" s="105"/>
      <c r="BD279" s="105"/>
      <c r="BE279" s="105"/>
      <c r="BF279" s="105"/>
      <c r="BG279" s="105"/>
      <c r="BH279" s="105"/>
      <c r="BI279" s="105"/>
      <c r="BJ279" s="105"/>
      <c r="BK279" s="105"/>
      <c r="BL279" s="105"/>
      <c r="BM279" s="105"/>
      <c r="BN279" s="105"/>
      <c r="BO279" s="105"/>
      <c r="BP279" s="105"/>
      <c r="BQ279" s="105"/>
      <c r="BR279" s="105"/>
      <c r="BS279" s="105"/>
      <c r="BT279" s="105"/>
      <c r="BU279" s="105"/>
      <c r="BV279" s="105"/>
      <c r="BW279" s="105"/>
      <c r="BX279" s="105"/>
      <c r="BY279" s="105"/>
      <c r="BZ279" s="105"/>
      <c r="CA279" s="105"/>
      <c r="CB279" s="105"/>
      <c r="CC279" s="105"/>
      <c r="CD279" s="105"/>
      <c r="CE279" s="105"/>
      <c r="CF279" s="105"/>
      <c r="CG279" s="105"/>
      <c r="CH279" s="105"/>
      <c r="CI279" s="105"/>
      <c r="CJ279" s="105"/>
      <c r="CK279" s="105"/>
      <c r="CL279" s="105"/>
      <c r="CM279" s="105"/>
      <c r="CN279" s="105"/>
      <c r="CO279" s="105"/>
      <c r="CP279" s="105"/>
      <c r="CQ279" s="105"/>
      <c r="CR279" s="105"/>
      <c r="CS279" s="105"/>
      <c r="CT279" s="105"/>
      <c r="CU279" s="105"/>
      <c r="CV279" s="105"/>
      <c r="CW279" s="105"/>
      <c r="CX279" s="105"/>
      <c r="CY279" s="105"/>
      <c r="CZ279" s="105"/>
      <c r="DA279" s="105"/>
      <c r="DB279" s="105"/>
      <c r="DC279" s="105"/>
      <c r="DD279" s="105"/>
      <c r="DE279" s="105"/>
      <c r="DF279" s="105"/>
      <c r="DG279" s="105"/>
      <c r="DH279" s="105"/>
      <c r="DI279" s="105"/>
      <c r="DJ279" s="105"/>
      <c r="DK279" s="105"/>
      <c r="DL279" s="105"/>
      <c r="DM279" s="105"/>
      <c r="DN279" s="105"/>
      <c r="DO279" s="105"/>
      <c r="DP279" s="105"/>
      <c r="DQ279" s="105"/>
      <c r="DR279" s="105"/>
      <c r="DS279" s="105"/>
      <c r="DT279" s="105"/>
      <c r="DU279" s="105"/>
      <c r="DV279" s="105"/>
      <c r="DW279" s="105"/>
      <c r="DX279" s="105"/>
      <c r="DY279" s="105"/>
      <c r="DZ279" s="105"/>
      <c r="EA279" s="105"/>
      <c r="EB279" s="105"/>
      <c r="EC279" s="105"/>
      <c r="ED279" s="105"/>
      <c r="EE279" s="105"/>
      <c r="EF279" s="105"/>
      <c r="EG279" s="105"/>
      <c r="EH279" s="105"/>
      <c r="EI279" s="105"/>
      <c r="EJ279" s="105"/>
      <c r="EK279" s="105"/>
      <c r="EL279" s="105"/>
      <c r="EM279" s="105"/>
      <c r="EN279" s="105"/>
      <c r="EO279" s="105"/>
      <c r="EP279" s="105"/>
      <c r="EQ279" s="105"/>
      <c r="ER279" s="105"/>
      <c r="ES279" s="105"/>
      <c r="ET279" s="105"/>
      <c r="EU279" s="105"/>
      <c r="EV279" s="105"/>
      <c r="EW279" s="105"/>
      <c r="EX279" s="105"/>
      <c r="EY279" s="105"/>
      <c r="EZ279" s="105"/>
      <c r="FB279" s="224"/>
    </row>
    <row r="280" spans="1:16380" ht="14.25" customHeight="1" x14ac:dyDescent="0.35">
      <c r="B280" s="117"/>
      <c r="D280" s="117"/>
      <c r="E280" s="223"/>
      <c r="F280" s="223"/>
      <c r="H280" s="105"/>
      <c r="I280" s="105"/>
      <c r="J280" s="105"/>
      <c r="K280" s="105"/>
      <c r="L280" s="105"/>
      <c r="M280" s="105"/>
      <c r="N280" s="105"/>
      <c r="O280" s="105"/>
      <c r="P280" s="318"/>
      <c r="Q280" s="105"/>
      <c r="R280" s="105"/>
      <c r="S280" s="105"/>
      <c r="T280" s="105"/>
      <c r="U280" s="105"/>
      <c r="V280" s="105"/>
      <c r="W280" s="105"/>
      <c r="X280" s="105"/>
      <c r="Y280" s="105"/>
      <c r="Z280" s="105"/>
      <c r="AA280" s="105"/>
      <c r="AB280" s="105"/>
      <c r="AC280" s="105"/>
      <c r="AD280" s="105"/>
      <c r="AE280" s="105"/>
      <c r="AF280" s="105"/>
      <c r="AG280" s="105"/>
      <c r="AH280" s="105"/>
      <c r="AI280" s="105"/>
      <c r="AJ280" s="105"/>
      <c r="AK280" s="105"/>
      <c r="AL280" s="105"/>
      <c r="AM280" s="105"/>
      <c r="AN280" s="105"/>
      <c r="AO280" s="105"/>
      <c r="AP280" s="105"/>
      <c r="AQ280" s="105"/>
      <c r="AR280" s="105"/>
      <c r="AS280" s="105"/>
      <c r="AT280" s="105"/>
      <c r="AU280" s="105"/>
      <c r="AV280" s="105"/>
      <c r="AW280" s="105"/>
      <c r="AX280" s="105"/>
      <c r="AY280" s="105"/>
      <c r="AZ280" s="105"/>
      <c r="BA280" s="105"/>
      <c r="BB280" s="105"/>
      <c r="BC280" s="105"/>
      <c r="BD280" s="105"/>
      <c r="BE280" s="105"/>
      <c r="BF280" s="105"/>
      <c r="BG280" s="105"/>
      <c r="BH280" s="105"/>
      <c r="BI280" s="105"/>
      <c r="BJ280" s="105"/>
      <c r="BK280" s="105"/>
      <c r="BL280" s="105"/>
      <c r="BM280" s="105"/>
      <c r="BN280" s="105"/>
      <c r="BO280" s="105"/>
      <c r="BP280" s="105"/>
      <c r="BQ280" s="105"/>
      <c r="BR280" s="105"/>
      <c r="BS280" s="105"/>
      <c r="BT280" s="105"/>
      <c r="BU280" s="105"/>
      <c r="BV280" s="105"/>
      <c r="BW280" s="105"/>
      <c r="BX280" s="105"/>
      <c r="BY280" s="105"/>
      <c r="BZ280" s="105"/>
      <c r="CA280" s="105"/>
      <c r="CB280" s="105"/>
      <c r="CC280" s="105"/>
      <c r="CD280" s="105"/>
      <c r="CE280" s="105"/>
      <c r="CF280" s="105"/>
      <c r="CG280" s="105"/>
      <c r="CH280" s="105"/>
      <c r="CI280" s="105"/>
      <c r="CJ280" s="105"/>
      <c r="CK280" s="105"/>
      <c r="CL280" s="105"/>
      <c r="CM280" s="105"/>
      <c r="CN280" s="105"/>
      <c r="CO280" s="105"/>
      <c r="CP280" s="105"/>
      <c r="CQ280" s="105"/>
      <c r="CR280" s="105"/>
      <c r="CS280" s="105"/>
      <c r="CT280" s="105"/>
      <c r="CU280" s="105"/>
      <c r="CV280" s="105"/>
      <c r="CW280" s="105"/>
      <c r="CX280" s="105"/>
      <c r="CY280" s="105"/>
      <c r="CZ280" s="105"/>
      <c r="DA280" s="105"/>
      <c r="DB280" s="105"/>
      <c r="DC280" s="105"/>
      <c r="DD280" s="105"/>
      <c r="DE280" s="105"/>
      <c r="DF280" s="105"/>
      <c r="DG280" s="105"/>
      <c r="DH280" s="105"/>
      <c r="DI280" s="105"/>
      <c r="DJ280" s="105"/>
      <c r="DK280" s="105"/>
      <c r="DL280" s="105"/>
      <c r="DM280" s="105"/>
      <c r="DN280" s="105"/>
      <c r="DO280" s="105"/>
      <c r="DP280" s="105"/>
      <c r="DQ280" s="105"/>
      <c r="DR280" s="105"/>
      <c r="DS280" s="105"/>
      <c r="DT280" s="105"/>
      <c r="DU280" s="105"/>
      <c r="DV280" s="105"/>
      <c r="DW280" s="105"/>
      <c r="DX280" s="105"/>
      <c r="DY280" s="105"/>
      <c r="DZ280" s="105"/>
      <c r="EA280" s="105"/>
      <c r="EB280" s="105"/>
      <c r="EC280" s="105"/>
      <c r="ED280" s="105"/>
      <c r="EE280" s="105"/>
      <c r="EF280" s="105"/>
      <c r="EG280" s="105"/>
      <c r="EH280" s="105"/>
      <c r="EI280" s="105"/>
      <c r="EJ280" s="105"/>
      <c r="EK280" s="105"/>
      <c r="EL280" s="105"/>
      <c r="EM280" s="105"/>
      <c r="EN280" s="105"/>
      <c r="EO280" s="105"/>
      <c r="EP280" s="105"/>
      <c r="EQ280" s="105"/>
      <c r="ER280" s="105"/>
      <c r="ES280" s="105"/>
      <c r="ET280" s="105"/>
      <c r="EU280" s="105"/>
      <c r="EV280" s="105"/>
      <c r="EW280" s="105"/>
      <c r="EX280" s="105"/>
      <c r="EY280" s="105"/>
      <c r="EZ280" s="105"/>
      <c r="FB280" s="224"/>
    </row>
    <row r="281" spans="1:16380" ht="14.25" customHeight="1" x14ac:dyDescent="0.35">
      <c r="B281" s="117"/>
      <c r="D281" s="117"/>
      <c r="E281" s="223"/>
      <c r="F281" s="223"/>
      <c r="H281" s="105"/>
      <c r="I281" s="105"/>
      <c r="J281" s="105"/>
      <c r="K281" s="105"/>
      <c r="L281" s="105"/>
      <c r="M281" s="105"/>
      <c r="N281" s="105"/>
      <c r="O281" s="105"/>
      <c r="P281" s="318"/>
      <c r="Q281" s="105"/>
      <c r="R281" s="105"/>
      <c r="S281" s="105"/>
      <c r="T281" s="105"/>
      <c r="U281" s="105"/>
      <c r="V281" s="105"/>
      <c r="W281" s="105"/>
      <c r="X281" s="105"/>
      <c r="Y281" s="105"/>
      <c r="Z281" s="105"/>
      <c r="AA281" s="105"/>
      <c r="AB281" s="105"/>
      <c r="AC281" s="105"/>
      <c r="AD281" s="105"/>
      <c r="AE281" s="105"/>
      <c r="AF281" s="105"/>
      <c r="AG281" s="105"/>
      <c r="AH281" s="105"/>
      <c r="AI281" s="105"/>
      <c r="AJ281" s="105"/>
      <c r="AK281" s="105"/>
      <c r="AL281" s="105"/>
      <c r="AM281" s="105"/>
      <c r="AN281" s="105"/>
      <c r="AO281" s="105"/>
      <c r="AP281" s="105"/>
      <c r="AQ281" s="105"/>
      <c r="AR281" s="105"/>
      <c r="AS281" s="105"/>
      <c r="AT281" s="105"/>
      <c r="AU281" s="105"/>
      <c r="AV281" s="105"/>
      <c r="AW281" s="105"/>
      <c r="AX281" s="105"/>
      <c r="AY281" s="105"/>
      <c r="AZ281" s="105"/>
      <c r="BA281" s="105"/>
      <c r="BB281" s="105"/>
      <c r="BC281" s="105"/>
      <c r="BD281" s="105"/>
      <c r="BE281" s="105"/>
      <c r="BF281" s="105"/>
      <c r="BG281" s="105"/>
      <c r="BH281" s="105"/>
      <c r="BI281" s="105"/>
      <c r="BJ281" s="105"/>
      <c r="BK281" s="105"/>
      <c r="BL281" s="105"/>
      <c r="BM281" s="105"/>
      <c r="BN281" s="105"/>
      <c r="BO281" s="105"/>
      <c r="BP281" s="105"/>
      <c r="BQ281" s="105"/>
      <c r="BR281" s="105"/>
      <c r="BS281" s="105"/>
      <c r="BT281" s="105"/>
      <c r="BU281" s="105"/>
      <c r="BV281" s="105"/>
      <c r="BW281" s="105"/>
      <c r="BX281" s="105"/>
      <c r="BY281" s="105"/>
      <c r="BZ281" s="105"/>
      <c r="CA281" s="105"/>
      <c r="CB281" s="105"/>
      <c r="CC281" s="105"/>
      <c r="CD281" s="105"/>
      <c r="CE281" s="105"/>
      <c r="CF281" s="105"/>
      <c r="CG281" s="105"/>
      <c r="CH281" s="105"/>
      <c r="CI281" s="105"/>
      <c r="CJ281" s="105"/>
      <c r="CK281" s="105"/>
      <c r="CL281" s="105"/>
      <c r="CM281" s="105"/>
      <c r="CN281" s="105"/>
      <c r="CO281" s="105"/>
      <c r="CP281" s="105"/>
      <c r="CQ281" s="105"/>
      <c r="CR281" s="105"/>
      <c r="CS281" s="105"/>
      <c r="CT281" s="105"/>
      <c r="CU281" s="105"/>
      <c r="CV281" s="105"/>
      <c r="CW281" s="105"/>
      <c r="CX281" s="105"/>
      <c r="CY281" s="105"/>
      <c r="CZ281" s="105"/>
      <c r="DA281" s="105"/>
      <c r="DB281" s="105"/>
      <c r="DC281" s="105"/>
      <c r="DD281" s="105"/>
      <c r="DE281" s="105"/>
      <c r="DF281" s="105"/>
      <c r="DG281" s="105"/>
      <c r="DH281" s="105"/>
      <c r="DI281" s="105"/>
      <c r="DJ281" s="105"/>
      <c r="DK281" s="105"/>
      <c r="DL281" s="105"/>
      <c r="DM281" s="105"/>
      <c r="DN281" s="105"/>
      <c r="DO281" s="105"/>
      <c r="DP281" s="105"/>
      <c r="DQ281" s="105"/>
      <c r="DR281" s="105"/>
      <c r="DS281" s="105"/>
      <c r="DT281" s="105"/>
      <c r="DU281" s="105"/>
      <c r="DV281" s="105"/>
      <c r="DW281" s="105"/>
      <c r="DX281" s="105"/>
      <c r="DY281" s="105"/>
      <c r="DZ281" s="105"/>
      <c r="EA281" s="105"/>
      <c r="EB281" s="105"/>
      <c r="EC281" s="105"/>
      <c r="ED281" s="105"/>
      <c r="EE281" s="105"/>
      <c r="EF281" s="105"/>
      <c r="EG281" s="105"/>
      <c r="EH281" s="105"/>
      <c r="EI281" s="105"/>
      <c r="EJ281" s="105"/>
      <c r="EK281" s="105"/>
      <c r="EL281" s="105"/>
      <c r="EM281" s="105"/>
      <c r="EN281" s="105"/>
      <c r="EO281" s="105"/>
      <c r="EP281" s="105"/>
      <c r="EQ281" s="105"/>
      <c r="ER281" s="105"/>
      <c r="ES281" s="105"/>
      <c r="ET281" s="105"/>
      <c r="EU281" s="105"/>
      <c r="EV281" s="105"/>
      <c r="EW281" s="105"/>
      <c r="EX281" s="105"/>
      <c r="EY281" s="105"/>
      <c r="EZ281" s="105"/>
      <c r="FB281" s="224"/>
    </row>
    <row r="282" spans="1:16380" ht="14.25" customHeight="1" x14ac:dyDescent="0.35">
      <c r="B282" s="117"/>
      <c r="D282" s="117"/>
      <c r="E282" s="223"/>
      <c r="F282" s="223"/>
      <c r="H282" s="105"/>
      <c r="I282" s="105"/>
      <c r="J282" s="105"/>
      <c r="K282" s="105"/>
      <c r="L282" s="105"/>
      <c r="M282" s="105"/>
      <c r="N282" s="105"/>
      <c r="O282" s="105"/>
      <c r="P282" s="318"/>
      <c r="Q282" s="105"/>
      <c r="R282" s="105"/>
      <c r="S282" s="105"/>
      <c r="T282" s="105"/>
      <c r="U282" s="105"/>
      <c r="V282" s="105"/>
      <c r="W282" s="105"/>
      <c r="X282" s="105"/>
      <c r="Y282" s="105"/>
      <c r="Z282" s="105"/>
      <c r="AA282" s="105"/>
      <c r="AB282" s="105"/>
      <c r="AC282" s="105"/>
      <c r="AD282" s="105"/>
      <c r="AE282" s="105"/>
      <c r="AF282" s="105"/>
      <c r="AG282" s="105"/>
      <c r="AH282" s="105"/>
      <c r="AI282" s="105"/>
      <c r="AJ282" s="105"/>
      <c r="AK282" s="105"/>
      <c r="AL282" s="105"/>
      <c r="AM282" s="105"/>
      <c r="AN282" s="105"/>
      <c r="AO282" s="105"/>
      <c r="AP282" s="105"/>
      <c r="AQ282" s="105"/>
      <c r="AR282" s="105"/>
      <c r="AS282" s="105"/>
      <c r="AT282" s="105"/>
      <c r="AU282" s="105"/>
      <c r="AV282" s="105"/>
      <c r="AW282" s="105"/>
      <c r="AX282" s="105"/>
      <c r="AY282" s="105"/>
      <c r="AZ282" s="105"/>
      <c r="BA282" s="105"/>
      <c r="BB282" s="105"/>
      <c r="BC282" s="105"/>
      <c r="BD282" s="105"/>
      <c r="BE282" s="105"/>
      <c r="BF282" s="105"/>
      <c r="BG282" s="105"/>
      <c r="BH282" s="105"/>
      <c r="BI282" s="105"/>
      <c r="BJ282" s="105"/>
      <c r="BK282" s="105"/>
      <c r="BL282" s="105"/>
      <c r="BM282" s="105"/>
      <c r="BN282" s="105"/>
      <c r="BO282" s="105"/>
      <c r="BP282" s="105"/>
      <c r="BQ282" s="105"/>
      <c r="BR282" s="105"/>
      <c r="BS282" s="105"/>
      <c r="BT282" s="105"/>
      <c r="BU282" s="105"/>
      <c r="BV282" s="105"/>
      <c r="BW282" s="105"/>
      <c r="BX282" s="105"/>
      <c r="BY282" s="105"/>
      <c r="BZ282" s="105"/>
      <c r="CA282" s="105"/>
      <c r="CB282" s="105"/>
      <c r="CC282" s="105"/>
      <c r="CD282" s="105"/>
      <c r="CE282" s="105"/>
      <c r="CF282" s="105"/>
      <c r="CG282" s="105"/>
      <c r="CH282" s="105"/>
      <c r="CI282" s="105"/>
      <c r="CJ282" s="105"/>
      <c r="CK282" s="105"/>
      <c r="CL282" s="105"/>
      <c r="CM282" s="105"/>
      <c r="CN282" s="105"/>
      <c r="CO282" s="105"/>
      <c r="CP282" s="105"/>
      <c r="CQ282" s="105"/>
      <c r="CR282" s="105"/>
      <c r="CS282" s="105"/>
      <c r="CT282" s="105"/>
      <c r="CU282" s="105"/>
      <c r="CV282" s="105"/>
      <c r="CW282" s="105"/>
      <c r="CX282" s="105"/>
      <c r="CY282" s="105"/>
      <c r="CZ282" s="105"/>
      <c r="DA282" s="105"/>
      <c r="DB282" s="105"/>
      <c r="DC282" s="105"/>
      <c r="DD282" s="105"/>
      <c r="DE282" s="105"/>
      <c r="DF282" s="105"/>
      <c r="DG282" s="105"/>
      <c r="DH282" s="105"/>
      <c r="DI282" s="105"/>
      <c r="DJ282" s="105"/>
      <c r="DK282" s="105"/>
      <c r="DL282" s="105"/>
      <c r="DM282" s="105"/>
      <c r="DN282" s="105"/>
      <c r="DO282" s="105"/>
      <c r="DP282" s="105"/>
      <c r="DQ282" s="105"/>
      <c r="DR282" s="105"/>
      <c r="DS282" s="105"/>
      <c r="DT282" s="105"/>
      <c r="DU282" s="105"/>
      <c r="DV282" s="105"/>
      <c r="DW282" s="105"/>
      <c r="DX282" s="105"/>
      <c r="DY282" s="105"/>
      <c r="DZ282" s="105"/>
      <c r="EA282" s="105"/>
      <c r="EB282" s="105"/>
      <c r="EC282" s="105"/>
      <c r="ED282" s="105"/>
      <c r="EE282" s="105"/>
      <c r="EF282" s="105"/>
      <c r="EG282" s="105"/>
      <c r="EH282" s="105"/>
      <c r="EI282" s="105"/>
      <c r="EJ282" s="105"/>
      <c r="EK282" s="105"/>
      <c r="EL282" s="105"/>
      <c r="EM282" s="105"/>
      <c r="EN282" s="105"/>
      <c r="EO282" s="105"/>
      <c r="EP282" s="105"/>
      <c r="EQ282" s="105"/>
      <c r="ER282" s="105"/>
      <c r="ES282" s="105"/>
      <c r="ET282" s="105"/>
      <c r="EU282" s="105"/>
      <c r="EV282" s="105"/>
      <c r="EW282" s="105"/>
      <c r="EX282" s="105"/>
      <c r="EY282" s="105"/>
      <c r="EZ282" s="105"/>
      <c r="FB282" s="224"/>
    </row>
    <row r="283" spans="1:16380" ht="14.25" customHeight="1" x14ac:dyDescent="0.35">
      <c r="B283" s="117"/>
      <c r="D283" s="117"/>
      <c r="E283" s="223"/>
      <c r="F283" s="223"/>
      <c r="H283" s="105"/>
      <c r="I283" s="105"/>
      <c r="J283" s="105"/>
      <c r="K283" s="105"/>
      <c r="L283" s="105"/>
      <c r="M283" s="105"/>
      <c r="N283" s="105"/>
      <c r="O283" s="105"/>
      <c r="P283" s="318"/>
      <c r="Q283" s="105"/>
      <c r="R283" s="105"/>
      <c r="S283" s="105"/>
      <c r="T283" s="105"/>
      <c r="U283" s="105"/>
      <c r="V283" s="105"/>
      <c r="W283" s="105"/>
      <c r="X283" s="105"/>
      <c r="Y283" s="105"/>
      <c r="Z283" s="105"/>
      <c r="AA283" s="105"/>
      <c r="AB283" s="105"/>
      <c r="AC283" s="105"/>
      <c r="AD283" s="105"/>
      <c r="AE283" s="105"/>
      <c r="AF283" s="105"/>
      <c r="AG283" s="105"/>
      <c r="AH283" s="105"/>
      <c r="AI283" s="105"/>
      <c r="AJ283" s="105"/>
      <c r="AK283" s="105"/>
      <c r="AL283" s="105"/>
      <c r="AM283" s="105"/>
      <c r="AN283" s="105"/>
      <c r="AO283" s="105"/>
      <c r="AP283" s="105"/>
      <c r="AQ283" s="105"/>
      <c r="AR283" s="105"/>
      <c r="AS283" s="105"/>
      <c r="AT283" s="105"/>
      <c r="AU283" s="105"/>
      <c r="AV283" s="105"/>
      <c r="AW283" s="105"/>
      <c r="AX283" s="105"/>
      <c r="AY283" s="105"/>
      <c r="AZ283" s="105"/>
      <c r="BA283" s="105"/>
      <c r="BB283" s="105"/>
      <c r="BC283" s="105"/>
      <c r="BD283" s="105"/>
      <c r="BE283" s="105"/>
      <c r="BF283" s="105"/>
      <c r="BG283" s="105"/>
      <c r="BH283" s="105"/>
      <c r="BI283" s="105"/>
      <c r="BJ283" s="105"/>
      <c r="BK283" s="105"/>
      <c r="BL283" s="105"/>
      <c r="BM283" s="105"/>
      <c r="BN283" s="105"/>
      <c r="BO283" s="105"/>
      <c r="BP283" s="105"/>
      <c r="BQ283" s="105"/>
      <c r="BR283" s="105"/>
      <c r="BS283" s="105"/>
      <c r="BT283" s="105"/>
      <c r="BU283" s="105"/>
      <c r="BV283" s="105"/>
      <c r="BW283" s="105"/>
      <c r="BX283" s="105"/>
      <c r="BY283" s="105"/>
      <c r="BZ283" s="105"/>
      <c r="CA283" s="105"/>
      <c r="CB283" s="105"/>
      <c r="CC283" s="105"/>
      <c r="CD283" s="105"/>
      <c r="CE283" s="105"/>
      <c r="CF283" s="105"/>
      <c r="CG283" s="105"/>
      <c r="CH283" s="105"/>
      <c r="CI283" s="105"/>
      <c r="CJ283" s="105"/>
      <c r="CK283" s="105"/>
      <c r="CL283" s="105"/>
      <c r="CM283" s="105"/>
      <c r="CN283" s="105"/>
      <c r="CO283" s="105"/>
      <c r="CP283" s="105"/>
      <c r="CQ283" s="105"/>
      <c r="CR283" s="105"/>
      <c r="CS283" s="105"/>
      <c r="CT283" s="105"/>
      <c r="CU283" s="105"/>
      <c r="CV283" s="105"/>
      <c r="CW283" s="105"/>
      <c r="CX283" s="105"/>
      <c r="CY283" s="105"/>
      <c r="CZ283" s="105"/>
      <c r="DA283" s="105"/>
      <c r="DB283" s="105"/>
      <c r="DC283" s="105"/>
      <c r="DD283" s="105"/>
      <c r="DE283" s="105"/>
      <c r="DF283" s="105"/>
      <c r="DG283" s="105"/>
      <c r="DH283" s="105"/>
      <c r="DI283" s="105"/>
      <c r="DJ283" s="105"/>
      <c r="DK283" s="105"/>
      <c r="DL283" s="105"/>
      <c r="DM283" s="105"/>
      <c r="DN283" s="105"/>
      <c r="DO283" s="105"/>
      <c r="DP283" s="105"/>
      <c r="DQ283" s="105"/>
      <c r="DR283" s="105"/>
      <c r="DS283" s="105"/>
      <c r="DT283" s="105"/>
      <c r="DU283" s="105"/>
      <c r="DV283" s="105"/>
      <c r="DW283" s="105"/>
      <c r="DX283" s="105"/>
      <c r="DY283" s="105"/>
      <c r="DZ283" s="105"/>
      <c r="EA283" s="105"/>
      <c r="EB283" s="105"/>
      <c r="EC283" s="105"/>
      <c r="ED283" s="105"/>
      <c r="EE283" s="105"/>
      <c r="EF283" s="105"/>
      <c r="EG283" s="105"/>
      <c r="EH283" s="105"/>
      <c r="EI283" s="105"/>
      <c r="EJ283" s="105"/>
      <c r="EK283" s="105"/>
      <c r="EL283" s="105"/>
      <c r="EM283" s="105"/>
      <c r="EN283" s="105"/>
      <c r="EO283" s="105"/>
      <c r="EP283" s="105"/>
      <c r="EQ283" s="105"/>
      <c r="ER283" s="105"/>
      <c r="ES283" s="105"/>
      <c r="ET283" s="105"/>
      <c r="EU283" s="105"/>
      <c r="EV283" s="105"/>
      <c r="EW283" s="105"/>
      <c r="EX283" s="105"/>
      <c r="EY283" s="105"/>
      <c r="EZ283" s="105"/>
      <c r="FB283" s="224"/>
    </row>
    <row r="284" spans="1:16380" ht="14.25" customHeight="1" x14ac:dyDescent="0.35">
      <c r="B284" s="117"/>
      <c r="D284" s="117"/>
      <c r="E284" s="223"/>
      <c r="F284" s="223"/>
      <c r="H284" s="105"/>
      <c r="I284" s="105"/>
      <c r="J284" s="105"/>
      <c r="K284" s="105"/>
      <c r="L284" s="105"/>
      <c r="M284" s="105"/>
      <c r="N284" s="105"/>
      <c r="O284" s="105"/>
      <c r="P284" s="318"/>
      <c r="Q284" s="105"/>
      <c r="R284" s="105"/>
      <c r="S284" s="105"/>
      <c r="T284" s="105"/>
      <c r="U284" s="105"/>
      <c r="V284" s="105"/>
      <c r="W284" s="105"/>
      <c r="X284" s="105"/>
      <c r="Y284" s="105"/>
      <c r="Z284" s="105"/>
      <c r="AA284" s="105"/>
      <c r="AB284" s="105"/>
      <c r="AC284" s="105"/>
      <c r="AD284" s="105"/>
      <c r="AE284" s="105"/>
      <c r="AF284" s="105"/>
      <c r="AG284" s="105"/>
      <c r="AH284" s="105"/>
      <c r="AI284" s="105"/>
      <c r="AJ284" s="105"/>
      <c r="AK284" s="105"/>
      <c r="AL284" s="105"/>
      <c r="AM284" s="105"/>
      <c r="AN284" s="105"/>
      <c r="AO284" s="105"/>
      <c r="AP284" s="105"/>
      <c r="AQ284" s="105"/>
      <c r="AR284" s="105"/>
      <c r="AS284" s="105"/>
      <c r="AT284" s="105"/>
      <c r="AU284" s="105"/>
      <c r="AV284" s="105"/>
      <c r="AW284" s="105"/>
      <c r="AX284" s="105"/>
      <c r="AY284" s="105"/>
      <c r="AZ284" s="105"/>
      <c r="BA284" s="105"/>
      <c r="BB284" s="105"/>
      <c r="BC284" s="105"/>
      <c r="BD284" s="105"/>
      <c r="BE284" s="105"/>
      <c r="BF284" s="105"/>
      <c r="BG284" s="105"/>
      <c r="BH284" s="105"/>
      <c r="BI284" s="105"/>
      <c r="BJ284" s="105"/>
      <c r="BK284" s="105"/>
      <c r="BL284" s="105"/>
      <c r="BM284" s="105"/>
      <c r="BN284" s="105"/>
      <c r="BO284" s="105"/>
      <c r="BP284" s="105"/>
      <c r="BQ284" s="105"/>
      <c r="BR284" s="105"/>
      <c r="BS284" s="105"/>
      <c r="BT284" s="105"/>
      <c r="BU284" s="105"/>
      <c r="BV284" s="105"/>
      <c r="BW284" s="105"/>
      <c r="BX284" s="105"/>
      <c r="BY284" s="105"/>
      <c r="BZ284" s="105"/>
      <c r="CA284" s="105"/>
      <c r="CB284" s="105"/>
      <c r="CC284" s="105"/>
      <c r="CD284" s="105"/>
      <c r="CE284" s="105"/>
      <c r="CF284" s="105"/>
      <c r="CG284" s="105"/>
      <c r="CH284" s="105"/>
      <c r="CI284" s="105"/>
      <c r="CJ284" s="105"/>
      <c r="CK284" s="105"/>
      <c r="CL284" s="105"/>
      <c r="CM284" s="105"/>
      <c r="CN284" s="105"/>
      <c r="CO284" s="105"/>
      <c r="CP284" s="105"/>
      <c r="CQ284" s="105"/>
      <c r="CR284" s="105"/>
      <c r="CS284" s="105"/>
      <c r="CT284" s="105"/>
      <c r="CU284" s="105"/>
      <c r="CV284" s="105"/>
      <c r="CW284" s="105"/>
      <c r="CX284" s="105"/>
      <c r="CY284" s="105"/>
      <c r="CZ284" s="105"/>
      <c r="DA284" s="105"/>
      <c r="DB284" s="105"/>
      <c r="DC284" s="105"/>
      <c r="DD284" s="105"/>
      <c r="DE284" s="105"/>
      <c r="DF284" s="105"/>
      <c r="DG284" s="105"/>
      <c r="DH284" s="105"/>
      <c r="DI284" s="105"/>
      <c r="DJ284" s="105"/>
      <c r="DK284" s="105"/>
      <c r="DL284" s="105"/>
      <c r="DM284" s="105"/>
      <c r="DN284" s="105"/>
      <c r="DO284" s="105"/>
      <c r="DP284" s="105"/>
      <c r="DQ284" s="105"/>
      <c r="DR284" s="105"/>
      <c r="DS284" s="105"/>
      <c r="DT284" s="105"/>
      <c r="DU284" s="105"/>
      <c r="DV284" s="105"/>
      <c r="DW284" s="105"/>
      <c r="DX284" s="105"/>
      <c r="DY284" s="105"/>
      <c r="DZ284" s="105"/>
      <c r="EA284" s="105"/>
      <c r="EB284" s="105"/>
      <c r="EC284" s="105"/>
      <c r="ED284" s="105"/>
      <c r="EE284" s="105"/>
      <c r="EF284" s="105"/>
      <c r="EG284" s="105"/>
      <c r="EH284" s="105"/>
      <c r="EI284" s="105"/>
      <c r="EJ284" s="105"/>
      <c r="EK284" s="105"/>
      <c r="EL284" s="105"/>
      <c r="EM284" s="105"/>
      <c r="EN284" s="105"/>
      <c r="EO284" s="105"/>
      <c r="EP284" s="105"/>
      <c r="EQ284" s="105"/>
      <c r="ER284" s="105"/>
      <c r="ES284" s="105"/>
      <c r="ET284" s="105"/>
      <c r="EU284" s="105"/>
      <c r="EV284" s="105"/>
      <c r="EW284" s="105"/>
      <c r="EX284" s="105"/>
      <c r="EY284" s="105"/>
      <c r="EZ284" s="105"/>
      <c r="FB284" s="224"/>
    </row>
    <row r="285" spans="1:16380" ht="14.25" customHeight="1" x14ac:dyDescent="0.35">
      <c r="B285" s="117"/>
      <c r="D285" s="117"/>
      <c r="E285" s="223"/>
      <c r="F285" s="223"/>
      <c r="H285" s="105"/>
      <c r="I285" s="105"/>
      <c r="J285" s="105"/>
      <c r="K285" s="105"/>
      <c r="L285" s="105"/>
      <c r="M285" s="105"/>
      <c r="N285" s="105"/>
      <c r="O285" s="105"/>
      <c r="P285" s="318"/>
      <c r="Q285" s="105"/>
      <c r="R285" s="105"/>
      <c r="S285" s="105"/>
      <c r="T285" s="105"/>
      <c r="U285" s="105"/>
      <c r="V285" s="105"/>
      <c r="W285" s="105"/>
      <c r="X285" s="105"/>
      <c r="Y285" s="105"/>
      <c r="Z285" s="105"/>
      <c r="AA285" s="105"/>
      <c r="AB285" s="105"/>
      <c r="AC285" s="105"/>
      <c r="AD285" s="105"/>
      <c r="AE285" s="105"/>
      <c r="AF285" s="105"/>
      <c r="AG285" s="105"/>
      <c r="AH285" s="105"/>
      <c r="AI285" s="105"/>
      <c r="AJ285" s="105"/>
      <c r="AK285" s="105"/>
      <c r="AL285" s="105"/>
      <c r="AM285" s="105"/>
      <c r="AN285" s="105"/>
      <c r="AO285" s="105"/>
      <c r="AP285" s="105"/>
      <c r="AQ285" s="105"/>
      <c r="AR285" s="105"/>
      <c r="AS285" s="105"/>
      <c r="AT285" s="105"/>
      <c r="AU285" s="105"/>
      <c r="AV285" s="105"/>
      <c r="AW285" s="105"/>
      <c r="AX285" s="105"/>
      <c r="AY285" s="105"/>
      <c r="AZ285" s="105"/>
      <c r="BA285" s="105"/>
      <c r="BB285" s="105"/>
      <c r="BC285" s="105"/>
      <c r="BD285" s="105"/>
      <c r="BE285" s="105"/>
      <c r="BF285" s="105"/>
      <c r="BG285" s="105"/>
      <c r="BH285" s="105"/>
      <c r="BI285" s="105"/>
      <c r="BJ285" s="105"/>
      <c r="BK285" s="105"/>
      <c r="BL285" s="105"/>
      <c r="BM285" s="105"/>
      <c r="BN285" s="105"/>
      <c r="BO285" s="105"/>
      <c r="BP285" s="105"/>
      <c r="BQ285" s="105"/>
      <c r="BR285" s="105"/>
      <c r="BS285" s="105"/>
      <c r="BT285" s="105"/>
      <c r="BU285" s="105"/>
      <c r="BV285" s="105"/>
      <c r="BW285" s="105"/>
      <c r="BX285" s="105"/>
      <c r="BY285" s="105"/>
      <c r="BZ285" s="105"/>
      <c r="CA285" s="105"/>
      <c r="CB285" s="105"/>
      <c r="CC285" s="105"/>
      <c r="CD285" s="105"/>
      <c r="CE285" s="105"/>
      <c r="CF285" s="105"/>
      <c r="CG285" s="105"/>
      <c r="CH285" s="105"/>
      <c r="CI285" s="105"/>
      <c r="CJ285" s="105"/>
      <c r="CK285" s="105"/>
      <c r="CL285" s="105"/>
      <c r="CM285" s="105"/>
      <c r="CN285" s="105"/>
      <c r="CO285" s="105"/>
      <c r="CP285" s="105"/>
      <c r="CQ285" s="105"/>
      <c r="CR285" s="105"/>
      <c r="CS285" s="105"/>
      <c r="CT285" s="105"/>
      <c r="CU285" s="105"/>
      <c r="CV285" s="105"/>
      <c r="CW285" s="105"/>
      <c r="CX285" s="105"/>
      <c r="CY285" s="105"/>
      <c r="CZ285" s="105"/>
      <c r="DA285" s="105"/>
      <c r="DB285" s="105"/>
      <c r="DC285" s="105"/>
      <c r="DD285" s="105"/>
      <c r="DE285" s="105"/>
      <c r="DF285" s="105"/>
      <c r="DG285" s="105"/>
      <c r="DH285" s="105"/>
      <c r="DI285" s="105"/>
      <c r="DJ285" s="105"/>
      <c r="DK285" s="105"/>
      <c r="DL285" s="105"/>
      <c r="DM285" s="105"/>
      <c r="DN285" s="105"/>
      <c r="DO285" s="105"/>
      <c r="DP285" s="105"/>
      <c r="DQ285" s="105"/>
      <c r="DR285" s="105"/>
      <c r="DS285" s="105"/>
      <c r="DT285" s="105"/>
      <c r="DU285" s="105"/>
      <c r="DV285" s="105"/>
      <c r="DW285" s="105"/>
      <c r="DX285" s="105"/>
      <c r="DY285" s="105"/>
      <c r="DZ285" s="105"/>
      <c r="EA285" s="105"/>
      <c r="EB285" s="105"/>
      <c r="EC285" s="105"/>
      <c r="ED285" s="105"/>
      <c r="EE285" s="105"/>
      <c r="EF285" s="105"/>
      <c r="EG285" s="105"/>
      <c r="EH285" s="105"/>
      <c r="EI285" s="105"/>
      <c r="EJ285" s="105"/>
      <c r="EK285" s="105"/>
      <c r="EL285" s="105"/>
      <c r="EM285" s="105"/>
      <c r="EN285" s="105"/>
      <c r="EO285" s="105"/>
      <c r="EP285" s="105"/>
      <c r="EQ285" s="105"/>
      <c r="ER285" s="105"/>
      <c r="ES285" s="105"/>
      <c r="ET285" s="105"/>
      <c r="EU285" s="105"/>
      <c r="EV285" s="105"/>
      <c r="EW285" s="105"/>
      <c r="EX285" s="105"/>
      <c r="EY285" s="105"/>
      <c r="EZ285" s="105"/>
      <c r="FB285" s="224"/>
    </row>
    <row r="286" spans="1:16380" ht="14.25" customHeight="1" x14ac:dyDescent="0.35">
      <c r="B286" s="117"/>
      <c r="D286" s="117"/>
      <c r="E286" s="223"/>
      <c r="F286" s="223"/>
      <c r="H286" s="105"/>
      <c r="I286" s="105"/>
      <c r="J286" s="105"/>
      <c r="K286" s="105"/>
      <c r="L286" s="105"/>
      <c r="M286" s="105"/>
      <c r="N286" s="105"/>
      <c r="O286" s="105"/>
      <c r="P286" s="318"/>
      <c r="Q286" s="105"/>
      <c r="R286" s="105"/>
      <c r="S286" s="105"/>
      <c r="T286" s="105"/>
      <c r="U286" s="105"/>
      <c r="V286" s="105"/>
      <c r="W286" s="105"/>
      <c r="X286" s="105"/>
      <c r="Y286" s="105"/>
      <c r="Z286" s="105"/>
      <c r="AA286" s="105"/>
      <c r="AB286" s="105"/>
      <c r="AC286" s="105"/>
      <c r="AD286" s="105"/>
      <c r="AE286" s="105"/>
      <c r="AF286" s="105"/>
      <c r="AG286" s="105"/>
      <c r="AH286" s="105"/>
      <c r="AI286" s="105"/>
      <c r="AJ286" s="105"/>
      <c r="AK286" s="105"/>
      <c r="AL286" s="105"/>
      <c r="AM286" s="105"/>
      <c r="AN286" s="105"/>
      <c r="AO286" s="105"/>
      <c r="AP286" s="105"/>
      <c r="AQ286" s="105"/>
      <c r="AR286" s="105"/>
      <c r="AS286" s="105"/>
      <c r="AT286" s="105"/>
      <c r="AU286" s="105"/>
      <c r="AV286" s="105"/>
      <c r="AW286" s="105"/>
      <c r="AX286" s="105"/>
      <c r="AY286" s="105"/>
      <c r="AZ286" s="105"/>
      <c r="BA286" s="105"/>
      <c r="BB286" s="105"/>
      <c r="BC286" s="105"/>
      <c r="BD286" s="105"/>
      <c r="BE286" s="105"/>
      <c r="BF286" s="105"/>
      <c r="BG286" s="105"/>
      <c r="BH286" s="105"/>
      <c r="BI286" s="105"/>
      <c r="BJ286" s="105"/>
      <c r="BK286" s="105"/>
      <c r="BL286" s="105"/>
      <c r="BM286" s="105"/>
      <c r="BN286" s="105"/>
      <c r="BO286" s="105"/>
      <c r="BP286" s="105"/>
      <c r="BQ286" s="105"/>
      <c r="BR286" s="105"/>
      <c r="BS286" s="105"/>
      <c r="BT286" s="105"/>
      <c r="BU286" s="105"/>
      <c r="BV286" s="105"/>
      <c r="BW286" s="105"/>
      <c r="BX286" s="105"/>
      <c r="BY286" s="105"/>
      <c r="BZ286" s="105"/>
      <c r="CA286" s="105"/>
      <c r="CB286" s="105"/>
      <c r="CC286" s="105"/>
      <c r="CD286" s="105"/>
      <c r="CE286" s="105"/>
      <c r="CF286" s="105"/>
      <c r="CG286" s="105"/>
      <c r="CH286" s="105"/>
      <c r="CI286" s="105"/>
      <c r="CJ286" s="105"/>
      <c r="CK286" s="105"/>
      <c r="CL286" s="105"/>
      <c r="CM286" s="105"/>
      <c r="CN286" s="105"/>
      <c r="CO286" s="105"/>
      <c r="CP286" s="105"/>
      <c r="CQ286" s="105"/>
      <c r="CR286" s="105"/>
      <c r="CS286" s="105"/>
      <c r="CT286" s="105"/>
      <c r="CU286" s="105"/>
      <c r="CV286" s="105"/>
      <c r="CW286" s="105"/>
      <c r="CX286" s="105"/>
      <c r="CY286" s="105"/>
      <c r="CZ286" s="105"/>
      <c r="DA286" s="105"/>
      <c r="DB286" s="105"/>
      <c r="DC286" s="105"/>
      <c r="DD286" s="105"/>
      <c r="DE286" s="105"/>
      <c r="DF286" s="105"/>
      <c r="DG286" s="105"/>
      <c r="DH286" s="105"/>
      <c r="DI286" s="105"/>
      <c r="DJ286" s="105"/>
      <c r="DK286" s="105"/>
      <c r="DL286" s="105"/>
      <c r="DM286" s="105"/>
      <c r="DN286" s="105"/>
      <c r="DO286" s="105"/>
      <c r="DP286" s="105"/>
      <c r="DQ286" s="105"/>
      <c r="DR286" s="105"/>
      <c r="DS286" s="105"/>
      <c r="DT286" s="105"/>
      <c r="DU286" s="105"/>
      <c r="DV286" s="105"/>
      <c r="DW286" s="105"/>
      <c r="DX286" s="105"/>
      <c r="DY286" s="105"/>
      <c r="DZ286" s="105"/>
      <c r="EA286" s="105"/>
      <c r="EB286" s="105"/>
      <c r="EC286" s="105"/>
      <c r="ED286" s="105"/>
      <c r="EE286" s="105"/>
      <c r="EF286" s="105"/>
      <c r="EG286" s="105"/>
      <c r="EH286" s="105"/>
      <c r="EI286" s="105"/>
      <c r="EJ286" s="105"/>
      <c r="EK286" s="105"/>
      <c r="EL286" s="105"/>
      <c r="EM286" s="105"/>
      <c r="EN286" s="105"/>
      <c r="EO286" s="105"/>
      <c r="EP286" s="105"/>
      <c r="EQ286" s="105"/>
      <c r="ER286" s="105"/>
      <c r="ES286" s="105"/>
      <c r="ET286" s="105"/>
      <c r="EU286" s="105"/>
      <c r="EV286" s="105"/>
      <c r="EW286" s="105"/>
      <c r="EX286" s="105"/>
      <c r="EY286" s="105"/>
      <c r="EZ286" s="105"/>
      <c r="FB286" s="224"/>
    </row>
    <row r="287" spans="1:16380" ht="14.25" customHeight="1" x14ac:dyDescent="0.35">
      <c r="B287" s="117"/>
      <c r="D287" s="117"/>
      <c r="E287" s="223"/>
      <c r="F287" s="223"/>
      <c r="H287" s="105"/>
      <c r="I287" s="105"/>
      <c r="J287" s="105"/>
      <c r="K287" s="105"/>
      <c r="L287" s="105"/>
      <c r="M287" s="105"/>
      <c r="N287" s="105"/>
      <c r="O287" s="105"/>
      <c r="P287" s="318"/>
      <c r="Q287" s="105"/>
      <c r="R287" s="105"/>
      <c r="S287" s="105"/>
      <c r="T287" s="105"/>
      <c r="U287" s="105"/>
      <c r="V287" s="105"/>
      <c r="W287" s="105"/>
      <c r="X287" s="105"/>
      <c r="Y287" s="105"/>
      <c r="Z287" s="105"/>
      <c r="AA287" s="105"/>
      <c r="AB287" s="105"/>
      <c r="AC287" s="105"/>
      <c r="AD287" s="105"/>
      <c r="AE287" s="105"/>
      <c r="AF287" s="105"/>
      <c r="AG287" s="105"/>
      <c r="AH287" s="105"/>
      <c r="AI287" s="105"/>
      <c r="AJ287" s="105"/>
      <c r="AK287" s="105"/>
      <c r="AL287" s="105"/>
      <c r="AM287" s="105"/>
      <c r="AN287" s="105"/>
      <c r="AO287" s="105"/>
      <c r="AP287" s="105"/>
      <c r="AQ287" s="105"/>
      <c r="AR287" s="105"/>
      <c r="AS287" s="105"/>
      <c r="AT287" s="105"/>
      <c r="AU287" s="105"/>
      <c r="AV287" s="105"/>
      <c r="AW287" s="105"/>
      <c r="AX287" s="105"/>
      <c r="AY287" s="105"/>
      <c r="AZ287" s="105"/>
      <c r="BA287" s="105"/>
      <c r="BB287" s="105"/>
      <c r="BC287" s="105"/>
      <c r="BD287" s="105"/>
      <c r="BE287" s="105"/>
      <c r="BF287" s="105"/>
      <c r="BG287" s="105"/>
      <c r="BH287" s="105"/>
      <c r="BI287" s="105"/>
      <c r="BJ287" s="105"/>
      <c r="BK287" s="105"/>
      <c r="BL287" s="105"/>
      <c r="BM287" s="105"/>
      <c r="BN287" s="105"/>
      <c r="BO287" s="105"/>
      <c r="BP287" s="105"/>
      <c r="BQ287" s="105"/>
      <c r="BR287" s="105"/>
      <c r="BS287" s="105"/>
      <c r="BT287" s="105"/>
      <c r="BU287" s="105"/>
      <c r="BV287" s="105"/>
      <c r="BW287" s="105"/>
      <c r="BX287" s="105"/>
      <c r="BY287" s="105"/>
      <c r="BZ287" s="105"/>
      <c r="CA287" s="105"/>
      <c r="CB287" s="105"/>
      <c r="CC287" s="105"/>
      <c r="CD287" s="105"/>
      <c r="CE287" s="105"/>
      <c r="CF287" s="105"/>
      <c r="CG287" s="105"/>
      <c r="CH287" s="105"/>
      <c r="CI287" s="105"/>
      <c r="CJ287" s="105"/>
      <c r="CK287" s="105"/>
      <c r="CL287" s="105"/>
      <c r="CM287" s="105"/>
      <c r="CN287" s="105"/>
      <c r="CO287" s="105"/>
      <c r="CP287" s="105"/>
      <c r="CQ287" s="105"/>
      <c r="CR287" s="105"/>
      <c r="CS287" s="105"/>
      <c r="CT287" s="105"/>
      <c r="CU287" s="105"/>
      <c r="CV287" s="105"/>
      <c r="CW287" s="105"/>
      <c r="CX287" s="105"/>
      <c r="CY287" s="105"/>
      <c r="CZ287" s="105"/>
      <c r="DA287" s="105"/>
      <c r="DB287" s="105"/>
      <c r="DC287" s="105"/>
      <c r="DD287" s="105"/>
      <c r="DE287" s="105"/>
      <c r="DF287" s="105"/>
      <c r="DG287" s="105"/>
      <c r="DH287" s="105"/>
      <c r="DI287" s="105"/>
      <c r="DJ287" s="105"/>
      <c r="DK287" s="105"/>
      <c r="DL287" s="105"/>
      <c r="DM287" s="105"/>
      <c r="DN287" s="105"/>
      <c r="DO287" s="105"/>
      <c r="DP287" s="105"/>
      <c r="DQ287" s="105"/>
      <c r="DR287" s="105"/>
      <c r="DS287" s="105"/>
      <c r="DT287" s="105"/>
      <c r="DU287" s="105"/>
      <c r="DV287" s="105"/>
      <c r="DW287" s="105"/>
      <c r="DX287" s="105"/>
      <c r="DY287" s="105"/>
      <c r="DZ287" s="105"/>
      <c r="EA287" s="105"/>
      <c r="EB287" s="105"/>
      <c r="EC287" s="105"/>
      <c r="ED287" s="105"/>
      <c r="EE287" s="105"/>
      <c r="EF287" s="105"/>
      <c r="EG287" s="105"/>
      <c r="EH287" s="105"/>
      <c r="EI287" s="105"/>
      <c r="EJ287" s="105"/>
      <c r="EK287" s="105"/>
      <c r="EL287" s="105"/>
      <c r="EM287" s="105"/>
      <c r="EN287" s="105"/>
      <c r="EO287" s="105"/>
      <c r="EP287" s="105"/>
      <c r="EQ287" s="105"/>
      <c r="ER287" s="105"/>
      <c r="ES287" s="105"/>
      <c r="ET287" s="105"/>
      <c r="EU287" s="105"/>
      <c r="EV287" s="105"/>
      <c r="EW287" s="105"/>
      <c r="EX287" s="105"/>
      <c r="EY287" s="105"/>
      <c r="EZ287" s="105"/>
      <c r="FB287" s="224"/>
    </row>
    <row r="288" spans="1:16380" ht="14.25" customHeight="1" x14ac:dyDescent="0.35">
      <c r="B288" s="117"/>
      <c r="D288" s="117"/>
      <c r="E288" s="223"/>
      <c r="F288" s="223"/>
      <c r="H288" s="105"/>
      <c r="I288" s="105"/>
      <c r="J288" s="105"/>
      <c r="K288" s="105"/>
      <c r="L288" s="105"/>
      <c r="M288" s="105"/>
      <c r="N288" s="105"/>
      <c r="O288" s="105"/>
      <c r="P288" s="318"/>
      <c r="Q288" s="105"/>
      <c r="R288" s="105"/>
      <c r="S288" s="105"/>
      <c r="T288" s="105"/>
      <c r="U288" s="105"/>
      <c r="V288" s="105"/>
      <c r="W288" s="105"/>
      <c r="X288" s="105"/>
      <c r="Y288" s="105"/>
      <c r="Z288" s="105"/>
      <c r="AA288" s="105"/>
      <c r="AB288" s="105"/>
      <c r="AC288" s="105"/>
      <c r="AD288" s="105"/>
      <c r="AE288" s="105"/>
      <c r="AF288" s="105"/>
      <c r="AG288" s="105"/>
      <c r="AH288" s="105"/>
      <c r="AI288" s="105"/>
      <c r="AJ288" s="105"/>
      <c r="AK288" s="105"/>
      <c r="AL288" s="105"/>
      <c r="AM288" s="105"/>
      <c r="AN288" s="105"/>
      <c r="AO288" s="105"/>
      <c r="AP288" s="105"/>
      <c r="AQ288" s="105"/>
      <c r="AR288" s="105"/>
      <c r="AS288" s="105"/>
      <c r="AT288" s="105"/>
      <c r="AU288" s="105"/>
      <c r="AV288" s="105"/>
      <c r="AW288" s="105"/>
      <c r="AX288" s="105"/>
      <c r="AY288" s="105"/>
      <c r="AZ288" s="105"/>
      <c r="BA288" s="105"/>
      <c r="BB288" s="105"/>
      <c r="BC288" s="105"/>
      <c r="BD288" s="105"/>
      <c r="BE288" s="105"/>
      <c r="BF288" s="105"/>
      <c r="BG288" s="105"/>
      <c r="BH288" s="105"/>
      <c r="BI288" s="105"/>
      <c r="BJ288" s="105"/>
      <c r="BK288" s="105"/>
      <c r="BL288" s="105"/>
      <c r="BM288" s="105"/>
      <c r="BN288" s="105"/>
      <c r="BO288" s="105"/>
      <c r="BP288" s="105"/>
      <c r="BQ288" s="105"/>
      <c r="BR288" s="105"/>
      <c r="BS288" s="105"/>
      <c r="BT288" s="105"/>
      <c r="BU288" s="105"/>
      <c r="BV288" s="105"/>
      <c r="BW288" s="105"/>
      <c r="BX288" s="105"/>
      <c r="BY288" s="105"/>
      <c r="BZ288" s="105"/>
      <c r="CA288" s="105"/>
      <c r="CB288" s="105"/>
      <c r="CC288" s="105"/>
      <c r="CD288" s="105"/>
      <c r="CE288" s="105"/>
      <c r="CF288" s="105"/>
      <c r="CG288" s="105"/>
      <c r="CH288" s="105"/>
      <c r="CI288" s="105"/>
      <c r="CJ288" s="105"/>
      <c r="CK288" s="105"/>
      <c r="CL288" s="105"/>
      <c r="CM288" s="105"/>
      <c r="CN288" s="105"/>
      <c r="CO288" s="105"/>
      <c r="CP288" s="105"/>
      <c r="CQ288" s="105"/>
      <c r="CR288" s="105"/>
      <c r="CS288" s="105"/>
      <c r="CT288" s="105"/>
      <c r="CU288" s="105"/>
      <c r="CV288" s="105"/>
      <c r="CW288" s="105"/>
      <c r="CX288" s="105"/>
      <c r="CY288" s="105"/>
      <c r="CZ288" s="105"/>
      <c r="DA288" s="105"/>
      <c r="DB288" s="105"/>
      <c r="DC288" s="105"/>
      <c r="DD288" s="105"/>
      <c r="DE288" s="105"/>
      <c r="DF288" s="105"/>
      <c r="DG288" s="105"/>
      <c r="DH288" s="105"/>
      <c r="DI288" s="105"/>
      <c r="DJ288" s="105"/>
      <c r="DK288" s="105"/>
      <c r="DL288" s="105"/>
      <c r="DM288" s="105"/>
      <c r="DN288" s="105"/>
      <c r="DO288" s="105"/>
      <c r="DP288" s="105"/>
      <c r="DQ288" s="105"/>
      <c r="DR288" s="105"/>
      <c r="DS288" s="105"/>
      <c r="DT288" s="105"/>
      <c r="DU288" s="105"/>
      <c r="DV288" s="105"/>
      <c r="DW288" s="105"/>
      <c r="DX288" s="105"/>
      <c r="DY288" s="105"/>
      <c r="DZ288" s="105"/>
      <c r="EA288" s="105"/>
      <c r="EB288" s="105"/>
      <c r="EC288" s="105"/>
      <c r="ED288" s="105"/>
      <c r="EE288" s="105"/>
      <c r="EF288" s="105"/>
      <c r="EG288" s="105"/>
      <c r="EH288" s="105"/>
      <c r="EI288" s="105"/>
      <c r="EJ288" s="105"/>
      <c r="EK288" s="105"/>
      <c r="EL288" s="105"/>
      <c r="EM288" s="105"/>
      <c r="EN288" s="105"/>
      <c r="EO288" s="105"/>
      <c r="EP288" s="105"/>
      <c r="EQ288" s="105"/>
      <c r="ER288" s="105"/>
      <c r="ES288" s="105"/>
      <c r="ET288" s="105"/>
      <c r="EU288" s="105"/>
      <c r="EV288" s="105"/>
      <c r="EW288" s="105"/>
      <c r="EX288" s="105"/>
      <c r="EY288" s="105"/>
      <c r="EZ288" s="105"/>
      <c r="FB288" s="224"/>
    </row>
    <row r="289" spans="2:158" ht="14.25" customHeight="1" x14ac:dyDescent="0.35">
      <c r="B289" s="117"/>
      <c r="D289" s="117"/>
      <c r="E289" s="223"/>
      <c r="F289" s="223"/>
      <c r="H289" s="105"/>
      <c r="I289" s="105"/>
      <c r="J289" s="105"/>
      <c r="K289" s="105"/>
      <c r="L289" s="105"/>
      <c r="M289" s="105"/>
      <c r="N289" s="105"/>
      <c r="O289" s="105"/>
      <c r="P289" s="318"/>
      <c r="Q289" s="105"/>
      <c r="R289" s="105"/>
      <c r="S289" s="105"/>
      <c r="T289" s="105"/>
      <c r="U289" s="105"/>
      <c r="V289" s="105"/>
      <c r="W289" s="105"/>
      <c r="X289" s="105"/>
      <c r="Y289" s="105"/>
      <c r="Z289" s="105"/>
      <c r="AA289" s="105"/>
      <c r="AB289" s="105"/>
      <c r="AC289" s="105"/>
      <c r="AD289" s="105"/>
      <c r="AE289" s="105"/>
      <c r="AF289" s="105"/>
      <c r="AG289" s="105"/>
      <c r="AH289" s="105"/>
      <c r="AI289" s="105"/>
      <c r="AJ289" s="105"/>
      <c r="AK289" s="105"/>
      <c r="AL289" s="105"/>
      <c r="AM289" s="105"/>
      <c r="AN289" s="105"/>
      <c r="AO289" s="105"/>
      <c r="AP289" s="105"/>
      <c r="AQ289" s="105"/>
      <c r="AR289" s="105"/>
      <c r="AS289" s="105"/>
      <c r="AT289" s="105"/>
      <c r="AU289" s="105"/>
      <c r="AV289" s="105"/>
      <c r="AW289" s="105"/>
      <c r="AX289" s="105"/>
      <c r="AY289" s="105"/>
      <c r="AZ289" s="105"/>
      <c r="BA289" s="105"/>
      <c r="BB289" s="105"/>
      <c r="BC289" s="105"/>
      <c r="BD289" s="105"/>
      <c r="BE289" s="105"/>
      <c r="BF289" s="105"/>
      <c r="BG289" s="105"/>
      <c r="BH289" s="105"/>
      <c r="BI289" s="105"/>
      <c r="BJ289" s="105"/>
      <c r="BK289" s="105"/>
      <c r="BL289" s="105"/>
      <c r="BM289" s="105"/>
      <c r="BN289" s="105"/>
      <c r="BO289" s="105"/>
      <c r="BP289" s="105"/>
      <c r="BQ289" s="105"/>
      <c r="BR289" s="105"/>
      <c r="BS289" s="105"/>
      <c r="BT289" s="105"/>
      <c r="BU289" s="105"/>
      <c r="BV289" s="105"/>
      <c r="BW289" s="105"/>
      <c r="BX289" s="105"/>
      <c r="BY289" s="105"/>
      <c r="BZ289" s="105"/>
      <c r="CA289" s="105"/>
      <c r="CB289" s="105"/>
      <c r="CC289" s="105"/>
      <c r="CD289" s="105"/>
      <c r="CE289" s="105"/>
      <c r="CF289" s="105"/>
      <c r="CG289" s="105"/>
      <c r="CH289" s="105"/>
      <c r="CI289" s="105"/>
      <c r="CJ289" s="105"/>
      <c r="CK289" s="105"/>
      <c r="CL289" s="105"/>
      <c r="CM289" s="105"/>
      <c r="CN289" s="105"/>
      <c r="CO289" s="105"/>
      <c r="CP289" s="105"/>
      <c r="CQ289" s="105"/>
      <c r="CR289" s="105"/>
      <c r="CS289" s="105"/>
      <c r="CT289" s="105"/>
      <c r="CU289" s="105"/>
      <c r="CV289" s="105"/>
      <c r="CW289" s="105"/>
      <c r="CX289" s="105"/>
      <c r="CY289" s="105"/>
      <c r="CZ289" s="105"/>
      <c r="DA289" s="105"/>
      <c r="DB289" s="105"/>
      <c r="DC289" s="105"/>
      <c r="DD289" s="105"/>
      <c r="DE289" s="105"/>
      <c r="DF289" s="105"/>
      <c r="DG289" s="105"/>
      <c r="DH289" s="105"/>
      <c r="DI289" s="105"/>
      <c r="DJ289" s="105"/>
      <c r="DK289" s="105"/>
      <c r="DL289" s="105"/>
      <c r="DM289" s="105"/>
      <c r="DN289" s="105"/>
      <c r="DO289" s="105"/>
      <c r="DP289" s="105"/>
      <c r="DQ289" s="105"/>
      <c r="DR289" s="105"/>
      <c r="DS289" s="105"/>
      <c r="DT289" s="105"/>
      <c r="DU289" s="105"/>
      <c r="DV289" s="105"/>
      <c r="DW289" s="105"/>
      <c r="DX289" s="105"/>
      <c r="DY289" s="105"/>
      <c r="DZ289" s="105"/>
      <c r="EA289" s="105"/>
      <c r="EB289" s="105"/>
      <c r="EC289" s="105"/>
      <c r="ED289" s="105"/>
      <c r="EE289" s="105"/>
      <c r="EF289" s="105"/>
      <c r="EG289" s="105"/>
      <c r="EH289" s="105"/>
      <c r="EI289" s="105"/>
      <c r="EJ289" s="105"/>
      <c r="EK289" s="105"/>
      <c r="EL289" s="105"/>
      <c r="EM289" s="105"/>
      <c r="EN289" s="105"/>
      <c r="EO289" s="105"/>
      <c r="EP289" s="105"/>
      <c r="EQ289" s="105"/>
      <c r="ER289" s="105"/>
      <c r="ES289" s="105"/>
      <c r="ET289" s="105"/>
      <c r="EU289" s="105"/>
      <c r="EV289" s="105"/>
      <c r="EW289" s="105"/>
      <c r="EX289" s="105"/>
      <c r="EY289" s="105"/>
      <c r="EZ289" s="105"/>
      <c r="FB289" s="224"/>
    </row>
    <row r="290" spans="2:158" ht="14.25" customHeight="1" x14ac:dyDescent="0.35">
      <c r="B290" s="117"/>
      <c r="D290" s="117"/>
      <c r="E290" s="223"/>
      <c r="F290" s="223"/>
      <c r="H290" s="105"/>
      <c r="I290" s="105"/>
      <c r="J290" s="105"/>
      <c r="K290" s="105"/>
      <c r="L290" s="105"/>
      <c r="M290" s="105"/>
      <c r="N290" s="105"/>
      <c r="O290" s="105"/>
      <c r="P290" s="318"/>
      <c r="Q290" s="105"/>
      <c r="R290" s="105"/>
      <c r="S290" s="105"/>
      <c r="T290" s="105"/>
      <c r="U290" s="105"/>
      <c r="V290" s="105"/>
      <c r="W290" s="105"/>
      <c r="X290" s="105"/>
      <c r="Y290" s="105"/>
      <c r="Z290" s="105"/>
      <c r="AA290" s="105"/>
      <c r="AB290" s="105"/>
      <c r="AC290" s="105"/>
      <c r="AD290" s="105"/>
      <c r="AE290" s="105"/>
      <c r="AF290" s="105"/>
      <c r="AG290" s="105"/>
      <c r="AH290" s="105"/>
      <c r="AI290" s="105"/>
      <c r="AJ290" s="105"/>
      <c r="AK290" s="105"/>
      <c r="AL290" s="105"/>
      <c r="AM290" s="105"/>
      <c r="AN290" s="105"/>
      <c r="AO290" s="105"/>
      <c r="AP290" s="105"/>
      <c r="AQ290" s="105"/>
      <c r="AR290" s="105"/>
      <c r="AS290" s="105"/>
      <c r="AT290" s="105"/>
      <c r="AU290" s="105"/>
      <c r="AV290" s="105"/>
      <c r="AW290" s="105"/>
      <c r="AX290" s="105"/>
      <c r="AY290" s="105"/>
      <c r="AZ290" s="105"/>
      <c r="BA290" s="105"/>
      <c r="BB290" s="105"/>
      <c r="BC290" s="105"/>
      <c r="BD290" s="105"/>
      <c r="BE290" s="105"/>
      <c r="BF290" s="105"/>
      <c r="BG290" s="105"/>
      <c r="BH290" s="105"/>
      <c r="BI290" s="105"/>
      <c r="BJ290" s="105"/>
      <c r="BK290" s="105"/>
      <c r="BL290" s="105"/>
      <c r="BM290" s="105"/>
      <c r="BN290" s="105"/>
      <c r="BO290" s="105"/>
      <c r="BP290" s="105"/>
      <c r="BQ290" s="105"/>
      <c r="BR290" s="105"/>
      <c r="BS290" s="105"/>
      <c r="BT290" s="105"/>
      <c r="BU290" s="105"/>
      <c r="BV290" s="105"/>
      <c r="BW290" s="105"/>
      <c r="BX290" s="105"/>
      <c r="BY290" s="105"/>
      <c r="BZ290" s="105"/>
      <c r="CA290" s="105"/>
      <c r="CB290" s="105"/>
      <c r="CC290" s="105"/>
      <c r="CD290" s="105"/>
      <c r="CE290" s="105"/>
      <c r="CF290" s="105"/>
      <c r="CG290" s="105"/>
      <c r="CH290" s="105"/>
      <c r="CI290" s="105"/>
      <c r="CJ290" s="105"/>
      <c r="CK290" s="105"/>
      <c r="CL290" s="105"/>
      <c r="CM290" s="105"/>
      <c r="CN290" s="105"/>
      <c r="CO290" s="105"/>
      <c r="CP290" s="105"/>
      <c r="CQ290" s="105"/>
      <c r="CR290" s="105"/>
      <c r="CS290" s="105"/>
      <c r="CT290" s="105"/>
      <c r="CU290" s="105"/>
      <c r="CV290" s="105"/>
      <c r="CW290" s="105"/>
      <c r="CX290" s="105"/>
      <c r="CY290" s="105"/>
      <c r="CZ290" s="105"/>
      <c r="DA290" s="105"/>
      <c r="DB290" s="105"/>
      <c r="DC290" s="105"/>
      <c r="DD290" s="105"/>
      <c r="DE290" s="105"/>
      <c r="DF290" s="105"/>
      <c r="DG290" s="105"/>
      <c r="DH290" s="105"/>
      <c r="DI290" s="105"/>
      <c r="DJ290" s="105"/>
      <c r="DK290" s="105"/>
      <c r="DL290" s="105"/>
      <c r="DM290" s="105"/>
      <c r="DN290" s="105"/>
      <c r="DO290" s="105"/>
      <c r="DP290" s="105"/>
      <c r="DQ290" s="105"/>
      <c r="DR290" s="105"/>
      <c r="DS290" s="105"/>
      <c r="DT290" s="105"/>
      <c r="DU290" s="105"/>
      <c r="DV290" s="105"/>
      <c r="DW290" s="105"/>
      <c r="DX290" s="105"/>
      <c r="DY290" s="105"/>
      <c r="DZ290" s="105"/>
      <c r="EA290" s="105"/>
      <c r="EB290" s="105"/>
      <c r="EC290" s="105"/>
      <c r="ED290" s="105"/>
      <c r="EE290" s="105"/>
      <c r="EF290" s="105"/>
      <c r="EG290" s="105"/>
      <c r="EH290" s="105"/>
      <c r="EI290" s="105"/>
      <c r="EJ290" s="105"/>
      <c r="EK290" s="105"/>
      <c r="EL290" s="105"/>
      <c r="EM290" s="105"/>
      <c r="EN290" s="105"/>
      <c r="EO290" s="105"/>
      <c r="EP290" s="105"/>
      <c r="EQ290" s="105"/>
      <c r="ER290" s="105"/>
      <c r="ES290" s="105"/>
      <c r="ET290" s="105"/>
      <c r="EU290" s="105"/>
      <c r="EV290" s="105"/>
      <c r="EW290" s="105"/>
      <c r="EX290" s="105"/>
      <c r="EY290" s="105"/>
      <c r="EZ290" s="105"/>
      <c r="FB290" s="224"/>
    </row>
    <row r="291" spans="2:158" ht="14.25" customHeight="1" x14ac:dyDescent="0.35">
      <c r="B291" s="117"/>
      <c r="D291" s="117"/>
      <c r="E291" s="223"/>
      <c r="F291" s="223"/>
      <c r="H291" s="105"/>
      <c r="I291" s="105"/>
      <c r="J291" s="105"/>
      <c r="K291" s="105"/>
      <c r="L291" s="105"/>
      <c r="M291" s="105"/>
      <c r="N291" s="105"/>
      <c r="O291" s="105"/>
      <c r="P291" s="318"/>
      <c r="Q291" s="105"/>
      <c r="R291" s="105"/>
      <c r="S291" s="105"/>
      <c r="T291" s="105"/>
      <c r="U291" s="105"/>
      <c r="V291" s="105"/>
      <c r="W291" s="105"/>
      <c r="X291" s="105"/>
      <c r="Y291" s="105"/>
      <c r="Z291" s="105"/>
      <c r="AA291" s="105"/>
      <c r="AB291" s="105"/>
      <c r="AC291" s="105"/>
      <c r="AD291" s="105"/>
      <c r="AE291" s="105"/>
      <c r="AF291" s="105"/>
      <c r="AG291" s="105"/>
      <c r="AH291" s="105"/>
      <c r="AI291" s="105"/>
      <c r="AJ291" s="105"/>
      <c r="AK291" s="105"/>
      <c r="AL291" s="105"/>
      <c r="AM291" s="105"/>
      <c r="AN291" s="105"/>
      <c r="AO291" s="105"/>
      <c r="AP291" s="105"/>
      <c r="AQ291" s="105"/>
      <c r="AR291" s="105"/>
      <c r="AS291" s="105"/>
      <c r="AT291" s="105"/>
      <c r="AU291" s="105"/>
      <c r="AV291" s="105"/>
      <c r="AW291" s="105"/>
      <c r="AX291" s="105"/>
      <c r="AY291" s="105"/>
      <c r="AZ291" s="105"/>
      <c r="BA291" s="105"/>
      <c r="BB291" s="105"/>
      <c r="BC291" s="105"/>
      <c r="BD291" s="105"/>
      <c r="BE291" s="105"/>
      <c r="BF291" s="105"/>
      <c r="BG291" s="105"/>
      <c r="BH291" s="105"/>
      <c r="BI291" s="105"/>
      <c r="BJ291" s="105"/>
      <c r="BK291" s="105"/>
      <c r="BL291" s="105"/>
      <c r="BM291" s="105"/>
      <c r="BN291" s="105"/>
      <c r="BO291" s="105"/>
      <c r="BP291" s="105"/>
      <c r="BQ291" s="105"/>
      <c r="BR291" s="105"/>
      <c r="BS291" s="105"/>
      <c r="BT291" s="105"/>
      <c r="BU291" s="105"/>
      <c r="BV291" s="105"/>
      <c r="BW291" s="105"/>
      <c r="BX291" s="105"/>
      <c r="BY291" s="105"/>
      <c r="BZ291" s="105"/>
      <c r="CA291" s="105"/>
      <c r="CB291" s="105"/>
      <c r="CC291" s="105"/>
      <c r="CD291" s="105"/>
      <c r="CE291" s="105"/>
      <c r="CF291" s="105"/>
      <c r="CG291" s="105"/>
      <c r="CH291" s="105"/>
      <c r="CI291" s="105"/>
      <c r="CJ291" s="105"/>
      <c r="CK291" s="105"/>
      <c r="CL291" s="105"/>
      <c r="CM291" s="105"/>
      <c r="CN291" s="105"/>
      <c r="CO291" s="105"/>
      <c r="CP291" s="105"/>
      <c r="CQ291" s="105"/>
      <c r="CR291" s="105"/>
      <c r="CS291" s="105"/>
      <c r="CT291" s="105"/>
      <c r="CU291" s="105"/>
      <c r="CV291" s="105"/>
      <c r="CW291" s="105"/>
      <c r="CX291" s="105"/>
      <c r="CY291" s="105"/>
      <c r="CZ291" s="105"/>
      <c r="DA291" s="105"/>
      <c r="DB291" s="105"/>
      <c r="DC291" s="105"/>
      <c r="DD291" s="105"/>
      <c r="DE291" s="105"/>
      <c r="DF291" s="105"/>
      <c r="DG291" s="105"/>
      <c r="DH291" s="105"/>
      <c r="DI291" s="105"/>
      <c r="DJ291" s="105"/>
      <c r="DK291" s="105"/>
      <c r="DL291" s="105"/>
      <c r="DM291" s="105"/>
      <c r="DN291" s="105"/>
      <c r="DO291" s="105"/>
      <c r="DP291" s="105"/>
      <c r="DQ291" s="105"/>
      <c r="DR291" s="105"/>
      <c r="DS291" s="105"/>
      <c r="DT291" s="105"/>
      <c r="DU291" s="105"/>
      <c r="DV291" s="105"/>
      <c r="DW291" s="105"/>
      <c r="DX291" s="105"/>
      <c r="DY291" s="105"/>
      <c r="DZ291" s="105"/>
      <c r="EA291" s="105"/>
      <c r="EB291" s="105"/>
      <c r="EC291" s="105"/>
      <c r="ED291" s="105"/>
      <c r="EE291" s="105"/>
      <c r="EF291" s="105"/>
      <c r="EG291" s="105"/>
      <c r="EH291" s="105"/>
      <c r="EI291" s="105"/>
      <c r="EJ291" s="105"/>
      <c r="EK291" s="105"/>
      <c r="EL291" s="105"/>
      <c r="EM291" s="105"/>
      <c r="EN291" s="105"/>
      <c r="EO291" s="105"/>
      <c r="EP291" s="105"/>
      <c r="EQ291" s="105"/>
      <c r="ER291" s="105"/>
      <c r="ES291" s="105"/>
      <c r="ET291" s="105"/>
      <c r="EU291" s="105"/>
      <c r="EV291" s="105"/>
      <c r="EW291" s="105"/>
      <c r="EX291" s="105"/>
      <c r="FB291" s="224"/>
    </row>
    <row r="292" spans="2:158" ht="14.25" customHeight="1" x14ac:dyDescent="0.35">
      <c r="B292" s="117"/>
      <c r="D292" s="117"/>
      <c r="E292" s="223"/>
      <c r="F292" s="223"/>
      <c r="H292" s="105"/>
      <c r="I292" s="105"/>
      <c r="J292" s="105"/>
      <c r="K292" s="105"/>
      <c r="L292" s="105"/>
      <c r="M292" s="105"/>
      <c r="N292" s="105"/>
      <c r="O292" s="105"/>
      <c r="P292" s="318"/>
      <c r="Q292" s="105"/>
      <c r="R292" s="105"/>
      <c r="S292" s="105"/>
      <c r="T292" s="105"/>
      <c r="U292" s="105"/>
      <c r="V292" s="105"/>
      <c r="W292" s="105"/>
      <c r="X292" s="105"/>
      <c r="Y292" s="105"/>
      <c r="Z292" s="105"/>
      <c r="AA292" s="105"/>
      <c r="AB292" s="105"/>
      <c r="AC292" s="105"/>
      <c r="AD292" s="105"/>
      <c r="AE292" s="105"/>
      <c r="AF292" s="105"/>
      <c r="AG292" s="105"/>
      <c r="AH292" s="105"/>
      <c r="AI292" s="105"/>
      <c r="AJ292" s="105"/>
      <c r="AK292" s="105"/>
      <c r="AL292" s="105"/>
      <c r="AM292" s="105"/>
      <c r="AN292" s="105"/>
      <c r="AO292" s="105"/>
      <c r="AP292" s="105"/>
      <c r="AQ292" s="105"/>
      <c r="AR292" s="105"/>
      <c r="AS292" s="105"/>
      <c r="AT292" s="105"/>
      <c r="AU292" s="105"/>
      <c r="AV292" s="105"/>
      <c r="AW292" s="105"/>
      <c r="AX292" s="105"/>
      <c r="AY292" s="105"/>
      <c r="AZ292" s="105"/>
      <c r="BA292" s="105"/>
      <c r="BB292" s="105"/>
      <c r="BC292" s="105"/>
      <c r="BD292" s="105"/>
      <c r="BE292" s="105"/>
      <c r="BF292" s="105"/>
      <c r="BG292" s="105"/>
      <c r="BH292" s="105"/>
      <c r="BI292" s="105"/>
      <c r="BJ292" s="105"/>
      <c r="BK292" s="105"/>
      <c r="BL292" s="105"/>
      <c r="BM292" s="105"/>
      <c r="BN292" s="105"/>
      <c r="BO292" s="105"/>
      <c r="BP292" s="105"/>
      <c r="BQ292" s="105"/>
      <c r="BR292" s="105"/>
      <c r="BS292" s="105"/>
      <c r="BT292" s="105"/>
      <c r="BU292" s="105"/>
      <c r="BV292" s="105"/>
      <c r="BW292" s="105"/>
      <c r="BX292" s="105"/>
      <c r="BY292" s="105"/>
      <c r="BZ292" s="105"/>
      <c r="CA292" s="105"/>
      <c r="CB292" s="105"/>
      <c r="CC292" s="105"/>
      <c r="CD292" s="105"/>
      <c r="CE292" s="105"/>
      <c r="CF292" s="105"/>
      <c r="CG292" s="105"/>
      <c r="CH292" s="105"/>
      <c r="CI292" s="105"/>
      <c r="CJ292" s="105"/>
      <c r="CK292" s="105"/>
      <c r="CL292" s="105"/>
      <c r="CM292" s="105"/>
      <c r="CN292" s="105"/>
      <c r="CO292" s="105"/>
      <c r="CP292" s="105"/>
      <c r="CQ292" s="105"/>
      <c r="CR292" s="105"/>
      <c r="CS292" s="105"/>
      <c r="CT292" s="105"/>
      <c r="CU292" s="105"/>
      <c r="CV292" s="105"/>
      <c r="CW292" s="105"/>
      <c r="CX292" s="105"/>
      <c r="CY292" s="105"/>
      <c r="CZ292" s="105"/>
      <c r="DA292" s="105"/>
      <c r="DB292" s="105"/>
      <c r="DC292" s="105"/>
      <c r="DD292" s="105"/>
      <c r="DE292" s="105"/>
      <c r="DF292" s="105"/>
      <c r="DG292" s="105"/>
      <c r="DH292" s="105"/>
      <c r="DI292" s="105"/>
      <c r="DJ292" s="105"/>
      <c r="DK292" s="105"/>
      <c r="DL292" s="105"/>
      <c r="DM292" s="105"/>
      <c r="DN292" s="105"/>
      <c r="DO292" s="105"/>
      <c r="DP292" s="105"/>
      <c r="DQ292" s="105"/>
      <c r="DR292" s="105"/>
      <c r="DS292" s="105"/>
      <c r="DT292" s="105"/>
      <c r="DU292" s="105"/>
      <c r="DV292" s="105"/>
      <c r="DW292" s="105"/>
      <c r="DX292" s="105"/>
      <c r="DY292" s="105"/>
      <c r="DZ292" s="105"/>
      <c r="EA292" s="105"/>
      <c r="EB292" s="105"/>
      <c r="EC292" s="105"/>
      <c r="ED292" s="105"/>
      <c r="EE292" s="105"/>
      <c r="EF292" s="105"/>
      <c r="EG292" s="105"/>
      <c r="EH292" s="105"/>
      <c r="EI292" s="105"/>
      <c r="EJ292" s="105"/>
      <c r="EK292" s="105"/>
      <c r="EL292" s="105"/>
      <c r="EM292" s="105"/>
      <c r="EN292" s="105"/>
      <c r="EO292" s="105"/>
      <c r="EP292" s="105"/>
      <c r="EQ292" s="105"/>
      <c r="ER292" s="105"/>
      <c r="ES292" s="105"/>
      <c r="ET292" s="105"/>
      <c r="EU292" s="105"/>
      <c r="EV292" s="105"/>
      <c r="EW292" s="105"/>
      <c r="EX292" s="105"/>
      <c r="FB292" s="224"/>
    </row>
    <row r="293" spans="2:158" ht="14.25" customHeight="1" x14ac:dyDescent="0.35">
      <c r="B293" s="117"/>
      <c r="D293" s="117"/>
      <c r="E293" s="223"/>
      <c r="F293" s="223"/>
      <c r="H293" s="105"/>
      <c r="I293" s="105"/>
      <c r="J293" s="105"/>
      <c r="K293" s="105"/>
      <c r="L293" s="105"/>
      <c r="M293" s="105"/>
      <c r="N293" s="105"/>
      <c r="O293" s="105"/>
      <c r="P293" s="318"/>
      <c r="Q293" s="105"/>
      <c r="R293" s="105"/>
      <c r="S293" s="105"/>
      <c r="T293" s="105"/>
      <c r="U293" s="105"/>
      <c r="V293" s="105"/>
      <c r="W293" s="105"/>
      <c r="X293" s="105"/>
      <c r="Y293" s="105"/>
      <c r="Z293" s="105"/>
      <c r="AA293" s="105"/>
      <c r="AB293" s="105"/>
      <c r="AC293" s="105"/>
      <c r="AD293" s="105"/>
      <c r="AE293" s="105"/>
      <c r="AF293" s="105"/>
      <c r="AG293" s="105"/>
      <c r="AH293" s="105"/>
      <c r="AI293" s="105"/>
      <c r="AJ293" s="105"/>
      <c r="AK293" s="105"/>
      <c r="AL293" s="105"/>
      <c r="AM293" s="105"/>
      <c r="AN293" s="105"/>
      <c r="AO293" s="105"/>
      <c r="AP293" s="105"/>
      <c r="AQ293" s="105"/>
      <c r="AR293" s="105"/>
      <c r="AS293" s="105"/>
      <c r="AT293" s="105"/>
      <c r="AU293" s="105"/>
      <c r="AV293" s="105"/>
      <c r="AW293" s="105"/>
      <c r="AX293" s="105"/>
      <c r="AY293" s="105"/>
      <c r="AZ293" s="105"/>
      <c r="BA293" s="105"/>
      <c r="BB293" s="105"/>
      <c r="BC293" s="105"/>
      <c r="BD293" s="105"/>
      <c r="BE293" s="105"/>
      <c r="BF293" s="105"/>
      <c r="BG293" s="105"/>
      <c r="BH293" s="105"/>
      <c r="BI293" s="105"/>
      <c r="BJ293" s="105"/>
      <c r="BK293" s="105"/>
      <c r="BL293" s="105"/>
      <c r="BM293" s="105"/>
      <c r="BN293" s="105"/>
      <c r="BO293" s="105"/>
      <c r="BP293" s="105"/>
      <c r="BQ293" s="105"/>
      <c r="BR293" s="105"/>
      <c r="BS293" s="105"/>
      <c r="BT293" s="105"/>
      <c r="BU293" s="105"/>
      <c r="BV293" s="105"/>
      <c r="BW293" s="105"/>
      <c r="BX293" s="105"/>
      <c r="BY293" s="105"/>
      <c r="BZ293" s="105"/>
      <c r="CA293" s="105"/>
      <c r="CB293" s="105"/>
      <c r="CC293" s="105"/>
      <c r="CD293" s="105"/>
      <c r="CE293" s="105"/>
      <c r="CF293" s="105"/>
      <c r="CG293" s="105"/>
      <c r="CH293" s="105"/>
      <c r="CI293" s="105"/>
      <c r="CJ293" s="105"/>
      <c r="CK293" s="105"/>
      <c r="CL293" s="105"/>
      <c r="CM293" s="105"/>
      <c r="CN293" s="105"/>
      <c r="CO293" s="105"/>
      <c r="CP293" s="105"/>
      <c r="CQ293" s="105"/>
      <c r="CR293" s="105"/>
      <c r="CS293" s="105"/>
      <c r="CT293" s="105"/>
      <c r="CU293" s="105"/>
      <c r="CV293" s="105"/>
      <c r="CW293" s="105"/>
      <c r="CX293" s="105"/>
      <c r="CY293" s="105"/>
      <c r="CZ293" s="105"/>
      <c r="DA293" s="105"/>
      <c r="DB293" s="105"/>
      <c r="DC293" s="105"/>
      <c r="DD293" s="105"/>
      <c r="DE293" s="105"/>
      <c r="DF293" s="105"/>
      <c r="DG293" s="105"/>
      <c r="DH293" s="105"/>
      <c r="DI293" s="105"/>
      <c r="DJ293" s="105"/>
      <c r="DK293" s="105"/>
      <c r="DL293" s="105"/>
      <c r="DM293" s="105"/>
      <c r="DN293" s="105"/>
      <c r="DO293" s="105"/>
      <c r="DP293" s="105"/>
      <c r="DQ293" s="105"/>
      <c r="DR293" s="105"/>
      <c r="DS293" s="105"/>
      <c r="DT293" s="105"/>
      <c r="DU293" s="105"/>
      <c r="DV293" s="105"/>
      <c r="DW293" s="105"/>
      <c r="DX293" s="105"/>
      <c r="DY293" s="105"/>
      <c r="DZ293" s="105"/>
      <c r="EA293" s="105"/>
      <c r="EB293" s="105"/>
      <c r="EC293" s="105"/>
      <c r="ED293" s="105"/>
      <c r="EE293" s="105"/>
      <c r="EF293" s="105"/>
      <c r="EG293" s="105"/>
      <c r="EH293" s="105"/>
      <c r="EI293" s="105"/>
      <c r="EJ293" s="105"/>
      <c r="EK293" s="105"/>
      <c r="EL293" s="105"/>
      <c r="EM293" s="105"/>
      <c r="EN293" s="105"/>
      <c r="EO293" s="105"/>
      <c r="EP293" s="105"/>
      <c r="EQ293" s="105"/>
      <c r="ER293" s="105"/>
      <c r="ES293" s="105"/>
      <c r="ET293" s="105"/>
      <c r="EU293" s="105"/>
      <c r="EV293" s="105"/>
      <c r="EW293" s="105"/>
      <c r="EX293" s="105"/>
      <c r="FB293" s="224"/>
    </row>
    <row r="294" spans="2:158" ht="14.25" customHeight="1" x14ac:dyDescent="0.35">
      <c r="B294" s="117"/>
      <c r="D294" s="117"/>
      <c r="E294" s="223"/>
      <c r="F294" s="223"/>
      <c r="H294" s="105"/>
      <c r="I294" s="105"/>
      <c r="J294" s="105"/>
      <c r="K294" s="105"/>
      <c r="L294" s="105"/>
      <c r="M294" s="105"/>
      <c r="N294" s="105"/>
      <c r="O294" s="105"/>
      <c r="P294" s="318"/>
      <c r="Q294" s="105"/>
      <c r="R294" s="105"/>
      <c r="S294" s="105"/>
      <c r="T294" s="105"/>
      <c r="U294" s="105"/>
      <c r="V294" s="105"/>
      <c r="W294" s="105"/>
      <c r="X294" s="105"/>
      <c r="Y294" s="105"/>
      <c r="Z294" s="105"/>
      <c r="AA294" s="105"/>
      <c r="AB294" s="105"/>
      <c r="AC294" s="105"/>
      <c r="AD294" s="105"/>
      <c r="AE294" s="105"/>
      <c r="AF294" s="105"/>
      <c r="AG294" s="105"/>
      <c r="AH294" s="105"/>
      <c r="AI294" s="105"/>
      <c r="AJ294" s="105"/>
      <c r="AK294" s="105"/>
      <c r="AL294" s="105"/>
      <c r="AM294" s="105"/>
      <c r="AN294" s="105"/>
      <c r="AO294" s="105"/>
      <c r="AP294" s="105"/>
      <c r="AQ294" s="105"/>
      <c r="AR294" s="105"/>
      <c r="AS294" s="105"/>
      <c r="AT294" s="105"/>
      <c r="AU294" s="105"/>
      <c r="AV294" s="105"/>
      <c r="AW294" s="105"/>
      <c r="AX294" s="105"/>
      <c r="AY294" s="105"/>
      <c r="AZ294" s="105"/>
      <c r="BA294" s="105"/>
      <c r="BB294" s="105"/>
      <c r="BC294" s="105"/>
      <c r="BD294" s="105"/>
      <c r="BE294" s="105"/>
      <c r="BF294" s="105"/>
      <c r="BG294" s="105"/>
      <c r="BH294" s="105"/>
      <c r="BI294" s="105"/>
      <c r="BJ294" s="105"/>
      <c r="BK294" s="105"/>
      <c r="BL294" s="105"/>
      <c r="BM294" s="105"/>
      <c r="BN294" s="105"/>
      <c r="BO294" s="105"/>
      <c r="BP294" s="105"/>
      <c r="BQ294" s="105"/>
      <c r="BR294" s="105"/>
      <c r="BS294" s="105"/>
      <c r="BT294" s="105"/>
      <c r="BU294" s="105"/>
      <c r="BV294" s="105"/>
      <c r="BW294" s="105"/>
      <c r="BX294" s="105"/>
      <c r="BY294" s="105"/>
      <c r="BZ294" s="105"/>
      <c r="CA294" s="105"/>
      <c r="CB294" s="105"/>
      <c r="CC294" s="105"/>
      <c r="CD294" s="105"/>
      <c r="CE294" s="105"/>
      <c r="CF294" s="105"/>
      <c r="CG294" s="105"/>
      <c r="CH294" s="105"/>
      <c r="CI294" s="105"/>
      <c r="CJ294" s="105"/>
      <c r="CK294" s="105"/>
      <c r="CL294" s="105"/>
      <c r="CM294" s="105"/>
      <c r="CN294" s="105"/>
      <c r="CO294" s="105"/>
      <c r="CP294" s="105"/>
      <c r="CQ294" s="105"/>
      <c r="CR294" s="105"/>
      <c r="CS294" s="105"/>
      <c r="CT294" s="105"/>
      <c r="CU294" s="105"/>
      <c r="CV294" s="105"/>
      <c r="CW294" s="105"/>
      <c r="CX294" s="105"/>
      <c r="CY294" s="105"/>
      <c r="CZ294" s="105"/>
      <c r="DA294" s="105"/>
      <c r="DB294" s="105"/>
      <c r="DC294" s="105"/>
      <c r="DD294" s="105"/>
      <c r="DE294" s="105"/>
      <c r="DF294" s="105"/>
      <c r="DG294" s="105"/>
      <c r="DH294" s="105"/>
      <c r="DI294" s="105"/>
      <c r="DJ294" s="105"/>
      <c r="DK294" s="105"/>
      <c r="DL294" s="105"/>
      <c r="DM294" s="105"/>
      <c r="DN294" s="105"/>
      <c r="DO294" s="105"/>
      <c r="DP294" s="105"/>
      <c r="DQ294" s="105"/>
      <c r="DR294" s="105"/>
      <c r="DS294" s="105"/>
      <c r="DT294" s="105"/>
      <c r="DU294" s="105"/>
      <c r="DV294" s="105"/>
      <c r="DW294" s="105"/>
      <c r="DX294" s="105"/>
      <c r="DY294" s="105"/>
      <c r="DZ294" s="105"/>
      <c r="EA294" s="105"/>
      <c r="EB294" s="105"/>
      <c r="EC294" s="105"/>
      <c r="ED294" s="105"/>
      <c r="EE294" s="105"/>
      <c r="EF294" s="105"/>
      <c r="EG294" s="105"/>
      <c r="EH294" s="105"/>
      <c r="EI294" s="105"/>
      <c r="EJ294" s="105"/>
      <c r="EK294" s="105"/>
      <c r="EL294" s="105"/>
      <c r="EM294" s="105"/>
      <c r="EN294" s="105"/>
      <c r="EO294" s="105"/>
      <c r="EP294" s="105"/>
      <c r="EQ294" s="105"/>
      <c r="ER294" s="105"/>
      <c r="ES294" s="105"/>
      <c r="ET294" s="105"/>
      <c r="EU294" s="105"/>
      <c r="EV294" s="105"/>
      <c r="EW294" s="105"/>
      <c r="EX294" s="105"/>
      <c r="FB294" s="224"/>
    </row>
    <row r="295" spans="2:158" ht="14.25" customHeight="1" x14ac:dyDescent="0.35">
      <c r="B295" s="117"/>
      <c r="D295" s="117"/>
      <c r="E295" s="223"/>
      <c r="F295" s="223"/>
      <c r="H295" s="105"/>
      <c r="I295" s="105"/>
      <c r="J295" s="105"/>
      <c r="K295" s="105"/>
      <c r="L295" s="105"/>
      <c r="M295" s="105"/>
      <c r="N295" s="105"/>
      <c r="FB295" s="224"/>
    </row>
    <row r="296" spans="2:158" ht="14.25" customHeight="1" x14ac:dyDescent="0.35">
      <c r="B296" s="117"/>
      <c r="D296" s="117"/>
      <c r="E296" s="223"/>
      <c r="F296" s="223"/>
      <c r="H296" s="105"/>
      <c r="I296" s="105"/>
      <c r="J296" s="105"/>
      <c r="K296" s="105"/>
      <c r="L296" s="105"/>
      <c r="M296" s="105"/>
      <c r="N296" s="105"/>
      <c r="FB296" s="224"/>
    </row>
    <row r="297" spans="2:158" ht="14.25" customHeight="1" x14ac:dyDescent="0.35">
      <c r="B297" s="117"/>
      <c r="D297" s="117"/>
      <c r="E297" s="223"/>
      <c r="F297" s="223"/>
      <c r="H297" s="105"/>
      <c r="I297" s="105"/>
      <c r="J297" s="105"/>
      <c r="K297" s="105"/>
      <c r="L297" s="105"/>
      <c r="M297" s="105"/>
      <c r="N297" s="105"/>
      <c r="FB297" s="224"/>
    </row>
    <row r="298" spans="2:158" ht="14.25" customHeight="1" x14ac:dyDescent="0.35">
      <c r="B298" s="117"/>
      <c r="D298" s="117"/>
      <c r="E298" s="223"/>
      <c r="F298" s="223"/>
      <c r="H298" s="105"/>
      <c r="I298" s="105"/>
      <c r="J298" s="105"/>
      <c r="K298" s="105"/>
      <c r="L298" s="105"/>
      <c r="M298" s="105"/>
      <c r="N298" s="105"/>
      <c r="FB298" s="224"/>
    </row>
    <row r="299" spans="2:158" ht="14.25" customHeight="1" x14ac:dyDescent="0.35">
      <c r="B299" s="117"/>
      <c r="D299" s="117"/>
      <c r="E299" s="223"/>
      <c r="F299" s="223"/>
      <c r="H299" s="105"/>
      <c r="I299" s="105"/>
      <c r="J299" s="105"/>
      <c r="K299" s="105"/>
      <c r="L299" s="105"/>
      <c r="M299" s="105"/>
      <c r="N299" s="105"/>
      <c r="FB299" s="224"/>
    </row>
    <row r="300" spans="2:158" ht="14.25" customHeight="1" x14ac:dyDescent="0.35">
      <c r="B300" s="117"/>
      <c r="D300" s="117"/>
      <c r="E300" s="223"/>
      <c r="F300" s="223"/>
      <c r="H300" s="105"/>
      <c r="I300" s="105"/>
      <c r="J300" s="105"/>
      <c r="K300" s="105"/>
      <c r="L300" s="105"/>
      <c r="M300" s="105"/>
      <c r="N300" s="105"/>
      <c r="FB300" s="224"/>
    </row>
    <row r="301" spans="2:158" ht="14.25" customHeight="1" x14ac:dyDescent="0.35">
      <c r="B301" s="117"/>
      <c r="D301" s="117"/>
      <c r="E301" s="223"/>
      <c r="F301" s="223"/>
      <c r="H301" s="105"/>
      <c r="I301" s="105"/>
      <c r="J301" s="105"/>
      <c r="K301" s="105"/>
      <c r="L301" s="105"/>
      <c r="M301" s="105"/>
      <c r="N301" s="105"/>
      <c r="FB301" s="224"/>
    </row>
    <row r="302" spans="2:158" ht="14.25" customHeight="1" x14ac:dyDescent="0.35">
      <c r="B302" s="117"/>
      <c r="D302" s="117"/>
      <c r="E302" s="223"/>
      <c r="F302" s="223"/>
      <c r="H302" s="105"/>
      <c r="I302" s="105"/>
      <c r="J302" s="105"/>
      <c r="K302" s="105"/>
      <c r="L302" s="105"/>
      <c r="M302" s="105"/>
      <c r="N302" s="105"/>
      <c r="FB302" s="224"/>
    </row>
    <row r="303" spans="2:158" ht="14.25" customHeight="1" x14ac:dyDescent="0.35">
      <c r="B303" s="117"/>
      <c r="D303" s="117"/>
      <c r="E303" s="223"/>
      <c r="F303" s="223"/>
      <c r="H303" s="105"/>
      <c r="I303" s="105"/>
      <c r="J303" s="105"/>
      <c r="K303" s="105"/>
      <c r="L303" s="105"/>
      <c r="M303" s="105"/>
      <c r="N303" s="105"/>
      <c r="FB303" s="224"/>
    </row>
    <row r="304" spans="2:158" ht="14.25" customHeight="1" x14ac:dyDescent="0.35">
      <c r="B304" s="117"/>
      <c r="D304" s="117"/>
      <c r="E304" s="223"/>
      <c r="F304" s="223"/>
      <c r="H304" s="105"/>
      <c r="I304" s="105"/>
      <c r="J304" s="105"/>
      <c r="K304" s="105"/>
      <c r="L304" s="105"/>
      <c r="M304" s="105"/>
      <c r="N304" s="105"/>
      <c r="FB304" s="224"/>
    </row>
    <row r="305" spans="2:158" ht="14.25" customHeight="1" x14ac:dyDescent="0.35">
      <c r="B305" s="117"/>
      <c r="D305" s="117"/>
      <c r="E305" s="223"/>
      <c r="F305" s="223"/>
      <c r="H305" s="105"/>
      <c r="I305" s="105"/>
      <c r="J305" s="105"/>
      <c r="K305" s="105"/>
      <c r="L305" s="105"/>
      <c r="M305" s="105"/>
      <c r="N305" s="105"/>
      <c r="FB305" s="224"/>
    </row>
    <row r="306" spans="2:158" ht="14.25" customHeight="1" x14ac:dyDescent="0.35">
      <c r="B306" s="117"/>
      <c r="D306" s="117"/>
      <c r="E306" s="223"/>
      <c r="F306" s="223"/>
      <c r="H306" s="105"/>
      <c r="I306" s="105"/>
      <c r="J306" s="105"/>
      <c r="K306" s="105"/>
      <c r="L306" s="105"/>
      <c r="M306" s="105"/>
      <c r="N306" s="105"/>
      <c r="FB306" s="224"/>
    </row>
    <row r="307" spans="2:158" ht="14.25" customHeight="1" x14ac:dyDescent="0.35">
      <c r="B307" s="117"/>
      <c r="D307" s="117"/>
      <c r="E307" s="223"/>
      <c r="F307" s="223"/>
      <c r="H307" s="105"/>
      <c r="I307" s="105"/>
      <c r="J307" s="105"/>
      <c r="K307" s="105"/>
      <c r="L307" s="105"/>
      <c r="M307" s="105"/>
      <c r="N307" s="105"/>
      <c r="FB307" s="224"/>
    </row>
    <row r="308" spans="2:158" ht="14.25" customHeight="1" x14ac:dyDescent="0.35">
      <c r="B308" s="117"/>
      <c r="D308" s="117"/>
      <c r="E308" s="223"/>
      <c r="F308" s="223"/>
      <c r="H308" s="105"/>
      <c r="I308" s="105"/>
      <c r="J308" s="105"/>
      <c r="K308" s="105"/>
      <c r="L308" s="105"/>
      <c r="M308" s="105"/>
      <c r="N308" s="105"/>
      <c r="FB308" s="224"/>
    </row>
    <row r="309" spans="2:158" ht="14.25" customHeight="1" x14ac:dyDescent="0.35">
      <c r="B309" s="117"/>
      <c r="D309" s="117"/>
      <c r="E309" s="223"/>
      <c r="F309" s="223"/>
      <c r="H309" s="105"/>
      <c r="I309" s="105"/>
      <c r="J309" s="105"/>
      <c r="K309" s="105"/>
      <c r="L309" s="105"/>
      <c r="M309" s="105"/>
      <c r="N309" s="105"/>
      <c r="FB309" s="224"/>
    </row>
    <row r="310" spans="2:158" ht="14.25" customHeight="1" x14ac:dyDescent="0.35">
      <c r="B310" s="117"/>
      <c r="D310" s="117"/>
      <c r="E310" s="223"/>
      <c r="F310" s="223"/>
      <c r="H310" s="105"/>
      <c r="I310" s="105"/>
      <c r="J310" s="105"/>
      <c r="K310" s="105"/>
      <c r="L310" s="105"/>
      <c r="M310" s="105"/>
      <c r="N310" s="105"/>
      <c r="FB310" s="224"/>
    </row>
    <row r="311" spans="2:158" ht="14.25" customHeight="1" x14ac:dyDescent="0.35">
      <c r="B311" s="117"/>
      <c r="D311" s="117"/>
      <c r="E311" s="223"/>
      <c r="F311" s="223"/>
      <c r="H311" s="105"/>
      <c r="I311" s="105"/>
      <c r="J311" s="105"/>
      <c r="K311" s="105"/>
      <c r="L311" s="105"/>
      <c r="M311" s="105"/>
      <c r="N311" s="105"/>
      <c r="FB311" s="224"/>
    </row>
    <row r="312" spans="2:158" ht="14.25" customHeight="1" x14ac:dyDescent="0.35">
      <c r="B312" s="117"/>
      <c r="D312" s="117"/>
      <c r="E312" s="223"/>
      <c r="F312" s="223"/>
      <c r="H312" s="105"/>
      <c r="I312" s="105"/>
      <c r="J312" s="105"/>
      <c r="K312" s="105"/>
      <c r="L312" s="105"/>
      <c r="M312" s="105"/>
      <c r="N312" s="105"/>
      <c r="FB312" s="224"/>
    </row>
    <row r="313" spans="2:158" ht="14.25" customHeight="1" x14ac:dyDescent="0.35">
      <c r="B313" s="117"/>
      <c r="D313" s="117"/>
      <c r="E313" s="223"/>
      <c r="F313" s="223"/>
      <c r="H313" s="105"/>
      <c r="I313" s="105"/>
      <c r="J313" s="105"/>
      <c r="K313" s="105"/>
      <c r="L313" s="105"/>
      <c r="M313" s="105"/>
      <c r="N313" s="105"/>
      <c r="FB313" s="224"/>
    </row>
    <row r="314" spans="2:158" ht="14.25" customHeight="1" x14ac:dyDescent="0.35">
      <c r="B314" s="117"/>
      <c r="D314" s="117"/>
      <c r="E314" s="223"/>
      <c r="F314" s="223"/>
      <c r="H314" s="105"/>
      <c r="I314" s="105"/>
      <c r="J314" s="105"/>
      <c r="K314" s="105"/>
      <c r="L314" s="105"/>
      <c r="M314" s="105"/>
      <c r="N314" s="105"/>
      <c r="FB314" s="224"/>
    </row>
    <row r="315" spans="2:158" ht="14.25" customHeight="1" x14ac:dyDescent="0.35">
      <c r="B315" s="117"/>
      <c r="D315" s="117"/>
      <c r="E315" s="223"/>
      <c r="F315" s="223"/>
      <c r="H315" s="105"/>
      <c r="I315" s="105"/>
      <c r="J315" s="105"/>
      <c r="K315" s="105"/>
      <c r="L315" s="105"/>
      <c r="M315" s="105"/>
      <c r="N315" s="105"/>
      <c r="FB315" s="224"/>
    </row>
    <row r="316" spans="2:158" ht="14.25" customHeight="1" x14ac:dyDescent="0.35">
      <c r="B316" s="117"/>
      <c r="D316" s="117"/>
      <c r="E316" s="223"/>
      <c r="F316" s="223"/>
      <c r="H316" s="105"/>
      <c r="I316" s="105"/>
      <c r="J316" s="105"/>
      <c r="K316" s="105"/>
      <c r="L316" s="105"/>
      <c r="M316" s="105"/>
      <c r="N316" s="105"/>
      <c r="FB316" s="224"/>
    </row>
    <row r="317" spans="2:158" ht="14.25" customHeight="1" x14ac:dyDescent="0.35">
      <c r="B317" s="117"/>
      <c r="D317" s="117"/>
      <c r="E317" s="223"/>
      <c r="F317" s="223"/>
      <c r="H317" s="105"/>
      <c r="I317" s="105"/>
      <c r="J317" s="105"/>
      <c r="K317" s="105"/>
      <c r="L317" s="105"/>
      <c r="M317" s="105"/>
      <c r="N317" s="105"/>
    </row>
    <row r="318" spans="2:158" ht="14.25" customHeight="1" x14ac:dyDescent="0.35">
      <c r="B318" s="117"/>
      <c r="D318" s="117"/>
      <c r="E318" s="223"/>
      <c r="F318" s="223"/>
      <c r="H318" s="105"/>
      <c r="I318" s="105"/>
      <c r="J318" s="105"/>
      <c r="K318" s="105"/>
      <c r="L318" s="105"/>
      <c r="M318" s="105"/>
      <c r="N318" s="105"/>
    </row>
    <row r="319" spans="2:158" ht="14.25" customHeight="1" x14ac:dyDescent="0.35">
      <c r="B319" s="117"/>
      <c r="D319" s="117"/>
      <c r="E319" s="223"/>
      <c r="F319" s="223"/>
      <c r="H319" s="105"/>
      <c r="I319" s="105"/>
      <c r="J319" s="105"/>
      <c r="K319" s="105"/>
      <c r="L319" s="105"/>
      <c r="M319" s="105"/>
      <c r="N319" s="105"/>
    </row>
    <row r="320" spans="2:158" ht="14.25" customHeight="1" x14ac:dyDescent="0.35">
      <c r="B320" s="117"/>
      <c r="D320" s="117"/>
      <c r="E320" s="223"/>
      <c r="F320" s="223"/>
      <c r="H320" s="105"/>
      <c r="I320" s="105"/>
      <c r="J320" s="105"/>
      <c r="K320" s="105"/>
      <c r="L320" s="105"/>
      <c r="M320" s="105"/>
      <c r="N320" s="105"/>
    </row>
    <row r="321" spans="2:14" ht="14.25" customHeight="1" x14ac:dyDescent="0.35">
      <c r="B321" s="117"/>
      <c r="D321" s="117"/>
      <c r="E321" s="223"/>
      <c r="F321" s="223"/>
      <c r="H321" s="105"/>
      <c r="I321" s="105"/>
      <c r="J321" s="105"/>
      <c r="K321" s="105"/>
      <c r="L321" s="105"/>
      <c r="M321" s="105"/>
      <c r="N321" s="105"/>
    </row>
    <row r="322" spans="2:14" ht="14.25" customHeight="1" x14ac:dyDescent="0.35">
      <c r="B322" s="117"/>
      <c r="D322" s="117"/>
      <c r="E322" s="223"/>
      <c r="F322" s="223"/>
      <c r="H322" s="105"/>
      <c r="I322" s="105"/>
      <c r="J322" s="105"/>
      <c r="K322" s="105"/>
      <c r="L322" s="105"/>
      <c r="M322" s="105"/>
      <c r="N322" s="105"/>
    </row>
    <row r="323" spans="2:14" ht="14.25" customHeight="1" x14ac:dyDescent="0.35">
      <c r="B323" s="117"/>
      <c r="D323" s="117"/>
      <c r="E323" s="223"/>
      <c r="F323" s="223"/>
      <c r="H323" s="105"/>
      <c r="I323" s="105"/>
      <c r="J323" s="105"/>
      <c r="K323" s="105"/>
      <c r="L323" s="105"/>
      <c r="M323" s="105"/>
      <c r="N323" s="105"/>
    </row>
    <row r="324" spans="2:14" ht="14.25" customHeight="1" x14ac:dyDescent="0.35">
      <c r="B324" s="117"/>
      <c r="D324" s="117"/>
      <c r="E324" s="223"/>
      <c r="F324" s="223"/>
      <c r="H324" s="105"/>
      <c r="I324" s="105"/>
      <c r="J324" s="105"/>
      <c r="K324" s="105"/>
      <c r="L324" s="105"/>
      <c r="M324" s="105"/>
      <c r="N324" s="105"/>
    </row>
    <row r="325" spans="2:14" ht="14.25" customHeight="1" x14ac:dyDescent="0.35">
      <c r="B325" s="117"/>
      <c r="D325" s="117"/>
      <c r="E325" s="223"/>
      <c r="F325" s="223"/>
      <c r="H325" s="105"/>
      <c r="I325" s="105"/>
      <c r="J325" s="105"/>
      <c r="K325" s="105"/>
      <c r="L325" s="105"/>
      <c r="M325" s="105"/>
      <c r="N325" s="105"/>
    </row>
    <row r="326" spans="2:14" ht="14.25" customHeight="1" x14ac:dyDescent="0.35">
      <c r="B326" s="117"/>
      <c r="D326" s="117"/>
      <c r="E326" s="223"/>
      <c r="F326" s="223"/>
      <c r="H326" s="105"/>
      <c r="I326" s="105"/>
      <c r="J326" s="105"/>
      <c r="K326" s="105"/>
      <c r="L326" s="105"/>
      <c r="M326" s="105"/>
      <c r="N326" s="105"/>
    </row>
    <row r="327" spans="2:14" ht="14.25" customHeight="1" x14ac:dyDescent="0.35">
      <c r="B327" s="117"/>
      <c r="D327" s="117"/>
      <c r="E327" s="223"/>
      <c r="F327" s="223"/>
      <c r="H327" s="105"/>
      <c r="I327" s="105"/>
      <c r="J327" s="105"/>
      <c r="K327" s="105"/>
      <c r="L327" s="105"/>
      <c r="M327" s="105"/>
      <c r="N327" s="105"/>
    </row>
    <row r="328" spans="2:14" ht="14.25" customHeight="1" x14ac:dyDescent="0.35">
      <c r="B328" s="117"/>
      <c r="D328" s="117"/>
      <c r="E328" s="223"/>
      <c r="F328" s="223"/>
      <c r="H328" s="105"/>
      <c r="I328" s="105"/>
      <c r="J328" s="105"/>
      <c r="K328" s="105"/>
      <c r="L328" s="105"/>
      <c r="M328" s="105"/>
      <c r="N328" s="105"/>
    </row>
    <row r="329" spans="2:14" ht="14.25" customHeight="1" x14ac:dyDescent="0.35">
      <c r="B329" s="117"/>
      <c r="D329" s="117"/>
      <c r="E329" s="223"/>
      <c r="F329" s="223"/>
      <c r="H329" s="105"/>
      <c r="I329" s="105"/>
      <c r="J329" s="105"/>
      <c r="K329" s="105"/>
      <c r="L329" s="105"/>
      <c r="M329" s="105"/>
      <c r="N329" s="105"/>
    </row>
    <row r="330" spans="2:14" ht="14.25" customHeight="1" x14ac:dyDescent="0.35">
      <c r="B330" s="117"/>
      <c r="D330" s="117"/>
      <c r="E330" s="223"/>
      <c r="F330" s="223"/>
      <c r="H330" s="105"/>
      <c r="I330" s="105"/>
      <c r="J330" s="105"/>
      <c r="K330" s="105"/>
      <c r="L330" s="105"/>
      <c r="M330" s="105"/>
      <c r="N330" s="105"/>
    </row>
    <row r="331" spans="2:14" ht="14.25" customHeight="1" x14ac:dyDescent="0.35">
      <c r="B331" s="117"/>
      <c r="D331" s="117"/>
      <c r="E331" s="223"/>
      <c r="F331" s="223"/>
      <c r="H331" s="105"/>
      <c r="I331" s="105"/>
      <c r="J331" s="105"/>
      <c r="K331" s="105"/>
      <c r="L331" s="105"/>
      <c r="M331" s="105"/>
      <c r="N331" s="105"/>
    </row>
    <row r="332" spans="2:14" ht="14.25" customHeight="1" x14ac:dyDescent="0.35">
      <c r="B332" s="117"/>
      <c r="D332" s="117"/>
      <c r="E332" s="223"/>
      <c r="F332" s="223"/>
      <c r="H332" s="105"/>
      <c r="I332" s="105"/>
      <c r="J332" s="105"/>
      <c r="K332" s="105"/>
      <c r="L332" s="105"/>
      <c r="M332" s="105"/>
      <c r="N332" s="105"/>
    </row>
    <row r="333" spans="2:14" ht="14.25" customHeight="1" x14ac:dyDescent="0.35">
      <c r="B333" s="117"/>
      <c r="D333" s="117"/>
      <c r="E333" s="223"/>
      <c r="F333" s="223"/>
      <c r="H333" s="105"/>
      <c r="I333" s="105"/>
      <c r="J333" s="105"/>
      <c r="K333" s="105"/>
      <c r="L333" s="105"/>
      <c r="M333" s="105"/>
      <c r="N333" s="105"/>
    </row>
    <row r="334" spans="2:14" ht="14.25" customHeight="1" x14ac:dyDescent="0.35">
      <c r="B334" s="117"/>
      <c r="D334" s="117"/>
      <c r="E334" s="223"/>
      <c r="F334" s="223"/>
      <c r="H334" s="105"/>
      <c r="I334" s="105"/>
      <c r="J334" s="105"/>
      <c r="K334" s="105"/>
      <c r="L334" s="105"/>
      <c r="M334" s="105"/>
      <c r="N334" s="105"/>
    </row>
    <row r="335" spans="2:14" ht="14.25" customHeight="1" x14ac:dyDescent="0.35">
      <c r="B335" s="117"/>
      <c r="D335" s="117"/>
      <c r="E335" s="223"/>
      <c r="F335" s="223"/>
      <c r="H335" s="105"/>
      <c r="I335" s="105"/>
      <c r="J335" s="105"/>
      <c r="K335" s="105"/>
      <c r="L335" s="105"/>
      <c r="M335" s="105"/>
      <c r="N335" s="105"/>
    </row>
    <row r="336" spans="2:14" ht="14.25" customHeight="1" x14ac:dyDescent="0.35">
      <c r="B336" s="117"/>
      <c r="D336" s="117"/>
      <c r="E336" s="223"/>
      <c r="F336" s="223"/>
      <c r="H336" s="105"/>
      <c r="I336" s="105"/>
      <c r="J336" s="105"/>
      <c r="K336" s="105"/>
      <c r="L336" s="105"/>
      <c r="M336" s="105"/>
      <c r="N336" s="105"/>
    </row>
    <row r="337" spans="2:54" ht="14.25" customHeight="1" x14ac:dyDescent="0.35">
      <c r="B337" s="117"/>
      <c r="D337" s="117"/>
      <c r="E337" s="223"/>
      <c r="F337" s="223"/>
      <c r="H337" s="105"/>
      <c r="I337" s="105"/>
      <c r="J337" s="105"/>
      <c r="K337" s="105"/>
      <c r="L337" s="105"/>
      <c r="M337" s="105"/>
      <c r="N337" s="105"/>
    </row>
    <row r="338" spans="2:54" ht="14.25" customHeight="1" x14ac:dyDescent="0.35">
      <c r="B338" s="117"/>
      <c r="D338" s="117"/>
      <c r="E338" s="223"/>
      <c r="F338" s="223"/>
      <c r="H338" s="105"/>
      <c r="I338" s="105"/>
      <c r="J338" s="105"/>
      <c r="K338" s="105"/>
      <c r="L338" s="105"/>
      <c r="M338" s="105"/>
      <c r="N338" s="105"/>
    </row>
    <row r="339" spans="2:54" ht="14.25" customHeight="1" x14ac:dyDescent="0.35">
      <c r="B339" s="117"/>
      <c r="D339" s="117"/>
      <c r="E339" s="223"/>
      <c r="F339" s="223"/>
      <c r="H339" s="105"/>
      <c r="I339" s="105"/>
      <c r="J339" s="105"/>
      <c r="K339" s="105"/>
      <c r="L339" s="105"/>
      <c r="M339" s="105"/>
      <c r="N339" s="105"/>
    </row>
    <row r="340" spans="2:54" ht="14.25" customHeight="1" x14ac:dyDescent="0.35">
      <c r="B340" s="117"/>
      <c r="D340" s="117"/>
      <c r="E340" s="223"/>
      <c r="F340" s="223"/>
      <c r="H340" s="105"/>
      <c r="I340" s="105"/>
      <c r="J340" s="105"/>
      <c r="K340" s="105"/>
      <c r="L340" s="105"/>
      <c r="M340" s="105"/>
      <c r="N340" s="105"/>
    </row>
    <row r="341" spans="2:54" ht="14.25" customHeight="1" x14ac:dyDescent="0.35">
      <c r="B341" s="117"/>
      <c r="D341" s="117"/>
      <c r="E341" s="223"/>
      <c r="F341" s="223"/>
      <c r="H341" s="105"/>
      <c r="I341" s="105"/>
      <c r="J341" s="105"/>
      <c r="K341" s="105"/>
      <c r="L341" s="105"/>
      <c r="M341" s="105"/>
      <c r="N341" s="105"/>
    </row>
    <row r="342" spans="2:54" ht="14.25" customHeight="1" x14ac:dyDescent="0.35">
      <c r="B342" s="117"/>
      <c r="D342" s="117"/>
      <c r="E342" s="223"/>
      <c r="F342" s="223"/>
      <c r="H342" s="105"/>
      <c r="I342" s="105"/>
      <c r="J342" s="105"/>
      <c r="K342" s="105"/>
      <c r="L342" s="105"/>
      <c r="M342" s="105"/>
      <c r="N342" s="105"/>
    </row>
    <row r="343" spans="2:54" ht="14.25" customHeight="1" x14ac:dyDescent="0.35">
      <c r="B343" s="117"/>
      <c r="D343" s="117"/>
      <c r="E343" s="223"/>
      <c r="F343" s="223"/>
      <c r="H343" s="105"/>
      <c r="I343" s="105"/>
      <c r="J343" s="105"/>
      <c r="K343" s="105"/>
      <c r="L343" s="105"/>
      <c r="M343" s="105"/>
      <c r="N343" s="105"/>
    </row>
    <row r="344" spans="2:54" ht="14.25" customHeight="1" x14ac:dyDescent="0.35">
      <c r="B344" s="117"/>
      <c r="D344" s="117"/>
      <c r="E344" s="223"/>
      <c r="F344" s="223"/>
      <c r="H344" s="105"/>
      <c r="I344" s="105"/>
      <c r="J344" s="105"/>
      <c r="K344" s="105"/>
      <c r="L344" s="105"/>
      <c r="M344" s="105"/>
      <c r="N344" s="105"/>
    </row>
    <row r="345" spans="2:54" ht="14.25" customHeight="1" x14ac:dyDescent="0.35">
      <c r="B345" s="117"/>
      <c r="D345" s="117"/>
      <c r="E345" s="223"/>
      <c r="F345" s="223"/>
      <c r="H345" s="105"/>
      <c r="I345" s="105"/>
      <c r="J345" s="105"/>
      <c r="K345" s="105"/>
      <c r="L345" s="105"/>
      <c r="M345" s="105"/>
      <c r="N345" s="105"/>
    </row>
    <row r="346" spans="2:54" ht="14.25" customHeight="1" x14ac:dyDescent="0.35">
      <c r="B346" s="117"/>
      <c r="D346" s="117"/>
      <c r="E346" s="223"/>
      <c r="F346" s="223"/>
      <c r="H346" s="105"/>
      <c r="I346" s="105"/>
      <c r="J346" s="105"/>
      <c r="K346" s="105"/>
      <c r="L346" s="105"/>
      <c r="M346" s="105"/>
      <c r="N346" s="105"/>
    </row>
    <row r="347" spans="2:54" ht="14.25" customHeight="1" x14ac:dyDescent="0.35">
      <c r="B347" s="117"/>
      <c r="D347" s="117"/>
      <c r="E347" s="223"/>
      <c r="F347" s="223"/>
      <c r="H347" s="105"/>
      <c r="I347" s="105"/>
      <c r="J347" s="105"/>
      <c r="K347" s="105"/>
      <c r="L347" s="105"/>
      <c r="M347" s="105"/>
      <c r="N347" s="105"/>
    </row>
    <row r="348" spans="2:54" ht="35.4" customHeight="1" x14ac:dyDescent="0.35">
      <c r="B348" s="117"/>
      <c r="D348" s="117"/>
      <c r="E348" s="223"/>
      <c r="F348" s="223"/>
      <c r="H348" s="105"/>
      <c r="I348" s="105"/>
      <c r="J348" s="105"/>
      <c r="K348" s="105"/>
      <c r="L348" s="105"/>
      <c r="M348" s="105"/>
      <c r="N348" s="105"/>
    </row>
    <row r="349" spans="2:54" ht="36" customHeight="1" x14ac:dyDescent="0.35">
      <c r="B349" s="117"/>
      <c r="D349" s="117"/>
      <c r="E349" s="223"/>
      <c r="F349" s="223"/>
    </row>
    <row r="350" spans="2:54" ht="14.25" customHeight="1" x14ac:dyDescent="0.35">
      <c r="B350" s="117"/>
      <c r="D350" s="117"/>
      <c r="E350" s="223"/>
      <c r="F350" s="223"/>
    </row>
    <row r="351" spans="2:54" ht="14.25" customHeight="1" x14ac:dyDescent="0.35">
      <c r="B351" s="117"/>
      <c r="D351" s="117"/>
      <c r="E351" s="223"/>
      <c r="F351" s="223"/>
    </row>
    <row r="352" spans="2:54" ht="14.25" customHeight="1" x14ac:dyDescent="0.35">
      <c r="B352" s="117"/>
      <c r="D352" s="117"/>
      <c r="E352" s="223"/>
      <c r="F352" s="223"/>
      <c r="BA352" s="105"/>
      <c r="BB352" s="105">
        <f t="shared" ref="BB352" si="147">(BA352*5.1%)+BA352</f>
        <v>0</v>
      </c>
    </row>
    <row r="353" spans="2:6" ht="14.25" customHeight="1" x14ac:dyDescent="0.35">
      <c r="D353" s="117"/>
      <c r="E353" s="223"/>
      <c r="F353" s="223"/>
    </row>
    <row r="354" spans="2:6" ht="14.25" customHeight="1" x14ac:dyDescent="0.35">
      <c r="B354" s="117"/>
      <c r="D354" s="117"/>
      <c r="E354" s="223"/>
      <c r="F354" s="223"/>
    </row>
    <row r="355" spans="2:6" ht="14.25" customHeight="1" x14ac:dyDescent="0.35">
      <c r="B355" s="117"/>
      <c r="D355" s="117"/>
      <c r="E355" s="223"/>
      <c r="F355" s="223"/>
    </row>
    <row r="356" spans="2:6" ht="14.25" customHeight="1" x14ac:dyDescent="0.35">
      <c r="B356" s="117"/>
      <c r="D356" s="117"/>
      <c r="E356" s="223"/>
      <c r="F356" s="223"/>
    </row>
    <row r="357" spans="2:6" ht="14.25" customHeight="1" x14ac:dyDescent="0.35">
      <c r="B357" s="117"/>
      <c r="D357" s="117"/>
      <c r="E357" s="223"/>
      <c r="F357" s="223"/>
    </row>
    <row r="358" spans="2:6" ht="14.25" customHeight="1" x14ac:dyDescent="0.35">
      <c r="B358" s="117"/>
      <c r="D358" s="117"/>
      <c r="E358" s="223"/>
      <c r="F358" s="223"/>
    </row>
    <row r="359" spans="2:6" ht="14.25" customHeight="1" x14ac:dyDescent="0.35">
      <c r="B359" s="117"/>
      <c r="D359" s="117"/>
      <c r="E359" s="223"/>
      <c r="F359" s="223"/>
    </row>
    <row r="360" spans="2:6" ht="14.25" customHeight="1" x14ac:dyDescent="0.35">
      <c r="B360" s="117"/>
      <c r="D360" s="117"/>
      <c r="E360" s="223"/>
      <c r="F360" s="223"/>
    </row>
    <row r="361" spans="2:6" ht="14.25" customHeight="1" x14ac:dyDescent="0.35">
      <c r="B361" s="117"/>
      <c r="D361" s="117"/>
      <c r="E361" s="223"/>
      <c r="F361" s="223"/>
    </row>
    <row r="362" spans="2:6" ht="14.25" customHeight="1" x14ac:dyDescent="0.35">
      <c r="B362" s="117"/>
      <c r="D362" s="117"/>
      <c r="E362" s="223"/>
      <c r="F362" s="223"/>
    </row>
    <row r="363" spans="2:6" ht="14.25" customHeight="1" x14ac:dyDescent="0.35">
      <c r="B363" s="117"/>
      <c r="D363" s="117"/>
      <c r="E363" s="223"/>
      <c r="F363" s="223"/>
    </row>
    <row r="364" spans="2:6" ht="14.25" customHeight="1" x14ac:dyDescent="0.35">
      <c r="B364" s="117"/>
      <c r="D364" s="117"/>
      <c r="E364" s="223"/>
      <c r="F364" s="223"/>
    </row>
    <row r="365" spans="2:6" ht="14.25" customHeight="1" x14ac:dyDescent="0.35">
      <c r="B365" s="117"/>
      <c r="D365" s="117"/>
      <c r="E365" s="223"/>
      <c r="F365" s="223"/>
    </row>
    <row r="366" spans="2:6" ht="14.25" customHeight="1" x14ac:dyDescent="0.35">
      <c r="B366" s="117"/>
      <c r="D366" s="117"/>
      <c r="E366" s="223"/>
      <c r="F366" s="223"/>
    </row>
    <row r="367" spans="2:6" ht="14.25" customHeight="1" x14ac:dyDescent="0.35">
      <c r="B367" s="117"/>
      <c r="D367" s="117"/>
      <c r="E367" s="223"/>
      <c r="F367" s="223"/>
    </row>
    <row r="368" spans="2:6" ht="14.25" customHeight="1" x14ac:dyDescent="0.35">
      <c r="B368" s="117"/>
      <c r="D368" s="117"/>
      <c r="E368" s="223"/>
      <c r="F368" s="223"/>
    </row>
    <row r="369" spans="2:6" ht="14.25" customHeight="1" x14ac:dyDescent="0.35">
      <c r="B369" s="117"/>
      <c r="D369" s="117"/>
      <c r="E369" s="223"/>
      <c r="F369" s="223"/>
    </row>
    <row r="370" spans="2:6" ht="14.25" customHeight="1" x14ac:dyDescent="0.35">
      <c r="B370" s="117"/>
      <c r="D370" s="117"/>
      <c r="E370" s="223"/>
      <c r="F370" s="223"/>
    </row>
    <row r="371" spans="2:6" ht="14.25" customHeight="1" x14ac:dyDescent="0.35">
      <c r="B371" s="117"/>
      <c r="D371" s="117"/>
      <c r="E371" s="223"/>
      <c r="F371" s="223"/>
    </row>
    <row r="372" spans="2:6" ht="14.25" customHeight="1" x14ac:dyDescent="0.35">
      <c r="B372" s="117"/>
      <c r="D372" s="117"/>
      <c r="E372" s="223"/>
      <c r="F372" s="223"/>
    </row>
    <row r="373" spans="2:6" ht="14.25" customHeight="1" x14ac:dyDescent="0.35">
      <c r="B373" s="117"/>
      <c r="D373" s="117"/>
      <c r="E373" s="223"/>
      <c r="F373" s="223"/>
    </row>
    <row r="374" spans="2:6" ht="14.25" customHeight="1" x14ac:dyDescent="0.35">
      <c r="B374" s="117"/>
      <c r="D374" s="117"/>
      <c r="E374" s="223"/>
      <c r="F374" s="223"/>
    </row>
    <row r="375" spans="2:6" ht="14.25" customHeight="1" x14ac:dyDescent="0.35">
      <c r="B375" s="117"/>
      <c r="D375" s="117"/>
      <c r="E375" s="223"/>
      <c r="F375" s="223"/>
    </row>
    <row r="376" spans="2:6" ht="14.25" customHeight="1" x14ac:dyDescent="0.35">
      <c r="B376" s="117"/>
      <c r="D376" s="117"/>
      <c r="E376" s="223"/>
      <c r="F376" s="223"/>
    </row>
    <row r="377" spans="2:6" ht="14.25" customHeight="1" x14ac:dyDescent="0.35">
      <c r="B377" s="117"/>
      <c r="D377" s="117"/>
      <c r="E377" s="223"/>
      <c r="F377" s="223"/>
    </row>
    <row r="378" spans="2:6" ht="14.25" customHeight="1" x14ac:dyDescent="0.35">
      <c r="B378" s="117"/>
      <c r="D378" s="117"/>
      <c r="E378" s="223"/>
      <c r="F378" s="223"/>
    </row>
    <row r="379" spans="2:6" ht="14.25" customHeight="1" x14ac:dyDescent="0.35">
      <c r="B379" s="117"/>
      <c r="D379" s="117"/>
      <c r="E379" s="223"/>
      <c r="F379" s="223"/>
    </row>
    <row r="380" spans="2:6" ht="14.25" customHeight="1" x14ac:dyDescent="0.35">
      <c r="B380" s="117"/>
      <c r="D380" s="117"/>
      <c r="E380" s="223"/>
      <c r="F380" s="223"/>
    </row>
    <row r="381" spans="2:6" ht="14.25" customHeight="1" x14ac:dyDescent="0.35">
      <c r="B381" s="117"/>
      <c r="D381" s="117"/>
      <c r="E381" s="223"/>
      <c r="F381" s="223"/>
    </row>
    <row r="382" spans="2:6" ht="14.25" customHeight="1" x14ac:dyDescent="0.35">
      <c r="B382" s="117"/>
      <c r="D382" s="117"/>
      <c r="E382" s="223"/>
      <c r="F382" s="223"/>
    </row>
    <row r="383" spans="2:6" ht="14.25" customHeight="1" x14ac:dyDescent="0.35">
      <c r="B383" s="117"/>
      <c r="D383" s="117"/>
      <c r="E383" s="223"/>
      <c r="F383" s="223"/>
    </row>
    <row r="384" spans="2:6" ht="14.25" customHeight="1" x14ac:dyDescent="0.35">
      <c r="B384" s="117"/>
      <c r="D384" s="117"/>
      <c r="E384" s="223"/>
      <c r="F384" s="223"/>
    </row>
    <row r="385" spans="2:6" ht="14.25" customHeight="1" x14ac:dyDescent="0.35">
      <c r="B385" s="117"/>
      <c r="D385" s="117"/>
      <c r="E385" s="223"/>
      <c r="F385" s="223"/>
    </row>
    <row r="386" spans="2:6" ht="14.25" customHeight="1" x14ac:dyDescent="0.35">
      <c r="B386" s="117"/>
      <c r="D386" s="117"/>
      <c r="E386" s="223"/>
      <c r="F386" s="223"/>
    </row>
    <row r="387" spans="2:6" ht="14.25" customHeight="1" x14ac:dyDescent="0.35">
      <c r="B387" s="117"/>
      <c r="D387" s="117"/>
      <c r="E387" s="223"/>
      <c r="F387" s="223"/>
    </row>
    <row r="388" spans="2:6" ht="14.25" customHeight="1" x14ac:dyDescent="0.35">
      <c r="B388" s="117"/>
      <c r="D388" s="117"/>
      <c r="E388" s="223"/>
      <c r="F388" s="223"/>
    </row>
    <row r="389" spans="2:6" ht="14.25" customHeight="1" x14ac:dyDescent="0.35">
      <c r="B389" s="117"/>
      <c r="D389" s="117"/>
      <c r="E389" s="223"/>
      <c r="F389" s="223"/>
    </row>
    <row r="390" spans="2:6" ht="14.25" customHeight="1" x14ac:dyDescent="0.35">
      <c r="B390" s="117"/>
      <c r="D390" s="117"/>
      <c r="E390" s="223"/>
      <c r="F390" s="223"/>
    </row>
    <row r="391" spans="2:6" ht="14.25" customHeight="1" x14ac:dyDescent="0.35">
      <c r="B391" s="117"/>
      <c r="D391" s="117"/>
      <c r="E391" s="223"/>
      <c r="F391" s="223"/>
    </row>
    <row r="392" spans="2:6" ht="14.25" customHeight="1" x14ac:dyDescent="0.35">
      <c r="B392" s="117"/>
      <c r="D392" s="117"/>
      <c r="E392" s="223"/>
      <c r="F392" s="223"/>
    </row>
    <row r="393" spans="2:6" ht="14.25" customHeight="1" x14ac:dyDescent="0.35">
      <c r="B393" s="117"/>
      <c r="D393" s="117"/>
      <c r="E393" s="223"/>
      <c r="F393" s="223"/>
    </row>
    <row r="394" spans="2:6" ht="14.25" customHeight="1" x14ac:dyDescent="0.35">
      <c r="B394" s="117"/>
      <c r="D394" s="117"/>
      <c r="E394" s="223"/>
      <c r="F394" s="223"/>
    </row>
    <row r="395" spans="2:6" ht="14.25" customHeight="1" x14ac:dyDescent="0.35">
      <c r="B395" s="117"/>
      <c r="D395" s="117"/>
      <c r="E395" s="223"/>
      <c r="F395" s="223"/>
    </row>
    <row r="396" spans="2:6" ht="14.25" customHeight="1" x14ac:dyDescent="0.35">
      <c r="B396" s="117"/>
      <c r="D396" s="117"/>
      <c r="E396" s="223"/>
      <c r="F396" s="223"/>
    </row>
    <row r="397" spans="2:6" ht="14.25" customHeight="1" x14ac:dyDescent="0.35">
      <c r="B397" s="117"/>
      <c r="D397" s="117"/>
      <c r="E397" s="223"/>
      <c r="F397" s="223"/>
    </row>
    <row r="398" spans="2:6" ht="14.25" customHeight="1" x14ac:dyDescent="0.35">
      <c r="B398" s="117"/>
      <c r="D398" s="117"/>
      <c r="E398" s="223"/>
      <c r="F398" s="223"/>
    </row>
    <row r="399" spans="2:6" ht="14.25" customHeight="1" x14ac:dyDescent="0.35">
      <c r="B399" s="117"/>
      <c r="D399" s="117"/>
      <c r="E399" s="223"/>
      <c r="F399" s="223"/>
    </row>
    <row r="400" spans="2:6" ht="14.25" customHeight="1" x14ac:dyDescent="0.35">
      <c r="B400" s="117"/>
      <c r="D400" s="117"/>
      <c r="E400" s="223"/>
      <c r="F400" s="223"/>
    </row>
    <row r="401" spans="2:6" ht="14.25" customHeight="1" x14ac:dyDescent="0.35">
      <c r="B401" s="117"/>
      <c r="D401" s="117"/>
      <c r="E401" s="223"/>
      <c r="F401" s="223"/>
    </row>
    <row r="402" spans="2:6" ht="14.25" customHeight="1" x14ac:dyDescent="0.35">
      <c r="B402" s="117"/>
      <c r="D402" s="117"/>
      <c r="E402" s="223"/>
      <c r="F402" s="223"/>
    </row>
    <row r="403" spans="2:6" ht="14.25" customHeight="1" x14ac:dyDescent="0.35">
      <c r="B403" s="117"/>
      <c r="D403" s="117"/>
      <c r="E403" s="223"/>
      <c r="F403" s="223"/>
    </row>
    <row r="404" spans="2:6" ht="14.25" customHeight="1" x14ac:dyDescent="0.35">
      <c r="B404" s="117"/>
      <c r="D404" s="117"/>
      <c r="E404" s="223"/>
      <c r="F404" s="223"/>
    </row>
    <row r="405" spans="2:6" ht="14.25" customHeight="1" x14ac:dyDescent="0.35">
      <c r="B405" s="117"/>
      <c r="D405" s="117"/>
      <c r="E405" s="223"/>
      <c r="F405" s="223"/>
    </row>
    <row r="406" spans="2:6" ht="14.25" customHeight="1" x14ac:dyDescent="0.35">
      <c r="B406" s="117"/>
      <c r="D406" s="117"/>
      <c r="E406" s="223"/>
      <c r="F406" s="223"/>
    </row>
    <row r="407" spans="2:6" ht="14.25" customHeight="1" x14ac:dyDescent="0.35">
      <c r="B407" s="117"/>
      <c r="D407" s="117"/>
      <c r="E407" s="223"/>
      <c r="F407" s="223"/>
    </row>
    <row r="408" spans="2:6" ht="14.25" customHeight="1" x14ac:dyDescent="0.35">
      <c r="B408" s="117"/>
      <c r="D408" s="117"/>
      <c r="E408" s="223"/>
      <c r="F408" s="223"/>
    </row>
    <row r="409" spans="2:6" ht="14.25" customHeight="1" x14ac:dyDescent="0.35">
      <c r="B409" s="117"/>
      <c r="D409" s="117"/>
      <c r="E409" s="223"/>
      <c r="F409" s="223"/>
    </row>
    <row r="410" spans="2:6" ht="14.25" customHeight="1" x14ac:dyDescent="0.35">
      <c r="B410" s="117"/>
      <c r="D410" s="117"/>
      <c r="E410" s="223"/>
      <c r="F410" s="223"/>
    </row>
    <row r="411" spans="2:6" ht="14.25" customHeight="1" x14ac:dyDescent="0.35">
      <c r="B411" s="117"/>
      <c r="D411" s="117"/>
      <c r="E411" s="223"/>
      <c r="F411" s="223"/>
    </row>
    <row r="412" spans="2:6" ht="14.25" customHeight="1" x14ac:dyDescent="0.35">
      <c r="B412" s="117"/>
      <c r="D412" s="117"/>
      <c r="E412" s="223"/>
      <c r="F412" s="223"/>
    </row>
    <row r="413" spans="2:6" ht="14.25" customHeight="1" x14ac:dyDescent="0.35">
      <c r="B413" s="117"/>
      <c r="D413" s="117"/>
      <c r="E413" s="223"/>
      <c r="F413" s="223"/>
    </row>
    <row r="414" spans="2:6" ht="14.25" customHeight="1" x14ac:dyDescent="0.35">
      <c r="B414" s="117"/>
      <c r="D414" s="117"/>
      <c r="E414" s="223"/>
      <c r="F414" s="223"/>
    </row>
    <row r="415" spans="2:6" ht="14.25" customHeight="1" x14ac:dyDescent="0.35">
      <c r="B415" s="117"/>
      <c r="D415" s="117"/>
      <c r="E415" s="223"/>
      <c r="F415" s="223"/>
    </row>
    <row r="416" spans="2:6" ht="14.25" customHeight="1" x14ac:dyDescent="0.35">
      <c r="B416" s="117"/>
      <c r="D416" s="117"/>
      <c r="E416" s="223"/>
      <c r="F416" s="223"/>
    </row>
    <row r="417" spans="2:6" ht="14.25" customHeight="1" x14ac:dyDescent="0.35">
      <c r="B417" s="117"/>
      <c r="D417" s="117"/>
      <c r="E417" s="223"/>
      <c r="F417" s="223"/>
    </row>
    <row r="418" spans="2:6" ht="14.25" customHeight="1" x14ac:dyDescent="0.35">
      <c r="B418" s="117"/>
      <c r="D418" s="117"/>
      <c r="E418" s="223"/>
      <c r="F418" s="223"/>
    </row>
    <row r="419" spans="2:6" ht="14.25" customHeight="1" x14ac:dyDescent="0.35">
      <c r="B419" s="117"/>
      <c r="D419" s="117"/>
      <c r="E419" s="223"/>
      <c r="F419" s="223"/>
    </row>
    <row r="420" spans="2:6" ht="14.25" customHeight="1" x14ac:dyDescent="0.35">
      <c r="B420" s="117"/>
      <c r="D420" s="117"/>
      <c r="E420" s="223"/>
      <c r="F420" s="223"/>
    </row>
    <row r="421" spans="2:6" ht="14.25" customHeight="1" x14ac:dyDescent="0.35">
      <c r="B421" s="117"/>
      <c r="D421" s="117"/>
      <c r="E421" s="223"/>
      <c r="F421" s="223"/>
    </row>
    <row r="422" spans="2:6" ht="14.25" customHeight="1" x14ac:dyDescent="0.35">
      <c r="B422" s="117"/>
      <c r="D422" s="117"/>
      <c r="E422" s="223"/>
      <c r="F422" s="223"/>
    </row>
    <row r="423" spans="2:6" ht="14.25" customHeight="1" x14ac:dyDescent="0.35">
      <c r="B423" s="117"/>
      <c r="D423" s="117"/>
      <c r="E423" s="223"/>
      <c r="F423" s="223"/>
    </row>
    <row r="424" spans="2:6" ht="14.25" customHeight="1" x14ac:dyDescent="0.35">
      <c r="B424" s="117"/>
      <c r="D424" s="117"/>
      <c r="E424" s="223"/>
      <c r="F424" s="223"/>
    </row>
    <row r="425" spans="2:6" ht="14.25" customHeight="1" x14ac:dyDescent="0.35">
      <c r="B425" s="117"/>
      <c r="D425" s="117"/>
      <c r="E425" s="223"/>
      <c r="F425" s="223"/>
    </row>
    <row r="426" spans="2:6" ht="14.25" customHeight="1" x14ac:dyDescent="0.35">
      <c r="B426" s="117"/>
      <c r="D426" s="117"/>
      <c r="E426" s="223"/>
      <c r="F426" s="223"/>
    </row>
    <row r="427" spans="2:6" ht="14.25" customHeight="1" x14ac:dyDescent="0.35">
      <c r="B427" s="117"/>
      <c r="D427" s="117"/>
      <c r="E427" s="223"/>
      <c r="F427" s="223"/>
    </row>
    <row r="428" spans="2:6" ht="14.25" customHeight="1" x14ac:dyDescent="0.35">
      <c r="B428" s="117"/>
      <c r="D428" s="117"/>
      <c r="E428" s="223"/>
      <c r="F428" s="223"/>
    </row>
    <row r="429" spans="2:6" ht="14.25" customHeight="1" x14ac:dyDescent="0.35">
      <c r="B429" s="117"/>
      <c r="D429" s="117"/>
      <c r="E429" s="223"/>
      <c r="F429" s="223"/>
    </row>
    <row r="430" spans="2:6" ht="14.25" customHeight="1" x14ac:dyDescent="0.35">
      <c r="B430" s="117"/>
      <c r="D430" s="117"/>
      <c r="E430" s="223"/>
      <c r="F430" s="223"/>
    </row>
    <row r="431" spans="2:6" ht="14.25" customHeight="1" x14ac:dyDescent="0.35">
      <c r="B431" s="117"/>
      <c r="D431" s="117"/>
      <c r="E431" s="223"/>
      <c r="F431" s="223"/>
    </row>
    <row r="432" spans="2:6" ht="14.25" customHeight="1" x14ac:dyDescent="0.35">
      <c r="B432" s="117"/>
      <c r="D432" s="117"/>
      <c r="E432" s="223"/>
      <c r="F432" s="223"/>
    </row>
    <row r="433" spans="2:6" ht="14.25" customHeight="1" x14ac:dyDescent="0.35">
      <c r="B433" s="117"/>
      <c r="D433" s="117"/>
      <c r="E433" s="223"/>
      <c r="F433" s="223"/>
    </row>
    <row r="434" spans="2:6" ht="14.25" customHeight="1" x14ac:dyDescent="0.35">
      <c r="B434" s="117"/>
      <c r="D434" s="117"/>
      <c r="E434" s="223"/>
      <c r="F434" s="223"/>
    </row>
    <row r="435" spans="2:6" ht="14.25" customHeight="1" x14ac:dyDescent="0.35">
      <c r="B435" s="117"/>
      <c r="D435" s="117"/>
      <c r="E435" s="223"/>
      <c r="F435" s="223"/>
    </row>
    <row r="436" spans="2:6" ht="14.25" customHeight="1" x14ac:dyDescent="0.35">
      <c r="B436" s="117"/>
      <c r="D436" s="117"/>
      <c r="E436" s="223"/>
      <c r="F436" s="223"/>
    </row>
    <row r="437" spans="2:6" ht="14.25" customHeight="1" x14ac:dyDescent="0.35">
      <c r="B437" s="117"/>
      <c r="D437" s="117"/>
      <c r="E437" s="223"/>
      <c r="F437" s="223"/>
    </row>
    <row r="438" spans="2:6" ht="14.25" customHeight="1" x14ac:dyDescent="0.35">
      <c r="B438" s="117"/>
      <c r="D438" s="117"/>
      <c r="E438" s="223"/>
      <c r="F438" s="223"/>
    </row>
    <row r="439" spans="2:6" ht="14.25" customHeight="1" x14ac:dyDescent="0.35">
      <c r="B439" s="117"/>
      <c r="D439" s="117"/>
      <c r="E439" s="223"/>
      <c r="F439" s="223"/>
    </row>
    <row r="440" spans="2:6" ht="14.25" customHeight="1" x14ac:dyDescent="0.35">
      <c r="B440" s="117"/>
      <c r="D440" s="117"/>
      <c r="E440" s="223"/>
      <c r="F440" s="223"/>
    </row>
    <row r="441" spans="2:6" ht="14.25" customHeight="1" x14ac:dyDescent="0.35">
      <c r="B441" s="117"/>
      <c r="D441" s="117"/>
      <c r="E441" s="223"/>
      <c r="F441" s="223"/>
    </row>
    <row r="442" spans="2:6" ht="14.25" customHeight="1" x14ac:dyDescent="0.35">
      <c r="B442" s="117"/>
      <c r="D442" s="117"/>
      <c r="E442" s="223"/>
      <c r="F442" s="223"/>
    </row>
    <row r="443" spans="2:6" ht="14.25" customHeight="1" x14ac:dyDescent="0.35">
      <c r="B443" s="117"/>
      <c r="D443" s="117"/>
      <c r="E443" s="223"/>
      <c r="F443" s="223"/>
    </row>
    <row r="444" spans="2:6" ht="14.25" customHeight="1" x14ac:dyDescent="0.35">
      <c r="B444" s="117"/>
      <c r="D444" s="117"/>
      <c r="E444" s="223"/>
      <c r="F444" s="223"/>
    </row>
    <row r="445" spans="2:6" ht="14.25" customHeight="1" x14ac:dyDescent="0.35">
      <c r="B445" s="117"/>
      <c r="D445" s="117"/>
      <c r="E445" s="223"/>
      <c r="F445" s="223"/>
    </row>
    <row r="446" spans="2:6" ht="14.25" customHeight="1" x14ac:dyDescent="0.35">
      <c r="B446" s="117"/>
      <c r="D446" s="117"/>
      <c r="E446" s="223"/>
      <c r="F446" s="223"/>
    </row>
    <row r="447" spans="2:6" ht="14.25" customHeight="1" x14ac:dyDescent="0.35">
      <c r="B447" s="117"/>
      <c r="D447" s="117"/>
      <c r="E447" s="223"/>
      <c r="F447" s="223"/>
    </row>
    <row r="448" spans="2:6" ht="14.25" customHeight="1" x14ac:dyDescent="0.35">
      <c r="B448" s="117"/>
      <c r="D448" s="117"/>
      <c r="E448" s="223"/>
      <c r="F448" s="223"/>
    </row>
    <row r="449" spans="2:6" ht="14.25" customHeight="1" x14ac:dyDescent="0.35">
      <c r="B449" s="117"/>
      <c r="D449" s="117"/>
      <c r="E449" s="223"/>
      <c r="F449" s="223"/>
    </row>
    <row r="450" spans="2:6" ht="14.25" customHeight="1" x14ac:dyDescent="0.35">
      <c r="B450" s="117"/>
      <c r="D450" s="117"/>
      <c r="E450" s="223"/>
      <c r="F450" s="223"/>
    </row>
    <row r="451" spans="2:6" ht="14.25" customHeight="1" x14ac:dyDescent="0.35">
      <c r="B451" s="117"/>
      <c r="D451" s="117"/>
      <c r="E451" s="223"/>
      <c r="F451" s="223"/>
    </row>
    <row r="452" spans="2:6" ht="14.25" customHeight="1" x14ac:dyDescent="0.35">
      <c r="B452" s="117"/>
      <c r="D452" s="117"/>
      <c r="E452" s="223"/>
      <c r="F452" s="223"/>
    </row>
    <row r="453" spans="2:6" ht="14.25" customHeight="1" x14ac:dyDescent="0.35">
      <c r="B453" s="117"/>
      <c r="D453" s="117"/>
      <c r="E453" s="223"/>
      <c r="F453" s="223"/>
    </row>
    <row r="454" spans="2:6" ht="14.25" customHeight="1" x14ac:dyDescent="0.35">
      <c r="B454" s="117"/>
      <c r="D454" s="117"/>
      <c r="E454" s="223"/>
      <c r="F454" s="223"/>
    </row>
    <row r="455" spans="2:6" ht="14.25" customHeight="1" x14ac:dyDescent="0.35">
      <c r="B455" s="117"/>
      <c r="D455" s="117"/>
      <c r="E455" s="223"/>
      <c r="F455" s="223"/>
    </row>
    <row r="456" spans="2:6" ht="14.25" customHeight="1" x14ac:dyDescent="0.35">
      <c r="B456" s="117"/>
      <c r="D456" s="117"/>
      <c r="E456" s="223"/>
      <c r="F456" s="223"/>
    </row>
    <row r="457" spans="2:6" ht="14.25" customHeight="1" x14ac:dyDescent="0.35">
      <c r="B457" s="117"/>
      <c r="D457" s="117"/>
      <c r="E457" s="223"/>
      <c r="F457" s="223"/>
    </row>
    <row r="458" spans="2:6" ht="14.25" customHeight="1" x14ac:dyDescent="0.35">
      <c r="B458" s="117"/>
      <c r="D458" s="117"/>
      <c r="E458" s="223"/>
      <c r="F458" s="223"/>
    </row>
    <row r="459" spans="2:6" ht="14.25" customHeight="1" x14ac:dyDescent="0.35">
      <c r="B459" s="117"/>
      <c r="D459" s="117"/>
      <c r="E459" s="223"/>
      <c r="F459" s="223"/>
    </row>
    <row r="460" spans="2:6" ht="14.25" customHeight="1" x14ac:dyDescent="0.35">
      <c r="B460" s="117"/>
      <c r="D460" s="117"/>
      <c r="E460" s="223"/>
      <c r="F460" s="223"/>
    </row>
    <row r="461" spans="2:6" ht="14.25" customHeight="1" x14ac:dyDescent="0.35">
      <c r="B461" s="117"/>
      <c r="D461" s="117"/>
      <c r="E461" s="223"/>
      <c r="F461" s="223"/>
    </row>
    <row r="462" spans="2:6" ht="14.25" customHeight="1" x14ac:dyDescent="0.35">
      <c r="B462" s="117"/>
      <c r="D462" s="117"/>
      <c r="E462" s="223"/>
      <c r="F462" s="223"/>
    </row>
    <row r="463" spans="2:6" ht="14.25" customHeight="1" x14ac:dyDescent="0.35">
      <c r="B463" s="117"/>
      <c r="D463" s="117"/>
      <c r="E463" s="223"/>
      <c r="F463" s="223"/>
    </row>
    <row r="464" spans="2:6" ht="14.25" customHeight="1" x14ac:dyDescent="0.35">
      <c r="B464" s="117"/>
      <c r="D464" s="117"/>
      <c r="E464" s="223"/>
      <c r="F464" s="223"/>
    </row>
    <row r="465" spans="2:6" ht="14.25" customHeight="1" x14ac:dyDescent="0.35">
      <c r="B465" s="117"/>
      <c r="D465" s="117"/>
      <c r="E465" s="223"/>
      <c r="F465" s="223"/>
    </row>
    <row r="466" spans="2:6" ht="14.25" customHeight="1" x14ac:dyDescent="0.35">
      <c r="B466" s="117"/>
      <c r="D466" s="117"/>
      <c r="E466" s="223"/>
      <c r="F466" s="223"/>
    </row>
    <row r="467" spans="2:6" ht="14.25" customHeight="1" x14ac:dyDescent="0.35">
      <c r="B467" s="117"/>
      <c r="D467" s="117"/>
      <c r="E467" s="223"/>
      <c r="F467" s="223"/>
    </row>
    <row r="468" spans="2:6" ht="14.25" customHeight="1" x14ac:dyDescent="0.35">
      <c r="B468" s="117"/>
      <c r="D468" s="117"/>
      <c r="E468" s="223"/>
      <c r="F468" s="223"/>
    </row>
    <row r="469" spans="2:6" ht="14.25" customHeight="1" x14ac:dyDescent="0.35">
      <c r="B469" s="117"/>
      <c r="D469" s="117"/>
      <c r="E469" s="223"/>
      <c r="F469" s="223"/>
    </row>
    <row r="470" spans="2:6" ht="14.25" customHeight="1" x14ac:dyDescent="0.35">
      <c r="B470" s="117"/>
      <c r="D470" s="117"/>
      <c r="E470" s="223"/>
      <c r="F470" s="223"/>
    </row>
    <row r="471" spans="2:6" ht="14.25" customHeight="1" x14ac:dyDescent="0.35">
      <c r="B471" s="117"/>
      <c r="D471" s="117"/>
      <c r="E471" s="223"/>
      <c r="F471" s="223"/>
    </row>
    <row r="472" spans="2:6" ht="14.25" customHeight="1" x14ac:dyDescent="0.35">
      <c r="B472" s="117"/>
      <c r="D472" s="117"/>
      <c r="E472" s="223"/>
      <c r="F472" s="223"/>
    </row>
    <row r="473" spans="2:6" ht="14.25" customHeight="1" x14ac:dyDescent="0.35">
      <c r="B473" s="117"/>
      <c r="D473" s="117"/>
      <c r="E473" s="223"/>
      <c r="F473" s="223"/>
    </row>
    <row r="474" spans="2:6" ht="14.25" customHeight="1" x14ac:dyDescent="0.35">
      <c r="B474" s="117"/>
      <c r="D474" s="117"/>
      <c r="E474" s="223"/>
      <c r="F474" s="223"/>
    </row>
    <row r="475" spans="2:6" ht="14.25" customHeight="1" x14ac:dyDescent="0.35">
      <c r="B475" s="117"/>
      <c r="D475" s="117"/>
      <c r="E475" s="223"/>
      <c r="F475" s="223"/>
    </row>
    <row r="476" spans="2:6" ht="14.25" customHeight="1" x14ac:dyDescent="0.35">
      <c r="B476" s="117"/>
      <c r="D476" s="117"/>
      <c r="E476" s="223"/>
      <c r="F476" s="223"/>
    </row>
    <row r="477" spans="2:6" ht="14.25" customHeight="1" x14ac:dyDescent="0.35">
      <c r="B477" s="117"/>
      <c r="D477" s="117"/>
      <c r="E477" s="223"/>
      <c r="F477" s="223"/>
    </row>
    <row r="478" spans="2:6" ht="14.25" customHeight="1" x14ac:dyDescent="0.35">
      <c r="B478" s="117"/>
      <c r="D478" s="117"/>
      <c r="E478" s="223"/>
      <c r="F478" s="223"/>
    </row>
    <row r="479" spans="2:6" ht="14.25" customHeight="1" x14ac:dyDescent="0.35">
      <c r="B479" s="117"/>
      <c r="D479" s="117"/>
      <c r="E479" s="223"/>
      <c r="F479" s="223"/>
    </row>
    <row r="480" spans="2:6" ht="14.25" customHeight="1" x14ac:dyDescent="0.35">
      <c r="B480" s="117"/>
      <c r="D480" s="117"/>
      <c r="E480" s="223"/>
      <c r="F480" s="223"/>
    </row>
    <row r="481" spans="2:6" ht="14.25" customHeight="1" x14ac:dyDescent="0.35">
      <c r="B481" s="117"/>
      <c r="D481" s="117"/>
      <c r="E481" s="223"/>
      <c r="F481" s="223"/>
    </row>
    <row r="482" spans="2:6" ht="14.25" customHeight="1" x14ac:dyDescent="0.35">
      <c r="B482" s="117"/>
      <c r="D482" s="117"/>
      <c r="E482" s="223"/>
      <c r="F482" s="223"/>
    </row>
    <row r="483" spans="2:6" ht="14.25" customHeight="1" x14ac:dyDescent="0.35">
      <c r="B483" s="117"/>
      <c r="D483" s="117"/>
      <c r="E483" s="223"/>
      <c r="F483" s="223"/>
    </row>
    <row r="484" spans="2:6" ht="14.25" customHeight="1" x14ac:dyDescent="0.35">
      <c r="B484" s="117"/>
      <c r="D484" s="117"/>
      <c r="E484" s="223"/>
      <c r="F484" s="223"/>
    </row>
    <row r="485" spans="2:6" ht="14.25" customHeight="1" x14ac:dyDescent="0.35">
      <c r="B485" s="117"/>
      <c r="D485" s="117"/>
      <c r="E485" s="223"/>
      <c r="F485" s="223"/>
    </row>
    <row r="486" spans="2:6" ht="14.25" customHeight="1" x14ac:dyDescent="0.35">
      <c r="B486" s="117"/>
      <c r="D486" s="117"/>
      <c r="E486" s="223"/>
      <c r="F486" s="223"/>
    </row>
    <row r="487" spans="2:6" ht="14.25" customHeight="1" x14ac:dyDescent="0.35">
      <c r="B487" s="117"/>
      <c r="D487" s="117"/>
      <c r="E487" s="223"/>
      <c r="F487" s="223"/>
    </row>
    <row r="488" spans="2:6" ht="14.25" customHeight="1" x14ac:dyDescent="0.35">
      <c r="B488" s="117"/>
      <c r="D488" s="117"/>
      <c r="E488" s="223"/>
      <c r="F488" s="223"/>
    </row>
    <row r="489" spans="2:6" ht="14.25" customHeight="1" x14ac:dyDescent="0.35">
      <c r="B489" s="117"/>
      <c r="D489" s="117"/>
      <c r="E489" s="223"/>
      <c r="F489" s="223"/>
    </row>
    <row r="490" spans="2:6" ht="14.25" customHeight="1" x14ac:dyDescent="0.35">
      <c r="B490" s="117"/>
      <c r="D490" s="117"/>
      <c r="E490" s="223"/>
      <c r="F490" s="223"/>
    </row>
    <row r="491" spans="2:6" ht="14.25" customHeight="1" x14ac:dyDescent="0.35">
      <c r="B491" s="117"/>
      <c r="D491" s="117"/>
      <c r="E491" s="223"/>
      <c r="F491" s="223"/>
    </row>
    <row r="492" spans="2:6" ht="14.25" customHeight="1" x14ac:dyDescent="0.35">
      <c r="B492" s="117"/>
      <c r="D492" s="117"/>
      <c r="E492" s="223"/>
      <c r="F492" s="223"/>
    </row>
    <row r="493" spans="2:6" ht="14.25" customHeight="1" x14ac:dyDescent="0.35">
      <c r="B493" s="117"/>
      <c r="D493" s="117"/>
      <c r="E493" s="223"/>
      <c r="F493" s="223"/>
    </row>
    <row r="494" spans="2:6" ht="14.25" customHeight="1" x14ac:dyDescent="0.35">
      <c r="B494" s="117"/>
      <c r="D494" s="117"/>
      <c r="E494" s="223"/>
      <c r="F494" s="223"/>
    </row>
    <row r="495" spans="2:6" ht="14.25" customHeight="1" x14ac:dyDescent="0.35">
      <c r="B495" s="117"/>
      <c r="D495" s="117"/>
      <c r="E495" s="223"/>
      <c r="F495" s="223"/>
    </row>
    <row r="496" spans="2:6" ht="14.25" customHeight="1" x14ac:dyDescent="0.35">
      <c r="B496" s="117"/>
      <c r="D496" s="117"/>
      <c r="E496" s="223"/>
      <c r="F496" s="223"/>
    </row>
    <row r="497" spans="2:6" ht="14.25" customHeight="1" x14ac:dyDescent="0.35">
      <c r="B497" s="117"/>
      <c r="D497" s="117"/>
      <c r="E497" s="223"/>
      <c r="F497" s="223"/>
    </row>
    <row r="498" spans="2:6" ht="14.25" customHeight="1" x14ac:dyDescent="0.35">
      <c r="B498" s="117"/>
      <c r="D498" s="117"/>
      <c r="E498" s="223"/>
      <c r="F498" s="223"/>
    </row>
    <row r="499" spans="2:6" ht="14.25" customHeight="1" x14ac:dyDescent="0.35">
      <c r="B499" s="117"/>
      <c r="D499" s="117"/>
      <c r="E499" s="223"/>
      <c r="F499" s="223"/>
    </row>
    <row r="500" spans="2:6" ht="14.25" customHeight="1" x14ac:dyDescent="0.35">
      <c r="B500" s="117"/>
      <c r="D500" s="117"/>
      <c r="E500" s="223"/>
      <c r="F500" s="223"/>
    </row>
    <row r="501" spans="2:6" ht="14.25" customHeight="1" x14ac:dyDescent="0.35">
      <c r="B501" s="117"/>
      <c r="D501" s="117"/>
      <c r="E501" s="223"/>
      <c r="F501" s="223"/>
    </row>
    <row r="502" spans="2:6" ht="14.25" customHeight="1" x14ac:dyDescent="0.35">
      <c r="B502" s="117"/>
      <c r="D502" s="117"/>
      <c r="E502" s="223"/>
      <c r="F502" s="223"/>
    </row>
    <row r="503" spans="2:6" ht="14.25" customHeight="1" x14ac:dyDescent="0.35">
      <c r="B503" s="117"/>
      <c r="D503" s="117"/>
      <c r="E503" s="223"/>
      <c r="F503" s="223"/>
    </row>
    <row r="504" spans="2:6" ht="14.25" customHeight="1" x14ac:dyDescent="0.35">
      <c r="B504" s="117"/>
      <c r="D504" s="117"/>
      <c r="E504" s="223"/>
      <c r="F504" s="223"/>
    </row>
    <row r="505" spans="2:6" ht="14.25" customHeight="1" x14ac:dyDescent="0.35">
      <c r="B505" s="117"/>
      <c r="D505" s="117"/>
      <c r="E505" s="223"/>
      <c r="F505" s="223"/>
    </row>
    <row r="506" spans="2:6" ht="14.25" customHeight="1" x14ac:dyDescent="0.35">
      <c r="B506" s="117"/>
      <c r="D506" s="117"/>
      <c r="E506" s="223"/>
      <c r="F506" s="223"/>
    </row>
    <row r="507" spans="2:6" ht="14.25" customHeight="1" x14ac:dyDescent="0.35">
      <c r="B507" s="117"/>
      <c r="D507" s="117"/>
      <c r="E507" s="223"/>
      <c r="F507" s="223"/>
    </row>
    <row r="508" spans="2:6" ht="14.25" customHeight="1" x14ac:dyDescent="0.35">
      <c r="B508" s="117"/>
      <c r="D508" s="117"/>
      <c r="E508" s="223"/>
      <c r="F508" s="223"/>
    </row>
    <row r="509" spans="2:6" ht="14.25" customHeight="1" x14ac:dyDescent="0.35">
      <c r="B509" s="117"/>
      <c r="D509" s="117"/>
      <c r="E509" s="223"/>
      <c r="F509" s="223"/>
    </row>
    <row r="510" spans="2:6" ht="14.25" customHeight="1" x14ac:dyDescent="0.35">
      <c r="B510" s="117"/>
      <c r="D510" s="117"/>
      <c r="E510" s="223"/>
      <c r="F510" s="223"/>
    </row>
    <row r="511" spans="2:6" ht="14.25" customHeight="1" x14ac:dyDescent="0.35">
      <c r="B511" s="117"/>
      <c r="D511" s="117"/>
      <c r="E511" s="223"/>
      <c r="F511" s="223"/>
    </row>
    <row r="512" spans="2:6" ht="14.25" customHeight="1" x14ac:dyDescent="0.35">
      <c r="B512" s="117"/>
      <c r="D512" s="117"/>
      <c r="E512" s="223"/>
      <c r="F512" s="223"/>
    </row>
    <row r="513" spans="2:6" ht="14.25" customHeight="1" x14ac:dyDescent="0.35">
      <c r="B513" s="117"/>
      <c r="D513" s="117"/>
      <c r="E513" s="223"/>
      <c r="F513" s="223"/>
    </row>
    <row r="514" spans="2:6" ht="14.25" customHeight="1" x14ac:dyDescent="0.35">
      <c r="B514" s="117"/>
      <c r="D514" s="117"/>
      <c r="E514" s="223"/>
      <c r="F514" s="223"/>
    </row>
    <row r="515" spans="2:6" ht="14.25" customHeight="1" x14ac:dyDescent="0.35">
      <c r="B515" s="117"/>
      <c r="D515" s="117"/>
      <c r="E515" s="223"/>
      <c r="F515" s="223"/>
    </row>
    <row r="516" spans="2:6" ht="14.25" customHeight="1" x14ac:dyDescent="0.35">
      <c r="B516" s="117"/>
      <c r="D516" s="117"/>
      <c r="E516" s="223"/>
      <c r="F516" s="223"/>
    </row>
    <row r="517" spans="2:6" ht="14.25" customHeight="1" x14ac:dyDescent="0.35">
      <c r="B517" s="117"/>
      <c r="D517" s="117"/>
      <c r="E517" s="223"/>
      <c r="F517" s="223"/>
    </row>
    <row r="518" spans="2:6" ht="14.25" customHeight="1" x14ac:dyDescent="0.35">
      <c r="B518" s="117"/>
      <c r="D518" s="117"/>
      <c r="E518" s="223"/>
      <c r="F518" s="223"/>
    </row>
    <row r="519" spans="2:6" ht="14.25" customHeight="1" x14ac:dyDescent="0.35">
      <c r="B519" s="117"/>
      <c r="D519" s="117"/>
      <c r="E519" s="223"/>
      <c r="F519" s="223"/>
    </row>
    <row r="520" spans="2:6" ht="14.25" customHeight="1" x14ac:dyDescent="0.35">
      <c r="B520" s="117"/>
      <c r="D520" s="117"/>
      <c r="E520" s="223"/>
      <c r="F520" s="223"/>
    </row>
    <row r="521" spans="2:6" ht="14.25" customHeight="1" x14ac:dyDescent="0.35">
      <c r="B521" s="117"/>
      <c r="D521" s="117"/>
      <c r="E521" s="223"/>
      <c r="F521" s="223"/>
    </row>
    <row r="522" spans="2:6" ht="14.25" customHeight="1" x14ac:dyDescent="0.35">
      <c r="B522" s="117"/>
      <c r="D522" s="117"/>
      <c r="E522" s="223"/>
      <c r="F522" s="223"/>
    </row>
    <row r="523" spans="2:6" ht="14.25" customHeight="1" x14ac:dyDescent="0.35">
      <c r="B523" s="117"/>
      <c r="D523" s="117"/>
      <c r="E523" s="223"/>
      <c r="F523" s="223"/>
    </row>
    <row r="524" spans="2:6" ht="14.25" customHeight="1" x14ac:dyDescent="0.35">
      <c r="B524" s="117"/>
      <c r="D524" s="117"/>
      <c r="E524" s="223"/>
      <c r="F524" s="223"/>
    </row>
    <row r="525" spans="2:6" ht="14.25" customHeight="1" x14ac:dyDescent="0.35">
      <c r="B525" s="117"/>
      <c r="D525" s="117"/>
      <c r="E525" s="223"/>
      <c r="F525" s="223"/>
    </row>
    <row r="526" spans="2:6" ht="14.25" customHeight="1" x14ac:dyDescent="0.35">
      <c r="B526" s="117"/>
      <c r="D526" s="117"/>
      <c r="E526" s="223"/>
      <c r="F526" s="223"/>
    </row>
    <row r="527" spans="2:6" ht="14.25" customHeight="1" x14ac:dyDescent="0.35">
      <c r="B527" s="117"/>
      <c r="D527" s="117"/>
      <c r="E527" s="223"/>
      <c r="F527" s="223"/>
    </row>
    <row r="528" spans="2:6" ht="14.25" customHeight="1" x14ac:dyDescent="0.35">
      <c r="B528" s="117"/>
      <c r="D528" s="117"/>
      <c r="E528" s="223"/>
      <c r="F528" s="223"/>
    </row>
    <row r="529" spans="2:6" ht="14.25" customHeight="1" x14ac:dyDescent="0.35">
      <c r="B529" s="117"/>
      <c r="D529" s="117"/>
      <c r="E529" s="223"/>
      <c r="F529" s="223"/>
    </row>
    <row r="530" spans="2:6" ht="14.25" customHeight="1" x14ac:dyDescent="0.35">
      <c r="B530" s="117"/>
      <c r="D530" s="117"/>
      <c r="E530" s="223"/>
      <c r="F530" s="223"/>
    </row>
    <row r="531" spans="2:6" ht="14.25" customHeight="1" x14ac:dyDescent="0.35">
      <c r="B531" s="117"/>
      <c r="D531" s="117"/>
      <c r="E531" s="223"/>
      <c r="F531" s="223"/>
    </row>
    <row r="532" spans="2:6" ht="14.25" customHeight="1" x14ac:dyDescent="0.35">
      <c r="B532" s="117"/>
      <c r="D532" s="117"/>
      <c r="E532" s="223"/>
      <c r="F532" s="223"/>
    </row>
    <row r="533" spans="2:6" ht="14.25" customHeight="1" x14ac:dyDescent="0.35">
      <c r="B533" s="117"/>
      <c r="D533" s="117"/>
      <c r="E533" s="223"/>
      <c r="F533" s="223"/>
    </row>
    <row r="534" spans="2:6" ht="14.25" customHeight="1" x14ac:dyDescent="0.35">
      <c r="B534" s="117"/>
      <c r="D534" s="117"/>
      <c r="E534" s="223"/>
      <c r="F534" s="223"/>
    </row>
    <row r="535" spans="2:6" ht="14.25" customHeight="1" x14ac:dyDescent="0.35">
      <c r="B535" s="117"/>
      <c r="D535" s="117"/>
      <c r="E535" s="223"/>
      <c r="F535" s="223"/>
    </row>
    <row r="536" spans="2:6" ht="14.25" customHeight="1" x14ac:dyDescent="0.35">
      <c r="B536" s="117"/>
      <c r="D536" s="117"/>
      <c r="E536" s="223"/>
      <c r="F536" s="223"/>
    </row>
    <row r="537" spans="2:6" ht="14.25" customHeight="1" x14ac:dyDescent="0.35">
      <c r="B537" s="117"/>
      <c r="D537" s="117"/>
      <c r="E537" s="223"/>
      <c r="F537" s="223"/>
    </row>
    <row r="538" spans="2:6" ht="14.25" customHeight="1" x14ac:dyDescent="0.35">
      <c r="B538" s="117"/>
      <c r="D538" s="117"/>
      <c r="E538" s="223"/>
      <c r="F538" s="223"/>
    </row>
    <row r="539" spans="2:6" ht="14.25" customHeight="1" x14ac:dyDescent="0.35">
      <c r="B539" s="117"/>
      <c r="D539" s="117"/>
      <c r="E539" s="223"/>
      <c r="F539" s="223"/>
    </row>
    <row r="540" spans="2:6" ht="14.25" customHeight="1" x14ac:dyDescent="0.35">
      <c r="B540" s="117"/>
      <c r="D540" s="117"/>
      <c r="E540" s="223"/>
      <c r="F540" s="223"/>
    </row>
    <row r="541" spans="2:6" ht="14.25" customHeight="1" x14ac:dyDescent="0.35">
      <c r="B541" s="117"/>
      <c r="D541" s="117"/>
      <c r="E541" s="223"/>
      <c r="F541" s="223"/>
    </row>
    <row r="542" spans="2:6" ht="14.25" customHeight="1" x14ac:dyDescent="0.35">
      <c r="B542" s="117"/>
      <c r="D542" s="117"/>
      <c r="E542" s="223"/>
      <c r="F542" s="223"/>
    </row>
    <row r="543" spans="2:6" ht="14.25" customHeight="1" x14ac:dyDescent="0.35">
      <c r="B543" s="117"/>
      <c r="D543" s="117"/>
      <c r="E543" s="223"/>
      <c r="F543" s="223"/>
    </row>
    <row r="544" spans="2:6" ht="14.25" customHeight="1" x14ac:dyDescent="0.35">
      <c r="B544" s="117"/>
      <c r="D544" s="117"/>
      <c r="E544" s="223"/>
      <c r="F544" s="223"/>
    </row>
    <row r="545" spans="2:6" ht="14.25" customHeight="1" x14ac:dyDescent="0.35">
      <c r="B545" s="117"/>
      <c r="D545" s="117"/>
      <c r="E545" s="223"/>
      <c r="F545" s="223"/>
    </row>
    <row r="546" spans="2:6" ht="14.25" customHeight="1" x14ac:dyDescent="0.35">
      <c r="B546" s="117"/>
      <c r="D546" s="117"/>
      <c r="E546" s="223"/>
      <c r="F546" s="223"/>
    </row>
    <row r="547" spans="2:6" ht="14.25" customHeight="1" x14ac:dyDescent="0.35">
      <c r="B547" s="117"/>
      <c r="D547" s="117"/>
      <c r="E547" s="223"/>
      <c r="F547" s="223"/>
    </row>
    <row r="548" spans="2:6" ht="14.25" customHeight="1" x14ac:dyDescent="0.35">
      <c r="B548" s="117"/>
      <c r="D548" s="117"/>
      <c r="E548" s="223"/>
      <c r="F548" s="223"/>
    </row>
    <row r="549" spans="2:6" ht="14.25" customHeight="1" x14ac:dyDescent="0.35">
      <c r="B549" s="117"/>
      <c r="D549" s="117"/>
      <c r="E549" s="223"/>
      <c r="F549" s="223"/>
    </row>
    <row r="550" spans="2:6" ht="14.25" customHeight="1" x14ac:dyDescent="0.35">
      <c r="B550" s="117"/>
      <c r="D550" s="117"/>
      <c r="E550" s="223"/>
      <c r="F550" s="223"/>
    </row>
    <row r="551" spans="2:6" ht="14.25" customHeight="1" x14ac:dyDescent="0.35">
      <c r="B551" s="117"/>
      <c r="D551" s="117"/>
      <c r="E551" s="223"/>
      <c r="F551" s="223"/>
    </row>
    <row r="552" spans="2:6" ht="14.25" customHeight="1" x14ac:dyDescent="0.35">
      <c r="B552" s="117"/>
      <c r="D552" s="117"/>
      <c r="E552" s="223"/>
      <c r="F552" s="223"/>
    </row>
    <row r="553" spans="2:6" ht="14.25" customHeight="1" x14ac:dyDescent="0.35">
      <c r="B553" s="117"/>
      <c r="D553" s="117"/>
      <c r="E553" s="223"/>
      <c r="F553" s="223"/>
    </row>
    <row r="554" spans="2:6" ht="14.25" customHeight="1" x14ac:dyDescent="0.35">
      <c r="B554" s="117"/>
      <c r="D554" s="117"/>
      <c r="E554" s="223"/>
      <c r="F554" s="223"/>
    </row>
    <row r="555" spans="2:6" ht="14.25" customHeight="1" x14ac:dyDescent="0.35">
      <c r="B555" s="117"/>
      <c r="D555" s="117"/>
      <c r="E555" s="223"/>
      <c r="F555" s="223"/>
    </row>
    <row r="556" spans="2:6" ht="14.25" customHeight="1" x14ac:dyDescent="0.35">
      <c r="B556" s="117"/>
      <c r="D556" s="117"/>
      <c r="E556" s="223"/>
      <c r="F556" s="223"/>
    </row>
    <row r="557" spans="2:6" ht="14.25" customHeight="1" x14ac:dyDescent="0.35">
      <c r="B557" s="117"/>
      <c r="D557" s="117"/>
      <c r="E557" s="223"/>
      <c r="F557" s="223"/>
    </row>
    <row r="558" spans="2:6" ht="14.25" customHeight="1" x14ac:dyDescent="0.35">
      <c r="B558" s="117"/>
      <c r="D558" s="117"/>
      <c r="E558" s="223"/>
      <c r="F558" s="223"/>
    </row>
    <row r="559" spans="2:6" ht="14.25" customHeight="1" x14ac:dyDescent="0.35">
      <c r="B559" s="117"/>
      <c r="D559" s="117"/>
      <c r="E559" s="223"/>
      <c r="F559" s="223"/>
    </row>
    <row r="560" spans="2:6" ht="14.25" customHeight="1" x14ac:dyDescent="0.35">
      <c r="B560" s="117"/>
      <c r="D560" s="117"/>
      <c r="E560" s="223"/>
      <c r="F560" s="223"/>
    </row>
    <row r="561" spans="2:6" ht="14.25" customHeight="1" x14ac:dyDescent="0.35">
      <c r="B561" s="117"/>
      <c r="D561" s="117"/>
      <c r="E561" s="223"/>
      <c r="F561" s="223"/>
    </row>
    <row r="562" spans="2:6" ht="14.25" customHeight="1" x14ac:dyDescent="0.35">
      <c r="B562" s="117"/>
      <c r="D562" s="117"/>
      <c r="E562" s="223"/>
      <c r="F562" s="223"/>
    </row>
    <row r="563" spans="2:6" ht="14.25" customHeight="1" x14ac:dyDescent="0.35">
      <c r="B563" s="117"/>
      <c r="D563" s="117"/>
      <c r="E563" s="223"/>
      <c r="F563" s="223"/>
    </row>
    <row r="564" spans="2:6" ht="14.25" customHeight="1" x14ac:dyDescent="0.35">
      <c r="B564" s="117"/>
      <c r="D564" s="117"/>
      <c r="E564" s="223"/>
      <c r="F564" s="223"/>
    </row>
    <row r="565" spans="2:6" ht="14.25" customHeight="1" x14ac:dyDescent="0.35">
      <c r="B565" s="117"/>
      <c r="D565" s="117"/>
      <c r="E565" s="223"/>
      <c r="F565" s="223"/>
    </row>
    <row r="566" spans="2:6" ht="14.25" customHeight="1" x14ac:dyDescent="0.35">
      <c r="B566" s="117"/>
      <c r="D566" s="117"/>
      <c r="E566" s="223"/>
      <c r="F566" s="223"/>
    </row>
    <row r="567" spans="2:6" ht="14.25" customHeight="1" x14ac:dyDescent="0.35">
      <c r="B567" s="117"/>
      <c r="D567" s="117"/>
      <c r="E567" s="223"/>
      <c r="F567" s="223"/>
    </row>
    <row r="568" spans="2:6" ht="14.25" customHeight="1" x14ac:dyDescent="0.35">
      <c r="B568" s="117"/>
      <c r="D568" s="117"/>
      <c r="E568" s="223"/>
      <c r="F568" s="223"/>
    </row>
    <row r="569" spans="2:6" ht="14.25" customHeight="1" x14ac:dyDescent="0.35">
      <c r="B569" s="117"/>
      <c r="D569" s="117"/>
      <c r="E569" s="223"/>
      <c r="F569" s="223"/>
    </row>
    <row r="570" spans="2:6" ht="14.25" customHeight="1" x14ac:dyDescent="0.35">
      <c r="B570" s="117"/>
      <c r="D570" s="117"/>
      <c r="E570" s="223"/>
      <c r="F570" s="223"/>
    </row>
    <row r="571" spans="2:6" ht="14.25" customHeight="1" x14ac:dyDescent="0.35">
      <c r="B571" s="117"/>
      <c r="D571" s="117"/>
      <c r="E571" s="223"/>
      <c r="F571" s="223"/>
    </row>
    <row r="572" spans="2:6" ht="14.25" customHeight="1" x14ac:dyDescent="0.35">
      <c r="B572" s="117"/>
      <c r="D572" s="117"/>
      <c r="E572" s="223"/>
      <c r="F572" s="223"/>
    </row>
    <row r="573" spans="2:6" ht="14.25" customHeight="1" x14ac:dyDescent="0.35">
      <c r="B573" s="117"/>
      <c r="D573" s="117"/>
      <c r="E573" s="223"/>
      <c r="F573" s="223"/>
    </row>
    <row r="574" spans="2:6" ht="14.25" customHeight="1" x14ac:dyDescent="0.35">
      <c r="B574" s="117"/>
      <c r="D574" s="117"/>
      <c r="E574" s="223"/>
      <c r="F574" s="223"/>
    </row>
    <row r="575" spans="2:6" ht="14.25" customHeight="1" x14ac:dyDescent="0.35">
      <c r="B575" s="117"/>
      <c r="D575" s="117"/>
      <c r="E575" s="223"/>
      <c r="F575" s="223"/>
    </row>
    <row r="576" spans="2:6" ht="14.25" customHeight="1" x14ac:dyDescent="0.35">
      <c r="B576" s="117"/>
      <c r="D576" s="117"/>
      <c r="E576" s="223"/>
      <c r="F576" s="223"/>
    </row>
    <row r="577" spans="2:6" ht="14.25" customHeight="1" x14ac:dyDescent="0.35">
      <c r="B577" s="117"/>
      <c r="D577" s="117"/>
      <c r="E577" s="223"/>
      <c r="F577" s="223"/>
    </row>
    <row r="578" spans="2:6" ht="14.25" customHeight="1" x14ac:dyDescent="0.35">
      <c r="B578" s="117"/>
      <c r="D578" s="117"/>
      <c r="E578" s="223"/>
      <c r="F578" s="223"/>
    </row>
    <row r="579" spans="2:6" ht="14.25" customHeight="1" x14ac:dyDescent="0.35">
      <c r="B579" s="117"/>
      <c r="D579" s="117"/>
      <c r="E579" s="223"/>
      <c r="F579" s="223"/>
    </row>
    <row r="580" spans="2:6" ht="14.25" customHeight="1" x14ac:dyDescent="0.35">
      <c r="B580" s="117"/>
      <c r="D580" s="117"/>
      <c r="E580" s="223"/>
      <c r="F580" s="223"/>
    </row>
    <row r="581" spans="2:6" ht="14.25" customHeight="1" x14ac:dyDescent="0.35">
      <c r="B581" s="117"/>
      <c r="D581" s="117"/>
      <c r="E581" s="223"/>
      <c r="F581" s="223"/>
    </row>
    <row r="582" spans="2:6" ht="14.25" customHeight="1" x14ac:dyDescent="0.35">
      <c r="B582" s="117"/>
      <c r="D582" s="117"/>
      <c r="E582" s="223"/>
      <c r="F582" s="223"/>
    </row>
    <row r="583" spans="2:6" ht="14.25" customHeight="1" x14ac:dyDescent="0.35">
      <c r="B583" s="117"/>
      <c r="D583" s="117"/>
      <c r="E583" s="223"/>
      <c r="F583" s="223"/>
    </row>
    <row r="584" spans="2:6" ht="14.25" customHeight="1" x14ac:dyDescent="0.35">
      <c r="B584" s="117"/>
      <c r="D584" s="117"/>
      <c r="E584" s="223"/>
      <c r="F584" s="223"/>
    </row>
    <row r="585" spans="2:6" ht="14.25" customHeight="1" x14ac:dyDescent="0.35">
      <c r="B585" s="117"/>
      <c r="D585" s="117"/>
      <c r="E585" s="223"/>
      <c r="F585" s="223"/>
    </row>
    <row r="586" spans="2:6" ht="14.25" customHeight="1" x14ac:dyDescent="0.35">
      <c r="B586" s="117"/>
      <c r="D586" s="117"/>
      <c r="E586" s="223"/>
      <c r="F586" s="223"/>
    </row>
    <row r="587" spans="2:6" ht="14.25" customHeight="1" x14ac:dyDescent="0.35">
      <c r="B587" s="117"/>
      <c r="D587" s="117"/>
      <c r="E587" s="223"/>
      <c r="F587" s="223"/>
    </row>
    <row r="588" spans="2:6" ht="14.25" customHeight="1" x14ac:dyDescent="0.35">
      <c r="B588" s="117"/>
      <c r="D588" s="117"/>
      <c r="E588" s="223"/>
      <c r="F588" s="223"/>
    </row>
    <row r="589" spans="2:6" ht="14.25" customHeight="1" x14ac:dyDescent="0.35">
      <c r="B589" s="117"/>
      <c r="D589" s="117"/>
      <c r="E589" s="223"/>
      <c r="F589" s="223"/>
    </row>
    <row r="590" spans="2:6" ht="14.25" customHeight="1" x14ac:dyDescent="0.35">
      <c r="B590" s="117"/>
      <c r="D590" s="117"/>
      <c r="E590" s="223"/>
      <c r="F590" s="223"/>
    </row>
    <row r="591" spans="2:6" ht="14.25" customHeight="1" x14ac:dyDescent="0.35">
      <c r="B591" s="117"/>
      <c r="D591" s="117"/>
      <c r="E591" s="223"/>
      <c r="F591" s="223"/>
    </row>
    <row r="592" spans="2:6" ht="14.25" customHeight="1" x14ac:dyDescent="0.35">
      <c r="B592" s="117"/>
      <c r="D592" s="117"/>
      <c r="E592" s="223"/>
      <c r="F592" s="223"/>
    </row>
    <row r="593" spans="2:6" ht="14.25" customHeight="1" x14ac:dyDescent="0.35">
      <c r="B593" s="117"/>
      <c r="D593" s="117"/>
      <c r="E593" s="223"/>
      <c r="F593" s="223"/>
    </row>
    <row r="594" spans="2:6" ht="14.25" customHeight="1" x14ac:dyDescent="0.35">
      <c r="B594" s="117"/>
      <c r="D594" s="117"/>
      <c r="E594" s="223"/>
      <c r="F594" s="223"/>
    </row>
    <row r="595" spans="2:6" ht="14.25" customHeight="1" x14ac:dyDescent="0.35">
      <c r="B595" s="117"/>
      <c r="D595" s="117"/>
      <c r="E595" s="223"/>
      <c r="F595" s="223"/>
    </row>
    <row r="596" spans="2:6" ht="14.25" customHeight="1" x14ac:dyDescent="0.35">
      <c r="B596" s="117"/>
      <c r="D596" s="117"/>
      <c r="E596" s="223"/>
      <c r="F596" s="223"/>
    </row>
    <row r="597" spans="2:6" ht="14.25" customHeight="1" x14ac:dyDescent="0.35">
      <c r="B597" s="117"/>
      <c r="D597" s="117"/>
      <c r="E597" s="223"/>
      <c r="F597" s="223"/>
    </row>
    <row r="598" spans="2:6" ht="14.25" customHeight="1" x14ac:dyDescent="0.35">
      <c r="B598" s="117"/>
      <c r="D598" s="117"/>
      <c r="E598" s="223"/>
      <c r="F598" s="223"/>
    </row>
    <row r="599" spans="2:6" ht="14.25" customHeight="1" x14ac:dyDescent="0.35">
      <c r="B599" s="117"/>
      <c r="D599" s="117"/>
      <c r="E599" s="223"/>
      <c r="F599" s="223"/>
    </row>
    <row r="600" spans="2:6" ht="14.25" customHeight="1" x14ac:dyDescent="0.35">
      <c r="B600" s="117"/>
      <c r="D600" s="117"/>
      <c r="E600" s="223"/>
      <c r="F600" s="223"/>
    </row>
    <row r="601" spans="2:6" ht="14.25" customHeight="1" x14ac:dyDescent="0.35">
      <c r="B601" s="117"/>
      <c r="D601" s="117"/>
      <c r="E601" s="223"/>
      <c r="F601" s="223"/>
    </row>
    <row r="602" spans="2:6" ht="14.25" customHeight="1" x14ac:dyDescent="0.35">
      <c r="B602" s="117"/>
      <c r="D602" s="117"/>
      <c r="E602" s="223"/>
      <c r="F602" s="223"/>
    </row>
    <row r="603" spans="2:6" ht="14.25" customHeight="1" x14ac:dyDescent="0.35">
      <c r="B603" s="117"/>
      <c r="D603" s="117"/>
      <c r="E603" s="223"/>
      <c r="F603" s="223"/>
    </row>
    <row r="604" spans="2:6" ht="14.25" customHeight="1" x14ac:dyDescent="0.35">
      <c r="B604" s="117"/>
      <c r="D604" s="117"/>
      <c r="E604" s="223"/>
      <c r="F604" s="223"/>
    </row>
    <row r="605" spans="2:6" ht="14.25" customHeight="1" x14ac:dyDescent="0.35">
      <c r="B605" s="117"/>
      <c r="D605" s="117"/>
      <c r="E605" s="223"/>
      <c r="F605" s="223"/>
    </row>
    <row r="606" spans="2:6" ht="14.25" customHeight="1" x14ac:dyDescent="0.35">
      <c r="B606" s="117"/>
      <c r="D606" s="117"/>
      <c r="E606" s="223"/>
      <c r="F606" s="223"/>
    </row>
    <row r="607" spans="2:6" ht="14.25" customHeight="1" x14ac:dyDescent="0.35">
      <c r="B607" s="117"/>
      <c r="D607" s="117"/>
      <c r="E607" s="223"/>
      <c r="F607" s="223"/>
    </row>
    <row r="608" spans="2:6" ht="14.25" customHeight="1" x14ac:dyDescent="0.35">
      <c r="B608" s="117"/>
      <c r="D608" s="117"/>
      <c r="E608" s="223"/>
      <c r="F608" s="223"/>
    </row>
    <row r="609" spans="2:6" ht="14.25" customHeight="1" x14ac:dyDescent="0.35">
      <c r="B609" s="117"/>
      <c r="D609" s="117"/>
      <c r="E609" s="223"/>
      <c r="F609" s="223"/>
    </row>
    <row r="610" spans="2:6" ht="14.25" customHeight="1" x14ac:dyDescent="0.35">
      <c r="B610" s="117"/>
      <c r="D610" s="117"/>
      <c r="E610" s="223"/>
      <c r="F610" s="223"/>
    </row>
    <row r="611" spans="2:6" ht="14.25" customHeight="1" x14ac:dyDescent="0.35">
      <c r="B611" s="117"/>
      <c r="D611" s="117"/>
      <c r="E611" s="223"/>
      <c r="F611" s="223"/>
    </row>
    <row r="612" spans="2:6" ht="14.25" customHeight="1" x14ac:dyDescent="0.35">
      <c r="B612" s="117"/>
      <c r="D612" s="117"/>
      <c r="E612" s="223"/>
      <c r="F612" s="223"/>
    </row>
    <row r="613" spans="2:6" ht="14.25" customHeight="1" x14ac:dyDescent="0.35">
      <c r="B613" s="117"/>
      <c r="D613" s="117"/>
      <c r="E613" s="223"/>
      <c r="F613" s="223"/>
    </row>
    <row r="614" spans="2:6" ht="14.25" customHeight="1" x14ac:dyDescent="0.35">
      <c r="B614" s="117"/>
      <c r="D614" s="117"/>
      <c r="E614" s="223"/>
      <c r="F614" s="223"/>
    </row>
    <row r="615" spans="2:6" ht="14.25" customHeight="1" x14ac:dyDescent="0.35">
      <c r="B615" s="117"/>
      <c r="D615" s="117"/>
      <c r="E615" s="223"/>
      <c r="F615" s="223"/>
    </row>
    <row r="616" spans="2:6" ht="14.25" customHeight="1" x14ac:dyDescent="0.35">
      <c r="B616" s="117"/>
      <c r="D616" s="117"/>
      <c r="E616" s="223"/>
      <c r="F616" s="223"/>
    </row>
    <row r="617" spans="2:6" ht="14.25" customHeight="1" x14ac:dyDescent="0.35">
      <c r="B617" s="117"/>
      <c r="D617" s="117"/>
      <c r="E617" s="223"/>
      <c r="F617" s="223"/>
    </row>
    <row r="618" spans="2:6" ht="14.25" customHeight="1" x14ac:dyDescent="0.35">
      <c r="B618" s="117"/>
      <c r="D618" s="117"/>
      <c r="E618" s="223"/>
      <c r="F618" s="223"/>
    </row>
    <row r="619" spans="2:6" ht="14.25" customHeight="1" x14ac:dyDescent="0.35">
      <c r="B619" s="117"/>
      <c r="D619" s="117"/>
      <c r="E619" s="223"/>
      <c r="F619" s="223"/>
    </row>
    <row r="620" spans="2:6" ht="14.25" customHeight="1" x14ac:dyDescent="0.35">
      <c r="B620" s="117"/>
      <c r="D620" s="117"/>
      <c r="E620" s="223"/>
      <c r="F620" s="223"/>
    </row>
    <row r="621" spans="2:6" ht="14.25" customHeight="1" x14ac:dyDescent="0.35">
      <c r="B621" s="117"/>
      <c r="D621" s="117"/>
      <c r="E621" s="223"/>
      <c r="F621" s="223"/>
    </row>
    <row r="622" spans="2:6" ht="14.25" customHeight="1" x14ac:dyDescent="0.35">
      <c r="B622" s="117"/>
      <c r="D622" s="117"/>
      <c r="E622" s="223"/>
      <c r="F622" s="223"/>
    </row>
    <row r="623" spans="2:6" ht="14.25" customHeight="1" x14ac:dyDescent="0.35">
      <c r="B623" s="117"/>
      <c r="D623" s="117"/>
      <c r="E623" s="223"/>
      <c r="F623" s="223"/>
    </row>
    <row r="624" spans="2:6" ht="14.25" customHeight="1" x14ac:dyDescent="0.35">
      <c r="B624" s="117"/>
      <c r="D624" s="117"/>
      <c r="E624" s="223"/>
      <c r="F624" s="223"/>
    </row>
    <row r="625" spans="2:6" ht="14.25" customHeight="1" x14ac:dyDescent="0.35">
      <c r="B625" s="117"/>
      <c r="D625" s="117"/>
      <c r="E625" s="223"/>
      <c r="F625" s="223"/>
    </row>
    <row r="626" spans="2:6" ht="14.25" customHeight="1" x14ac:dyDescent="0.35">
      <c r="B626" s="117"/>
      <c r="D626" s="117"/>
      <c r="E626" s="223"/>
      <c r="F626" s="223"/>
    </row>
    <row r="627" spans="2:6" ht="14.25" customHeight="1" x14ac:dyDescent="0.35">
      <c r="B627" s="117"/>
      <c r="D627" s="117"/>
      <c r="E627" s="223"/>
      <c r="F627" s="223"/>
    </row>
    <row r="628" spans="2:6" ht="14.25" customHeight="1" x14ac:dyDescent="0.35">
      <c r="B628" s="117"/>
      <c r="D628" s="117"/>
      <c r="E628" s="223"/>
      <c r="F628" s="223"/>
    </row>
    <row r="629" spans="2:6" ht="14.25" customHeight="1" x14ac:dyDescent="0.35">
      <c r="B629" s="117"/>
      <c r="D629" s="117"/>
      <c r="E629" s="223"/>
      <c r="F629" s="223"/>
    </row>
    <row r="630" spans="2:6" ht="14.25" customHeight="1" x14ac:dyDescent="0.35">
      <c r="B630" s="117"/>
      <c r="D630" s="117"/>
      <c r="E630" s="223"/>
      <c r="F630" s="223"/>
    </row>
    <row r="631" spans="2:6" ht="14.25" customHeight="1" x14ac:dyDescent="0.35">
      <c r="B631" s="117"/>
      <c r="D631" s="117"/>
      <c r="E631" s="223"/>
      <c r="F631" s="223"/>
    </row>
    <row r="632" spans="2:6" ht="14.25" customHeight="1" x14ac:dyDescent="0.35">
      <c r="B632" s="117"/>
      <c r="D632" s="117"/>
      <c r="E632" s="223"/>
      <c r="F632" s="223"/>
    </row>
    <row r="633" spans="2:6" ht="14.25" customHeight="1" x14ac:dyDescent="0.35">
      <c r="B633" s="117"/>
      <c r="D633" s="117"/>
      <c r="E633" s="223"/>
      <c r="F633" s="223"/>
    </row>
    <row r="634" spans="2:6" ht="14.25" customHeight="1" x14ac:dyDescent="0.35">
      <c r="B634" s="117"/>
      <c r="D634" s="117"/>
      <c r="E634" s="223"/>
      <c r="F634" s="223"/>
    </row>
    <row r="635" spans="2:6" ht="14.25" customHeight="1" x14ac:dyDescent="0.35">
      <c r="B635" s="117"/>
      <c r="D635" s="117"/>
      <c r="E635" s="223"/>
      <c r="F635" s="223"/>
    </row>
    <row r="636" spans="2:6" ht="14.25" customHeight="1" x14ac:dyDescent="0.35">
      <c r="B636" s="117"/>
      <c r="D636" s="117"/>
      <c r="E636" s="223"/>
      <c r="F636" s="223"/>
    </row>
    <row r="637" spans="2:6" ht="14.25" customHeight="1" x14ac:dyDescent="0.35">
      <c r="B637" s="117"/>
      <c r="D637" s="117"/>
      <c r="E637" s="223"/>
      <c r="F637" s="223"/>
    </row>
    <row r="638" spans="2:6" ht="14.25" customHeight="1" x14ac:dyDescent="0.35">
      <c r="B638" s="117"/>
      <c r="D638" s="117"/>
      <c r="E638" s="223"/>
      <c r="F638" s="223"/>
    </row>
    <row r="639" spans="2:6" ht="14.25" customHeight="1" x14ac:dyDescent="0.35">
      <c r="B639" s="117"/>
      <c r="D639" s="117"/>
      <c r="E639" s="223"/>
      <c r="F639" s="223"/>
    </row>
    <row r="640" spans="2:6" ht="14.25" customHeight="1" x14ac:dyDescent="0.35">
      <c r="B640" s="117"/>
      <c r="D640" s="117"/>
      <c r="E640" s="223"/>
      <c r="F640" s="223"/>
    </row>
    <row r="641" spans="2:6" ht="14.25" customHeight="1" x14ac:dyDescent="0.35">
      <c r="B641" s="117"/>
      <c r="D641" s="117"/>
      <c r="E641" s="223"/>
      <c r="F641" s="223"/>
    </row>
    <row r="642" spans="2:6" ht="14.25" customHeight="1" x14ac:dyDescent="0.35">
      <c r="B642" s="117"/>
      <c r="D642" s="117"/>
      <c r="E642" s="223"/>
      <c r="F642" s="223"/>
    </row>
    <row r="643" spans="2:6" ht="14.25" customHeight="1" x14ac:dyDescent="0.35">
      <c r="B643" s="117"/>
      <c r="D643" s="117"/>
      <c r="E643" s="223"/>
      <c r="F643" s="223"/>
    </row>
    <row r="644" spans="2:6" ht="14.25" customHeight="1" x14ac:dyDescent="0.35">
      <c r="B644" s="117"/>
      <c r="D644" s="117"/>
      <c r="E644" s="223"/>
      <c r="F644" s="223"/>
    </row>
    <row r="645" spans="2:6" ht="14.25" customHeight="1" x14ac:dyDescent="0.35">
      <c r="B645" s="117"/>
      <c r="D645" s="117"/>
      <c r="E645" s="223"/>
      <c r="F645" s="223"/>
    </row>
    <row r="646" spans="2:6" ht="14.25" customHeight="1" x14ac:dyDescent="0.35">
      <c r="B646" s="117"/>
      <c r="D646" s="117"/>
      <c r="E646" s="223"/>
      <c r="F646" s="223"/>
    </row>
    <row r="647" spans="2:6" ht="14.25" customHeight="1" x14ac:dyDescent="0.35">
      <c r="B647" s="117"/>
      <c r="D647" s="117"/>
      <c r="E647" s="223"/>
      <c r="F647" s="223"/>
    </row>
    <row r="648" spans="2:6" ht="14.25" customHeight="1" x14ac:dyDescent="0.35">
      <c r="B648" s="117"/>
      <c r="D648" s="117"/>
      <c r="E648" s="223"/>
      <c r="F648" s="223"/>
    </row>
    <row r="649" spans="2:6" ht="14.25" customHeight="1" x14ac:dyDescent="0.35">
      <c r="B649" s="117"/>
      <c r="D649" s="117"/>
      <c r="E649" s="223"/>
      <c r="F649" s="223"/>
    </row>
    <row r="650" spans="2:6" ht="14.25" customHeight="1" x14ac:dyDescent="0.35">
      <c r="B650" s="117"/>
      <c r="D650" s="117"/>
      <c r="E650" s="223"/>
      <c r="F650" s="223"/>
    </row>
    <row r="651" spans="2:6" ht="14.25" customHeight="1" x14ac:dyDescent="0.35">
      <c r="B651" s="117"/>
      <c r="D651" s="117"/>
      <c r="E651" s="223"/>
      <c r="F651" s="223"/>
    </row>
    <row r="652" spans="2:6" ht="14.25" customHeight="1" x14ac:dyDescent="0.35">
      <c r="B652" s="117"/>
      <c r="D652" s="117"/>
      <c r="E652" s="223"/>
      <c r="F652" s="223"/>
    </row>
    <row r="653" spans="2:6" ht="14.25" customHeight="1" x14ac:dyDescent="0.35">
      <c r="B653" s="117"/>
      <c r="D653" s="117"/>
      <c r="E653" s="223"/>
      <c r="F653" s="223"/>
    </row>
    <row r="654" spans="2:6" ht="14.25" customHeight="1" x14ac:dyDescent="0.35">
      <c r="B654" s="117"/>
      <c r="D654" s="117"/>
      <c r="E654" s="223"/>
      <c r="F654" s="223"/>
    </row>
    <row r="655" spans="2:6" ht="14.25" customHeight="1" x14ac:dyDescent="0.35">
      <c r="B655" s="117"/>
      <c r="D655" s="117"/>
      <c r="E655" s="223"/>
      <c r="F655" s="223"/>
    </row>
    <row r="656" spans="2:6" ht="14.25" customHeight="1" x14ac:dyDescent="0.35">
      <c r="B656" s="117"/>
      <c r="D656" s="117"/>
      <c r="E656" s="223"/>
      <c r="F656" s="223"/>
    </row>
    <row r="657" spans="2:6" ht="14.25" customHeight="1" x14ac:dyDescent="0.35">
      <c r="B657" s="117"/>
      <c r="D657" s="117"/>
      <c r="E657" s="223"/>
      <c r="F657" s="223"/>
    </row>
    <row r="658" spans="2:6" ht="14.25" customHeight="1" x14ac:dyDescent="0.35">
      <c r="B658" s="117"/>
      <c r="D658" s="117"/>
      <c r="E658" s="223"/>
      <c r="F658" s="223"/>
    </row>
    <row r="659" spans="2:6" ht="14.25" customHeight="1" x14ac:dyDescent="0.35">
      <c r="B659" s="117"/>
      <c r="D659" s="117"/>
      <c r="E659" s="223"/>
      <c r="F659" s="223"/>
    </row>
    <row r="660" spans="2:6" ht="14.25" customHeight="1" x14ac:dyDescent="0.35">
      <c r="B660" s="117"/>
      <c r="D660" s="117"/>
      <c r="E660" s="223"/>
      <c r="F660" s="223"/>
    </row>
    <row r="661" spans="2:6" ht="14.25" customHeight="1" x14ac:dyDescent="0.35">
      <c r="B661" s="117"/>
      <c r="D661" s="117"/>
      <c r="E661" s="223"/>
      <c r="F661" s="223"/>
    </row>
    <row r="662" spans="2:6" ht="14.25" customHeight="1" x14ac:dyDescent="0.35">
      <c r="B662" s="117"/>
      <c r="D662" s="117"/>
      <c r="E662" s="223"/>
      <c r="F662" s="223"/>
    </row>
    <row r="663" spans="2:6" ht="14.25" customHeight="1" x14ac:dyDescent="0.35">
      <c r="B663" s="117"/>
      <c r="D663" s="117"/>
      <c r="E663" s="223"/>
      <c r="F663" s="223"/>
    </row>
    <row r="664" spans="2:6" ht="14.25" customHeight="1" x14ac:dyDescent="0.35">
      <c r="B664" s="117"/>
      <c r="D664" s="117"/>
      <c r="E664" s="223"/>
      <c r="F664" s="223"/>
    </row>
    <row r="665" spans="2:6" ht="14.25" customHeight="1" x14ac:dyDescent="0.35">
      <c r="B665" s="117"/>
      <c r="D665" s="117"/>
      <c r="E665" s="223"/>
      <c r="F665" s="223"/>
    </row>
    <row r="666" spans="2:6" ht="14.25" customHeight="1" x14ac:dyDescent="0.35">
      <c r="B666" s="117"/>
      <c r="D666" s="117"/>
      <c r="E666" s="223"/>
      <c r="F666" s="223"/>
    </row>
    <row r="667" spans="2:6" ht="14.25" customHeight="1" x14ac:dyDescent="0.35">
      <c r="B667" s="117"/>
      <c r="D667" s="117"/>
      <c r="E667" s="223"/>
      <c r="F667" s="223"/>
    </row>
    <row r="668" spans="2:6" ht="14.25" customHeight="1" x14ac:dyDescent="0.35">
      <c r="B668" s="117"/>
      <c r="D668" s="117"/>
      <c r="E668" s="223"/>
      <c r="F668" s="223"/>
    </row>
    <row r="669" spans="2:6" ht="14.25" customHeight="1" x14ac:dyDescent="0.35">
      <c r="B669" s="117"/>
      <c r="D669" s="117"/>
      <c r="E669" s="223"/>
      <c r="F669" s="223"/>
    </row>
    <row r="670" spans="2:6" ht="14.25" customHeight="1" x14ac:dyDescent="0.35">
      <c r="B670" s="117"/>
      <c r="D670" s="117"/>
      <c r="E670" s="223"/>
      <c r="F670" s="223"/>
    </row>
    <row r="671" spans="2:6" ht="14.25" customHeight="1" x14ac:dyDescent="0.35">
      <c r="B671" s="117"/>
      <c r="D671" s="117"/>
      <c r="E671" s="223"/>
      <c r="F671" s="223"/>
    </row>
    <row r="672" spans="2:6" ht="14.25" customHeight="1" x14ac:dyDescent="0.35">
      <c r="B672" s="117"/>
      <c r="D672" s="117"/>
      <c r="E672" s="223"/>
      <c r="F672" s="223"/>
    </row>
    <row r="673" spans="2:6" ht="14.25" customHeight="1" x14ac:dyDescent="0.35">
      <c r="B673" s="117"/>
      <c r="D673" s="117"/>
      <c r="E673" s="223"/>
      <c r="F673" s="223"/>
    </row>
    <row r="674" spans="2:6" ht="14.25" customHeight="1" x14ac:dyDescent="0.35">
      <c r="B674" s="117"/>
      <c r="D674" s="117"/>
      <c r="E674" s="223"/>
      <c r="F674" s="223"/>
    </row>
    <row r="675" spans="2:6" ht="14.25" customHeight="1" x14ac:dyDescent="0.35">
      <c r="B675" s="117"/>
      <c r="D675" s="117"/>
      <c r="E675" s="223"/>
      <c r="F675" s="223"/>
    </row>
    <row r="676" spans="2:6" ht="14.25" customHeight="1" x14ac:dyDescent="0.35">
      <c r="B676" s="117"/>
      <c r="D676" s="117"/>
      <c r="E676" s="223"/>
      <c r="F676" s="223"/>
    </row>
    <row r="677" spans="2:6" ht="14.25" customHeight="1" x14ac:dyDescent="0.35">
      <c r="B677" s="117"/>
      <c r="D677" s="117"/>
      <c r="E677" s="223"/>
      <c r="F677" s="223"/>
    </row>
    <row r="678" spans="2:6" ht="14.25" customHeight="1" x14ac:dyDescent="0.35">
      <c r="B678" s="117"/>
      <c r="D678" s="117"/>
      <c r="E678" s="223"/>
      <c r="F678" s="223"/>
    </row>
    <row r="679" spans="2:6" ht="14.25" customHeight="1" x14ac:dyDescent="0.35">
      <c r="B679" s="117"/>
      <c r="D679" s="117"/>
      <c r="E679" s="223"/>
      <c r="F679" s="223"/>
    </row>
    <row r="680" spans="2:6" ht="14.25" customHeight="1" x14ac:dyDescent="0.35">
      <c r="B680" s="117"/>
      <c r="D680" s="117"/>
      <c r="E680" s="223"/>
      <c r="F680" s="223"/>
    </row>
    <row r="681" spans="2:6" ht="14.25" customHeight="1" x14ac:dyDescent="0.35">
      <c r="B681" s="117"/>
      <c r="D681" s="117"/>
      <c r="E681" s="223"/>
      <c r="F681" s="223"/>
    </row>
    <row r="682" spans="2:6" ht="14.25" customHeight="1" x14ac:dyDescent="0.35">
      <c r="B682" s="117"/>
      <c r="D682" s="117"/>
      <c r="E682" s="223"/>
      <c r="F682" s="223"/>
    </row>
    <row r="683" spans="2:6" ht="14.25" customHeight="1" x14ac:dyDescent="0.35">
      <c r="B683" s="117"/>
      <c r="D683" s="117"/>
      <c r="E683" s="223"/>
      <c r="F683" s="223"/>
    </row>
    <row r="684" spans="2:6" ht="14.25" customHeight="1" x14ac:dyDescent="0.35">
      <c r="B684" s="117"/>
      <c r="D684" s="117"/>
      <c r="E684" s="223"/>
      <c r="F684" s="223"/>
    </row>
    <row r="685" spans="2:6" ht="14.25" customHeight="1" x14ac:dyDescent="0.35">
      <c r="B685" s="117"/>
      <c r="D685" s="117"/>
      <c r="E685" s="223"/>
      <c r="F685" s="223"/>
    </row>
    <row r="686" spans="2:6" ht="14.25" customHeight="1" x14ac:dyDescent="0.35">
      <c r="B686" s="117"/>
      <c r="D686" s="117"/>
      <c r="E686" s="223"/>
      <c r="F686" s="223"/>
    </row>
    <row r="687" spans="2:6" ht="14.25" customHeight="1" x14ac:dyDescent="0.35">
      <c r="B687" s="117"/>
      <c r="D687" s="117"/>
      <c r="E687" s="223"/>
      <c r="F687" s="223"/>
    </row>
    <row r="688" spans="2:6" ht="14.25" customHeight="1" x14ac:dyDescent="0.35">
      <c r="B688" s="117"/>
      <c r="D688" s="117"/>
      <c r="E688" s="223"/>
      <c r="F688" s="223"/>
    </row>
    <row r="689" spans="2:6" ht="14.25" customHeight="1" x14ac:dyDescent="0.35">
      <c r="B689" s="117"/>
      <c r="D689" s="117"/>
      <c r="E689" s="223"/>
      <c r="F689" s="223"/>
    </row>
    <row r="690" spans="2:6" ht="14.25" customHeight="1" x14ac:dyDescent="0.35">
      <c r="B690" s="117"/>
      <c r="D690" s="117"/>
      <c r="E690" s="223"/>
      <c r="F690" s="223"/>
    </row>
    <row r="691" spans="2:6" ht="14.25" customHeight="1" x14ac:dyDescent="0.35">
      <c r="B691" s="117"/>
      <c r="D691" s="117"/>
      <c r="E691" s="223"/>
      <c r="F691" s="223"/>
    </row>
    <row r="692" spans="2:6" ht="14.25" customHeight="1" x14ac:dyDescent="0.35">
      <c r="B692" s="117"/>
      <c r="D692" s="117"/>
      <c r="E692" s="223"/>
      <c r="F692" s="223"/>
    </row>
    <row r="693" spans="2:6" ht="14.25" customHeight="1" x14ac:dyDescent="0.35">
      <c r="B693" s="117"/>
      <c r="D693" s="117"/>
      <c r="E693" s="223"/>
      <c r="F693" s="223"/>
    </row>
    <row r="694" spans="2:6" ht="14.25" customHeight="1" x14ac:dyDescent="0.35">
      <c r="B694" s="117"/>
      <c r="D694" s="117"/>
      <c r="E694" s="223"/>
      <c r="F694" s="223"/>
    </row>
    <row r="695" spans="2:6" ht="14.25" customHeight="1" x14ac:dyDescent="0.35">
      <c r="B695" s="117"/>
      <c r="D695" s="117"/>
      <c r="E695" s="223"/>
      <c r="F695" s="223"/>
    </row>
    <row r="696" spans="2:6" ht="14.25" customHeight="1" x14ac:dyDescent="0.35">
      <c r="B696" s="117"/>
      <c r="D696" s="117"/>
      <c r="E696" s="223"/>
      <c r="F696" s="223"/>
    </row>
    <row r="697" spans="2:6" ht="14.25" customHeight="1" x14ac:dyDescent="0.35">
      <c r="B697" s="117"/>
      <c r="D697" s="117"/>
      <c r="E697" s="223"/>
      <c r="F697" s="223"/>
    </row>
    <row r="698" spans="2:6" ht="14.25" customHeight="1" x14ac:dyDescent="0.35">
      <c r="B698" s="117"/>
      <c r="D698" s="117"/>
      <c r="E698" s="223"/>
      <c r="F698" s="223"/>
    </row>
    <row r="699" spans="2:6" ht="14.25" customHeight="1" x14ac:dyDescent="0.35">
      <c r="B699" s="117"/>
      <c r="D699" s="117"/>
      <c r="E699" s="223"/>
      <c r="F699" s="223"/>
    </row>
    <row r="700" spans="2:6" ht="14.25" customHeight="1" x14ac:dyDescent="0.35">
      <c r="B700" s="117"/>
      <c r="D700" s="117"/>
      <c r="E700" s="223"/>
      <c r="F700" s="223"/>
    </row>
    <row r="701" spans="2:6" ht="14.25" customHeight="1" x14ac:dyDescent="0.35">
      <c r="B701" s="117"/>
      <c r="D701" s="117"/>
      <c r="E701" s="223"/>
      <c r="F701" s="223"/>
    </row>
    <row r="702" spans="2:6" ht="14.25" customHeight="1" x14ac:dyDescent="0.35">
      <c r="B702" s="117"/>
      <c r="D702" s="117"/>
      <c r="E702" s="223"/>
      <c r="F702" s="223"/>
    </row>
    <row r="703" spans="2:6" ht="14.25" customHeight="1" x14ac:dyDescent="0.35">
      <c r="B703" s="117"/>
      <c r="D703" s="117"/>
      <c r="E703" s="223"/>
      <c r="F703" s="223"/>
    </row>
    <row r="704" spans="2:6" ht="14.25" customHeight="1" x14ac:dyDescent="0.35">
      <c r="B704" s="117"/>
      <c r="D704" s="117"/>
      <c r="E704" s="223"/>
      <c r="F704" s="223"/>
    </row>
    <row r="705" spans="2:6" ht="14.25" customHeight="1" x14ac:dyDescent="0.35">
      <c r="B705" s="117"/>
      <c r="D705" s="117"/>
      <c r="E705" s="223"/>
      <c r="F705" s="223"/>
    </row>
    <row r="706" spans="2:6" ht="14.25" customHeight="1" x14ac:dyDescent="0.35">
      <c r="B706" s="117"/>
      <c r="D706" s="117"/>
      <c r="E706" s="223"/>
      <c r="F706" s="223"/>
    </row>
    <row r="707" spans="2:6" ht="14.25" customHeight="1" x14ac:dyDescent="0.35">
      <c r="B707" s="117"/>
      <c r="D707" s="117"/>
      <c r="E707" s="223"/>
      <c r="F707" s="223"/>
    </row>
    <row r="708" spans="2:6" ht="14.25" customHeight="1" x14ac:dyDescent="0.35">
      <c r="B708" s="117"/>
      <c r="D708" s="117"/>
      <c r="E708" s="223"/>
      <c r="F708" s="223"/>
    </row>
    <row r="709" spans="2:6" ht="14.25" customHeight="1" x14ac:dyDescent="0.35">
      <c r="B709" s="117"/>
      <c r="D709" s="117"/>
      <c r="E709" s="223"/>
      <c r="F709" s="223"/>
    </row>
    <row r="710" spans="2:6" ht="14.25" customHeight="1" x14ac:dyDescent="0.35">
      <c r="B710" s="117"/>
      <c r="D710" s="117"/>
      <c r="E710" s="223"/>
      <c r="F710" s="223"/>
    </row>
    <row r="711" spans="2:6" ht="14.25" customHeight="1" x14ac:dyDescent="0.35">
      <c r="B711" s="117"/>
      <c r="D711" s="117"/>
      <c r="E711" s="223"/>
      <c r="F711" s="223"/>
    </row>
    <row r="712" spans="2:6" ht="14.25" customHeight="1" x14ac:dyDescent="0.35">
      <c r="B712" s="117"/>
      <c r="D712" s="117"/>
      <c r="E712" s="223"/>
      <c r="F712" s="223"/>
    </row>
    <row r="713" spans="2:6" ht="14.25" customHeight="1" x14ac:dyDescent="0.35">
      <c r="B713" s="117"/>
      <c r="D713" s="117"/>
      <c r="E713" s="223"/>
      <c r="F713" s="223"/>
    </row>
    <row r="714" spans="2:6" ht="14.25" customHeight="1" x14ac:dyDescent="0.35">
      <c r="B714" s="117"/>
      <c r="D714" s="117"/>
      <c r="E714" s="223"/>
      <c r="F714" s="223"/>
    </row>
    <row r="715" spans="2:6" ht="14.25" customHeight="1" x14ac:dyDescent="0.35">
      <c r="B715" s="117"/>
      <c r="D715" s="117"/>
      <c r="E715" s="223"/>
      <c r="F715" s="223"/>
    </row>
    <row r="716" spans="2:6" ht="14.25" customHeight="1" x14ac:dyDescent="0.35">
      <c r="B716" s="117"/>
      <c r="D716" s="117"/>
      <c r="E716" s="223"/>
      <c r="F716" s="223"/>
    </row>
    <row r="717" spans="2:6" ht="14.25" customHeight="1" x14ac:dyDescent="0.35">
      <c r="B717" s="117"/>
      <c r="D717" s="117"/>
      <c r="E717" s="223"/>
      <c r="F717" s="223"/>
    </row>
    <row r="718" spans="2:6" ht="14.25" customHeight="1" x14ac:dyDescent="0.35">
      <c r="B718" s="117"/>
      <c r="D718" s="117"/>
      <c r="E718" s="223"/>
      <c r="F718" s="223"/>
    </row>
    <row r="719" spans="2:6" ht="14.25" customHeight="1" x14ac:dyDescent="0.35">
      <c r="B719" s="117"/>
      <c r="D719" s="117"/>
      <c r="E719" s="223"/>
      <c r="F719" s="223"/>
    </row>
    <row r="720" spans="2:6" ht="14.25" customHeight="1" x14ac:dyDescent="0.35">
      <c r="B720" s="117"/>
      <c r="D720" s="117"/>
      <c r="E720" s="223"/>
      <c r="F720" s="223"/>
    </row>
    <row r="721" spans="2:6" ht="14.25" customHeight="1" x14ac:dyDescent="0.35">
      <c r="B721" s="117"/>
      <c r="D721" s="117"/>
      <c r="E721" s="223"/>
      <c r="F721" s="223"/>
    </row>
    <row r="722" spans="2:6" ht="14.25" customHeight="1" x14ac:dyDescent="0.35">
      <c r="B722" s="117"/>
      <c r="D722" s="117"/>
      <c r="E722" s="223"/>
      <c r="F722" s="223"/>
    </row>
    <row r="723" spans="2:6" ht="14.25" customHeight="1" x14ac:dyDescent="0.35">
      <c r="B723" s="117"/>
      <c r="D723" s="117"/>
      <c r="E723" s="223"/>
      <c r="F723" s="223"/>
    </row>
    <row r="724" spans="2:6" ht="14.25" customHeight="1" x14ac:dyDescent="0.35">
      <c r="B724" s="117"/>
      <c r="D724" s="117"/>
      <c r="E724" s="223"/>
      <c r="F724" s="223"/>
    </row>
    <row r="725" spans="2:6" ht="14.25" customHeight="1" x14ac:dyDescent="0.35">
      <c r="B725" s="117"/>
      <c r="D725" s="117"/>
      <c r="E725" s="223"/>
      <c r="F725" s="223"/>
    </row>
    <row r="726" spans="2:6" ht="14.25" customHeight="1" x14ac:dyDescent="0.35">
      <c r="B726" s="117"/>
      <c r="D726" s="117"/>
      <c r="E726" s="223"/>
      <c r="F726" s="223"/>
    </row>
    <row r="727" spans="2:6" ht="14.25" customHeight="1" x14ac:dyDescent="0.35">
      <c r="B727" s="117"/>
      <c r="D727" s="117"/>
      <c r="E727" s="223"/>
      <c r="F727" s="223"/>
    </row>
    <row r="728" spans="2:6" ht="14.25" customHeight="1" x14ac:dyDescent="0.35">
      <c r="B728" s="117"/>
      <c r="D728" s="117"/>
      <c r="E728" s="223"/>
      <c r="F728" s="223"/>
    </row>
    <row r="729" spans="2:6" ht="14.25" customHeight="1" x14ac:dyDescent="0.35">
      <c r="B729" s="117"/>
      <c r="D729" s="117"/>
      <c r="E729" s="223"/>
      <c r="F729" s="223"/>
    </row>
    <row r="730" spans="2:6" ht="14.25" customHeight="1" x14ac:dyDescent="0.35">
      <c r="B730" s="117"/>
      <c r="D730" s="117"/>
      <c r="E730" s="223"/>
      <c r="F730" s="223"/>
    </row>
    <row r="731" spans="2:6" ht="14.25" customHeight="1" x14ac:dyDescent="0.35">
      <c r="B731" s="117"/>
      <c r="D731" s="117"/>
      <c r="E731" s="223"/>
      <c r="F731" s="223"/>
    </row>
    <row r="732" spans="2:6" ht="14.25" customHeight="1" x14ac:dyDescent="0.35">
      <c r="B732" s="117"/>
      <c r="D732" s="117"/>
      <c r="E732" s="223"/>
      <c r="F732" s="223"/>
    </row>
    <row r="733" spans="2:6" ht="14.25" customHeight="1" x14ac:dyDescent="0.35">
      <c r="B733" s="117"/>
      <c r="D733" s="117"/>
      <c r="E733" s="223"/>
      <c r="F733" s="223"/>
    </row>
    <row r="734" spans="2:6" ht="14.25" customHeight="1" x14ac:dyDescent="0.35">
      <c r="B734" s="117"/>
      <c r="D734" s="117"/>
      <c r="E734" s="223"/>
      <c r="F734" s="223"/>
    </row>
    <row r="735" spans="2:6" ht="14.25" customHeight="1" x14ac:dyDescent="0.35">
      <c r="B735" s="117"/>
      <c r="D735" s="117"/>
      <c r="E735" s="223"/>
      <c r="F735" s="223"/>
    </row>
    <row r="736" spans="2:6" ht="14.25" customHeight="1" x14ac:dyDescent="0.35">
      <c r="B736" s="117"/>
      <c r="D736" s="117"/>
      <c r="E736" s="223"/>
      <c r="F736" s="223"/>
    </row>
    <row r="737" spans="2:6" ht="14.25" customHeight="1" x14ac:dyDescent="0.35">
      <c r="B737" s="117"/>
      <c r="D737" s="117"/>
      <c r="E737" s="223"/>
      <c r="F737" s="223"/>
    </row>
    <row r="738" spans="2:6" ht="14.25" customHeight="1" x14ac:dyDescent="0.35">
      <c r="B738" s="117"/>
      <c r="D738" s="117"/>
      <c r="E738" s="223"/>
      <c r="F738" s="223"/>
    </row>
    <row r="739" spans="2:6" ht="14.25" customHeight="1" x14ac:dyDescent="0.35">
      <c r="B739" s="117"/>
      <c r="D739" s="117"/>
      <c r="E739" s="223"/>
      <c r="F739" s="223"/>
    </row>
    <row r="740" spans="2:6" ht="14.25" customHeight="1" x14ac:dyDescent="0.35">
      <c r="B740" s="117"/>
      <c r="D740" s="117"/>
      <c r="E740" s="223"/>
      <c r="F740" s="223"/>
    </row>
    <row r="741" spans="2:6" ht="14.25" customHeight="1" x14ac:dyDescent="0.35">
      <c r="B741" s="117"/>
      <c r="D741" s="117"/>
      <c r="E741" s="223"/>
      <c r="F741" s="223"/>
    </row>
    <row r="742" spans="2:6" ht="14.25" customHeight="1" x14ac:dyDescent="0.35">
      <c r="B742" s="117"/>
      <c r="D742" s="117"/>
      <c r="E742" s="223"/>
      <c r="F742" s="223"/>
    </row>
    <row r="743" spans="2:6" ht="14.25" customHeight="1" x14ac:dyDescent="0.35">
      <c r="B743" s="117"/>
      <c r="D743" s="117"/>
      <c r="E743" s="223"/>
      <c r="F743" s="223"/>
    </row>
    <row r="744" spans="2:6" ht="14.25" customHeight="1" x14ac:dyDescent="0.35">
      <c r="B744" s="117"/>
      <c r="D744" s="117"/>
      <c r="E744" s="223"/>
      <c r="F744" s="223"/>
    </row>
    <row r="745" spans="2:6" ht="14.25" customHeight="1" x14ac:dyDescent="0.35">
      <c r="B745" s="117"/>
      <c r="D745" s="117"/>
      <c r="E745" s="223"/>
      <c r="F745" s="223"/>
    </row>
    <row r="746" spans="2:6" ht="14.25" customHeight="1" x14ac:dyDescent="0.35">
      <c r="B746" s="117"/>
      <c r="D746" s="117"/>
      <c r="E746" s="223"/>
      <c r="F746" s="223"/>
    </row>
    <row r="747" spans="2:6" ht="14.25" customHeight="1" x14ac:dyDescent="0.35">
      <c r="B747" s="117"/>
      <c r="D747" s="117"/>
      <c r="E747" s="223"/>
      <c r="F747" s="223"/>
    </row>
    <row r="748" spans="2:6" ht="14.25" customHeight="1" x14ac:dyDescent="0.35">
      <c r="B748" s="117"/>
      <c r="D748" s="117"/>
      <c r="E748" s="223"/>
      <c r="F748" s="223"/>
    </row>
    <row r="749" spans="2:6" ht="14.25" customHeight="1" x14ac:dyDescent="0.35">
      <c r="B749" s="117"/>
      <c r="D749" s="117"/>
      <c r="E749" s="223"/>
      <c r="F749" s="223"/>
    </row>
    <row r="750" spans="2:6" ht="14.25" customHeight="1" x14ac:dyDescent="0.35">
      <c r="B750" s="117"/>
      <c r="D750" s="117"/>
      <c r="E750" s="223"/>
      <c r="F750" s="223"/>
    </row>
    <row r="751" spans="2:6" ht="14.25" customHeight="1" x14ac:dyDescent="0.35">
      <c r="B751" s="117"/>
      <c r="D751" s="117"/>
      <c r="E751" s="223"/>
      <c r="F751" s="223"/>
    </row>
    <row r="752" spans="2:6" ht="14.25" customHeight="1" x14ac:dyDescent="0.35">
      <c r="B752" s="117"/>
      <c r="D752" s="117"/>
      <c r="E752" s="223"/>
      <c r="F752" s="223"/>
    </row>
    <row r="753" spans="2:6" ht="14.25" customHeight="1" x14ac:dyDescent="0.35">
      <c r="B753" s="117"/>
      <c r="D753" s="117"/>
      <c r="E753" s="223"/>
      <c r="F753" s="223"/>
    </row>
    <row r="754" spans="2:6" ht="14.25" customHeight="1" x14ac:dyDescent="0.35">
      <c r="B754" s="117"/>
      <c r="D754" s="117"/>
      <c r="E754" s="223"/>
      <c r="F754" s="223"/>
    </row>
    <row r="755" spans="2:6" ht="14.25" customHeight="1" x14ac:dyDescent="0.35">
      <c r="B755" s="117"/>
      <c r="D755" s="117"/>
      <c r="E755" s="223"/>
      <c r="F755" s="223"/>
    </row>
    <row r="756" spans="2:6" ht="14.25" customHeight="1" x14ac:dyDescent="0.35">
      <c r="B756" s="117"/>
      <c r="D756" s="117"/>
      <c r="E756" s="223"/>
      <c r="F756" s="223"/>
    </row>
    <row r="757" spans="2:6" ht="14.25" customHeight="1" x14ac:dyDescent="0.35">
      <c r="B757" s="117"/>
      <c r="D757" s="117"/>
      <c r="E757" s="223"/>
      <c r="F757" s="223"/>
    </row>
    <row r="758" spans="2:6" ht="14.25" customHeight="1" x14ac:dyDescent="0.35">
      <c r="B758" s="117"/>
      <c r="D758" s="117"/>
      <c r="E758" s="223"/>
      <c r="F758" s="223"/>
    </row>
    <row r="759" spans="2:6" ht="14.25" customHeight="1" x14ac:dyDescent="0.35">
      <c r="B759" s="117"/>
      <c r="D759" s="117"/>
      <c r="E759" s="223"/>
      <c r="F759" s="223"/>
    </row>
    <row r="760" spans="2:6" ht="14.25" customHeight="1" x14ac:dyDescent="0.35">
      <c r="B760" s="117"/>
      <c r="D760" s="117"/>
      <c r="E760" s="223"/>
      <c r="F760" s="223"/>
    </row>
    <row r="761" spans="2:6" ht="14.25" customHeight="1" x14ac:dyDescent="0.35">
      <c r="B761" s="117"/>
      <c r="D761" s="117"/>
      <c r="E761" s="223"/>
      <c r="F761" s="223"/>
    </row>
    <row r="762" spans="2:6" ht="14.25" customHeight="1" x14ac:dyDescent="0.35">
      <c r="B762" s="117"/>
      <c r="D762" s="117"/>
      <c r="E762" s="223"/>
      <c r="F762" s="223"/>
    </row>
    <row r="763" spans="2:6" ht="14.25" customHeight="1" x14ac:dyDescent="0.35">
      <c r="B763" s="117"/>
      <c r="D763" s="117"/>
      <c r="E763" s="223"/>
      <c r="F763" s="223"/>
    </row>
    <row r="764" spans="2:6" ht="14.25" customHeight="1" x14ac:dyDescent="0.35">
      <c r="B764" s="117"/>
      <c r="D764" s="117"/>
      <c r="E764" s="223"/>
      <c r="F764" s="223"/>
    </row>
    <row r="765" spans="2:6" ht="14.25" customHeight="1" x14ac:dyDescent="0.35">
      <c r="B765" s="117"/>
      <c r="D765" s="117"/>
      <c r="E765" s="223"/>
      <c r="F765" s="223"/>
    </row>
    <row r="766" spans="2:6" ht="14.25" customHeight="1" x14ac:dyDescent="0.35">
      <c r="B766" s="117"/>
      <c r="D766" s="117"/>
      <c r="E766" s="223"/>
      <c r="F766" s="223"/>
    </row>
    <row r="767" spans="2:6" ht="14.25" customHeight="1" x14ac:dyDescent="0.35">
      <c r="B767" s="117"/>
      <c r="D767" s="117"/>
      <c r="E767" s="223"/>
      <c r="F767" s="223"/>
    </row>
    <row r="768" spans="2:6" ht="14.25" customHeight="1" x14ac:dyDescent="0.35">
      <c r="B768" s="117"/>
      <c r="D768" s="117"/>
      <c r="E768" s="223"/>
      <c r="F768" s="223"/>
    </row>
    <row r="769" spans="2:6" ht="14.25" customHeight="1" x14ac:dyDescent="0.35">
      <c r="B769" s="117"/>
      <c r="D769" s="117"/>
      <c r="E769" s="223"/>
      <c r="F769" s="223"/>
    </row>
    <row r="770" spans="2:6" ht="14.25" customHeight="1" x14ac:dyDescent="0.35">
      <c r="B770" s="117"/>
      <c r="D770" s="117"/>
      <c r="E770" s="223"/>
      <c r="F770" s="223"/>
    </row>
    <row r="771" spans="2:6" ht="14.25" customHeight="1" x14ac:dyDescent="0.35">
      <c r="B771" s="117"/>
      <c r="D771" s="117"/>
      <c r="E771" s="223"/>
      <c r="F771" s="223"/>
    </row>
    <row r="772" spans="2:6" ht="14.25" customHeight="1" x14ac:dyDescent="0.35">
      <c r="B772" s="117"/>
      <c r="D772" s="117"/>
      <c r="E772" s="223"/>
      <c r="F772" s="223"/>
    </row>
    <row r="773" spans="2:6" ht="14.25" customHeight="1" x14ac:dyDescent="0.35">
      <c r="B773" s="117"/>
      <c r="D773" s="117"/>
      <c r="E773" s="223"/>
      <c r="F773" s="223"/>
    </row>
    <row r="774" spans="2:6" ht="14.25" customHeight="1" x14ac:dyDescent="0.35">
      <c r="B774" s="117"/>
      <c r="D774" s="117"/>
      <c r="E774" s="223"/>
      <c r="F774" s="223"/>
    </row>
    <row r="775" spans="2:6" ht="14.25" customHeight="1" x14ac:dyDescent="0.35">
      <c r="B775" s="117"/>
      <c r="D775" s="117"/>
      <c r="E775" s="223"/>
      <c r="F775" s="223"/>
    </row>
    <row r="776" spans="2:6" ht="14.25" customHeight="1" x14ac:dyDescent="0.35">
      <c r="B776" s="117"/>
      <c r="D776" s="117"/>
      <c r="E776" s="223"/>
      <c r="F776" s="223"/>
    </row>
    <row r="777" spans="2:6" ht="14.25" customHeight="1" x14ac:dyDescent="0.35">
      <c r="B777" s="117"/>
      <c r="D777" s="117"/>
      <c r="E777" s="223"/>
      <c r="F777" s="223"/>
    </row>
    <row r="778" spans="2:6" ht="14.25" customHeight="1" x14ac:dyDescent="0.35">
      <c r="B778" s="117"/>
      <c r="D778" s="117"/>
      <c r="E778" s="223"/>
      <c r="F778" s="223"/>
    </row>
    <row r="779" spans="2:6" ht="14.25" customHeight="1" x14ac:dyDescent="0.35">
      <c r="B779" s="117"/>
      <c r="D779" s="117"/>
      <c r="E779" s="223"/>
      <c r="F779" s="223"/>
    </row>
    <row r="780" spans="2:6" ht="14.25" customHeight="1" x14ac:dyDescent="0.35">
      <c r="B780" s="117"/>
      <c r="D780" s="117"/>
      <c r="E780" s="223"/>
      <c r="F780" s="223"/>
    </row>
    <row r="781" spans="2:6" ht="14.25" customHeight="1" x14ac:dyDescent="0.35">
      <c r="B781" s="117"/>
      <c r="D781" s="117"/>
      <c r="E781" s="223"/>
      <c r="F781" s="223"/>
    </row>
    <row r="782" spans="2:6" ht="14.25" customHeight="1" x14ac:dyDescent="0.35">
      <c r="B782" s="117"/>
      <c r="D782" s="117"/>
      <c r="E782" s="223"/>
      <c r="F782" s="223"/>
    </row>
    <row r="783" spans="2:6" ht="14.25" customHeight="1" x14ac:dyDescent="0.35">
      <c r="B783" s="117"/>
      <c r="D783" s="117"/>
      <c r="E783" s="223"/>
      <c r="F783" s="223"/>
    </row>
    <row r="784" spans="2:6" ht="14.25" customHeight="1" x14ac:dyDescent="0.35">
      <c r="B784" s="117"/>
      <c r="D784" s="117"/>
      <c r="E784" s="223"/>
      <c r="F784" s="223"/>
    </row>
    <row r="785" spans="2:6" ht="14.25" customHeight="1" x14ac:dyDescent="0.35">
      <c r="B785" s="117"/>
      <c r="D785" s="117"/>
      <c r="E785" s="223"/>
      <c r="F785" s="223"/>
    </row>
    <row r="786" spans="2:6" ht="14.25" customHeight="1" x14ac:dyDescent="0.35">
      <c r="B786" s="117"/>
      <c r="D786" s="117"/>
      <c r="E786" s="223"/>
      <c r="F786" s="223"/>
    </row>
    <row r="787" spans="2:6" ht="14.25" customHeight="1" x14ac:dyDescent="0.35">
      <c r="B787" s="117"/>
      <c r="D787" s="117"/>
      <c r="E787" s="223"/>
      <c r="F787" s="223"/>
    </row>
    <row r="788" spans="2:6" ht="14.25" customHeight="1" x14ac:dyDescent="0.35">
      <c r="B788" s="117"/>
      <c r="D788" s="117"/>
      <c r="E788" s="223"/>
      <c r="F788" s="223"/>
    </row>
    <row r="789" spans="2:6" ht="14.25" customHeight="1" x14ac:dyDescent="0.35">
      <c r="B789" s="117"/>
      <c r="D789" s="117"/>
      <c r="E789" s="223"/>
      <c r="F789" s="223"/>
    </row>
    <row r="790" spans="2:6" ht="14.25" customHeight="1" x14ac:dyDescent="0.35">
      <c r="B790" s="117"/>
      <c r="D790" s="117"/>
      <c r="E790" s="223"/>
      <c r="F790" s="223"/>
    </row>
    <row r="791" spans="2:6" ht="14.25" customHeight="1" x14ac:dyDescent="0.35">
      <c r="B791" s="117"/>
      <c r="D791" s="117"/>
      <c r="E791" s="223"/>
      <c r="F791" s="223"/>
    </row>
    <row r="792" spans="2:6" ht="14.25" customHeight="1" x14ac:dyDescent="0.35">
      <c r="B792" s="117"/>
      <c r="D792" s="117"/>
      <c r="E792" s="223"/>
      <c r="F792" s="223"/>
    </row>
    <row r="793" spans="2:6" ht="14.25" customHeight="1" x14ac:dyDescent="0.35">
      <c r="B793" s="117"/>
      <c r="D793" s="117"/>
      <c r="E793" s="223"/>
      <c r="F793" s="223"/>
    </row>
    <row r="794" spans="2:6" ht="14.25" customHeight="1" x14ac:dyDescent="0.35">
      <c r="B794" s="117"/>
      <c r="D794" s="117"/>
      <c r="E794" s="223"/>
      <c r="F794" s="223"/>
    </row>
    <row r="795" spans="2:6" ht="14.25" customHeight="1" x14ac:dyDescent="0.35">
      <c r="B795" s="117"/>
      <c r="D795" s="117"/>
      <c r="E795" s="223"/>
      <c r="F795" s="223"/>
    </row>
    <row r="796" spans="2:6" ht="14.25" customHeight="1" x14ac:dyDescent="0.35">
      <c r="B796" s="117"/>
      <c r="D796" s="117"/>
      <c r="E796" s="223"/>
      <c r="F796" s="223"/>
    </row>
    <row r="797" spans="2:6" ht="14.25" customHeight="1" x14ac:dyDescent="0.35">
      <c r="B797" s="117"/>
      <c r="D797" s="117"/>
      <c r="E797" s="223"/>
      <c r="F797" s="223"/>
    </row>
    <row r="798" spans="2:6" ht="14.25" customHeight="1" x14ac:dyDescent="0.35">
      <c r="B798" s="117"/>
      <c r="D798" s="117"/>
      <c r="E798" s="223"/>
      <c r="F798" s="223"/>
    </row>
    <row r="799" spans="2:6" ht="14.25" customHeight="1" x14ac:dyDescent="0.35">
      <c r="B799" s="117"/>
      <c r="D799" s="117"/>
      <c r="E799" s="223"/>
      <c r="F799" s="223"/>
    </row>
    <row r="800" spans="2:6" ht="14.25" customHeight="1" x14ac:dyDescent="0.35">
      <c r="B800" s="117"/>
      <c r="D800" s="117"/>
      <c r="E800" s="223"/>
      <c r="F800" s="223"/>
    </row>
    <row r="801" spans="2:6" ht="14.25" customHeight="1" x14ac:dyDescent="0.35">
      <c r="B801" s="117"/>
      <c r="D801" s="117"/>
      <c r="E801" s="223"/>
      <c r="F801" s="223"/>
    </row>
    <row r="802" spans="2:6" ht="14.25" customHeight="1" x14ac:dyDescent="0.35">
      <c r="B802" s="117"/>
      <c r="D802" s="117"/>
      <c r="E802" s="223"/>
      <c r="F802" s="223"/>
    </row>
    <row r="803" spans="2:6" ht="14.25" customHeight="1" x14ac:dyDescent="0.35">
      <c r="B803" s="117"/>
      <c r="D803" s="117"/>
      <c r="E803" s="223"/>
      <c r="F803" s="223"/>
    </row>
    <row r="804" spans="2:6" ht="14.25" customHeight="1" x14ac:dyDescent="0.35">
      <c r="B804" s="117"/>
      <c r="D804" s="117"/>
      <c r="E804" s="223"/>
      <c r="F804" s="223"/>
    </row>
    <row r="805" spans="2:6" ht="14.25" customHeight="1" x14ac:dyDescent="0.35">
      <c r="B805" s="117"/>
      <c r="D805" s="117"/>
      <c r="E805" s="223"/>
      <c r="F805" s="223"/>
    </row>
    <row r="806" spans="2:6" ht="14.25" customHeight="1" x14ac:dyDescent="0.35">
      <c r="B806" s="117"/>
      <c r="D806" s="117"/>
      <c r="E806" s="223"/>
      <c r="F806" s="223"/>
    </row>
    <row r="807" spans="2:6" ht="14.25" customHeight="1" x14ac:dyDescent="0.35">
      <c r="B807" s="117"/>
      <c r="D807" s="117"/>
      <c r="E807" s="223"/>
      <c r="F807" s="223"/>
    </row>
    <row r="808" spans="2:6" ht="14.25" customHeight="1" x14ac:dyDescent="0.35">
      <c r="B808" s="117"/>
      <c r="D808" s="117"/>
      <c r="E808" s="223"/>
      <c r="F808" s="223"/>
    </row>
    <row r="809" spans="2:6" ht="14.25" customHeight="1" x14ac:dyDescent="0.35">
      <c r="B809" s="117"/>
      <c r="D809" s="117"/>
      <c r="E809" s="223"/>
      <c r="F809" s="223"/>
    </row>
    <row r="810" spans="2:6" ht="14.25" customHeight="1" x14ac:dyDescent="0.35">
      <c r="B810" s="117"/>
      <c r="D810" s="117"/>
      <c r="E810" s="223"/>
      <c r="F810" s="223"/>
    </row>
    <row r="811" spans="2:6" ht="14.25" customHeight="1" x14ac:dyDescent="0.35">
      <c r="B811" s="117"/>
      <c r="D811" s="117"/>
      <c r="E811" s="223"/>
      <c r="F811" s="223"/>
    </row>
    <row r="812" spans="2:6" ht="14.25" customHeight="1" x14ac:dyDescent="0.35">
      <c r="B812" s="117"/>
      <c r="D812" s="117"/>
      <c r="E812" s="223"/>
      <c r="F812" s="223"/>
    </row>
    <row r="813" spans="2:6" ht="14.25" customHeight="1" x14ac:dyDescent="0.35">
      <c r="B813" s="117"/>
      <c r="D813" s="117"/>
      <c r="E813" s="223"/>
      <c r="F813" s="223"/>
    </row>
    <row r="814" spans="2:6" ht="14.25" customHeight="1" x14ac:dyDescent="0.35">
      <c r="B814" s="117"/>
      <c r="D814" s="117"/>
      <c r="E814" s="223"/>
      <c r="F814" s="223"/>
    </row>
    <row r="815" spans="2:6" ht="14.25" customHeight="1" x14ac:dyDescent="0.35">
      <c r="B815" s="117"/>
      <c r="D815" s="117"/>
      <c r="E815" s="223"/>
      <c r="F815" s="223"/>
    </row>
    <row r="816" spans="2:6" ht="14.25" customHeight="1" x14ac:dyDescent="0.35">
      <c r="B816" s="117"/>
      <c r="D816" s="117"/>
      <c r="E816" s="223"/>
      <c r="F816" s="223"/>
    </row>
    <row r="817" spans="2:6" ht="14.25" customHeight="1" x14ac:dyDescent="0.35">
      <c r="B817" s="117"/>
      <c r="D817" s="117"/>
      <c r="E817" s="223"/>
      <c r="F817" s="223"/>
    </row>
    <row r="818" spans="2:6" ht="14.25" customHeight="1" x14ac:dyDescent="0.35">
      <c r="B818" s="117"/>
      <c r="D818" s="117"/>
      <c r="E818" s="223"/>
      <c r="F818" s="223"/>
    </row>
    <row r="819" spans="2:6" ht="14.25" customHeight="1" x14ac:dyDescent="0.35">
      <c r="B819" s="117"/>
      <c r="D819" s="117"/>
      <c r="E819" s="223"/>
      <c r="F819" s="223"/>
    </row>
    <row r="820" spans="2:6" ht="14.25" customHeight="1" x14ac:dyDescent="0.35">
      <c r="B820" s="117"/>
      <c r="D820" s="117"/>
      <c r="E820" s="223"/>
      <c r="F820" s="223"/>
    </row>
    <row r="821" spans="2:6" ht="14.25" customHeight="1" x14ac:dyDescent="0.35">
      <c r="B821" s="117"/>
      <c r="D821" s="117"/>
      <c r="E821" s="223"/>
      <c r="F821" s="223"/>
    </row>
    <row r="822" spans="2:6" ht="14.25" customHeight="1" x14ac:dyDescent="0.35">
      <c r="B822" s="117"/>
      <c r="D822" s="117"/>
      <c r="E822" s="223"/>
      <c r="F822" s="223"/>
    </row>
    <row r="823" spans="2:6" ht="14.25" customHeight="1" x14ac:dyDescent="0.35">
      <c r="B823" s="117"/>
      <c r="D823" s="117"/>
      <c r="E823" s="223"/>
      <c r="F823" s="223"/>
    </row>
    <row r="824" spans="2:6" ht="14.25" customHeight="1" x14ac:dyDescent="0.35">
      <c r="B824" s="117"/>
      <c r="D824" s="117"/>
      <c r="E824" s="223"/>
      <c r="F824" s="223"/>
    </row>
    <row r="825" spans="2:6" ht="14.25" customHeight="1" x14ac:dyDescent="0.35">
      <c r="B825" s="117"/>
      <c r="D825" s="117"/>
      <c r="E825" s="223"/>
      <c r="F825" s="223"/>
    </row>
    <row r="826" spans="2:6" ht="14.25" customHeight="1" x14ac:dyDescent="0.35">
      <c r="B826" s="117"/>
      <c r="D826" s="117"/>
      <c r="E826" s="223"/>
      <c r="F826" s="223"/>
    </row>
    <row r="827" spans="2:6" ht="14.25" customHeight="1" x14ac:dyDescent="0.35">
      <c r="B827" s="117"/>
      <c r="D827" s="117"/>
      <c r="E827" s="223"/>
      <c r="F827" s="223"/>
    </row>
    <row r="828" spans="2:6" ht="14.25" customHeight="1" x14ac:dyDescent="0.35">
      <c r="B828" s="117"/>
      <c r="D828" s="117"/>
      <c r="E828" s="223"/>
      <c r="F828" s="223"/>
    </row>
    <row r="829" spans="2:6" ht="14.25" customHeight="1" x14ac:dyDescent="0.35">
      <c r="B829" s="117"/>
      <c r="D829" s="117"/>
      <c r="E829" s="223"/>
      <c r="F829" s="223"/>
    </row>
    <row r="830" spans="2:6" ht="14.25" customHeight="1" x14ac:dyDescent="0.35">
      <c r="B830" s="117"/>
      <c r="D830" s="117"/>
      <c r="E830" s="223"/>
      <c r="F830" s="223"/>
    </row>
    <row r="831" spans="2:6" ht="14.25" customHeight="1" x14ac:dyDescent="0.35">
      <c r="B831" s="117"/>
      <c r="D831" s="117"/>
      <c r="E831" s="223"/>
      <c r="F831" s="223"/>
    </row>
    <row r="832" spans="2:6" ht="14.25" customHeight="1" x14ac:dyDescent="0.35">
      <c r="B832" s="117"/>
      <c r="D832" s="117"/>
      <c r="E832" s="223"/>
      <c r="F832" s="223"/>
    </row>
    <row r="833" spans="2:6" ht="14.25" customHeight="1" x14ac:dyDescent="0.35">
      <c r="B833" s="117"/>
      <c r="D833" s="117"/>
      <c r="E833" s="223"/>
      <c r="F833" s="223"/>
    </row>
    <row r="834" spans="2:6" ht="14.25" customHeight="1" x14ac:dyDescent="0.35">
      <c r="B834" s="117"/>
      <c r="D834" s="117"/>
      <c r="E834" s="223"/>
      <c r="F834" s="223"/>
    </row>
    <row r="835" spans="2:6" ht="14.25" customHeight="1" x14ac:dyDescent="0.35">
      <c r="B835" s="117"/>
      <c r="D835" s="117"/>
      <c r="E835" s="223"/>
      <c r="F835" s="223"/>
    </row>
    <row r="836" spans="2:6" ht="14.25" customHeight="1" x14ac:dyDescent="0.35">
      <c r="B836" s="117"/>
      <c r="D836" s="117"/>
      <c r="E836" s="223"/>
      <c r="F836" s="223"/>
    </row>
    <row r="837" spans="2:6" ht="14.25" customHeight="1" x14ac:dyDescent="0.35">
      <c r="B837" s="117"/>
      <c r="D837" s="117"/>
      <c r="E837" s="223"/>
      <c r="F837" s="223"/>
    </row>
    <row r="838" spans="2:6" ht="14.25" customHeight="1" x14ac:dyDescent="0.35">
      <c r="B838" s="117"/>
      <c r="D838" s="117"/>
      <c r="E838" s="223"/>
      <c r="F838" s="223"/>
    </row>
    <row r="839" spans="2:6" ht="14.25" customHeight="1" x14ac:dyDescent="0.35">
      <c r="B839" s="117"/>
      <c r="D839" s="117"/>
      <c r="E839" s="223"/>
      <c r="F839" s="223"/>
    </row>
    <row r="840" spans="2:6" ht="14.25" customHeight="1" x14ac:dyDescent="0.35">
      <c r="B840" s="117"/>
      <c r="D840" s="117"/>
      <c r="E840" s="223"/>
      <c r="F840" s="223"/>
    </row>
    <row r="841" spans="2:6" ht="14.25" customHeight="1" x14ac:dyDescent="0.35">
      <c r="B841" s="117"/>
      <c r="D841" s="117"/>
      <c r="E841" s="223"/>
      <c r="F841" s="223"/>
    </row>
    <row r="842" spans="2:6" ht="14.25" customHeight="1" x14ac:dyDescent="0.35">
      <c r="B842" s="117"/>
      <c r="D842" s="117"/>
      <c r="E842" s="223"/>
      <c r="F842" s="223"/>
    </row>
    <row r="843" spans="2:6" ht="14.25" customHeight="1" x14ac:dyDescent="0.35">
      <c r="B843" s="117"/>
      <c r="D843" s="117"/>
      <c r="E843" s="223"/>
      <c r="F843" s="223"/>
    </row>
    <row r="844" spans="2:6" ht="14.25" customHeight="1" x14ac:dyDescent="0.35">
      <c r="B844" s="117"/>
      <c r="D844" s="117"/>
      <c r="E844" s="223"/>
      <c r="F844" s="223"/>
    </row>
    <row r="845" spans="2:6" ht="14.25" customHeight="1" x14ac:dyDescent="0.35">
      <c r="B845" s="117"/>
      <c r="D845" s="117"/>
      <c r="E845" s="223"/>
      <c r="F845" s="223"/>
    </row>
    <row r="846" spans="2:6" ht="14.25" customHeight="1" x14ac:dyDescent="0.35">
      <c r="B846" s="117"/>
      <c r="D846" s="117"/>
      <c r="E846" s="223"/>
      <c r="F846" s="223"/>
    </row>
    <row r="847" spans="2:6" ht="14.25" customHeight="1" x14ac:dyDescent="0.35">
      <c r="B847" s="117"/>
      <c r="D847" s="117"/>
      <c r="E847" s="223"/>
      <c r="F847" s="223"/>
    </row>
    <row r="848" spans="2:6" ht="14.25" customHeight="1" x14ac:dyDescent="0.35">
      <c r="B848" s="117"/>
      <c r="D848" s="117"/>
      <c r="E848" s="223"/>
      <c r="F848" s="223"/>
    </row>
    <row r="849" spans="2:6" ht="14.25" customHeight="1" x14ac:dyDescent="0.35">
      <c r="B849" s="117"/>
      <c r="D849" s="117"/>
      <c r="E849" s="223"/>
      <c r="F849" s="223"/>
    </row>
    <row r="850" spans="2:6" ht="14.25" customHeight="1" x14ac:dyDescent="0.35">
      <c r="B850" s="117"/>
      <c r="D850" s="117"/>
      <c r="E850" s="223"/>
      <c r="F850" s="223"/>
    </row>
    <row r="851" spans="2:6" ht="14.25" customHeight="1" x14ac:dyDescent="0.35">
      <c r="B851" s="117"/>
      <c r="D851" s="117"/>
      <c r="E851" s="223"/>
      <c r="F851" s="223"/>
    </row>
    <row r="852" spans="2:6" ht="14.25" customHeight="1" x14ac:dyDescent="0.35">
      <c r="B852" s="117"/>
      <c r="D852" s="117"/>
      <c r="E852" s="223"/>
      <c r="F852" s="223"/>
    </row>
    <row r="853" spans="2:6" ht="14.25" customHeight="1" x14ac:dyDescent="0.35">
      <c r="B853" s="117"/>
      <c r="D853" s="117"/>
      <c r="E853" s="223"/>
      <c r="F853" s="223"/>
    </row>
    <row r="854" spans="2:6" ht="14.25" customHeight="1" x14ac:dyDescent="0.35">
      <c r="B854" s="117"/>
      <c r="D854" s="117"/>
      <c r="E854" s="223"/>
      <c r="F854" s="223"/>
    </row>
    <row r="855" spans="2:6" ht="14.25" customHeight="1" x14ac:dyDescent="0.35">
      <c r="B855" s="117"/>
      <c r="D855" s="117"/>
      <c r="E855" s="223"/>
      <c r="F855" s="223"/>
    </row>
    <row r="856" spans="2:6" ht="14.25" customHeight="1" x14ac:dyDescent="0.35">
      <c r="B856" s="117"/>
      <c r="D856" s="117"/>
      <c r="E856" s="223"/>
      <c r="F856" s="223"/>
    </row>
    <row r="857" spans="2:6" ht="14.25" customHeight="1" x14ac:dyDescent="0.35">
      <c r="B857" s="117"/>
      <c r="D857" s="117"/>
      <c r="E857" s="223"/>
      <c r="F857" s="223"/>
    </row>
    <row r="858" spans="2:6" ht="14.25" customHeight="1" x14ac:dyDescent="0.35">
      <c r="B858" s="117"/>
      <c r="D858" s="117"/>
      <c r="E858" s="223"/>
      <c r="F858" s="223"/>
    </row>
    <row r="859" spans="2:6" ht="14.25" customHeight="1" x14ac:dyDescent="0.35">
      <c r="B859" s="117"/>
      <c r="D859" s="117"/>
      <c r="E859" s="223"/>
      <c r="F859" s="223"/>
    </row>
    <row r="860" spans="2:6" ht="14.25" customHeight="1" x14ac:dyDescent="0.35">
      <c r="B860" s="117"/>
      <c r="D860" s="117"/>
      <c r="E860" s="223"/>
      <c r="F860" s="223"/>
    </row>
    <row r="861" spans="2:6" ht="14.25" customHeight="1" x14ac:dyDescent="0.35">
      <c r="B861" s="117"/>
      <c r="D861" s="117"/>
      <c r="E861" s="223"/>
      <c r="F861" s="223"/>
    </row>
    <row r="862" spans="2:6" ht="14.25" customHeight="1" x14ac:dyDescent="0.35">
      <c r="B862" s="117"/>
      <c r="D862" s="117"/>
      <c r="E862" s="223"/>
      <c r="F862" s="223"/>
    </row>
    <row r="863" spans="2:6" ht="14.25" customHeight="1" x14ac:dyDescent="0.35">
      <c r="B863" s="117"/>
      <c r="D863" s="117"/>
      <c r="E863" s="223"/>
      <c r="F863" s="223"/>
    </row>
    <row r="864" spans="2:6" ht="14.25" customHeight="1" x14ac:dyDescent="0.35">
      <c r="B864" s="117"/>
      <c r="D864" s="117"/>
      <c r="E864" s="223"/>
      <c r="F864" s="223"/>
    </row>
    <row r="865" spans="2:6" ht="14.25" customHeight="1" x14ac:dyDescent="0.35">
      <c r="B865" s="117"/>
      <c r="D865" s="117"/>
      <c r="E865" s="223"/>
      <c r="F865" s="223"/>
    </row>
    <row r="866" spans="2:6" ht="14.25" customHeight="1" x14ac:dyDescent="0.35">
      <c r="B866" s="117"/>
      <c r="D866" s="117"/>
      <c r="E866" s="223"/>
      <c r="F866" s="223"/>
    </row>
    <row r="867" spans="2:6" ht="14.25" customHeight="1" x14ac:dyDescent="0.35">
      <c r="B867" s="117"/>
      <c r="D867" s="117"/>
      <c r="E867" s="223"/>
      <c r="F867" s="223"/>
    </row>
    <row r="868" spans="2:6" ht="14.25" customHeight="1" x14ac:dyDescent="0.35">
      <c r="B868" s="117"/>
      <c r="D868" s="117"/>
      <c r="E868" s="223"/>
      <c r="F868" s="223"/>
    </row>
    <row r="869" spans="2:6" ht="14.25" customHeight="1" x14ac:dyDescent="0.35">
      <c r="B869" s="117"/>
      <c r="D869" s="117"/>
      <c r="E869" s="223"/>
      <c r="F869" s="223"/>
    </row>
  </sheetData>
  <autoFilter ref="A4:FH277" xr:uid="{00000000-0001-0000-0000-000000000000}"/>
  <mergeCells count="115">
    <mergeCell ref="AK2:AL2"/>
    <mergeCell ref="DJ2:DL2"/>
    <mergeCell ref="DJ3:DL3"/>
    <mergeCell ref="DM2:DO2"/>
    <mergeCell ref="DM3:DO3"/>
    <mergeCell ref="DD2:DF2"/>
    <mergeCell ref="DD3:DF3"/>
    <mergeCell ref="DG2:DI2"/>
    <mergeCell ref="DG3:DI3"/>
    <mergeCell ref="CY2:CZ2"/>
    <mergeCell ref="AQ2:AS2"/>
    <mergeCell ref="BU2:BV2"/>
    <mergeCell ref="BW2:BX2"/>
    <mergeCell ref="BY2:BZ2"/>
    <mergeCell ref="BE2:BF2"/>
    <mergeCell ref="BG2:BH2"/>
    <mergeCell ref="BI2:BJ2"/>
    <mergeCell ref="BK2:BL2"/>
    <mergeCell ref="CA2:CB2"/>
    <mergeCell ref="BG3:BH3"/>
    <mergeCell ref="BQ3:BR3"/>
    <mergeCell ref="BY3:BZ3"/>
    <mergeCell ref="CU2:CV2"/>
    <mergeCell ref="AU2:AV2"/>
    <mergeCell ref="A1:F2"/>
    <mergeCell ref="A3:F3"/>
    <mergeCell ref="L3:M3"/>
    <mergeCell ref="R3:S3"/>
    <mergeCell ref="G1:G2"/>
    <mergeCell ref="H2:I2"/>
    <mergeCell ref="J2:K2"/>
    <mergeCell ref="L2:M2"/>
    <mergeCell ref="CW2:CX2"/>
    <mergeCell ref="Y3:Z3"/>
    <mergeCell ref="O3:P3"/>
    <mergeCell ref="CG2:CI2"/>
    <mergeCell ref="CJ2:CL2"/>
    <mergeCell ref="CM2:CO2"/>
    <mergeCell ref="CS2:CT2"/>
    <mergeCell ref="O2:P2"/>
    <mergeCell ref="R2:S2"/>
    <mergeCell ref="W2:X2"/>
    <mergeCell ref="Y2:Z2"/>
    <mergeCell ref="AA2:AB2"/>
    <mergeCell ref="AC2:AD2"/>
    <mergeCell ref="AE2:AF2"/>
    <mergeCell ref="AG2:AH2"/>
    <mergeCell ref="AN2:AO2"/>
    <mergeCell ref="AW2:AX2"/>
    <mergeCell ref="AY2:AZ2"/>
    <mergeCell ref="BA2:BB2"/>
    <mergeCell ref="BC2:BD2"/>
    <mergeCell ref="CC2:CD2"/>
    <mergeCell ref="CE2:CF2"/>
    <mergeCell ref="BM2:BN2"/>
    <mergeCell ref="BO2:BP2"/>
    <mergeCell ref="BQ2:BR2"/>
    <mergeCell ref="BS2:BT2"/>
    <mergeCell ref="CY3:CZ3"/>
    <mergeCell ref="AA3:AB3"/>
    <mergeCell ref="CW3:CX3"/>
    <mergeCell ref="CC3:CD3"/>
    <mergeCell ref="BM3:BN3"/>
    <mergeCell ref="CA3:CB3"/>
    <mergeCell ref="BO3:BP3"/>
    <mergeCell ref="BS3:BT3"/>
    <mergeCell ref="BU3:BV3"/>
    <mergeCell ref="BW3:BX3"/>
    <mergeCell ref="CU3:CV3"/>
    <mergeCell ref="CJ3:CL3"/>
    <mergeCell ref="CM3:CO3"/>
    <mergeCell ref="CE3:CF3"/>
    <mergeCell ref="CP3:CR3"/>
    <mergeCell ref="CG3:CI3"/>
    <mergeCell ref="AQ3:AS3"/>
    <mergeCell ref="BE3:BF3"/>
    <mergeCell ref="BI3:BJ3"/>
    <mergeCell ref="BK3:BL3"/>
    <mergeCell ref="H3:I3"/>
    <mergeCell ref="J3:K3"/>
    <mergeCell ref="AN3:AO3"/>
    <mergeCell ref="BA3:BB3"/>
    <mergeCell ref="BC3:BD3"/>
    <mergeCell ref="AU3:AV3"/>
    <mergeCell ref="AW3:AX3"/>
    <mergeCell ref="AY3:AZ3"/>
    <mergeCell ref="W3:X3"/>
    <mergeCell ref="AE3:AF3"/>
    <mergeCell ref="AG3:AH3"/>
    <mergeCell ref="AC3:AD3"/>
    <mergeCell ref="AK3:AL3"/>
    <mergeCell ref="FC1:FG3"/>
    <mergeCell ref="EY1:FB3"/>
    <mergeCell ref="ES2:EU2"/>
    <mergeCell ref="ES3:EU3"/>
    <mergeCell ref="EP2:ER2"/>
    <mergeCell ref="EP3:ER3"/>
    <mergeCell ref="EV2:EX2"/>
    <mergeCell ref="EV3:EX3"/>
    <mergeCell ref="CP2:CR2"/>
    <mergeCell ref="CS3:CT3"/>
    <mergeCell ref="EC2:EE2"/>
    <mergeCell ref="EC3:EE3"/>
    <mergeCell ref="EI2:EK2"/>
    <mergeCell ref="EF3:EH3"/>
    <mergeCell ref="EI3:EK3"/>
    <mergeCell ref="EF2:EH2"/>
    <mergeCell ref="DY2:EA2"/>
    <mergeCell ref="DY3:EA3"/>
    <mergeCell ref="DP2:DR2"/>
    <mergeCell ref="DP3:DR3"/>
    <mergeCell ref="DS2:DU2"/>
    <mergeCell ref="DS3:DU3"/>
    <mergeCell ref="DV2:DX2"/>
    <mergeCell ref="DV3:DX3"/>
  </mergeCells>
  <phoneticPr fontId="31" type="noConversion"/>
  <conditionalFormatting sqref="H2:AK2 AM2:EP2 ES2">
    <cfRule type="duplicateValues" dxfId="0" priority="6"/>
  </conditionalFormatting>
  <pageMargins left="0.7" right="0.7" top="0.75" bottom="0.75" header="0" footer="0"/>
  <pageSetup paperSize="9" orientation="portrait" r:id="rId1"/>
  <ignoredErrors>
    <ignoredError sqref="FC220 FC31 FC52 FC68 FC84 FC149 FC18 FC100:FD100 FF7:FF8 FE220:FF220 FF147:FF149 FF53:FF54 FC246:FD249 FF55:FF70 FF71:FF86 FF87:FF108 FF109:FF146 FC250:FD25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77286-BAC7-4772-AE2B-1A3C32C5AB20}">
  <dimension ref="A1:Y9"/>
  <sheetViews>
    <sheetView topLeftCell="A3" zoomScale="60" zoomScaleNormal="60" workbookViewId="0">
      <selection activeCell="A3" sqref="A3:A4"/>
    </sheetView>
  </sheetViews>
  <sheetFormatPr baseColWidth="10" defaultColWidth="10.90625" defaultRowHeight="14.5" x14ac:dyDescent="0.35"/>
  <cols>
    <col min="1" max="1" width="10.90625" style="340"/>
    <col min="2" max="2" width="22.1796875" style="340" customWidth="1"/>
    <col min="3" max="3" width="87.1796875" style="340" customWidth="1"/>
    <col min="4" max="4" width="10.90625" style="340"/>
    <col min="5" max="5" width="15.1796875" style="340" customWidth="1"/>
    <col min="6" max="6" width="13.81640625" style="340" customWidth="1"/>
    <col min="7" max="7" width="17" style="340" customWidth="1"/>
    <col min="8" max="8" width="15.453125" style="340" customWidth="1"/>
    <col min="9" max="9" width="20.1796875" style="340" customWidth="1"/>
    <col min="10" max="10" width="10.90625" style="340"/>
    <col min="11" max="11" width="14.453125" style="340" customWidth="1"/>
    <col min="12" max="12" width="14.81640625" style="340" customWidth="1"/>
    <col min="13" max="13" width="15.81640625" style="340" customWidth="1"/>
    <col min="14" max="14" width="17.54296875" style="340" customWidth="1"/>
    <col min="15" max="15" width="15.1796875" style="340" customWidth="1"/>
    <col min="16" max="16" width="18.36328125" style="340" customWidth="1"/>
    <col min="17" max="17" width="13.81640625" style="340" customWidth="1"/>
    <col min="18" max="18" width="14" style="340" customWidth="1"/>
    <col min="19" max="19" width="14.1796875" style="340" customWidth="1"/>
    <col min="20" max="20" width="13.54296875" style="340" customWidth="1"/>
    <col min="21" max="21" width="14.81640625" style="340" customWidth="1"/>
    <col min="22" max="23" width="18.1796875" style="340" customWidth="1"/>
    <col min="24" max="24" width="17.1796875" style="340" customWidth="1"/>
    <col min="25" max="25" width="34.81640625" style="340" customWidth="1"/>
    <col min="26" max="16384" width="10.90625" style="340"/>
  </cols>
  <sheetData>
    <row r="1" spans="1:25" ht="41.25" customHeight="1" x14ac:dyDescent="0.35">
      <c r="A1" s="410" t="s">
        <v>678</v>
      </c>
      <c r="B1" s="411"/>
      <c r="C1" s="411"/>
      <c r="D1" s="411"/>
      <c r="E1" s="411"/>
    </row>
    <row r="2" spans="1:25" ht="44.25" customHeight="1" x14ac:dyDescent="0.35">
      <c r="A2" s="410"/>
      <c r="B2" s="411"/>
      <c r="C2" s="411"/>
      <c r="D2" s="411"/>
      <c r="E2" s="411"/>
      <c r="F2" s="412" t="s">
        <v>679</v>
      </c>
      <c r="G2" s="412"/>
      <c r="H2" s="413" t="s">
        <v>680</v>
      </c>
      <c r="I2" s="413"/>
      <c r="J2" s="412" t="s">
        <v>681</v>
      </c>
      <c r="K2" s="412"/>
      <c r="L2" s="413" t="s">
        <v>682</v>
      </c>
      <c r="M2" s="413"/>
      <c r="N2" s="414" t="s">
        <v>683</v>
      </c>
      <c r="O2" s="414"/>
      <c r="P2" s="401" t="s">
        <v>684</v>
      </c>
      <c r="Q2" s="401"/>
      <c r="R2" s="402" t="s">
        <v>685</v>
      </c>
      <c r="S2" s="402"/>
      <c r="T2" s="402"/>
      <c r="U2" s="402"/>
      <c r="V2" s="403" t="s">
        <v>686</v>
      </c>
      <c r="W2" s="403"/>
      <c r="X2" s="403"/>
      <c r="Y2" s="403"/>
    </row>
    <row r="3" spans="1:25" ht="33.75" customHeight="1" x14ac:dyDescent="0.35">
      <c r="A3" s="404" t="s">
        <v>0</v>
      </c>
      <c r="B3" s="405" t="s">
        <v>35</v>
      </c>
      <c r="C3" s="406" t="s">
        <v>36</v>
      </c>
      <c r="D3" s="407" t="s">
        <v>39</v>
      </c>
      <c r="E3" s="407" t="s">
        <v>2</v>
      </c>
      <c r="F3" s="408" t="s">
        <v>687</v>
      </c>
      <c r="G3" s="408" t="s">
        <v>688</v>
      </c>
      <c r="H3" s="408" t="s">
        <v>687</v>
      </c>
      <c r="I3" s="408" t="s">
        <v>688</v>
      </c>
      <c r="J3" s="408" t="s">
        <v>687</v>
      </c>
      <c r="K3" s="408" t="s">
        <v>688</v>
      </c>
      <c r="L3" s="408" t="s">
        <v>687</v>
      </c>
      <c r="M3" s="408" t="s">
        <v>688</v>
      </c>
      <c r="N3" s="408" t="s">
        <v>687</v>
      </c>
      <c r="O3" s="408" t="s">
        <v>688</v>
      </c>
      <c r="P3" s="408" t="s">
        <v>687</v>
      </c>
      <c r="Q3" s="408" t="s">
        <v>688</v>
      </c>
      <c r="R3" s="417" t="s">
        <v>689</v>
      </c>
      <c r="S3" s="417" t="s">
        <v>690</v>
      </c>
      <c r="T3" s="417" t="s">
        <v>691</v>
      </c>
      <c r="U3" s="419" t="s">
        <v>372</v>
      </c>
      <c r="V3" s="415" t="s">
        <v>692</v>
      </c>
      <c r="W3" s="415" t="s">
        <v>438</v>
      </c>
      <c r="X3" s="415" t="s">
        <v>693</v>
      </c>
      <c r="Y3" s="416" t="s">
        <v>440</v>
      </c>
    </row>
    <row r="4" spans="1:25" ht="32.25" customHeight="1" x14ac:dyDescent="0.35">
      <c r="A4" s="404"/>
      <c r="B4" s="405"/>
      <c r="C4" s="406"/>
      <c r="D4" s="407"/>
      <c r="E4" s="407"/>
      <c r="F4" s="409"/>
      <c r="G4" s="409"/>
      <c r="H4" s="409"/>
      <c r="I4" s="409"/>
      <c r="J4" s="409"/>
      <c r="K4" s="409"/>
      <c r="L4" s="409"/>
      <c r="M4" s="409"/>
      <c r="N4" s="409"/>
      <c r="O4" s="409"/>
      <c r="P4" s="409"/>
      <c r="Q4" s="409"/>
      <c r="R4" s="417"/>
      <c r="S4" s="417"/>
      <c r="T4" s="417"/>
      <c r="U4" s="419"/>
      <c r="V4" s="415"/>
      <c r="W4" s="415"/>
      <c r="X4" s="415"/>
      <c r="Y4" s="416"/>
    </row>
    <row r="5" spans="1:25" ht="75" customHeight="1" x14ac:dyDescent="0.35">
      <c r="A5" s="341">
        <v>1</v>
      </c>
      <c r="B5" s="342" t="s">
        <v>694</v>
      </c>
      <c r="C5" s="343" t="s">
        <v>695</v>
      </c>
      <c r="D5" s="344" t="s">
        <v>608</v>
      </c>
      <c r="E5" s="341">
        <v>1</v>
      </c>
      <c r="F5" s="345">
        <v>1200000</v>
      </c>
      <c r="G5" s="346">
        <f>((F5*5.1%)+F5)</f>
        <v>1261200</v>
      </c>
      <c r="H5" s="347">
        <v>1230000</v>
      </c>
      <c r="I5" s="346">
        <f>((H5*5.1%)+H5)</f>
        <v>1292730</v>
      </c>
      <c r="J5" s="347">
        <v>1250000</v>
      </c>
      <c r="K5" s="348">
        <f>((J5*5.1%)+J5)</f>
        <v>1313750</v>
      </c>
      <c r="L5" s="349"/>
      <c r="M5" s="349"/>
      <c r="N5" s="349"/>
      <c r="O5" s="349"/>
      <c r="P5" s="349"/>
      <c r="Q5" s="350"/>
      <c r="R5" s="351">
        <f t="shared" ref="R5:R8" si="0">+MEDIAN(G5,I5,K5,M5,O5,Q5)</f>
        <v>1292730</v>
      </c>
      <c r="S5" s="351">
        <f t="shared" ref="S5:S8" si="1">+AVERAGE(G5,I5,K5,M5,O5,Q5)</f>
        <v>1289226.6666666667</v>
      </c>
      <c r="T5" s="341">
        <f t="shared" ref="T5:T8" si="2">+STDEV(G5,I5,K5,M5,O5,Q5)</f>
        <v>26449.58663823186</v>
      </c>
      <c r="U5" s="352">
        <f t="shared" ref="U5:U8" si="3">+T5/S5</f>
        <v>2.0515854443670514E-2</v>
      </c>
      <c r="V5" s="353">
        <f t="shared" ref="V5:V9" si="4">+X5/1.19</f>
        <v>1083384.0336134455</v>
      </c>
      <c r="W5" s="353">
        <f t="shared" ref="W5:W9" si="5">+V5*19%</f>
        <v>205842.96638655465</v>
      </c>
      <c r="X5" s="354">
        <f t="shared" ref="X5:X8" si="6">ROUNDUP(IF(U5&lt;15%,S5,R5),0)</f>
        <v>1289227</v>
      </c>
      <c r="Y5" s="355" t="s">
        <v>696</v>
      </c>
    </row>
    <row r="6" spans="1:25" ht="108.75" customHeight="1" x14ac:dyDescent="0.35">
      <c r="A6" s="341">
        <v>2</v>
      </c>
      <c r="B6" s="342" t="s">
        <v>294</v>
      </c>
      <c r="C6" s="356" t="s">
        <v>697</v>
      </c>
      <c r="D6" s="357" t="s">
        <v>608</v>
      </c>
      <c r="E6" s="341">
        <v>1</v>
      </c>
      <c r="F6" s="345">
        <v>3500000</v>
      </c>
      <c r="G6" s="358">
        <f>((F6*5.1%)+F6)</f>
        <v>3678500</v>
      </c>
      <c r="H6" s="345">
        <v>3500000</v>
      </c>
      <c r="I6" s="358">
        <f>((H6*5.1%)+H6)</f>
        <v>3678500</v>
      </c>
      <c r="J6" s="345">
        <v>3200000</v>
      </c>
      <c r="K6" s="359">
        <f>((J6*5.1%)+J6)</f>
        <v>3363200</v>
      </c>
      <c r="L6" s="349"/>
      <c r="M6" s="349"/>
      <c r="N6" s="349"/>
      <c r="O6" s="349"/>
      <c r="P6" s="349"/>
      <c r="Q6" s="350"/>
      <c r="R6" s="351">
        <f t="shared" si="0"/>
        <v>3678500</v>
      </c>
      <c r="S6" s="351">
        <f t="shared" si="1"/>
        <v>3573400</v>
      </c>
      <c r="T6" s="341">
        <f t="shared" si="2"/>
        <v>182038.53987548899</v>
      </c>
      <c r="U6" s="352">
        <f t="shared" si="3"/>
        <v>5.0942670810849328E-2</v>
      </c>
      <c r="V6" s="353">
        <f t="shared" si="4"/>
        <v>3002857.1428571432</v>
      </c>
      <c r="W6" s="353">
        <f t="shared" si="5"/>
        <v>570542.85714285716</v>
      </c>
      <c r="X6" s="354">
        <f t="shared" si="6"/>
        <v>3573400</v>
      </c>
      <c r="Y6" s="355" t="s">
        <v>696</v>
      </c>
    </row>
    <row r="7" spans="1:25" ht="127.5" customHeight="1" x14ac:dyDescent="0.35">
      <c r="A7" s="341">
        <v>3</v>
      </c>
      <c r="B7" s="342" t="s">
        <v>698</v>
      </c>
      <c r="C7" s="356" t="s">
        <v>699</v>
      </c>
      <c r="D7" s="360" t="s">
        <v>700</v>
      </c>
      <c r="E7" s="341">
        <v>1</v>
      </c>
      <c r="F7" s="347">
        <v>450000</v>
      </c>
      <c r="G7" s="358">
        <f>((F7*5.1%)+F7)</f>
        <v>472950</v>
      </c>
      <c r="H7" s="347">
        <v>400000</v>
      </c>
      <c r="I7" s="358">
        <f>((H7*5.1%)+H7)</f>
        <v>420400</v>
      </c>
      <c r="J7" s="361">
        <v>450000</v>
      </c>
      <c r="K7" s="359">
        <f>((J7*5.1%)+J7)</f>
        <v>472950</v>
      </c>
      <c r="L7" s="349"/>
      <c r="M7" s="349"/>
      <c r="N7" s="349"/>
      <c r="O7" s="349"/>
      <c r="P7" s="349"/>
      <c r="Q7" s="350"/>
      <c r="R7" s="351">
        <f t="shared" si="0"/>
        <v>472950</v>
      </c>
      <c r="S7" s="351">
        <f t="shared" si="1"/>
        <v>455433.33333333331</v>
      </c>
      <c r="T7" s="341">
        <f t="shared" si="2"/>
        <v>30339.756645914833</v>
      </c>
      <c r="U7" s="352">
        <f t="shared" si="3"/>
        <v>6.6617338752649122E-2</v>
      </c>
      <c r="V7" s="353">
        <f t="shared" si="4"/>
        <v>382717.64705882355</v>
      </c>
      <c r="W7" s="353">
        <f t="shared" si="5"/>
        <v>72716.352941176476</v>
      </c>
      <c r="X7" s="354">
        <f t="shared" si="6"/>
        <v>455434</v>
      </c>
      <c r="Y7" s="355" t="s">
        <v>696</v>
      </c>
    </row>
    <row r="8" spans="1:25" ht="57" customHeight="1" x14ac:dyDescent="0.35">
      <c r="A8" s="341">
        <v>4</v>
      </c>
      <c r="B8" s="342" t="s">
        <v>701</v>
      </c>
      <c r="C8" s="355" t="s">
        <v>702</v>
      </c>
      <c r="D8" s="360" t="s">
        <v>608</v>
      </c>
      <c r="E8" s="341">
        <v>1</v>
      </c>
      <c r="F8" s="345">
        <v>500000</v>
      </c>
      <c r="G8" s="358">
        <f>((F8*5.1%)+F8)</f>
        <v>525500</v>
      </c>
      <c r="H8" s="345">
        <v>500000</v>
      </c>
      <c r="I8" s="362">
        <f>((H8*5.1%)+H8)</f>
        <v>525500</v>
      </c>
      <c r="J8" s="349"/>
      <c r="K8" s="349"/>
      <c r="L8" s="349"/>
      <c r="M8" s="349"/>
      <c r="N8" s="349"/>
      <c r="O8" s="349"/>
      <c r="P8" s="349"/>
      <c r="Q8" s="349"/>
      <c r="R8" s="351">
        <f t="shared" si="0"/>
        <v>525500</v>
      </c>
      <c r="S8" s="351">
        <f t="shared" si="1"/>
        <v>525500</v>
      </c>
      <c r="T8" s="341">
        <f t="shared" si="2"/>
        <v>0</v>
      </c>
      <c r="U8" s="352">
        <f t="shared" si="3"/>
        <v>0</v>
      </c>
      <c r="V8" s="363">
        <f t="shared" si="4"/>
        <v>441596.63865546219</v>
      </c>
      <c r="W8" s="363">
        <f t="shared" si="5"/>
        <v>83903.361344537814</v>
      </c>
      <c r="X8" s="364">
        <f t="shared" si="6"/>
        <v>525500</v>
      </c>
      <c r="Y8" s="356" t="s">
        <v>696</v>
      </c>
    </row>
    <row r="9" spans="1:25" s="372" customFormat="1" x14ac:dyDescent="0.35">
      <c r="A9" s="418" t="s">
        <v>482</v>
      </c>
      <c r="B9" s="418"/>
      <c r="C9" s="418"/>
      <c r="D9" s="418"/>
      <c r="E9" s="365"/>
      <c r="F9" s="366"/>
      <c r="G9" s="366"/>
      <c r="H9" s="366"/>
      <c r="I9" s="366"/>
      <c r="J9" s="366"/>
      <c r="K9" s="366"/>
      <c r="L9" s="366"/>
      <c r="M9" s="366"/>
      <c r="N9" s="367"/>
      <c r="O9" s="367"/>
      <c r="P9" s="367"/>
      <c r="Q9" s="368"/>
      <c r="R9" s="368"/>
      <c r="S9" s="368"/>
      <c r="T9" s="369"/>
      <c r="U9" s="368"/>
      <c r="V9" s="368">
        <f t="shared" si="4"/>
        <v>4910555.4621848743</v>
      </c>
      <c r="W9" s="370">
        <f t="shared" si="5"/>
        <v>933005.53781512612</v>
      </c>
      <c r="X9" s="371">
        <f>SUM(X5:X8)</f>
        <v>5843561</v>
      </c>
      <c r="Y9" s="370"/>
    </row>
  </sheetData>
  <autoFilter ref="A4:Y4" xr:uid="{A5C172D2-789F-47AF-BAD4-9CB9CBF18B40}"/>
  <mergeCells count="35">
    <mergeCell ref="A9:D9"/>
    <mergeCell ref="T3:T4"/>
    <mergeCell ref="U3:U4"/>
    <mergeCell ref="V3:V4"/>
    <mergeCell ref="W3:W4"/>
    <mergeCell ref="H3:H4"/>
    <mergeCell ref="I3:I4"/>
    <mergeCell ref="J3:J4"/>
    <mergeCell ref="K3:K4"/>
    <mergeCell ref="L3:L4"/>
    <mergeCell ref="M3:M4"/>
    <mergeCell ref="X3:X4"/>
    <mergeCell ref="Y3:Y4"/>
    <mergeCell ref="N3:N4"/>
    <mergeCell ref="O3:O4"/>
    <mergeCell ref="P3:P4"/>
    <mergeCell ref="Q3:Q4"/>
    <mergeCell ref="R3:R4"/>
    <mergeCell ref="S3:S4"/>
    <mergeCell ref="P2:Q2"/>
    <mergeCell ref="R2:U2"/>
    <mergeCell ref="V2:Y2"/>
    <mergeCell ref="A3:A4"/>
    <mergeCell ref="B3:B4"/>
    <mergeCell ref="C3:C4"/>
    <mergeCell ref="D3:D4"/>
    <mergeCell ref="E3:E4"/>
    <mergeCell ref="F3:F4"/>
    <mergeCell ref="G3:G4"/>
    <mergeCell ref="A1:E2"/>
    <mergeCell ref="F2:G2"/>
    <mergeCell ref="H2:I2"/>
    <mergeCell ref="J2:K2"/>
    <mergeCell ref="L2:M2"/>
    <mergeCell ref="N2:O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47019-ECDD-4EA8-9A7C-DB9E1EB58AF0}">
  <sheetPr>
    <tabColor rgb="FF002060"/>
  </sheetPr>
  <dimension ref="A1:CX30"/>
  <sheetViews>
    <sheetView zoomScale="55" zoomScaleNormal="55" workbookViewId="0">
      <selection activeCell="A2" sqref="A2"/>
    </sheetView>
  </sheetViews>
  <sheetFormatPr baseColWidth="10" defaultColWidth="11.453125" defaultRowHeight="14.5" x14ac:dyDescent="0.35"/>
  <cols>
    <col min="1" max="1" width="11.453125" style="46"/>
    <col min="2" max="2" width="17.81640625" style="46" customWidth="1"/>
    <col min="3" max="3" width="105.54296875" style="46" customWidth="1"/>
    <col min="4" max="4" width="11.453125" style="46"/>
    <col min="5" max="5" width="13.81640625" style="46" customWidth="1"/>
    <col min="6" max="6" width="24.1796875" style="87" customWidth="1"/>
    <col min="7" max="7" width="21.81640625" style="88" customWidth="1"/>
    <col min="8" max="8" width="24.1796875" style="89" customWidth="1"/>
    <col min="9" max="12" width="24.1796875" style="88" customWidth="1"/>
    <col min="13" max="13" width="24.1796875" style="87" customWidth="1"/>
    <col min="14" max="17" width="20.81640625" style="46" customWidth="1"/>
    <col min="18" max="19" width="26.1796875" style="46" customWidth="1"/>
    <col min="20" max="20" width="34" style="46" customWidth="1"/>
    <col min="21" max="21" width="49.453125" style="46" customWidth="1"/>
    <col min="22" max="16384" width="11.453125" style="46"/>
  </cols>
  <sheetData>
    <row r="1" spans="1:21" x14ac:dyDescent="0.35">
      <c r="A1" s="427" t="s">
        <v>425</v>
      </c>
      <c r="B1" s="428"/>
      <c r="C1" s="428"/>
      <c r="D1" s="428"/>
      <c r="E1" s="428"/>
      <c r="F1" s="428"/>
      <c r="G1" s="428"/>
      <c r="H1" s="428"/>
      <c r="I1" s="428"/>
      <c r="J1" s="428"/>
      <c r="K1" s="428"/>
      <c r="L1" s="428"/>
      <c r="M1" s="428"/>
      <c r="N1" s="428"/>
      <c r="O1" s="428"/>
      <c r="P1" s="428"/>
      <c r="Q1" s="428"/>
      <c r="R1" s="428"/>
      <c r="S1" s="428"/>
      <c r="T1" s="428"/>
      <c r="U1" s="428"/>
    </row>
    <row r="2" spans="1:21" x14ac:dyDescent="0.35">
      <c r="A2" s="44"/>
      <c r="B2" s="45"/>
      <c r="C2" s="45"/>
      <c r="D2" s="45"/>
      <c r="E2" s="45"/>
      <c r="F2" s="45"/>
      <c r="G2" s="45"/>
      <c r="H2" s="45"/>
      <c r="I2" s="45"/>
      <c r="J2" s="45"/>
      <c r="K2" s="45"/>
      <c r="L2" s="45"/>
      <c r="M2" s="45"/>
      <c r="N2" s="45"/>
      <c r="O2" s="45"/>
      <c r="P2" s="45"/>
      <c r="Q2" s="45"/>
      <c r="R2" s="45"/>
      <c r="S2" s="45"/>
      <c r="T2" s="45"/>
      <c r="U2" s="45"/>
    </row>
    <row r="3" spans="1:21" ht="33" customHeight="1" x14ac:dyDescent="0.35">
      <c r="A3" s="429" t="s">
        <v>426</v>
      </c>
      <c r="B3" s="430"/>
      <c r="C3" s="430"/>
      <c r="D3" s="430"/>
      <c r="E3" s="430"/>
      <c r="F3" s="433" t="s">
        <v>427</v>
      </c>
      <c r="G3" s="434" t="s">
        <v>428</v>
      </c>
      <c r="H3" s="436" t="s">
        <v>429</v>
      </c>
      <c r="I3" s="434" t="s">
        <v>430</v>
      </c>
      <c r="J3" s="438" t="s">
        <v>431</v>
      </c>
      <c r="K3" s="434" t="s">
        <v>432</v>
      </c>
      <c r="L3" s="438" t="s">
        <v>433</v>
      </c>
      <c r="M3" s="440" t="s">
        <v>434</v>
      </c>
      <c r="N3" s="420" t="s">
        <v>32</v>
      </c>
      <c r="O3" s="420"/>
      <c r="P3" s="420"/>
      <c r="Q3" s="420"/>
      <c r="R3" s="421" t="s">
        <v>435</v>
      </c>
      <c r="S3" s="421"/>
      <c r="T3" s="421"/>
      <c r="U3" s="421"/>
    </row>
    <row r="4" spans="1:21" ht="33" customHeight="1" x14ac:dyDescent="0.35">
      <c r="A4" s="431"/>
      <c r="B4" s="432"/>
      <c r="C4" s="432"/>
      <c r="D4" s="432"/>
      <c r="E4" s="432"/>
      <c r="F4" s="433"/>
      <c r="G4" s="435"/>
      <c r="H4" s="437"/>
      <c r="I4" s="435"/>
      <c r="J4" s="439"/>
      <c r="K4" s="435"/>
      <c r="L4" s="439"/>
      <c r="M4" s="441"/>
      <c r="N4" s="420"/>
      <c r="O4" s="420"/>
      <c r="P4" s="420"/>
      <c r="Q4" s="420"/>
      <c r="R4" s="421"/>
      <c r="S4" s="421"/>
      <c r="T4" s="421"/>
      <c r="U4" s="421"/>
    </row>
    <row r="5" spans="1:21" ht="43.5" x14ac:dyDescent="0.35">
      <c r="A5" s="47" t="s">
        <v>0</v>
      </c>
      <c r="B5" s="47" t="s">
        <v>35</v>
      </c>
      <c r="C5" s="47" t="s">
        <v>36</v>
      </c>
      <c r="D5" s="48" t="s">
        <v>436</v>
      </c>
      <c r="E5" s="49" t="s">
        <v>2</v>
      </c>
      <c r="F5" s="50" t="s">
        <v>83</v>
      </c>
      <c r="G5" s="51" t="s">
        <v>83</v>
      </c>
      <c r="H5" s="52" t="s">
        <v>83</v>
      </c>
      <c r="I5" s="51" t="s">
        <v>83</v>
      </c>
      <c r="J5" s="53" t="s">
        <v>83</v>
      </c>
      <c r="K5" s="53" t="s">
        <v>83</v>
      </c>
      <c r="L5" s="53" t="s">
        <v>83</v>
      </c>
      <c r="M5" s="53" t="s">
        <v>83</v>
      </c>
      <c r="N5" s="54" t="s">
        <v>369</v>
      </c>
      <c r="O5" s="54" t="s">
        <v>370</v>
      </c>
      <c r="P5" s="54" t="s">
        <v>371</v>
      </c>
      <c r="Q5" s="55" t="s">
        <v>372</v>
      </c>
      <c r="R5" s="56" t="s">
        <v>437</v>
      </c>
      <c r="S5" s="56" t="s">
        <v>438</v>
      </c>
      <c r="T5" s="57" t="s">
        <v>439</v>
      </c>
      <c r="U5" s="58" t="s">
        <v>440</v>
      </c>
    </row>
    <row r="6" spans="1:21" ht="58" x14ac:dyDescent="0.35">
      <c r="A6" s="59">
        <v>1</v>
      </c>
      <c r="B6" s="60" t="s">
        <v>441</v>
      </c>
      <c r="C6" s="61" t="s">
        <v>442</v>
      </c>
      <c r="D6" s="59" t="s">
        <v>6</v>
      </c>
      <c r="E6" s="59">
        <v>1</v>
      </c>
      <c r="F6" s="62">
        <v>96000</v>
      </c>
      <c r="G6" s="63">
        <v>66640</v>
      </c>
      <c r="H6" s="64">
        <v>66640</v>
      </c>
      <c r="I6" s="65"/>
      <c r="J6" s="66"/>
      <c r="K6" s="66">
        <v>95200</v>
      </c>
      <c r="L6" s="66"/>
      <c r="M6" s="64"/>
      <c r="N6" s="67">
        <f>MEDIAN(F6,G6,H6,I6,J6,K6)</f>
        <v>80920</v>
      </c>
      <c r="O6" s="67">
        <f>AVERAGE(F6,G6,H6,I6,J6,K6)</f>
        <v>81120</v>
      </c>
      <c r="P6" s="67">
        <f>+STDEV(F6,G6,H6,I6,J6,K6)</f>
        <v>16723.253272016183</v>
      </c>
      <c r="Q6" s="68">
        <f t="shared" ref="Q6:Q16" si="0">P6/O6</f>
        <v>0.20615450286016004</v>
      </c>
      <c r="R6" s="69">
        <f>+T6/1.19</f>
        <v>68000</v>
      </c>
      <c r="S6" s="69">
        <f>+R6*19%</f>
        <v>12920</v>
      </c>
      <c r="T6" s="70">
        <f t="shared" ref="T6:T16" si="1">ROUNDUP(IF(Q6&lt;15%,O6,N6),0)</f>
        <v>80920</v>
      </c>
      <c r="U6" s="71" t="s">
        <v>443</v>
      </c>
    </row>
    <row r="7" spans="1:21" ht="58" x14ac:dyDescent="0.35">
      <c r="A7" s="59">
        <v>2</v>
      </c>
      <c r="B7" s="60" t="s">
        <v>444</v>
      </c>
      <c r="C7" s="61" t="s">
        <v>445</v>
      </c>
      <c r="D7" s="59" t="s">
        <v>6</v>
      </c>
      <c r="E7" s="59">
        <v>1</v>
      </c>
      <c r="F7" s="62"/>
      <c r="G7" s="63"/>
      <c r="H7" s="72"/>
      <c r="I7" s="66">
        <v>416.5</v>
      </c>
      <c r="J7" s="66">
        <v>379</v>
      </c>
      <c r="K7" s="66">
        <v>238</v>
      </c>
      <c r="L7" s="66"/>
      <c r="M7" s="64"/>
      <c r="N7" s="67">
        <f t="shared" ref="N7:N16" si="2">MEDIAN(F7,G7,H7,I7,J7,K7)</f>
        <v>379</v>
      </c>
      <c r="O7" s="67">
        <f t="shared" ref="O7:O16" si="3">AVERAGE(F7,G7,H7,I7,J7,K7)</f>
        <v>344.5</v>
      </c>
      <c r="P7" s="67">
        <f t="shared" ref="P7:P16" si="4">+STDEV(F7,G7,H7,I7,J7,K7)</f>
        <v>94.118276652305951</v>
      </c>
      <c r="Q7" s="68">
        <f t="shared" si="0"/>
        <v>0.27320254470916094</v>
      </c>
      <c r="R7" s="69">
        <f t="shared" ref="R7:R27" si="5">+T7/1.19</f>
        <v>318.48739495798321</v>
      </c>
      <c r="S7" s="69">
        <f t="shared" ref="S7:S27" si="6">+R7*19%</f>
        <v>60.512605042016808</v>
      </c>
      <c r="T7" s="70">
        <f t="shared" si="1"/>
        <v>379</v>
      </c>
      <c r="U7" s="71" t="s">
        <v>443</v>
      </c>
    </row>
    <row r="8" spans="1:21" ht="58" x14ac:dyDescent="0.35">
      <c r="A8" s="59">
        <v>3</v>
      </c>
      <c r="B8" s="60" t="s">
        <v>444</v>
      </c>
      <c r="C8" s="61" t="s">
        <v>446</v>
      </c>
      <c r="D8" s="59" t="s">
        <v>6</v>
      </c>
      <c r="E8" s="59">
        <v>1</v>
      </c>
      <c r="F8" s="62"/>
      <c r="G8" s="63"/>
      <c r="H8" s="72"/>
      <c r="I8" s="66">
        <v>642.6</v>
      </c>
      <c r="J8" s="66">
        <v>472</v>
      </c>
      <c r="K8" s="66">
        <v>476</v>
      </c>
      <c r="L8" s="66"/>
      <c r="M8" s="64"/>
      <c r="N8" s="67">
        <f t="shared" si="2"/>
        <v>476</v>
      </c>
      <c r="O8" s="67">
        <f t="shared" si="3"/>
        <v>530.19999999999993</v>
      </c>
      <c r="P8" s="67">
        <f t="shared" si="4"/>
        <v>97.361799490354571</v>
      </c>
      <c r="Q8" s="68">
        <f t="shared" si="0"/>
        <v>0.18363221329753787</v>
      </c>
      <c r="R8" s="69">
        <f t="shared" si="5"/>
        <v>400</v>
      </c>
      <c r="S8" s="69">
        <f t="shared" si="6"/>
        <v>76</v>
      </c>
      <c r="T8" s="70">
        <f t="shared" si="1"/>
        <v>476</v>
      </c>
      <c r="U8" s="71" t="s">
        <v>443</v>
      </c>
    </row>
    <row r="9" spans="1:21" ht="58" x14ac:dyDescent="0.35">
      <c r="A9" s="59">
        <v>4</v>
      </c>
      <c r="B9" s="60" t="s">
        <v>444</v>
      </c>
      <c r="C9" s="61" t="s">
        <v>447</v>
      </c>
      <c r="D9" s="59" t="s">
        <v>6</v>
      </c>
      <c r="E9" s="59">
        <v>1</v>
      </c>
      <c r="F9" s="62"/>
      <c r="G9" s="63"/>
      <c r="H9" s="72"/>
      <c r="I9" s="66"/>
      <c r="J9" s="66">
        <v>644</v>
      </c>
      <c r="K9" s="66">
        <v>773</v>
      </c>
      <c r="L9" s="66"/>
      <c r="M9" s="64"/>
      <c r="N9" s="67">
        <f t="shared" si="2"/>
        <v>708.5</v>
      </c>
      <c r="O9" s="67">
        <f t="shared" si="3"/>
        <v>708.5</v>
      </c>
      <c r="P9" s="67">
        <f t="shared" si="4"/>
        <v>91.216774773064628</v>
      </c>
      <c r="Q9" s="68">
        <f>P9/O9</f>
        <v>0.12874632995492538</v>
      </c>
      <c r="R9" s="69">
        <f t="shared" si="5"/>
        <v>595.79831932773106</v>
      </c>
      <c r="S9" s="69">
        <f t="shared" si="6"/>
        <v>113.20168067226891</v>
      </c>
      <c r="T9" s="70">
        <f t="shared" si="1"/>
        <v>709</v>
      </c>
      <c r="U9" s="71" t="s">
        <v>448</v>
      </c>
    </row>
    <row r="10" spans="1:21" ht="58" x14ac:dyDescent="0.35">
      <c r="A10" s="59">
        <v>5</v>
      </c>
      <c r="B10" s="60" t="s">
        <v>444</v>
      </c>
      <c r="C10" s="61" t="s">
        <v>449</v>
      </c>
      <c r="D10" s="59" t="s">
        <v>6</v>
      </c>
      <c r="E10" s="59">
        <v>1</v>
      </c>
      <c r="F10" s="62"/>
      <c r="G10" s="63"/>
      <c r="H10" s="72"/>
      <c r="I10" s="66">
        <v>368.9</v>
      </c>
      <c r="J10" s="66">
        <v>404</v>
      </c>
      <c r="K10" s="66" t="s">
        <v>450</v>
      </c>
      <c r="L10" s="66"/>
      <c r="M10" s="64"/>
      <c r="N10" s="67">
        <f t="shared" si="2"/>
        <v>386.45</v>
      </c>
      <c r="O10" s="67">
        <f t="shared" si="3"/>
        <v>386.45</v>
      </c>
      <c r="P10" s="67">
        <f t="shared" si="4"/>
        <v>24.819448019647833</v>
      </c>
      <c r="Q10" s="68">
        <f t="shared" si="0"/>
        <v>6.4224215343893998E-2</v>
      </c>
      <c r="R10" s="69">
        <f t="shared" si="5"/>
        <v>325.21008403361344</v>
      </c>
      <c r="S10" s="69">
        <f t="shared" si="6"/>
        <v>61.789915966386552</v>
      </c>
      <c r="T10" s="70">
        <f t="shared" si="1"/>
        <v>387</v>
      </c>
      <c r="U10" s="71" t="s">
        <v>448</v>
      </c>
    </row>
    <row r="11" spans="1:21" ht="58" x14ac:dyDescent="0.35">
      <c r="A11" s="59">
        <v>6</v>
      </c>
      <c r="B11" s="60" t="s">
        <v>444</v>
      </c>
      <c r="C11" s="61" t="s">
        <v>451</v>
      </c>
      <c r="D11" s="59" t="s">
        <v>6</v>
      </c>
      <c r="E11" s="59">
        <v>1</v>
      </c>
      <c r="F11" s="62"/>
      <c r="G11" s="63"/>
      <c r="H11" s="72"/>
      <c r="I11" s="66">
        <v>618.79999999999995</v>
      </c>
      <c r="J11" s="66">
        <v>523</v>
      </c>
      <c r="K11" s="66" t="s">
        <v>452</v>
      </c>
      <c r="L11" s="66"/>
      <c r="M11" s="64"/>
      <c r="N11" s="67">
        <f t="shared" si="2"/>
        <v>570.9</v>
      </c>
      <c r="O11" s="67">
        <f t="shared" si="3"/>
        <v>570.9</v>
      </c>
      <c r="P11" s="67">
        <f t="shared" si="4"/>
        <v>67.740829637671226</v>
      </c>
      <c r="Q11" s="68">
        <f t="shared" si="0"/>
        <v>0.11865620885911933</v>
      </c>
      <c r="R11" s="69">
        <f t="shared" si="5"/>
        <v>479.83193277310926</v>
      </c>
      <c r="S11" s="69">
        <f t="shared" si="6"/>
        <v>91.168067226890756</v>
      </c>
      <c r="T11" s="70">
        <f t="shared" si="1"/>
        <v>571</v>
      </c>
      <c r="U11" s="71" t="s">
        <v>453</v>
      </c>
    </row>
    <row r="12" spans="1:21" ht="58" x14ac:dyDescent="0.35">
      <c r="A12" s="59">
        <v>7</v>
      </c>
      <c r="B12" s="60" t="s">
        <v>444</v>
      </c>
      <c r="C12" s="61" t="s">
        <v>454</v>
      </c>
      <c r="D12" s="59" t="s">
        <v>6</v>
      </c>
      <c r="E12" s="59">
        <v>1</v>
      </c>
      <c r="F12" s="62"/>
      <c r="G12" s="63"/>
      <c r="H12" s="72"/>
      <c r="I12" s="66">
        <v>1178.0999999999999</v>
      </c>
      <c r="J12" s="66">
        <v>739</v>
      </c>
      <c r="K12" s="66">
        <v>833</v>
      </c>
      <c r="L12" s="66"/>
      <c r="M12" s="64"/>
      <c r="N12" s="67">
        <f t="shared" si="2"/>
        <v>833</v>
      </c>
      <c r="O12" s="67">
        <f t="shared" si="3"/>
        <v>916.69999999999993</v>
      </c>
      <c r="P12" s="67">
        <f t="shared" si="4"/>
        <v>231.20655267530799</v>
      </c>
      <c r="Q12" s="68">
        <f t="shared" si="0"/>
        <v>0.25221615869456532</v>
      </c>
      <c r="R12" s="69">
        <f t="shared" si="5"/>
        <v>700</v>
      </c>
      <c r="S12" s="69">
        <f t="shared" si="6"/>
        <v>133</v>
      </c>
      <c r="T12" s="70">
        <f t="shared" si="1"/>
        <v>833</v>
      </c>
      <c r="U12" s="71" t="s">
        <v>443</v>
      </c>
    </row>
    <row r="13" spans="1:21" ht="58" x14ac:dyDescent="0.35">
      <c r="A13" s="59">
        <v>8</v>
      </c>
      <c r="B13" s="60" t="s">
        <v>444</v>
      </c>
      <c r="C13" s="61" t="s">
        <v>455</v>
      </c>
      <c r="D13" s="59" t="s">
        <v>6</v>
      </c>
      <c r="E13" s="59">
        <v>1</v>
      </c>
      <c r="F13" s="62"/>
      <c r="G13" s="63"/>
      <c r="H13" s="72"/>
      <c r="I13" s="66">
        <v>487.9</v>
      </c>
      <c r="J13" s="66">
        <v>445</v>
      </c>
      <c r="K13" s="66">
        <v>357</v>
      </c>
      <c r="L13" s="66"/>
      <c r="M13" s="64"/>
      <c r="N13" s="67">
        <f t="shared" si="2"/>
        <v>445</v>
      </c>
      <c r="O13" s="67">
        <f t="shared" si="3"/>
        <v>429.9666666666667</v>
      </c>
      <c r="P13" s="67">
        <f t="shared" si="4"/>
        <v>66.73232599972259</v>
      </c>
      <c r="Q13" s="68">
        <f t="shared" si="0"/>
        <v>0.15520348709137743</v>
      </c>
      <c r="R13" s="69">
        <f t="shared" si="5"/>
        <v>373.94957983193279</v>
      </c>
      <c r="S13" s="69">
        <f t="shared" si="6"/>
        <v>71.050420168067234</v>
      </c>
      <c r="T13" s="70">
        <f t="shared" si="1"/>
        <v>445</v>
      </c>
      <c r="U13" s="71" t="s">
        <v>443</v>
      </c>
    </row>
    <row r="14" spans="1:21" ht="58" x14ac:dyDescent="0.35">
      <c r="A14" s="59">
        <v>9</v>
      </c>
      <c r="B14" s="60" t="s">
        <v>444</v>
      </c>
      <c r="C14" s="61" t="s">
        <v>456</v>
      </c>
      <c r="D14" s="59" t="s">
        <v>6</v>
      </c>
      <c r="E14" s="59">
        <v>1</v>
      </c>
      <c r="F14" s="62"/>
      <c r="G14" s="63"/>
      <c r="H14" s="72"/>
      <c r="I14" s="66">
        <v>749.7</v>
      </c>
      <c r="J14" s="66">
        <v>604</v>
      </c>
      <c r="K14" s="66" t="s">
        <v>457</v>
      </c>
      <c r="L14" s="66"/>
      <c r="M14" s="64"/>
      <c r="N14" s="67">
        <f t="shared" si="2"/>
        <v>676.85</v>
      </c>
      <c r="O14" s="67">
        <f t="shared" si="3"/>
        <v>676.85</v>
      </c>
      <c r="P14" s="67">
        <f t="shared" si="4"/>
        <v>103.02545801887995</v>
      </c>
      <c r="Q14" s="68">
        <f t="shared" si="0"/>
        <v>0.15221313144549006</v>
      </c>
      <c r="R14" s="69">
        <f t="shared" si="5"/>
        <v>568.90756302521015</v>
      </c>
      <c r="S14" s="69">
        <f t="shared" si="6"/>
        <v>108.09243697478993</v>
      </c>
      <c r="T14" s="70">
        <f t="shared" si="1"/>
        <v>677</v>
      </c>
      <c r="U14" s="71" t="s">
        <v>443</v>
      </c>
    </row>
    <row r="15" spans="1:21" ht="58" x14ac:dyDescent="0.35">
      <c r="A15" s="59">
        <v>10</v>
      </c>
      <c r="B15" s="60" t="s">
        <v>444</v>
      </c>
      <c r="C15" s="61" t="s">
        <v>458</v>
      </c>
      <c r="D15" s="59" t="s">
        <v>6</v>
      </c>
      <c r="E15" s="59">
        <v>1</v>
      </c>
      <c r="F15" s="62"/>
      <c r="G15" s="63"/>
      <c r="H15" s="72"/>
      <c r="I15" s="66">
        <v>1309</v>
      </c>
      <c r="J15" s="66">
        <v>887</v>
      </c>
      <c r="K15" s="66">
        <v>1071</v>
      </c>
      <c r="L15" s="66"/>
      <c r="M15" s="64"/>
      <c r="N15" s="67">
        <f t="shared" si="2"/>
        <v>1071</v>
      </c>
      <c r="O15" s="67">
        <f t="shared" si="3"/>
        <v>1089</v>
      </c>
      <c r="P15" s="67">
        <f t="shared" si="4"/>
        <v>211.57504578754083</v>
      </c>
      <c r="Q15" s="68">
        <f t="shared" si="0"/>
        <v>0.19428378860196588</v>
      </c>
      <c r="R15" s="69">
        <f t="shared" si="5"/>
        <v>900</v>
      </c>
      <c r="S15" s="69">
        <f t="shared" si="6"/>
        <v>171</v>
      </c>
      <c r="T15" s="70">
        <f t="shared" si="1"/>
        <v>1071</v>
      </c>
      <c r="U15" s="71" t="s">
        <v>443</v>
      </c>
    </row>
    <row r="16" spans="1:21" ht="43.5" x14ac:dyDescent="0.35">
      <c r="A16" s="59">
        <v>11</v>
      </c>
      <c r="B16" s="60" t="s">
        <v>459</v>
      </c>
      <c r="C16" s="61" t="s">
        <v>460</v>
      </c>
      <c r="D16" s="59" t="s">
        <v>6</v>
      </c>
      <c r="E16" s="59">
        <v>1</v>
      </c>
      <c r="F16" s="73"/>
      <c r="G16" s="63"/>
      <c r="H16" s="72"/>
      <c r="I16" s="66">
        <v>380</v>
      </c>
      <c r="J16" s="66">
        <v>345</v>
      </c>
      <c r="K16" s="66" t="s">
        <v>461</v>
      </c>
      <c r="L16" s="66"/>
      <c r="M16" s="64"/>
      <c r="N16" s="67">
        <f t="shared" si="2"/>
        <v>362.5</v>
      </c>
      <c r="O16" s="67">
        <f t="shared" si="3"/>
        <v>362.5</v>
      </c>
      <c r="P16" s="67">
        <f t="shared" si="4"/>
        <v>24.748737341529164</v>
      </c>
      <c r="Q16" s="68">
        <f t="shared" si="0"/>
        <v>6.8272378873183895E-2</v>
      </c>
      <c r="R16" s="69">
        <f t="shared" si="5"/>
        <v>305.0420168067227</v>
      </c>
      <c r="S16" s="69">
        <f t="shared" si="6"/>
        <v>57.957983193277315</v>
      </c>
      <c r="T16" s="70">
        <f t="shared" si="1"/>
        <v>363</v>
      </c>
      <c r="U16" s="71" t="s">
        <v>453</v>
      </c>
    </row>
    <row r="17" spans="1:102" ht="101.5" x14ac:dyDescent="0.35">
      <c r="A17" s="59">
        <v>12</v>
      </c>
      <c r="B17" s="60" t="s">
        <v>462</v>
      </c>
      <c r="C17" s="61" t="s">
        <v>463</v>
      </c>
      <c r="D17" s="59" t="s">
        <v>6</v>
      </c>
      <c r="E17" s="74">
        <v>1</v>
      </c>
      <c r="F17" s="73"/>
      <c r="G17" s="63"/>
      <c r="H17" s="72"/>
      <c r="I17" s="66"/>
      <c r="J17" s="66"/>
      <c r="K17" s="66"/>
      <c r="L17" s="66"/>
      <c r="M17" s="75">
        <v>6741476</v>
      </c>
      <c r="N17" s="67"/>
      <c r="O17" s="67"/>
      <c r="P17" s="67"/>
      <c r="Q17" s="68"/>
      <c r="R17" s="69">
        <f t="shared" si="5"/>
        <v>5665105.8823529417</v>
      </c>
      <c r="S17" s="69">
        <f t="shared" si="6"/>
        <v>1076370.117647059</v>
      </c>
      <c r="T17" s="70">
        <f>+M17</f>
        <v>6741476</v>
      </c>
      <c r="U17" s="71" t="s">
        <v>464</v>
      </c>
    </row>
    <row r="18" spans="1:102" ht="101.5" x14ac:dyDescent="0.35">
      <c r="A18" s="59">
        <v>13</v>
      </c>
      <c r="B18" s="60" t="s">
        <v>462</v>
      </c>
      <c r="C18" s="61" t="s">
        <v>465</v>
      </c>
      <c r="D18" s="59" t="s">
        <v>6</v>
      </c>
      <c r="E18" s="74">
        <v>1</v>
      </c>
      <c r="F18" s="73"/>
      <c r="G18" s="63"/>
      <c r="H18" s="72"/>
      <c r="I18" s="66"/>
      <c r="J18" s="66"/>
      <c r="K18" s="66"/>
      <c r="L18" s="66"/>
      <c r="M18" s="75">
        <v>8763918</v>
      </c>
      <c r="N18" s="67"/>
      <c r="O18" s="67"/>
      <c r="P18" s="67"/>
      <c r="Q18" s="68"/>
      <c r="R18" s="69">
        <f t="shared" si="5"/>
        <v>7364636.9747899165</v>
      </c>
      <c r="S18" s="69">
        <f t="shared" si="6"/>
        <v>1399281.0252100842</v>
      </c>
      <c r="T18" s="70">
        <f>+M18</f>
        <v>8763918</v>
      </c>
      <c r="U18" s="71" t="s">
        <v>464</v>
      </c>
    </row>
    <row r="19" spans="1:102" ht="101.5" x14ac:dyDescent="0.35">
      <c r="A19" s="59">
        <v>14</v>
      </c>
      <c r="B19" s="60" t="s">
        <v>462</v>
      </c>
      <c r="C19" s="61" t="s">
        <v>466</v>
      </c>
      <c r="D19" s="59" t="s">
        <v>6</v>
      </c>
      <c r="E19" s="74">
        <v>1</v>
      </c>
      <c r="F19" s="73"/>
      <c r="G19" s="63"/>
      <c r="H19" s="72"/>
      <c r="I19" s="66"/>
      <c r="J19" s="66"/>
      <c r="K19" s="66"/>
      <c r="L19" s="66"/>
      <c r="M19" s="75">
        <v>4654745</v>
      </c>
      <c r="N19" s="67"/>
      <c r="O19" s="67"/>
      <c r="P19" s="67"/>
      <c r="Q19" s="68"/>
      <c r="R19" s="69">
        <f t="shared" si="5"/>
        <v>3911550.4201680673</v>
      </c>
      <c r="S19" s="69">
        <f t="shared" si="6"/>
        <v>743194.57983193279</v>
      </c>
      <c r="T19" s="70">
        <f>+M19</f>
        <v>4654745</v>
      </c>
      <c r="U19" s="71" t="s">
        <v>464</v>
      </c>
    </row>
    <row r="20" spans="1:102" ht="101.5" x14ac:dyDescent="0.35">
      <c r="A20" s="59">
        <v>15</v>
      </c>
      <c r="B20" s="60" t="s">
        <v>462</v>
      </c>
      <c r="C20" s="61" t="s">
        <v>467</v>
      </c>
      <c r="D20" s="59" t="s">
        <v>6</v>
      </c>
      <c r="E20" s="74">
        <v>1</v>
      </c>
      <c r="F20" s="73"/>
      <c r="G20" s="63"/>
      <c r="H20" s="72"/>
      <c r="I20" s="66"/>
      <c r="J20" s="66"/>
      <c r="K20" s="66"/>
      <c r="L20" s="66"/>
      <c r="M20" s="75">
        <v>2921306</v>
      </c>
      <c r="N20" s="67"/>
      <c r="O20" s="67"/>
      <c r="P20" s="67"/>
      <c r="Q20" s="68"/>
      <c r="R20" s="69">
        <f t="shared" si="5"/>
        <v>2454878.9915966387</v>
      </c>
      <c r="S20" s="69">
        <f t="shared" si="6"/>
        <v>466427.00840336137</v>
      </c>
      <c r="T20" s="70">
        <f t="shared" ref="T20:T21" si="7">+M20</f>
        <v>2921306</v>
      </c>
      <c r="U20" s="71" t="s">
        <v>464</v>
      </c>
    </row>
    <row r="21" spans="1:102" ht="101.5" x14ac:dyDescent="0.35">
      <c r="A21" s="59">
        <v>16</v>
      </c>
      <c r="B21" s="60" t="s">
        <v>462</v>
      </c>
      <c r="C21" s="61" t="s">
        <v>468</v>
      </c>
      <c r="D21" s="59" t="s">
        <v>6</v>
      </c>
      <c r="E21" s="74">
        <v>1</v>
      </c>
      <c r="F21" s="73"/>
      <c r="G21" s="63"/>
      <c r="H21" s="72"/>
      <c r="I21" s="66"/>
      <c r="J21" s="66"/>
      <c r="K21" s="66"/>
      <c r="L21" s="66"/>
      <c r="M21" s="75">
        <v>2693083</v>
      </c>
      <c r="N21" s="67"/>
      <c r="O21" s="67"/>
      <c r="P21" s="67"/>
      <c r="Q21" s="68"/>
      <c r="R21" s="69">
        <f t="shared" si="5"/>
        <v>2263094.9579831935</v>
      </c>
      <c r="S21" s="69">
        <f t="shared" si="6"/>
        <v>429988.04201680678</v>
      </c>
      <c r="T21" s="70">
        <f t="shared" si="7"/>
        <v>2693083</v>
      </c>
      <c r="U21" s="71" t="s">
        <v>464</v>
      </c>
    </row>
    <row r="22" spans="1:102" ht="72.5" x14ac:dyDescent="0.35">
      <c r="A22" s="59">
        <v>17</v>
      </c>
      <c r="B22" s="60" t="s">
        <v>469</v>
      </c>
      <c r="C22" s="61" t="s">
        <v>470</v>
      </c>
      <c r="D22" s="59" t="s">
        <v>471</v>
      </c>
      <c r="E22" s="74">
        <v>1</v>
      </c>
      <c r="F22" s="73"/>
      <c r="G22" s="63"/>
      <c r="H22" s="64"/>
      <c r="I22" s="66"/>
      <c r="J22" s="66"/>
      <c r="K22" s="66"/>
      <c r="L22" s="66">
        <v>88000</v>
      </c>
      <c r="M22" s="64"/>
      <c r="N22" s="67"/>
      <c r="O22" s="67"/>
      <c r="P22" s="67"/>
      <c r="Q22" s="68"/>
      <c r="R22" s="69">
        <f t="shared" si="5"/>
        <v>73949.579831932773</v>
      </c>
      <c r="S22" s="69">
        <f t="shared" si="6"/>
        <v>14050.420168067227</v>
      </c>
      <c r="T22" s="70">
        <f>+L22</f>
        <v>88000</v>
      </c>
      <c r="U22" s="71" t="s">
        <v>472</v>
      </c>
    </row>
    <row r="23" spans="1:102" ht="58" x14ac:dyDescent="0.35">
      <c r="A23" s="59">
        <v>18</v>
      </c>
      <c r="B23" s="60" t="s">
        <v>473</v>
      </c>
      <c r="C23" s="61" t="s">
        <v>474</v>
      </c>
      <c r="D23" s="59" t="s">
        <v>471</v>
      </c>
      <c r="E23" s="74">
        <v>1</v>
      </c>
      <c r="F23" s="73"/>
      <c r="G23" s="76"/>
      <c r="H23" s="64"/>
      <c r="I23" s="66"/>
      <c r="J23" s="66"/>
      <c r="K23" s="66"/>
      <c r="L23" s="66">
        <v>66000</v>
      </c>
      <c r="M23" s="64"/>
      <c r="N23" s="67"/>
      <c r="O23" s="67"/>
      <c r="P23" s="67"/>
      <c r="Q23" s="68"/>
      <c r="R23" s="69">
        <f t="shared" si="5"/>
        <v>55462.184873949584</v>
      </c>
      <c r="S23" s="69">
        <f t="shared" si="6"/>
        <v>10537.815126050422</v>
      </c>
      <c r="T23" s="70">
        <f t="shared" ref="T23:T25" si="8">+L23</f>
        <v>66000</v>
      </c>
      <c r="U23" s="71" t="s">
        <v>475</v>
      </c>
    </row>
    <row r="24" spans="1:102" ht="58" x14ac:dyDescent="0.35">
      <c r="A24" s="59">
        <v>19</v>
      </c>
      <c r="B24" s="60" t="s">
        <v>469</v>
      </c>
      <c r="C24" s="61" t="s">
        <v>476</v>
      </c>
      <c r="D24" s="59" t="s">
        <v>471</v>
      </c>
      <c r="E24" s="74">
        <v>1</v>
      </c>
      <c r="F24" s="73"/>
      <c r="G24" s="76"/>
      <c r="H24" s="64"/>
      <c r="I24" s="66"/>
      <c r="J24" s="66"/>
      <c r="K24" s="66"/>
      <c r="L24" s="66">
        <v>53000</v>
      </c>
      <c r="M24" s="64"/>
      <c r="N24" s="67"/>
      <c r="O24" s="67"/>
      <c r="P24" s="67"/>
      <c r="Q24" s="68"/>
      <c r="R24" s="69">
        <f t="shared" si="5"/>
        <v>44537.815126050424</v>
      </c>
      <c r="S24" s="69">
        <f t="shared" si="6"/>
        <v>8462.1848739495799</v>
      </c>
      <c r="T24" s="70">
        <f t="shared" si="8"/>
        <v>53000</v>
      </c>
      <c r="U24" s="71" t="s">
        <v>475</v>
      </c>
    </row>
    <row r="25" spans="1:102" ht="58" x14ac:dyDescent="0.35">
      <c r="A25" s="59">
        <v>20</v>
      </c>
      <c r="B25" s="60" t="s">
        <v>477</v>
      </c>
      <c r="C25" s="61" t="s">
        <v>478</v>
      </c>
      <c r="D25" s="59" t="s">
        <v>471</v>
      </c>
      <c r="E25" s="74">
        <v>1</v>
      </c>
      <c r="F25" s="73"/>
      <c r="G25" s="76"/>
      <c r="H25" s="64"/>
      <c r="I25" s="66"/>
      <c r="J25" s="66"/>
      <c r="K25" s="66"/>
      <c r="L25" s="66">
        <v>200000</v>
      </c>
      <c r="M25" s="64"/>
      <c r="N25" s="67"/>
      <c r="O25" s="67"/>
      <c r="P25" s="67"/>
      <c r="Q25" s="68"/>
      <c r="R25" s="69">
        <f t="shared" si="5"/>
        <v>168067.22689075631</v>
      </c>
      <c r="S25" s="69">
        <f t="shared" si="6"/>
        <v>31932.773109243699</v>
      </c>
      <c r="T25" s="70">
        <f t="shared" si="8"/>
        <v>200000</v>
      </c>
      <c r="U25" s="71" t="s">
        <v>475</v>
      </c>
    </row>
    <row r="26" spans="1:102" ht="58" x14ac:dyDescent="0.35">
      <c r="A26" s="59">
        <v>21</v>
      </c>
      <c r="B26" s="60" t="s">
        <v>477</v>
      </c>
      <c r="C26" s="61" t="s">
        <v>479</v>
      </c>
      <c r="D26" s="59" t="s">
        <v>471</v>
      </c>
      <c r="E26" s="59">
        <v>1</v>
      </c>
      <c r="F26" s="77"/>
      <c r="G26" s="78">
        <v>900000</v>
      </c>
      <c r="H26" s="79"/>
      <c r="I26" s="80"/>
      <c r="J26" s="80"/>
      <c r="K26" s="80"/>
      <c r="L26" s="80"/>
      <c r="M26" s="78"/>
      <c r="N26" s="67"/>
      <c r="O26" s="67"/>
      <c r="P26" s="67"/>
      <c r="Q26" s="68"/>
      <c r="R26" s="69">
        <f t="shared" si="5"/>
        <v>756302.52100840339</v>
      </c>
      <c r="S26" s="69">
        <f t="shared" si="6"/>
        <v>143697.47899159664</v>
      </c>
      <c r="T26" s="70">
        <f>+G26</f>
        <v>900000</v>
      </c>
      <c r="U26" s="81" t="s">
        <v>480</v>
      </c>
    </row>
    <row r="27" spans="1:102" ht="58" x14ac:dyDescent="0.35">
      <c r="A27" s="59">
        <v>22</v>
      </c>
      <c r="B27" s="60" t="s">
        <v>477</v>
      </c>
      <c r="C27" s="61" t="s">
        <v>481</v>
      </c>
      <c r="D27" s="59" t="s">
        <v>471</v>
      </c>
      <c r="E27" s="59">
        <v>1</v>
      </c>
      <c r="F27" s="77"/>
      <c r="G27" s="78">
        <v>1134000</v>
      </c>
      <c r="H27" s="79"/>
      <c r="I27" s="80"/>
      <c r="J27" s="80"/>
      <c r="K27" s="80"/>
      <c r="L27" s="80"/>
      <c r="M27" s="78"/>
      <c r="N27" s="67"/>
      <c r="O27" s="67"/>
      <c r="P27" s="67"/>
      <c r="Q27" s="68"/>
      <c r="R27" s="69">
        <f t="shared" si="5"/>
        <v>952941.17647058831</v>
      </c>
      <c r="S27" s="69">
        <f t="shared" si="6"/>
        <v>181058.82352941178</v>
      </c>
      <c r="T27" s="70">
        <f>+G27</f>
        <v>1134000</v>
      </c>
      <c r="U27" s="81" t="s">
        <v>480</v>
      </c>
    </row>
    <row r="28" spans="1:102" x14ac:dyDescent="0.35">
      <c r="A28" s="422" t="s">
        <v>482</v>
      </c>
      <c r="B28" s="423"/>
      <c r="C28" s="423"/>
      <c r="D28" s="423"/>
      <c r="E28" s="82"/>
      <c r="F28" s="83">
        <f t="shared" ref="F28:K28" si="9">+SUM(F6:F27)</f>
        <v>96000</v>
      </c>
      <c r="G28" s="83">
        <f t="shared" si="9"/>
        <v>2100640</v>
      </c>
      <c r="H28" s="83">
        <f t="shared" si="9"/>
        <v>66640</v>
      </c>
      <c r="I28" s="83">
        <f t="shared" si="9"/>
        <v>6151.5</v>
      </c>
      <c r="J28" s="83">
        <f t="shared" si="9"/>
        <v>5442</v>
      </c>
      <c r="K28" s="83">
        <f t="shared" si="9"/>
        <v>98948</v>
      </c>
      <c r="L28" s="83"/>
      <c r="M28" s="83">
        <f>+SUM(M6:M27)</f>
        <v>25774528</v>
      </c>
      <c r="N28" s="84"/>
      <c r="O28" s="84"/>
      <c r="P28" s="84"/>
      <c r="Q28" s="85"/>
      <c r="R28" s="85"/>
      <c r="S28" s="85"/>
      <c r="T28" s="86"/>
      <c r="U28" s="85"/>
    </row>
    <row r="29" spans="1:102" ht="15" thickBot="1" x14ac:dyDescent="0.4"/>
    <row r="30" spans="1:102" s="94" customFormat="1" ht="135.5" customHeight="1" thickBot="1" x14ac:dyDescent="0.4">
      <c r="A30" s="424" t="s">
        <v>483</v>
      </c>
      <c r="B30" s="425"/>
      <c r="C30" s="425"/>
      <c r="D30" s="425"/>
      <c r="E30" s="425"/>
      <c r="F30" s="425"/>
      <c r="G30" s="426"/>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1"/>
      <c r="CN30" s="91"/>
      <c r="CO30" s="91"/>
      <c r="CP30" s="92"/>
      <c r="CQ30" s="91"/>
      <c r="CR30" s="91"/>
      <c r="CS30" s="91"/>
      <c r="CT30" s="91"/>
      <c r="CU30" s="93"/>
      <c r="CV30" s="93"/>
      <c r="CW30" s="93"/>
      <c r="CX30" s="93"/>
    </row>
  </sheetData>
  <mergeCells count="14">
    <mergeCell ref="N3:Q4"/>
    <mergeCell ref="R3:U4"/>
    <mergeCell ref="A28:D28"/>
    <mergeCell ref="A30:G30"/>
    <mergeCell ref="A1:U1"/>
    <mergeCell ref="A3:E4"/>
    <mergeCell ref="F3:F4"/>
    <mergeCell ref="G3:G4"/>
    <mergeCell ref="H3:H4"/>
    <mergeCell ref="I3:I4"/>
    <mergeCell ref="J3:J4"/>
    <mergeCell ref="K3:K4"/>
    <mergeCell ref="L3:L4"/>
    <mergeCell ref="M3:M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T1001"/>
  <sheetViews>
    <sheetView zoomScale="69" zoomScaleNormal="69" workbookViewId="0">
      <selection sqref="A1:F2"/>
    </sheetView>
  </sheetViews>
  <sheetFormatPr baseColWidth="10" defaultColWidth="12.6328125" defaultRowHeight="15" customHeight="1" x14ac:dyDescent="0.35"/>
  <cols>
    <col min="1" max="1" width="8.1796875" customWidth="1"/>
    <col min="2" max="2" width="29.81640625" customWidth="1"/>
    <col min="3" max="3" width="23.54296875" customWidth="1"/>
    <col min="4" max="4" width="44.54296875" customWidth="1"/>
    <col min="5" max="5" width="17.36328125" customWidth="1"/>
    <col min="6" max="6" width="14" customWidth="1"/>
    <col min="7" max="8" width="23.36328125" customWidth="1"/>
    <col min="9" max="10" width="17.08984375" customWidth="1"/>
    <col min="11" max="11" width="26.453125" customWidth="1"/>
    <col min="12" max="15" width="17.08984375" customWidth="1"/>
    <col min="16" max="16" width="83.1796875" customWidth="1"/>
  </cols>
  <sheetData>
    <row r="1" spans="1:20" ht="14.25" customHeight="1" x14ac:dyDescent="0.35">
      <c r="A1" s="445" t="s">
        <v>650</v>
      </c>
      <c r="B1" s="446"/>
      <c r="C1" s="446"/>
      <c r="D1" s="446"/>
      <c r="E1" s="446"/>
      <c r="F1" s="447"/>
      <c r="G1" s="275"/>
      <c r="H1" s="275"/>
      <c r="I1" s="275"/>
      <c r="J1" s="275"/>
      <c r="K1" s="275"/>
      <c r="L1" s="275"/>
      <c r="M1" s="275"/>
      <c r="N1" s="275"/>
      <c r="O1" s="275"/>
      <c r="P1" s="276"/>
      <c r="Q1" s="4"/>
    </row>
    <row r="2" spans="1:20" ht="84" customHeight="1" x14ac:dyDescent="0.35">
      <c r="A2" s="448"/>
      <c r="B2" s="449"/>
      <c r="C2" s="449"/>
      <c r="D2" s="449"/>
      <c r="E2" s="449"/>
      <c r="F2" s="450"/>
      <c r="G2" s="121" t="s">
        <v>537</v>
      </c>
      <c r="H2" s="101" t="s">
        <v>524</v>
      </c>
      <c r="I2" s="24" t="s">
        <v>32</v>
      </c>
      <c r="J2" s="25"/>
      <c r="K2" s="25"/>
      <c r="L2" s="25"/>
      <c r="M2" s="454" t="s">
        <v>547</v>
      </c>
      <c r="N2" s="455"/>
      <c r="O2" s="455"/>
      <c r="P2" s="456"/>
      <c r="Q2" s="4"/>
    </row>
    <row r="3" spans="1:20" s="4" customFormat="1" ht="14.25" customHeight="1" x14ac:dyDescent="0.35">
      <c r="A3" s="451" t="s">
        <v>27</v>
      </c>
      <c r="B3" s="452"/>
      <c r="C3" s="452"/>
      <c r="D3" s="452"/>
      <c r="E3" s="452"/>
      <c r="F3" s="453"/>
      <c r="G3" s="122" t="s">
        <v>538</v>
      </c>
      <c r="H3" s="18" t="s">
        <v>525</v>
      </c>
      <c r="I3" s="26"/>
      <c r="J3" s="27"/>
      <c r="K3" s="27"/>
      <c r="L3" s="27"/>
      <c r="M3" s="457"/>
      <c r="N3" s="458"/>
      <c r="O3" s="458"/>
      <c r="P3" s="459"/>
    </row>
    <row r="4" spans="1:20" s="14" customFormat="1" ht="36.65" customHeight="1" x14ac:dyDescent="0.35">
      <c r="A4" s="277" t="s">
        <v>0</v>
      </c>
      <c r="B4" s="30" t="s">
        <v>1</v>
      </c>
      <c r="C4" s="30" t="s">
        <v>35</v>
      </c>
      <c r="D4" s="29" t="s">
        <v>36</v>
      </c>
      <c r="E4" s="9" t="s">
        <v>39</v>
      </c>
      <c r="F4" s="31" t="s">
        <v>2</v>
      </c>
      <c r="G4" s="9" t="s">
        <v>83</v>
      </c>
      <c r="H4" s="10" t="s">
        <v>83</v>
      </c>
      <c r="I4" s="32" t="s">
        <v>369</v>
      </c>
      <c r="J4" s="32" t="s">
        <v>370</v>
      </c>
      <c r="K4" s="13" t="s">
        <v>523</v>
      </c>
      <c r="L4" s="33" t="s">
        <v>372</v>
      </c>
      <c r="M4" s="34" t="s">
        <v>373</v>
      </c>
      <c r="N4" s="34" t="s">
        <v>374</v>
      </c>
      <c r="O4" s="138" t="s">
        <v>377</v>
      </c>
      <c r="P4" s="278" t="s">
        <v>375</v>
      </c>
      <c r="Q4" s="208"/>
      <c r="R4" s="209"/>
      <c r="S4" s="209"/>
      <c r="T4" s="208"/>
    </row>
    <row r="5" spans="1:20" s="206" customFormat="1" ht="34.75" customHeight="1" x14ac:dyDescent="0.35">
      <c r="A5" s="314">
        <v>1</v>
      </c>
      <c r="B5" s="442" t="s">
        <v>10</v>
      </c>
      <c r="C5" s="1" t="s">
        <v>11</v>
      </c>
      <c r="D5" s="1" t="s">
        <v>12</v>
      </c>
      <c r="E5" s="20" t="s">
        <v>6</v>
      </c>
      <c r="F5" s="98">
        <v>1</v>
      </c>
      <c r="G5" s="120">
        <v>14280</v>
      </c>
      <c r="H5" s="120">
        <v>14994</v>
      </c>
      <c r="I5" s="102">
        <f>+MEDIAN(G5,H5)</f>
        <v>14637</v>
      </c>
      <c r="J5" s="102">
        <f>+AVERAGE(G5,H5)</f>
        <v>14637</v>
      </c>
      <c r="K5" s="102">
        <f>+STDEV(G5,H5)</f>
        <v>504.87424176719492</v>
      </c>
      <c r="L5" s="205">
        <f t="shared" ref="L5" si="0">+K5/J5</f>
        <v>3.449301371641695E-2</v>
      </c>
      <c r="M5" s="38">
        <f t="shared" ref="M5" si="1">O5/1.19</f>
        <v>12300</v>
      </c>
      <c r="N5" s="38">
        <f>M5*8%</f>
        <v>984</v>
      </c>
      <c r="O5" s="39">
        <f>ROUNDUP(IF(L5&lt;15%,J5,I5),0)</f>
        <v>14637</v>
      </c>
      <c r="P5" s="315" t="s">
        <v>541</v>
      </c>
      <c r="Q5" s="207"/>
      <c r="R5" s="210"/>
      <c r="S5" s="210"/>
      <c r="T5" s="211"/>
    </row>
    <row r="6" spans="1:20" s="206" customFormat="1" ht="34.75" customHeight="1" x14ac:dyDescent="0.35">
      <c r="A6" s="314">
        <v>2</v>
      </c>
      <c r="B6" s="443"/>
      <c r="C6" s="1" t="s">
        <v>15</v>
      </c>
      <c r="D6" s="1" t="s">
        <v>17</v>
      </c>
      <c r="E6" s="20" t="s">
        <v>6</v>
      </c>
      <c r="F6" s="98">
        <v>1</v>
      </c>
      <c r="G6" s="120">
        <v>21420</v>
      </c>
      <c r="H6" s="120">
        <v>22491</v>
      </c>
      <c r="I6" s="102">
        <f t="shared" ref="I6:I34" si="2">+MEDIAN(G6,H6)</f>
        <v>21955.5</v>
      </c>
      <c r="J6" s="102">
        <f t="shared" ref="J6:J34" si="3">+AVERAGE(G6,H6)</f>
        <v>21955.5</v>
      </c>
      <c r="K6" s="102">
        <f t="shared" ref="K6:K34" si="4">+STDEV(G6,H6)</f>
        <v>757.31136265079238</v>
      </c>
      <c r="L6" s="205">
        <f t="shared" ref="L6:L34" si="5">+K6/J6</f>
        <v>3.449301371641695E-2</v>
      </c>
      <c r="M6" s="38">
        <f t="shared" ref="M6:M34" si="6">O6/1.19</f>
        <v>18450.420168067227</v>
      </c>
      <c r="N6" s="38">
        <f t="shared" ref="N6:N34" si="7">M6*8%</f>
        <v>1476.0336134453783</v>
      </c>
      <c r="O6" s="39">
        <f t="shared" ref="O6:O34" si="8">ROUNDUP(IF(L6&lt;15%,J6,I6),0)</f>
        <v>21956</v>
      </c>
      <c r="P6" s="315" t="s">
        <v>541</v>
      </c>
      <c r="Q6" s="207"/>
      <c r="R6" s="210"/>
      <c r="S6" s="210"/>
      <c r="T6" s="211"/>
    </row>
    <row r="7" spans="1:20" s="206" customFormat="1" ht="34.75" customHeight="1" x14ac:dyDescent="0.35">
      <c r="A7" s="314">
        <v>3</v>
      </c>
      <c r="B7" s="443"/>
      <c r="C7" s="1" t="s">
        <v>18</v>
      </c>
      <c r="D7" s="1" t="s">
        <v>19</v>
      </c>
      <c r="E7" s="20" t="s">
        <v>6</v>
      </c>
      <c r="F7" s="98">
        <v>1</v>
      </c>
      <c r="G7" s="120">
        <v>11900</v>
      </c>
      <c r="H7" s="120">
        <v>12495</v>
      </c>
      <c r="I7" s="102">
        <f t="shared" si="2"/>
        <v>12197.5</v>
      </c>
      <c r="J7" s="102">
        <f t="shared" si="3"/>
        <v>12197.5</v>
      </c>
      <c r="K7" s="102">
        <f t="shared" si="4"/>
        <v>420.72853480599576</v>
      </c>
      <c r="L7" s="205">
        <f t="shared" si="5"/>
        <v>3.449301371641695E-2</v>
      </c>
      <c r="M7" s="38">
        <f t="shared" si="6"/>
        <v>10250.420168067227</v>
      </c>
      <c r="N7" s="38">
        <f t="shared" si="7"/>
        <v>820.03361344537814</v>
      </c>
      <c r="O7" s="39">
        <f t="shared" si="8"/>
        <v>12198</v>
      </c>
      <c r="P7" s="315" t="s">
        <v>541</v>
      </c>
      <c r="Q7" s="207"/>
      <c r="R7" s="210"/>
      <c r="S7" s="210"/>
      <c r="T7" s="211"/>
    </row>
    <row r="8" spans="1:20" s="206" customFormat="1" ht="34.75" customHeight="1" x14ac:dyDescent="0.35">
      <c r="A8" s="314">
        <v>4</v>
      </c>
      <c r="B8" s="443"/>
      <c r="C8" s="1" t="s">
        <v>21</v>
      </c>
      <c r="D8" s="1" t="s">
        <v>22</v>
      </c>
      <c r="E8" s="20" t="s">
        <v>6</v>
      </c>
      <c r="F8" s="98">
        <v>1</v>
      </c>
      <c r="G8" s="120">
        <v>21420</v>
      </c>
      <c r="H8" s="120">
        <v>22491</v>
      </c>
      <c r="I8" s="102">
        <f t="shared" si="2"/>
        <v>21955.5</v>
      </c>
      <c r="J8" s="102">
        <f t="shared" si="3"/>
        <v>21955.5</v>
      </c>
      <c r="K8" s="102">
        <f t="shared" si="4"/>
        <v>757.31136265079238</v>
      </c>
      <c r="L8" s="205">
        <f t="shared" si="5"/>
        <v>3.449301371641695E-2</v>
      </c>
      <c r="M8" s="38">
        <f t="shared" si="6"/>
        <v>18450.420168067227</v>
      </c>
      <c r="N8" s="38">
        <f t="shared" si="7"/>
        <v>1476.0336134453783</v>
      </c>
      <c r="O8" s="39">
        <f t="shared" si="8"/>
        <v>21956</v>
      </c>
      <c r="P8" s="315" t="s">
        <v>541</v>
      </c>
      <c r="Q8" s="207"/>
      <c r="R8" s="210"/>
      <c r="S8" s="210"/>
      <c r="T8" s="211"/>
    </row>
    <row r="9" spans="1:20" s="206" customFormat="1" ht="34.75" customHeight="1" x14ac:dyDescent="0.35">
      <c r="A9" s="314">
        <v>5</v>
      </c>
      <c r="B9" s="443"/>
      <c r="C9" s="1" t="s">
        <v>23</v>
      </c>
      <c r="D9" s="1" t="s">
        <v>24</v>
      </c>
      <c r="E9" s="20" t="s">
        <v>6</v>
      </c>
      <c r="F9" s="98">
        <v>1</v>
      </c>
      <c r="G9" s="120">
        <v>19040</v>
      </c>
      <c r="H9" s="120">
        <v>19992</v>
      </c>
      <c r="I9" s="102">
        <f t="shared" si="2"/>
        <v>19516</v>
      </c>
      <c r="J9" s="102">
        <f t="shared" si="3"/>
        <v>19516</v>
      </c>
      <c r="K9" s="102">
        <f t="shared" si="4"/>
        <v>673.16565568959322</v>
      </c>
      <c r="L9" s="205">
        <f t="shared" si="5"/>
        <v>3.449301371641695E-2</v>
      </c>
      <c r="M9" s="38">
        <f t="shared" si="6"/>
        <v>16400</v>
      </c>
      <c r="N9" s="38">
        <f t="shared" si="7"/>
        <v>1312</v>
      </c>
      <c r="O9" s="39">
        <f t="shared" si="8"/>
        <v>19516</v>
      </c>
      <c r="P9" s="315" t="s">
        <v>541</v>
      </c>
      <c r="Q9" s="207"/>
      <c r="R9" s="210"/>
      <c r="S9" s="210"/>
      <c r="T9" s="211"/>
    </row>
    <row r="10" spans="1:20" s="206" customFormat="1" ht="34.75" customHeight="1" x14ac:dyDescent="0.35">
      <c r="A10" s="314">
        <v>6</v>
      </c>
      <c r="B10" s="443"/>
      <c r="C10" s="1" t="s">
        <v>25</v>
      </c>
      <c r="D10" s="1" t="s">
        <v>26</v>
      </c>
      <c r="E10" s="20" t="s">
        <v>6</v>
      </c>
      <c r="F10" s="98">
        <v>1</v>
      </c>
      <c r="G10" s="120">
        <v>21420</v>
      </c>
      <c r="H10" s="120">
        <v>22491</v>
      </c>
      <c r="I10" s="102">
        <f t="shared" si="2"/>
        <v>21955.5</v>
      </c>
      <c r="J10" s="102">
        <f t="shared" si="3"/>
        <v>21955.5</v>
      </c>
      <c r="K10" s="102">
        <f t="shared" si="4"/>
        <v>757.31136265079238</v>
      </c>
      <c r="L10" s="205">
        <f t="shared" si="5"/>
        <v>3.449301371641695E-2</v>
      </c>
      <c r="M10" s="38">
        <f t="shared" si="6"/>
        <v>18450.420168067227</v>
      </c>
      <c r="N10" s="38">
        <f t="shared" si="7"/>
        <v>1476.0336134453783</v>
      </c>
      <c r="O10" s="39">
        <f t="shared" si="8"/>
        <v>21956</v>
      </c>
      <c r="P10" s="315" t="s">
        <v>541</v>
      </c>
      <c r="Q10" s="207"/>
      <c r="R10" s="210"/>
      <c r="S10" s="210"/>
      <c r="T10" s="211"/>
    </row>
    <row r="11" spans="1:20" s="206" customFormat="1" ht="34.75" customHeight="1" x14ac:dyDescent="0.35">
      <c r="A11" s="314">
        <v>7</v>
      </c>
      <c r="B11" s="443"/>
      <c r="C11" s="1" t="s">
        <v>28</v>
      </c>
      <c r="D11" s="1" t="s">
        <v>29</v>
      </c>
      <c r="E11" s="20" t="s">
        <v>6</v>
      </c>
      <c r="F11" s="98">
        <v>1</v>
      </c>
      <c r="G11" s="120">
        <v>26180</v>
      </c>
      <c r="H11" s="120">
        <v>27489</v>
      </c>
      <c r="I11" s="102">
        <f t="shared" si="2"/>
        <v>26834.5</v>
      </c>
      <c r="J11" s="102">
        <f t="shared" si="3"/>
        <v>26834.5</v>
      </c>
      <c r="K11" s="102">
        <f t="shared" si="4"/>
        <v>925.60277657319068</v>
      </c>
      <c r="L11" s="205">
        <f t="shared" si="5"/>
        <v>3.449301371641695E-2</v>
      </c>
      <c r="M11" s="38">
        <f t="shared" si="6"/>
        <v>22550.420168067227</v>
      </c>
      <c r="N11" s="38">
        <f t="shared" si="7"/>
        <v>1804.0336134453783</v>
      </c>
      <c r="O11" s="39">
        <f t="shared" si="8"/>
        <v>26835</v>
      </c>
      <c r="P11" s="315" t="s">
        <v>541</v>
      </c>
      <c r="Q11" s="207"/>
      <c r="R11" s="210"/>
      <c r="S11" s="210"/>
      <c r="T11" s="211"/>
    </row>
    <row r="12" spans="1:20" s="206" customFormat="1" ht="34.75" customHeight="1" x14ac:dyDescent="0.35">
      <c r="A12" s="314">
        <v>8</v>
      </c>
      <c r="B12" s="443"/>
      <c r="C12" s="1" t="s">
        <v>30</v>
      </c>
      <c r="D12" s="1" t="s">
        <v>31</v>
      </c>
      <c r="E12" s="20" t="s">
        <v>6</v>
      </c>
      <c r="F12" s="98">
        <v>1</v>
      </c>
      <c r="G12" s="120">
        <v>4165</v>
      </c>
      <c r="H12" s="120">
        <v>4403</v>
      </c>
      <c r="I12" s="102">
        <f t="shared" si="2"/>
        <v>4284</v>
      </c>
      <c r="J12" s="102">
        <f t="shared" si="3"/>
        <v>4284</v>
      </c>
      <c r="K12" s="102">
        <f t="shared" si="4"/>
        <v>168.29141392239831</v>
      </c>
      <c r="L12" s="205">
        <f t="shared" si="5"/>
        <v>3.9283710065919304E-2</v>
      </c>
      <c r="M12" s="38">
        <f t="shared" si="6"/>
        <v>3600</v>
      </c>
      <c r="N12" s="38">
        <f t="shared" si="7"/>
        <v>288</v>
      </c>
      <c r="O12" s="39">
        <f t="shared" si="8"/>
        <v>4284</v>
      </c>
      <c r="P12" s="315" t="s">
        <v>541</v>
      </c>
      <c r="Q12" s="207"/>
      <c r="R12" s="210"/>
      <c r="S12" s="210"/>
      <c r="T12" s="211"/>
    </row>
    <row r="13" spans="1:20" s="206" customFormat="1" ht="34.75" customHeight="1" x14ac:dyDescent="0.35">
      <c r="A13" s="314">
        <v>9</v>
      </c>
      <c r="B13" s="443"/>
      <c r="C13" s="1" t="s">
        <v>33</v>
      </c>
      <c r="D13" s="1" t="s">
        <v>34</v>
      </c>
      <c r="E13" s="20" t="s">
        <v>6</v>
      </c>
      <c r="F13" s="98">
        <v>1</v>
      </c>
      <c r="G13" s="120">
        <v>21420</v>
      </c>
      <c r="H13" s="120">
        <v>22491</v>
      </c>
      <c r="I13" s="102">
        <f t="shared" si="2"/>
        <v>21955.5</v>
      </c>
      <c r="J13" s="102">
        <f t="shared" si="3"/>
        <v>21955.5</v>
      </c>
      <c r="K13" s="102">
        <f t="shared" si="4"/>
        <v>757.31136265079238</v>
      </c>
      <c r="L13" s="205">
        <f t="shared" si="5"/>
        <v>3.449301371641695E-2</v>
      </c>
      <c r="M13" s="38">
        <f t="shared" si="6"/>
        <v>18450.420168067227</v>
      </c>
      <c r="N13" s="38">
        <f t="shared" si="7"/>
        <v>1476.0336134453783</v>
      </c>
      <c r="O13" s="39">
        <f t="shared" si="8"/>
        <v>21956</v>
      </c>
      <c r="P13" s="315" t="s">
        <v>541</v>
      </c>
      <c r="Q13" s="207"/>
      <c r="R13" s="210"/>
      <c r="S13" s="210"/>
      <c r="T13" s="211"/>
    </row>
    <row r="14" spans="1:20" s="206" customFormat="1" ht="34.75" customHeight="1" x14ac:dyDescent="0.35">
      <c r="A14" s="314">
        <v>10</v>
      </c>
      <c r="B14" s="443"/>
      <c r="C14" s="1" t="s">
        <v>37</v>
      </c>
      <c r="D14" s="1" t="s">
        <v>38</v>
      </c>
      <c r="E14" s="20" t="s">
        <v>6</v>
      </c>
      <c r="F14" s="98">
        <v>1</v>
      </c>
      <c r="G14" s="120">
        <v>14280</v>
      </c>
      <c r="H14" s="120">
        <v>14994</v>
      </c>
      <c r="I14" s="102">
        <f t="shared" si="2"/>
        <v>14637</v>
      </c>
      <c r="J14" s="102">
        <f t="shared" si="3"/>
        <v>14637</v>
      </c>
      <c r="K14" s="102">
        <f t="shared" si="4"/>
        <v>504.87424176719492</v>
      </c>
      <c r="L14" s="205">
        <f t="shared" si="5"/>
        <v>3.449301371641695E-2</v>
      </c>
      <c r="M14" s="38">
        <f t="shared" si="6"/>
        <v>12300</v>
      </c>
      <c r="N14" s="38">
        <f t="shared" si="7"/>
        <v>984</v>
      </c>
      <c r="O14" s="39">
        <f t="shared" si="8"/>
        <v>14637</v>
      </c>
      <c r="P14" s="315" t="s">
        <v>541</v>
      </c>
      <c r="Q14" s="207"/>
      <c r="R14" s="210"/>
      <c r="S14" s="210"/>
      <c r="T14" s="211"/>
    </row>
    <row r="15" spans="1:20" s="206" customFormat="1" ht="34.75" customHeight="1" x14ac:dyDescent="0.35">
      <c r="A15" s="314">
        <v>11</v>
      </c>
      <c r="B15" s="443"/>
      <c r="C15" s="1" t="s">
        <v>41</v>
      </c>
      <c r="D15" s="1" t="s">
        <v>43</v>
      </c>
      <c r="E15" s="20" t="s">
        <v>6</v>
      </c>
      <c r="F15" s="98">
        <v>1</v>
      </c>
      <c r="G15" s="120">
        <v>33320</v>
      </c>
      <c r="H15" s="120">
        <v>34986</v>
      </c>
      <c r="I15" s="102">
        <f t="shared" si="2"/>
        <v>34153</v>
      </c>
      <c r="J15" s="102">
        <f t="shared" si="3"/>
        <v>34153</v>
      </c>
      <c r="K15" s="102">
        <f t="shared" si="4"/>
        <v>1178.0398974567881</v>
      </c>
      <c r="L15" s="205">
        <f t="shared" si="5"/>
        <v>3.449301371641695E-2</v>
      </c>
      <c r="M15" s="38">
        <f t="shared" si="6"/>
        <v>28700</v>
      </c>
      <c r="N15" s="38">
        <f t="shared" si="7"/>
        <v>2296</v>
      </c>
      <c r="O15" s="39">
        <f t="shared" si="8"/>
        <v>34153</v>
      </c>
      <c r="P15" s="315" t="s">
        <v>541</v>
      </c>
      <c r="Q15" s="207"/>
      <c r="R15" s="210"/>
      <c r="S15" s="210"/>
      <c r="T15" s="211"/>
    </row>
    <row r="16" spans="1:20" s="206" customFormat="1" ht="34.75" customHeight="1" x14ac:dyDescent="0.35">
      <c r="A16" s="314">
        <v>12</v>
      </c>
      <c r="B16" s="443"/>
      <c r="C16" s="1" t="s">
        <v>47</v>
      </c>
      <c r="D16" s="1" t="s">
        <v>48</v>
      </c>
      <c r="E16" s="20" t="s">
        <v>6</v>
      </c>
      <c r="F16" s="98">
        <v>1</v>
      </c>
      <c r="G16" s="120">
        <v>26180</v>
      </c>
      <c r="H16" s="120">
        <v>27489</v>
      </c>
      <c r="I16" s="102">
        <f t="shared" si="2"/>
        <v>26834.5</v>
      </c>
      <c r="J16" s="102">
        <f t="shared" si="3"/>
        <v>26834.5</v>
      </c>
      <c r="K16" s="102">
        <f t="shared" si="4"/>
        <v>925.60277657319068</v>
      </c>
      <c r="L16" s="205">
        <f t="shared" si="5"/>
        <v>3.449301371641695E-2</v>
      </c>
      <c r="M16" s="38">
        <f t="shared" si="6"/>
        <v>22550.420168067227</v>
      </c>
      <c r="N16" s="38">
        <f t="shared" si="7"/>
        <v>1804.0336134453783</v>
      </c>
      <c r="O16" s="39">
        <f t="shared" si="8"/>
        <v>26835</v>
      </c>
      <c r="P16" s="315" t="s">
        <v>541</v>
      </c>
      <c r="Q16" s="207"/>
      <c r="R16" s="210"/>
      <c r="S16" s="210"/>
      <c r="T16" s="211"/>
    </row>
    <row r="17" spans="1:20" s="206" customFormat="1" ht="34.75" customHeight="1" x14ac:dyDescent="0.35">
      <c r="A17" s="314">
        <v>13</v>
      </c>
      <c r="B17" s="443"/>
      <c r="C17" s="1" t="s">
        <v>52</v>
      </c>
      <c r="D17" s="1" t="s">
        <v>53</v>
      </c>
      <c r="E17" s="20" t="s">
        <v>6</v>
      </c>
      <c r="F17" s="98">
        <v>1</v>
      </c>
      <c r="G17" s="120">
        <v>33320</v>
      </c>
      <c r="H17" s="120">
        <v>34986</v>
      </c>
      <c r="I17" s="102">
        <f t="shared" si="2"/>
        <v>34153</v>
      </c>
      <c r="J17" s="102">
        <f t="shared" si="3"/>
        <v>34153</v>
      </c>
      <c r="K17" s="102">
        <f t="shared" si="4"/>
        <v>1178.0398974567881</v>
      </c>
      <c r="L17" s="205">
        <f t="shared" si="5"/>
        <v>3.449301371641695E-2</v>
      </c>
      <c r="M17" s="38">
        <f t="shared" si="6"/>
        <v>28700</v>
      </c>
      <c r="N17" s="38">
        <f t="shared" si="7"/>
        <v>2296</v>
      </c>
      <c r="O17" s="39">
        <f t="shared" si="8"/>
        <v>34153</v>
      </c>
      <c r="P17" s="315" t="s">
        <v>541</v>
      </c>
      <c r="Q17" s="207"/>
      <c r="R17" s="210"/>
      <c r="S17" s="210"/>
      <c r="T17" s="211"/>
    </row>
    <row r="18" spans="1:20" s="206" customFormat="1" ht="34.75" customHeight="1" x14ac:dyDescent="0.35">
      <c r="A18" s="314">
        <v>14</v>
      </c>
      <c r="B18" s="443"/>
      <c r="C18" s="1" t="s">
        <v>56</v>
      </c>
      <c r="D18" s="1" t="s">
        <v>58</v>
      </c>
      <c r="E18" s="20" t="s">
        <v>6</v>
      </c>
      <c r="F18" s="98">
        <v>1</v>
      </c>
      <c r="G18" s="120">
        <v>10710</v>
      </c>
      <c r="H18" s="120">
        <v>11186</v>
      </c>
      <c r="I18" s="102">
        <f t="shared" si="2"/>
        <v>10948</v>
      </c>
      <c r="J18" s="102">
        <f t="shared" si="3"/>
        <v>10948</v>
      </c>
      <c r="K18" s="102">
        <f t="shared" si="4"/>
        <v>336.58282784479661</v>
      </c>
      <c r="L18" s="205">
        <f t="shared" si="5"/>
        <v>3.0743773095067282E-2</v>
      </c>
      <c r="M18" s="38">
        <f t="shared" si="6"/>
        <v>9200</v>
      </c>
      <c r="N18" s="38">
        <f t="shared" si="7"/>
        <v>736</v>
      </c>
      <c r="O18" s="39">
        <f t="shared" si="8"/>
        <v>10948</v>
      </c>
      <c r="P18" s="315" t="s">
        <v>541</v>
      </c>
      <c r="Q18" s="207"/>
      <c r="R18" s="210"/>
      <c r="S18" s="210"/>
      <c r="T18" s="211"/>
    </row>
    <row r="19" spans="1:20" s="206" customFormat="1" ht="34.75" customHeight="1" x14ac:dyDescent="0.35">
      <c r="A19" s="314">
        <v>15</v>
      </c>
      <c r="B19" s="443"/>
      <c r="C19" s="1" t="s">
        <v>62</v>
      </c>
      <c r="D19" s="1" t="s">
        <v>64</v>
      </c>
      <c r="E19" s="20" t="s">
        <v>6</v>
      </c>
      <c r="F19" s="98">
        <v>1</v>
      </c>
      <c r="G19" s="120">
        <v>21420</v>
      </c>
      <c r="H19" s="120">
        <v>22491</v>
      </c>
      <c r="I19" s="102">
        <f t="shared" si="2"/>
        <v>21955.5</v>
      </c>
      <c r="J19" s="102">
        <f t="shared" si="3"/>
        <v>21955.5</v>
      </c>
      <c r="K19" s="102">
        <f t="shared" si="4"/>
        <v>757.31136265079238</v>
      </c>
      <c r="L19" s="205">
        <f t="shared" si="5"/>
        <v>3.449301371641695E-2</v>
      </c>
      <c r="M19" s="38">
        <f t="shared" si="6"/>
        <v>18450.420168067227</v>
      </c>
      <c r="N19" s="38">
        <f t="shared" si="7"/>
        <v>1476.0336134453783</v>
      </c>
      <c r="O19" s="39">
        <f t="shared" si="8"/>
        <v>21956</v>
      </c>
      <c r="P19" s="315" t="s">
        <v>541</v>
      </c>
      <c r="Q19" s="207"/>
      <c r="R19" s="210"/>
      <c r="S19" s="210"/>
      <c r="T19" s="211"/>
    </row>
    <row r="20" spans="1:20" s="206" customFormat="1" ht="34.75" customHeight="1" x14ac:dyDescent="0.35">
      <c r="A20" s="314">
        <v>16</v>
      </c>
      <c r="B20" s="443"/>
      <c r="C20" s="1" t="s">
        <v>66</v>
      </c>
      <c r="D20" s="1" t="s">
        <v>67</v>
      </c>
      <c r="E20" s="20" t="s">
        <v>6</v>
      </c>
      <c r="F20" s="98">
        <v>1</v>
      </c>
      <c r="G20" s="120">
        <v>14280</v>
      </c>
      <c r="H20" s="120">
        <v>14994</v>
      </c>
      <c r="I20" s="102">
        <f t="shared" si="2"/>
        <v>14637</v>
      </c>
      <c r="J20" s="102">
        <f t="shared" si="3"/>
        <v>14637</v>
      </c>
      <c r="K20" s="102">
        <f t="shared" si="4"/>
        <v>504.87424176719492</v>
      </c>
      <c r="L20" s="205">
        <f t="shared" si="5"/>
        <v>3.449301371641695E-2</v>
      </c>
      <c r="M20" s="38">
        <f t="shared" si="6"/>
        <v>12300</v>
      </c>
      <c r="N20" s="38">
        <f t="shared" si="7"/>
        <v>984</v>
      </c>
      <c r="O20" s="39">
        <f t="shared" si="8"/>
        <v>14637</v>
      </c>
      <c r="P20" s="315" t="s">
        <v>541</v>
      </c>
      <c r="Q20" s="207"/>
      <c r="R20" s="210"/>
      <c r="S20" s="210"/>
      <c r="T20" s="211"/>
    </row>
    <row r="21" spans="1:20" s="206" customFormat="1" ht="34.75" customHeight="1" x14ac:dyDescent="0.35">
      <c r="A21" s="314">
        <v>17</v>
      </c>
      <c r="B21" s="443"/>
      <c r="C21" s="1" t="s">
        <v>76</v>
      </c>
      <c r="D21" s="2" t="s">
        <v>77</v>
      </c>
      <c r="E21" s="20" t="s">
        <v>6</v>
      </c>
      <c r="F21" s="98">
        <v>1</v>
      </c>
      <c r="G21" s="120">
        <v>19040</v>
      </c>
      <c r="H21" s="120">
        <v>19992</v>
      </c>
      <c r="I21" s="102">
        <f t="shared" si="2"/>
        <v>19516</v>
      </c>
      <c r="J21" s="102">
        <f t="shared" si="3"/>
        <v>19516</v>
      </c>
      <c r="K21" s="102">
        <f t="shared" si="4"/>
        <v>673.16565568959322</v>
      </c>
      <c r="L21" s="205">
        <f t="shared" si="5"/>
        <v>3.449301371641695E-2</v>
      </c>
      <c r="M21" s="38">
        <f t="shared" si="6"/>
        <v>16400</v>
      </c>
      <c r="N21" s="38">
        <f t="shared" si="7"/>
        <v>1312</v>
      </c>
      <c r="O21" s="39">
        <f t="shared" si="8"/>
        <v>19516</v>
      </c>
      <c r="P21" s="315" t="s">
        <v>541</v>
      </c>
      <c r="Q21" s="207"/>
      <c r="R21" s="210"/>
      <c r="S21" s="210"/>
      <c r="T21" s="211"/>
    </row>
    <row r="22" spans="1:20" s="206" customFormat="1" ht="34.75" customHeight="1" x14ac:dyDescent="0.35">
      <c r="A22" s="314">
        <v>18</v>
      </c>
      <c r="B22" s="443"/>
      <c r="C22" s="1" t="s">
        <v>78</v>
      </c>
      <c r="D22" s="2" t="s">
        <v>79</v>
      </c>
      <c r="E22" s="20" t="s">
        <v>6</v>
      </c>
      <c r="F22" s="98">
        <v>1</v>
      </c>
      <c r="G22" s="120">
        <v>8330</v>
      </c>
      <c r="H22" s="120">
        <v>8806</v>
      </c>
      <c r="I22" s="102">
        <f t="shared" si="2"/>
        <v>8568</v>
      </c>
      <c r="J22" s="102">
        <f t="shared" si="3"/>
        <v>8568</v>
      </c>
      <c r="K22" s="102">
        <f t="shared" si="4"/>
        <v>336.58282784479661</v>
      </c>
      <c r="L22" s="205">
        <f t="shared" si="5"/>
        <v>3.9283710065919304E-2</v>
      </c>
      <c r="M22" s="38">
        <f t="shared" si="6"/>
        <v>7200</v>
      </c>
      <c r="N22" s="38">
        <f t="shared" si="7"/>
        <v>576</v>
      </c>
      <c r="O22" s="39">
        <f t="shared" si="8"/>
        <v>8568</v>
      </c>
      <c r="P22" s="315" t="s">
        <v>541</v>
      </c>
      <c r="Q22" s="207"/>
      <c r="R22" s="210"/>
      <c r="S22" s="210"/>
      <c r="T22" s="211"/>
    </row>
    <row r="23" spans="1:20" s="206" customFormat="1" ht="34.75" customHeight="1" x14ac:dyDescent="0.35">
      <c r="A23" s="314">
        <v>19</v>
      </c>
      <c r="B23" s="443"/>
      <c r="C23" s="1" t="s">
        <v>81</v>
      </c>
      <c r="D23" s="2" t="s">
        <v>82</v>
      </c>
      <c r="E23" s="20" t="s">
        <v>6</v>
      </c>
      <c r="F23" s="98">
        <v>1</v>
      </c>
      <c r="G23" s="120">
        <v>8330</v>
      </c>
      <c r="H23" s="120">
        <v>8806</v>
      </c>
      <c r="I23" s="102">
        <f t="shared" si="2"/>
        <v>8568</v>
      </c>
      <c r="J23" s="102">
        <f t="shared" si="3"/>
        <v>8568</v>
      </c>
      <c r="K23" s="102">
        <f t="shared" si="4"/>
        <v>336.58282784479661</v>
      </c>
      <c r="L23" s="205">
        <f t="shared" si="5"/>
        <v>3.9283710065919304E-2</v>
      </c>
      <c r="M23" s="38">
        <f t="shared" si="6"/>
        <v>7200</v>
      </c>
      <c r="N23" s="38">
        <f t="shared" si="7"/>
        <v>576</v>
      </c>
      <c r="O23" s="39">
        <f t="shared" si="8"/>
        <v>8568</v>
      </c>
      <c r="P23" s="315" t="s">
        <v>541</v>
      </c>
      <c r="Q23" s="207"/>
      <c r="R23" s="210"/>
      <c r="S23" s="210"/>
      <c r="T23" s="211"/>
    </row>
    <row r="24" spans="1:20" s="206" customFormat="1" ht="34.75" customHeight="1" x14ac:dyDescent="0.35">
      <c r="A24" s="314">
        <v>20</v>
      </c>
      <c r="B24" s="443"/>
      <c r="C24" s="1" t="s">
        <v>84</v>
      </c>
      <c r="D24" s="2" t="s">
        <v>85</v>
      </c>
      <c r="E24" s="20" t="s">
        <v>6</v>
      </c>
      <c r="F24" s="98">
        <v>1</v>
      </c>
      <c r="G24" s="120">
        <v>7140</v>
      </c>
      <c r="H24" s="120">
        <v>7497</v>
      </c>
      <c r="I24" s="102">
        <f t="shared" si="2"/>
        <v>7318.5</v>
      </c>
      <c r="J24" s="102">
        <f t="shared" si="3"/>
        <v>7318.5</v>
      </c>
      <c r="K24" s="102">
        <f t="shared" si="4"/>
        <v>252.43712088359746</v>
      </c>
      <c r="L24" s="205">
        <f t="shared" si="5"/>
        <v>3.449301371641695E-2</v>
      </c>
      <c r="M24" s="38">
        <f t="shared" si="6"/>
        <v>6150.4201680672268</v>
      </c>
      <c r="N24" s="38">
        <f t="shared" si="7"/>
        <v>492.03361344537814</v>
      </c>
      <c r="O24" s="39">
        <f t="shared" si="8"/>
        <v>7319</v>
      </c>
      <c r="P24" s="315" t="s">
        <v>541</v>
      </c>
      <c r="Q24" s="207"/>
      <c r="R24" s="210"/>
      <c r="S24" s="210"/>
      <c r="T24" s="211"/>
    </row>
    <row r="25" spans="1:20" s="206" customFormat="1" ht="34.75" customHeight="1" x14ac:dyDescent="0.35">
      <c r="A25" s="314">
        <v>21</v>
      </c>
      <c r="B25" s="443"/>
      <c r="C25" s="1" t="s">
        <v>86</v>
      </c>
      <c r="D25" s="2" t="s">
        <v>87</v>
      </c>
      <c r="E25" s="20" t="s">
        <v>6</v>
      </c>
      <c r="F25" s="98">
        <v>1</v>
      </c>
      <c r="G25" s="120">
        <v>7140</v>
      </c>
      <c r="H25" s="120">
        <v>7497</v>
      </c>
      <c r="I25" s="102">
        <f t="shared" si="2"/>
        <v>7318.5</v>
      </c>
      <c r="J25" s="102">
        <f t="shared" si="3"/>
        <v>7318.5</v>
      </c>
      <c r="K25" s="102">
        <f t="shared" si="4"/>
        <v>252.43712088359746</v>
      </c>
      <c r="L25" s="205">
        <f t="shared" si="5"/>
        <v>3.449301371641695E-2</v>
      </c>
      <c r="M25" s="38">
        <f t="shared" si="6"/>
        <v>6150.4201680672268</v>
      </c>
      <c r="N25" s="38">
        <f t="shared" si="7"/>
        <v>492.03361344537814</v>
      </c>
      <c r="O25" s="39">
        <f t="shared" si="8"/>
        <v>7319</v>
      </c>
      <c r="P25" s="315" t="s">
        <v>541</v>
      </c>
      <c r="Q25" s="207"/>
      <c r="R25" s="210"/>
      <c r="S25" s="210"/>
      <c r="T25" s="211"/>
    </row>
    <row r="26" spans="1:20" s="206" customFormat="1" ht="34.75" customHeight="1" x14ac:dyDescent="0.35">
      <c r="A26" s="314">
        <v>22</v>
      </c>
      <c r="B26" s="443"/>
      <c r="C26" s="1" t="s">
        <v>88</v>
      </c>
      <c r="D26" s="2" t="s">
        <v>89</v>
      </c>
      <c r="E26" s="20" t="s">
        <v>6</v>
      </c>
      <c r="F26" s="98">
        <v>1</v>
      </c>
      <c r="G26" s="120">
        <v>7140</v>
      </c>
      <c r="H26" s="120">
        <v>7497</v>
      </c>
      <c r="I26" s="102">
        <f t="shared" si="2"/>
        <v>7318.5</v>
      </c>
      <c r="J26" s="102">
        <f t="shared" si="3"/>
        <v>7318.5</v>
      </c>
      <c r="K26" s="102">
        <f t="shared" si="4"/>
        <v>252.43712088359746</v>
      </c>
      <c r="L26" s="205">
        <f t="shared" si="5"/>
        <v>3.449301371641695E-2</v>
      </c>
      <c r="M26" s="38">
        <f t="shared" si="6"/>
        <v>6150.4201680672268</v>
      </c>
      <c r="N26" s="38">
        <f t="shared" si="7"/>
        <v>492.03361344537814</v>
      </c>
      <c r="O26" s="39">
        <f t="shared" si="8"/>
        <v>7319</v>
      </c>
      <c r="P26" s="315" t="s">
        <v>541</v>
      </c>
      <c r="Q26" s="207"/>
      <c r="R26" s="210"/>
      <c r="S26" s="210"/>
      <c r="T26" s="211"/>
    </row>
    <row r="27" spans="1:20" s="206" customFormat="1" ht="34.75" customHeight="1" x14ac:dyDescent="0.35">
      <c r="A27" s="314">
        <v>23</v>
      </c>
      <c r="B27" s="443"/>
      <c r="C27" s="1" t="s">
        <v>90</v>
      </c>
      <c r="D27" s="2" t="s">
        <v>91</v>
      </c>
      <c r="E27" s="20" t="s">
        <v>6</v>
      </c>
      <c r="F27" s="98">
        <v>1</v>
      </c>
      <c r="G27" s="120">
        <v>7735</v>
      </c>
      <c r="H27" s="120">
        <v>8092</v>
      </c>
      <c r="I27" s="102">
        <f t="shared" si="2"/>
        <v>7913.5</v>
      </c>
      <c r="J27" s="102">
        <f t="shared" si="3"/>
        <v>7913.5</v>
      </c>
      <c r="K27" s="102">
        <f t="shared" si="4"/>
        <v>252.43712088359746</v>
      </c>
      <c r="L27" s="205">
        <f t="shared" si="5"/>
        <v>3.1899554038490867E-2</v>
      </c>
      <c r="M27" s="38">
        <f t="shared" si="6"/>
        <v>6650.4201680672268</v>
      </c>
      <c r="N27" s="38">
        <f t="shared" si="7"/>
        <v>532.03361344537814</v>
      </c>
      <c r="O27" s="39">
        <f t="shared" si="8"/>
        <v>7914</v>
      </c>
      <c r="P27" s="315" t="s">
        <v>541</v>
      </c>
      <c r="Q27" s="207"/>
      <c r="R27" s="210"/>
      <c r="S27" s="210"/>
      <c r="T27" s="211"/>
    </row>
    <row r="28" spans="1:20" s="206" customFormat="1" ht="34.75" customHeight="1" x14ac:dyDescent="0.35">
      <c r="A28" s="314">
        <v>24</v>
      </c>
      <c r="B28" s="443"/>
      <c r="C28" s="1" t="s">
        <v>96</v>
      </c>
      <c r="D28" s="2" t="s">
        <v>97</v>
      </c>
      <c r="E28" s="20" t="s">
        <v>6</v>
      </c>
      <c r="F28" s="98">
        <v>1</v>
      </c>
      <c r="G28" s="120">
        <v>7735</v>
      </c>
      <c r="H28" s="120">
        <v>8092</v>
      </c>
      <c r="I28" s="102">
        <f t="shared" si="2"/>
        <v>7913.5</v>
      </c>
      <c r="J28" s="102">
        <f t="shared" si="3"/>
        <v>7913.5</v>
      </c>
      <c r="K28" s="102">
        <f t="shared" si="4"/>
        <v>252.43712088359746</v>
      </c>
      <c r="L28" s="205">
        <f t="shared" si="5"/>
        <v>3.1899554038490867E-2</v>
      </c>
      <c r="M28" s="38">
        <f t="shared" si="6"/>
        <v>6650.4201680672268</v>
      </c>
      <c r="N28" s="38">
        <f t="shared" si="7"/>
        <v>532.03361344537814</v>
      </c>
      <c r="O28" s="39">
        <f t="shared" si="8"/>
        <v>7914</v>
      </c>
      <c r="P28" s="315" t="s">
        <v>541</v>
      </c>
      <c r="Q28" s="207"/>
      <c r="R28" s="210"/>
      <c r="S28" s="210"/>
      <c r="T28" s="211"/>
    </row>
    <row r="29" spans="1:20" s="206" customFormat="1" ht="34.75" customHeight="1" x14ac:dyDescent="0.35">
      <c r="A29" s="314">
        <v>25</v>
      </c>
      <c r="B29" s="443"/>
      <c r="C29" s="1" t="s">
        <v>102</v>
      </c>
      <c r="D29" s="2" t="s">
        <v>103</v>
      </c>
      <c r="E29" s="20" t="s">
        <v>6</v>
      </c>
      <c r="F29" s="98">
        <v>1</v>
      </c>
      <c r="G29" s="120">
        <v>8330</v>
      </c>
      <c r="H29" s="120">
        <v>8806</v>
      </c>
      <c r="I29" s="102">
        <f t="shared" si="2"/>
        <v>8568</v>
      </c>
      <c r="J29" s="102">
        <f t="shared" si="3"/>
        <v>8568</v>
      </c>
      <c r="K29" s="102">
        <f t="shared" si="4"/>
        <v>336.58282784479661</v>
      </c>
      <c r="L29" s="205">
        <f t="shared" si="5"/>
        <v>3.9283710065919304E-2</v>
      </c>
      <c r="M29" s="38">
        <f t="shared" si="6"/>
        <v>7200</v>
      </c>
      <c r="N29" s="38">
        <f t="shared" si="7"/>
        <v>576</v>
      </c>
      <c r="O29" s="39">
        <f t="shared" si="8"/>
        <v>8568</v>
      </c>
      <c r="P29" s="315" t="s">
        <v>541</v>
      </c>
      <c r="Q29" s="207"/>
      <c r="R29" s="210"/>
      <c r="S29" s="210"/>
      <c r="T29" s="211"/>
    </row>
    <row r="30" spans="1:20" s="206" customFormat="1" ht="34.75" customHeight="1" x14ac:dyDescent="0.35">
      <c r="A30" s="314">
        <v>26</v>
      </c>
      <c r="B30" s="443"/>
      <c r="C30" s="1" t="s">
        <v>106</v>
      </c>
      <c r="D30" s="2" t="s">
        <v>107</v>
      </c>
      <c r="E30" s="20" t="s">
        <v>6</v>
      </c>
      <c r="F30" s="98">
        <v>1</v>
      </c>
      <c r="G30" s="120">
        <v>26180</v>
      </c>
      <c r="H30" s="120">
        <v>27489</v>
      </c>
      <c r="I30" s="102">
        <f t="shared" si="2"/>
        <v>26834.5</v>
      </c>
      <c r="J30" s="102">
        <f t="shared" si="3"/>
        <v>26834.5</v>
      </c>
      <c r="K30" s="102">
        <f t="shared" si="4"/>
        <v>925.60277657319068</v>
      </c>
      <c r="L30" s="205">
        <f t="shared" si="5"/>
        <v>3.449301371641695E-2</v>
      </c>
      <c r="M30" s="38">
        <f t="shared" si="6"/>
        <v>22550.420168067227</v>
      </c>
      <c r="N30" s="38">
        <f t="shared" si="7"/>
        <v>1804.0336134453783</v>
      </c>
      <c r="O30" s="39">
        <f t="shared" si="8"/>
        <v>26835</v>
      </c>
      <c r="P30" s="315" t="s">
        <v>541</v>
      </c>
      <c r="Q30" s="207"/>
      <c r="R30" s="210"/>
      <c r="S30" s="210"/>
      <c r="T30" s="211"/>
    </row>
    <row r="31" spans="1:20" s="206" customFormat="1" ht="34.75" customHeight="1" x14ac:dyDescent="0.35">
      <c r="A31" s="314">
        <v>27</v>
      </c>
      <c r="B31" s="443"/>
      <c r="C31" s="1" t="s">
        <v>110</v>
      </c>
      <c r="D31" s="2" t="s">
        <v>111</v>
      </c>
      <c r="E31" s="20" t="s">
        <v>6</v>
      </c>
      <c r="F31" s="98">
        <v>1</v>
      </c>
      <c r="G31" s="120">
        <v>11900</v>
      </c>
      <c r="H31" s="120">
        <v>12495</v>
      </c>
      <c r="I31" s="102">
        <f t="shared" si="2"/>
        <v>12197.5</v>
      </c>
      <c r="J31" s="102">
        <f t="shared" si="3"/>
        <v>12197.5</v>
      </c>
      <c r="K31" s="102">
        <f t="shared" si="4"/>
        <v>420.72853480599576</v>
      </c>
      <c r="L31" s="205">
        <f t="shared" si="5"/>
        <v>3.449301371641695E-2</v>
      </c>
      <c r="M31" s="38">
        <f t="shared" si="6"/>
        <v>10250.420168067227</v>
      </c>
      <c r="N31" s="38">
        <f t="shared" si="7"/>
        <v>820.03361344537814</v>
      </c>
      <c r="O31" s="39">
        <f t="shared" si="8"/>
        <v>12198</v>
      </c>
      <c r="P31" s="315" t="s">
        <v>541</v>
      </c>
      <c r="Q31" s="207"/>
      <c r="R31" s="210"/>
      <c r="S31" s="210"/>
      <c r="T31" s="211"/>
    </row>
    <row r="32" spans="1:20" s="206" customFormat="1" ht="34.75" customHeight="1" x14ac:dyDescent="0.35">
      <c r="A32" s="314">
        <v>28</v>
      </c>
      <c r="B32" s="443"/>
      <c r="C32" s="1" t="s">
        <v>114</v>
      </c>
      <c r="D32" s="2" t="s">
        <v>115</v>
      </c>
      <c r="E32" s="20" t="s">
        <v>6</v>
      </c>
      <c r="F32" s="98">
        <v>1</v>
      </c>
      <c r="G32" s="120">
        <v>9520</v>
      </c>
      <c r="H32" s="120">
        <v>9996</v>
      </c>
      <c r="I32" s="102">
        <f t="shared" si="2"/>
        <v>9758</v>
      </c>
      <c r="J32" s="102">
        <f t="shared" si="3"/>
        <v>9758</v>
      </c>
      <c r="K32" s="102">
        <f t="shared" si="4"/>
        <v>336.58282784479661</v>
      </c>
      <c r="L32" s="205">
        <f t="shared" si="5"/>
        <v>3.449301371641695E-2</v>
      </c>
      <c r="M32" s="38">
        <f t="shared" si="6"/>
        <v>8200</v>
      </c>
      <c r="N32" s="38">
        <f t="shared" si="7"/>
        <v>656</v>
      </c>
      <c r="O32" s="39">
        <f t="shared" si="8"/>
        <v>9758</v>
      </c>
      <c r="P32" s="315" t="s">
        <v>541</v>
      </c>
      <c r="Q32" s="207"/>
      <c r="R32" s="210"/>
      <c r="S32" s="210"/>
      <c r="T32" s="211"/>
    </row>
    <row r="33" spans="1:20" s="206" customFormat="1" ht="34.75" customHeight="1" x14ac:dyDescent="0.35">
      <c r="A33" s="314">
        <v>29</v>
      </c>
      <c r="B33" s="443"/>
      <c r="C33" s="1" t="s">
        <v>121</v>
      </c>
      <c r="D33" s="2" t="s">
        <v>124</v>
      </c>
      <c r="E33" s="20" t="s">
        <v>6</v>
      </c>
      <c r="F33" s="98">
        <v>1</v>
      </c>
      <c r="G33" s="120">
        <v>14280</v>
      </c>
      <c r="H33" s="120">
        <v>14994</v>
      </c>
      <c r="I33" s="102">
        <f t="shared" si="2"/>
        <v>14637</v>
      </c>
      <c r="J33" s="102">
        <f t="shared" si="3"/>
        <v>14637</v>
      </c>
      <c r="K33" s="102">
        <f t="shared" si="4"/>
        <v>504.87424176719492</v>
      </c>
      <c r="L33" s="205">
        <f t="shared" si="5"/>
        <v>3.449301371641695E-2</v>
      </c>
      <c r="M33" s="38">
        <f t="shared" si="6"/>
        <v>12300</v>
      </c>
      <c r="N33" s="38">
        <f t="shared" si="7"/>
        <v>984</v>
      </c>
      <c r="O33" s="39">
        <f t="shared" si="8"/>
        <v>14637</v>
      </c>
      <c r="P33" s="315" t="s">
        <v>541</v>
      </c>
      <c r="Q33" s="207"/>
      <c r="R33" s="210"/>
      <c r="S33" s="210"/>
      <c r="T33" s="211"/>
    </row>
    <row r="34" spans="1:20" s="206" customFormat="1" ht="34.75" customHeight="1" x14ac:dyDescent="0.35">
      <c r="A34" s="314">
        <v>30</v>
      </c>
      <c r="B34" s="444"/>
      <c r="C34" s="1" t="s">
        <v>127</v>
      </c>
      <c r="D34" s="2" t="s">
        <v>130</v>
      </c>
      <c r="E34" s="20" t="s">
        <v>6</v>
      </c>
      <c r="F34" s="98">
        <v>1</v>
      </c>
      <c r="G34" s="120">
        <v>9520</v>
      </c>
      <c r="H34" s="120">
        <v>9996</v>
      </c>
      <c r="I34" s="102">
        <f t="shared" si="2"/>
        <v>9758</v>
      </c>
      <c r="J34" s="102">
        <f t="shared" si="3"/>
        <v>9758</v>
      </c>
      <c r="K34" s="102">
        <f t="shared" si="4"/>
        <v>336.58282784479661</v>
      </c>
      <c r="L34" s="205">
        <f t="shared" si="5"/>
        <v>3.449301371641695E-2</v>
      </c>
      <c r="M34" s="38">
        <f t="shared" si="6"/>
        <v>8200</v>
      </c>
      <c r="N34" s="38">
        <f t="shared" si="7"/>
        <v>656</v>
      </c>
      <c r="O34" s="39">
        <f t="shared" si="8"/>
        <v>9758</v>
      </c>
      <c r="P34" s="315" t="s">
        <v>541</v>
      </c>
      <c r="Q34" s="207"/>
      <c r="R34" s="210"/>
      <c r="S34" s="210"/>
      <c r="T34" s="211"/>
    </row>
    <row r="35" spans="1:20" s="144" customFormat="1" ht="14.25" customHeight="1" thickBot="1" x14ac:dyDescent="0.4">
      <c r="A35" s="280"/>
      <c r="B35" s="316" t="s">
        <v>585</v>
      </c>
      <c r="C35" s="283"/>
      <c r="D35" s="283"/>
      <c r="E35" s="283"/>
      <c r="F35" s="283"/>
      <c r="G35" s="283"/>
      <c r="H35" s="283"/>
      <c r="I35" s="283"/>
      <c r="J35" s="283"/>
      <c r="K35" s="283"/>
      <c r="L35" s="283"/>
      <c r="M35" s="284">
        <f>SUM(M5:M34)</f>
        <v>402356.3025210083</v>
      </c>
      <c r="N35" s="284">
        <f t="shared" ref="N35:O35" si="9">SUM(N5:N34)</f>
        <v>32188.504201680684</v>
      </c>
      <c r="O35" s="284">
        <f t="shared" si="9"/>
        <v>478804</v>
      </c>
      <c r="P35" s="285"/>
    </row>
    <row r="36" spans="1:20" ht="14.25" customHeight="1" x14ac:dyDescent="0.35"/>
    <row r="37" spans="1:20" ht="14.25" customHeight="1" x14ac:dyDescent="0.35"/>
    <row r="38" spans="1:20" ht="14.25" customHeight="1" x14ac:dyDescent="0.35"/>
    <row r="39" spans="1:20" ht="14.25" customHeight="1" x14ac:dyDescent="0.35"/>
    <row r="40" spans="1:20" ht="14.25" customHeight="1" x14ac:dyDescent="0.35"/>
    <row r="41" spans="1:20" ht="14.25" customHeight="1" x14ac:dyDescent="0.35"/>
    <row r="42" spans="1:20" ht="14.25" customHeight="1" x14ac:dyDescent="0.35"/>
    <row r="43" spans="1:20" ht="14.25" customHeight="1" x14ac:dyDescent="0.35"/>
    <row r="44" spans="1:20" ht="14.25" customHeight="1" x14ac:dyDescent="0.35"/>
    <row r="45" spans="1:20" ht="14.25" customHeight="1" x14ac:dyDescent="0.35"/>
    <row r="46" spans="1:20" ht="14.25" customHeight="1" x14ac:dyDescent="0.35"/>
    <row r="47" spans="1:20" ht="14.25" customHeight="1" x14ac:dyDescent="0.35"/>
    <row r="48" spans="1:20"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row r="1001" ht="14.25" customHeight="1" x14ac:dyDescent="0.35"/>
  </sheetData>
  <autoFilter ref="A4:Q4" xr:uid="{00000000-0001-0000-0100-000000000000}"/>
  <mergeCells count="4">
    <mergeCell ref="B5:B34"/>
    <mergeCell ref="A1:F2"/>
    <mergeCell ref="A3:F3"/>
    <mergeCell ref="M2:P3"/>
  </mergeCells>
  <pageMargins left="0.7" right="0.7" top="0.75" bottom="0.75" header="0" footer="0"/>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1251-FA51-481E-9E41-28EB1F180F4D}">
  <sheetPr>
    <tabColor rgb="FF002060"/>
  </sheetPr>
  <dimension ref="A1:P11"/>
  <sheetViews>
    <sheetView zoomScale="71" zoomScaleNormal="71" workbookViewId="0">
      <selection sqref="A1:F2"/>
    </sheetView>
  </sheetViews>
  <sheetFormatPr baseColWidth="10" defaultColWidth="12.6328125" defaultRowHeight="15" customHeight="1" x14ac:dyDescent="0.35"/>
  <cols>
    <col min="1" max="1" width="10.6328125" style="5" customWidth="1"/>
    <col min="2" max="2" width="33.1796875" style="5" customWidth="1"/>
    <col min="3" max="3" width="24.36328125" style="5" customWidth="1"/>
    <col min="4" max="4" width="36.81640625" style="5" customWidth="1"/>
    <col min="5" max="5" width="15.1796875" style="5" customWidth="1"/>
    <col min="6" max="6" width="17.81640625" style="5" customWidth="1"/>
    <col min="7" max="8" width="18.90625" style="5" bestFit="1" customWidth="1"/>
    <col min="9" max="10" width="12.6328125" style="5"/>
    <col min="11" max="11" width="22.6328125" style="5" customWidth="1"/>
    <col min="12" max="12" width="25.54296875" style="5" customWidth="1"/>
    <col min="13" max="13" width="31" style="5" customWidth="1"/>
    <col min="14" max="14" width="19.1796875" style="5" customWidth="1"/>
    <col min="15" max="15" width="22.90625" style="5" customWidth="1"/>
    <col min="16" max="16" width="75.453125" style="5" bestFit="1" customWidth="1"/>
    <col min="17" max="16384" width="12.6328125" style="5"/>
  </cols>
  <sheetData>
    <row r="1" spans="1:16" customFormat="1" ht="14.25" customHeight="1" x14ac:dyDescent="0.35">
      <c r="A1" s="462" t="s">
        <v>650</v>
      </c>
      <c r="B1" s="463"/>
      <c r="C1" s="463"/>
      <c r="D1" s="463"/>
      <c r="E1" s="463"/>
      <c r="F1" s="463"/>
      <c r="G1" s="275"/>
      <c r="H1" s="275"/>
      <c r="I1" s="275"/>
      <c r="J1" s="275"/>
      <c r="K1" s="275"/>
      <c r="L1" s="275"/>
      <c r="M1" s="275"/>
      <c r="N1" s="275"/>
      <c r="O1" s="275"/>
      <c r="P1" s="276"/>
    </row>
    <row r="2" spans="1:16" customFormat="1" ht="84" customHeight="1" x14ac:dyDescent="0.35">
      <c r="A2" s="464"/>
      <c r="B2" s="465"/>
      <c r="C2" s="465"/>
      <c r="D2" s="465"/>
      <c r="E2" s="465"/>
      <c r="F2" s="465"/>
      <c r="G2" s="121" t="s">
        <v>537</v>
      </c>
      <c r="H2" s="101" t="s">
        <v>524</v>
      </c>
      <c r="I2" s="24" t="s">
        <v>32</v>
      </c>
      <c r="J2" s="25"/>
      <c r="K2" s="25"/>
      <c r="L2" s="25"/>
      <c r="M2" s="454" t="s">
        <v>547</v>
      </c>
      <c r="N2" s="455"/>
      <c r="O2" s="455"/>
      <c r="P2" s="456"/>
    </row>
    <row r="3" spans="1:16" s="4" customFormat="1" ht="14.25" customHeight="1" x14ac:dyDescent="0.35">
      <c r="A3" s="451" t="s">
        <v>27</v>
      </c>
      <c r="B3" s="452"/>
      <c r="C3" s="452"/>
      <c r="D3" s="452"/>
      <c r="E3" s="452"/>
      <c r="F3" s="453"/>
      <c r="G3" s="122" t="s">
        <v>538</v>
      </c>
      <c r="H3" s="18" t="s">
        <v>525</v>
      </c>
      <c r="I3" s="26"/>
      <c r="J3" s="27"/>
      <c r="K3" s="27"/>
      <c r="L3" s="27"/>
      <c r="M3" s="457"/>
      <c r="N3" s="458"/>
      <c r="O3" s="458"/>
      <c r="P3" s="459"/>
    </row>
    <row r="4" spans="1:16" s="142" customFormat="1" ht="36.65" customHeight="1" x14ac:dyDescent="0.35">
      <c r="A4" s="277" t="s">
        <v>0</v>
      </c>
      <c r="B4" s="30" t="s">
        <v>1</v>
      </c>
      <c r="C4" s="30" t="s">
        <v>35</v>
      </c>
      <c r="D4" s="29" t="s">
        <v>36</v>
      </c>
      <c r="E4" s="9" t="s">
        <v>39</v>
      </c>
      <c r="F4" s="31" t="s">
        <v>651</v>
      </c>
      <c r="G4" s="9" t="s">
        <v>83</v>
      </c>
      <c r="H4" s="9" t="s">
        <v>83</v>
      </c>
      <c r="I4" s="32" t="s">
        <v>369</v>
      </c>
      <c r="J4" s="32" t="s">
        <v>370</v>
      </c>
      <c r="K4" s="13" t="s">
        <v>523</v>
      </c>
      <c r="L4" s="33" t="s">
        <v>372</v>
      </c>
      <c r="M4" s="34" t="s">
        <v>652</v>
      </c>
      <c r="N4" s="34" t="s">
        <v>438</v>
      </c>
      <c r="O4" s="138" t="s">
        <v>653</v>
      </c>
      <c r="P4" s="339" t="s">
        <v>375</v>
      </c>
    </row>
    <row r="5" spans="1:16" ht="138" customHeight="1" x14ac:dyDescent="0.35">
      <c r="A5" s="308">
        <v>1</v>
      </c>
      <c r="B5" s="460" t="s">
        <v>3</v>
      </c>
      <c r="C5" s="7" t="s">
        <v>309</v>
      </c>
      <c r="D5" s="212" t="s">
        <v>310</v>
      </c>
      <c r="E5" s="139" t="s">
        <v>6</v>
      </c>
      <c r="F5" s="140">
        <v>1</v>
      </c>
      <c r="G5" s="109">
        <v>53550</v>
      </c>
      <c r="H5" s="109">
        <v>56168</v>
      </c>
      <c r="I5" s="109">
        <f>+MEDIAN(G5,H5)</f>
        <v>54859</v>
      </c>
      <c r="J5" s="109">
        <f>+AVERAGE(G5,H5)</f>
        <v>54859</v>
      </c>
      <c r="K5" s="109">
        <f>+STDEV(G5,H5)</f>
        <v>1851.2055531463814</v>
      </c>
      <c r="L5" s="141">
        <f t="shared" ref="L5" si="0">+K5/J5</f>
        <v>3.3744792160746301E-2</v>
      </c>
      <c r="M5" s="37">
        <f t="shared" ref="M5" si="1">O5/1.19</f>
        <v>46100</v>
      </c>
      <c r="N5" s="38">
        <f>M5*8%</f>
        <v>3688</v>
      </c>
      <c r="O5" s="39">
        <f>ROUNDUP(IF(L5&lt;15%,J5,I5),0)</f>
        <v>54859</v>
      </c>
      <c r="P5" s="279" t="s">
        <v>541</v>
      </c>
    </row>
    <row r="6" spans="1:16" ht="91.5" customHeight="1" x14ac:dyDescent="0.35">
      <c r="A6" s="308">
        <v>2</v>
      </c>
      <c r="B6" s="461"/>
      <c r="C6" s="7" t="s">
        <v>311</v>
      </c>
      <c r="D6" s="212" t="s">
        <v>312</v>
      </c>
      <c r="E6" s="162" t="s">
        <v>586</v>
      </c>
      <c r="F6" s="140">
        <v>1</v>
      </c>
      <c r="G6" s="109">
        <v>107100</v>
      </c>
      <c r="H6" s="109">
        <v>112455</v>
      </c>
      <c r="I6" s="109">
        <f t="shared" ref="I6:I10" si="2">+MEDIAN(G6,H6)</f>
        <v>109777.5</v>
      </c>
      <c r="J6" s="109">
        <f t="shared" ref="J6:J10" si="3">+AVERAGE(G6,H6)</f>
        <v>109777.5</v>
      </c>
      <c r="K6" s="109">
        <f t="shared" ref="K6:K10" si="4">+STDEV(G6,H6)</f>
        <v>3786.556813253962</v>
      </c>
      <c r="L6" s="141">
        <f t="shared" ref="L6:L10" si="5">+K6/J6</f>
        <v>3.449301371641695E-2</v>
      </c>
      <c r="M6" s="37">
        <f t="shared" ref="M6:M10" si="6">O6/1.19</f>
        <v>92250.420168067227</v>
      </c>
      <c r="N6" s="38">
        <f t="shared" ref="N6:N10" si="7">M6*8%</f>
        <v>7380.0336134453783</v>
      </c>
      <c r="O6" s="39">
        <f t="shared" ref="O6:O10" si="8">ROUNDUP(IF(L6&lt;15%,J6,I6),0)</f>
        <v>109778</v>
      </c>
      <c r="P6" s="279" t="s">
        <v>541</v>
      </c>
    </row>
    <row r="7" spans="1:16" ht="122.25" customHeight="1" x14ac:dyDescent="0.35">
      <c r="A7" s="309">
        <v>3</v>
      </c>
      <c r="B7" s="461"/>
      <c r="C7" s="7" t="s">
        <v>313</v>
      </c>
      <c r="D7" s="212" t="s">
        <v>314</v>
      </c>
      <c r="E7" s="139" t="s">
        <v>6</v>
      </c>
      <c r="F7" s="140">
        <v>1</v>
      </c>
      <c r="G7" s="109">
        <v>53550</v>
      </c>
      <c r="H7" s="109">
        <v>56168</v>
      </c>
      <c r="I7" s="109">
        <f t="shared" si="2"/>
        <v>54859</v>
      </c>
      <c r="J7" s="109">
        <f t="shared" si="3"/>
        <v>54859</v>
      </c>
      <c r="K7" s="109">
        <f t="shared" si="4"/>
        <v>1851.2055531463814</v>
      </c>
      <c r="L7" s="141">
        <f t="shared" si="5"/>
        <v>3.3744792160746301E-2</v>
      </c>
      <c r="M7" s="37">
        <f t="shared" si="6"/>
        <v>46100</v>
      </c>
      <c r="N7" s="38">
        <f t="shared" si="7"/>
        <v>3688</v>
      </c>
      <c r="O7" s="39">
        <f t="shared" si="8"/>
        <v>54859</v>
      </c>
      <c r="P7" s="279" t="s">
        <v>541</v>
      </c>
    </row>
    <row r="8" spans="1:16" ht="92.25" customHeight="1" x14ac:dyDescent="0.35">
      <c r="A8" s="308">
        <v>4</v>
      </c>
      <c r="B8" s="461"/>
      <c r="C8" s="7" t="s">
        <v>315</v>
      </c>
      <c r="D8" s="212" t="s">
        <v>316</v>
      </c>
      <c r="E8" s="139" t="s">
        <v>6</v>
      </c>
      <c r="F8" s="140">
        <v>1</v>
      </c>
      <c r="G8" s="109">
        <v>214200</v>
      </c>
      <c r="H8" s="109">
        <v>224910</v>
      </c>
      <c r="I8" s="109">
        <f t="shared" si="2"/>
        <v>219555</v>
      </c>
      <c r="J8" s="109">
        <f t="shared" si="3"/>
        <v>219555</v>
      </c>
      <c r="K8" s="109">
        <f t="shared" si="4"/>
        <v>7573.113626507924</v>
      </c>
      <c r="L8" s="141">
        <f t="shared" si="5"/>
        <v>3.449301371641695E-2</v>
      </c>
      <c r="M8" s="37">
        <f t="shared" si="6"/>
        <v>184500</v>
      </c>
      <c r="N8" s="38">
        <f t="shared" si="7"/>
        <v>14760</v>
      </c>
      <c r="O8" s="39">
        <f t="shared" si="8"/>
        <v>219555</v>
      </c>
      <c r="P8" s="279" t="s">
        <v>541</v>
      </c>
    </row>
    <row r="9" spans="1:16" ht="97.5" customHeight="1" x14ac:dyDescent="0.35">
      <c r="A9" s="308">
        <v>5</v>
      </c>
      <c r="B9" s="461"/>
      <c r="C9" s="7" t="s">
        <v>317</v>
      </c>
      <c r="D9" s="212" t="s">
        <v>318</v>
      </c>
      <c r="E9" s="139" t="s">
        <v>6</v>
      </c>
      <c r="F9" s="140">
        <v>1</v>
      </c>
      <c r="G9" s="109">
        <v>65450</v>
      </c>
      <c r="H9" s="109">
        <v>68782</v>
      </c>
      <c r="I9" s="109">
        <f t="shared" si="2"/>
        <v>67116</v>
      </c>
      <c r="J9" s="109">
        <f t="shared" si="3"/>
        <v>67116</v>
      </c>
      <c r="K9" s="109">
        <f t="shared" si="4"/>
        <v>2356.0797949135763</v>
      </c>
      <c r="L9" s="141">
        <f t="shared" si="5"/>
        <v>3.5104591973800232E-2</v>
      </c>
      <c r="M9" s="37">
        <f t="shared" si="6"/>
        <v>56400</v>
      </c>
      <c r="N9" s="38">
        <f t="shared" si="7"/>
        <v>4512</v>
      </c>
      <c r="O9" s="39">
        <f t="shared" si="8"/>
        <v>67116</v>
      </c>
      <c r="P9" s="279" t="s">
        <v>541</v>
      </c>
    </row>
    <row r="10" spans="1:16" ht="81.650000000000006" customHeight="1" x14ac:dyDescent="0.35">
      <c r="A10" s="310">
        <v>6</v>
      </c>
      <c r="B10" s="461"/>
      <c r="C10" s="173" t="s">
        <v>319</v>
      </c>
      <c r="D10" s="213" t="s">
        <v>320</v>
      </c>
      <c r="E10" s="214" t="s">
        <v>6</v>
      </c>
      <c r="F10" s="215">
        <v>1</v>
      </c>
      <c r="G10" s="216">
        <v>77350</v>
      </c>
      <c r="H10" s="216">
        <v>81158</v>
      </c>
      <c r="I10" s="216">
        <f t="shared" si="2"/>
        <v>79254</v>
      </c>
      <c r="J10" s="216">
        <f t="shared" si="3"/>
        <v>79254</v>
      </c>
      <c r="K10" s="216">
        <f t="shared" si="4"/>
        <v>2692.6626227583729</v>
      </c>
      <c r="L10" s="217">
        <f t="shared" si="5"/>
        <v>3.3975100597551829E-2</v>
      </c>
      <c r="M10" s="218">
        <f t="shared" si="6"/>
        <v>66600</v>
      </c>
      <c r="N10" s="219">
        <f t="shared" si="7"/>
        <v>5328</v>
      </c>
      <c r="O10" s="220">
        <f t="shared" si="8"/>
        <v>79254</v>
      </c>
      <c r="P10" s="279" t="s">
        <v>541</v>
      </c>
    </row>
    <row r="11" spans="1:16" s="145" customFormat="1" ht="33" customHeight="1" thickBot="1" x14ac:dyDescent="0.4">
      <c r="A11" s="311"/>
      <c r="B11" s="312"/>
      <c r="C11" s="312"/>
      <c r="D11" s="312"/>
      <c r="E11" s="312"/>
      <c r="F11" s="312"/>
      <c r="G11" s="312"/>
      <c r="H11" s="312"/>
      <c r="I11" s="312"/>
      <c r="J11" s="312"/>
      <c r="K11" s="312"/>
      <c r="L11" s="312"/>
      <c r="M11" s="313">
        <f>SUM(M5:M10)</f>
        <v>491950.42016806721</v>
      </c>
      <c r="N11" s="313">
        <f t="shared" ref="N11:O11" si="9">SUM(N5:N10)</f>
        <v>39356.033613445383</v>
      </c>
      <c r="O11" s="313">
        <f t="shared" si="9"/>
        <v>585421</v>
      </c>
      <c r="P11" s="293"/>
    </row>
  </sheetData>
  <autoFilter ref="A4:P11" xr:uid="{ADC21251-FA51-481E-9E41-28EB1F180F4D}"/>
  <mergeCells count="4">
    <mergeCell ref="B5:B10"/>
    <mergeCell ref="A1:F2"/>
    <mergeCell ref="A3:F3"/>
    <mergeCell ref="M2:P3"/>
  </mergeCells>
  <pageMargins left="0.7" right="0.7" top="0.75" bottom="0.75"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2060"/>
  </sheetPr>
  <dimension ref="A1:Q1000"/>
  <sheetViews>
    <sheetView zoomScale="70" zoomScaleNormal="70" workbookViewId="0">
      <selection sqref="A1:F2"/>
    </sheetView>
  </sheetViews>
  <sheetFormatPr baseColWidth="10" defaultColWidth="12.6328125" defaultRowHeight="15" customHeight="1" x14ac:dyDescent="0.35"/>
  <cols>
    <col min="1" max="1" width="10.08984375" customWidth="1"/>
    <col min="2" max="2" width="19.90625" customWidth="1"/>
    <col min="3" max="3" width="24.36328125" customWidth="1"/>
    <col min="4" max="4" width="54.08984375" customWidth="1"/>
    <col min="5" max="5" width="17.6328125" customWidth="1"/>
    <col min="6" max="6" width="17.453125" customWidth="1"/>
    <col min="7" max="8" width="18.90625" bestFit="1" customWidth="1"/>
    <col min="10" max="10" width="21.36328125" customWidth="1"/>
    <col min="11" max="11" width="23.453125" customWidth="1"/>
    <col min="12" max="12" width="19.81640625" customWidth="1"/>
    <col min="13" max="13" width="32.1796875" customWidth="1"/>
    <col min="14" max="14" width="24.08984375" customWidth="1"/>
    <col min="15" max="15" width="28.453125" customWidth="1"/>
    <col min="16" max="16" width="75.453125" bestFit="1" customWidth="1"/>
  </cols>
  <sheetData>
    <row r="1" spans="1:17" ht="14.25" customHeight="1" x14ac:dyDescent="0.35">
      <c r="A1" s="445" t="s">
        <v>650</v>
      </c>
      <c r="B1" s="446"/>
      <c r="C1" s="446"/>
      <c r="D1" s="446"/>
      <c r="E1" s="446"/>
      <c r="F1" s="447"/>
      <c r="G1" s="275"/>
      <c r="H1" s="275"/>
      <c r="I1" s="275"/>
      <c r="J1" s="275"/>
      <c r="K1" s="275"/>
      <c r="L1" s="275"/>
      <c r="M1" s="275"/>
      <c r="N1" s="275"/>
      <c r="O1" s="275"/>
      <c r="P1" s="276"/>
      <c r="Q1" s="4"/>
    </row>
    <row r="2" spans="1:17" ht="84" customHeight="1" x14ac:dyDescent="0.35">
      <c r="A2" s="448"/>
      <c r="B2" s="449"/>
      <c r="C2" s="449"/>
      <c r="D2" s="449"/>
      <c r="E2" s="449"/>
      <c r="F2" s="450"/>
      <c r="G2" s="121" t="s">
        <v>537</v>
      </c>
      <c r="H2" s="101" t="s">
        <v>524</v>
      </c>
      <c r="I2" s="24" t="s">
        <v>32</v>
      </c>
      <c r="J2" s="25"/>
      <c r="K2" s="25"/>
      <c r="L2" s="25"/>
      <c r="M2" s="454" t="s">
        <v>547</v>
      </c>
      <c r="N2" s="455"/>
      <c r="O2" s="455"/>
      <c r="P2" s="456"/>
      <c r="Q2" s="4"/>
    </row>
    <row r="3" spans="1:17" s="4" customFormat="1" ht="14.25" customHeight="1" x14ac:dyDescent="0.35">
      <c r="A3" s="451" t="s">
        <v>27</v>
      </c>
      <c r="B3" s="452"/>
      <c r="C3" s="452"/>
      <c r="D3" s="452"/>
      <c r="E3" s="452"/>
      <c r="F3" s="453"/>
      <c r="G3" s="122" t="s">
        <v>538</v>
      </c>
      <c r="H3" s="18" t="s">
        <v>525</v>
      </c>
      <c r="I3" s="26"/>
      <c r="J3" s="27"/>
      <c r="K3" s="27"/>
      <c r="L3" s="27"/>
      <c r="M3" s="457"/>
      <c r="N3" s="458"/>
      <c r="O3" s="458"/>
      <c r="P3" s="459"/>
    </row>
    <row r="4" spans="1:17" s="14" customFormat="1" ht="61.25" customHeight="1" x14ac:dyDescent="0.35">
      <c r="A4" s="277" t="s">
        <v>0</v>
      </c>
      <c r="B4" s="30" t="s">
        <v>1</v>
      </c>
      <c r="C4" s="30" t="s">
        <v>35</v>
      </c>
      <c r="D4" s="29" t="s">
        <v>36</v>
      </c>
      <c r="E4" s="9" t="s">
        <v>39</v>
      </c>
      <c r="F4" s="9" t="s">
        <v>40</v>
      </c>
      <c r="G4" s="9" t="s">
        <v>83</v>
      </c>
      <c r="H4" s="9" t="s">
        <v>83</v>
      </c>
      <c r="I4" s="32" t="s">
        <v>369</v>
      </c>
      <c r="J4" s="32" t="s">
        <v>370</v>
      </c>
      <c r="K4" s="13" t="s">
        <v>523</v>
      </c>
      <c r="L4" s="33" t="s">
        <v>372</v>
      </c>
      <c r="M4" s="34" t="s">
        <v>652</v>
      </c>
      <c r="N4" s="34" t="s">
        <v>438</v>
      </c>
      <c r="O4" s="138" t="s">
        <v>653</v>
      </c>
      <c r="P4" s="278" t="s">
        <v>375</v>
      </c>
      <c r="Q4" s="326"/>
    </row>
    <row r="5" spans="1:17" ht="72" customHeight="1" x14ac:dyDescent="0.35">
      <c r="A5" s="327">
        <v>1</v>
      </c>
      <c r="B5" s="466" t="s">
        <v>92</v>
      </c>
      <c r="C5" s="324" t="s">
        <v>93</v>
      </c>
      <c r="D5" s="325" t="s">
        <v>94</v>
      </c>
      <c r="E5" s="324" t="s">
        <v>95</v>
      </c>
      <c r="F5" s="324">
        <v>1</v>
      </c>
      <c r="G5" s="109">
        <v>14280</v>
      </c>
      <c r="H5" s="109">
        <v>14994</v>
      </c>
      <c r="I5" s="109">
        <f>+MEDIAN(G5,H5)</f>
        <v>14637</v>
      </c>
      <c r="J5" s="109">
        <f>+AVERAGE(G5,H5)</f>
        <v>14637</v>
      </c>
      <c r="K5" s="109">
        <f>+STDEV(G5,H5)</f>
        <v>504.87424176719492</v>
      </c>
      <c r="L5" s="141">
        <f t="shared" ref="L5" si="0">+K5/J5</f>
        <v>3.449301371641695E-2</v>
      </c>
      <c r="M5" s="37">
        <f t="shared" ref="M5" si="1">O5/1.19</f>
        <v>12300</v>
      </c>
      <c r="N5" s="38">
        <f>M5*8%</f>
        <v>984</v>
      </c>
      <c r="O5" s="39">
        <f>ROUNDUP(IF(L5&lt;15%,J5,I5),0)</f>
        <v>14637</v>
      </c>
      <c r="P5" s="337" t="s">
        <v>541</v>
      </c>
      <c r="Q5" s="4"/>
    </row>
    <row r="6" spans="1:17" ht="58.5" customHeight="1" x14ac:dyDescent="0.35">
      <c r="A6" s="327">
        <v>2</v>
      </c>
      <c r="B6" s="467"/>
      <c r="C6" s="324" t="s">
        <v>98</v>
      </c>
      <c r="D6" s="325" t="s">
        <v>99</v>
      </c>
      <c r="E6" s="324" t="s">
        <v>6</v>
      </c>
      <c r="F6" s="324">
        <v>1</v>
      </c>
      <c r="G6" s="109">
        <v>21420</v>
      </c>
      <c r="H6" s="109">
        <v>22491</v>
      </c>
      <c r="I6" s="109">
        <f t="shared" ref="I6:I17" si="2">+MEDIAN(G6,H6)</f>
        <v>21955.5</v>
      </c>
      <c r="J6" s="109">
        <f t="shared" ref="J6:J17" si="3">+AVERAGE(G6,H6)</f>
        <v>21955.5</v>
      </c>
      <c r="K6" s="109">
        <f t="shared" ref="K6:K17" si="4">+STDEV(G6,H6)</f>
        <v>757.31136265079238</v>
      </c>
      <c r="L6" s="141">
        <f t="shared" ref="L6:L17" si="5">+K6/J6</f>
        <v>3.449301371641695E-2</v>
      </c>
      <c r="M6" s="37">
        <f t="shared" ref="M6:M17" si="6">O6/1.19</f>
        <v>18450.420168067227</v>
      </c>
      <c r="N6" s="38">
        <f t="shared" ref="N6:N17" si="7">M6*8%</f>
        <v>1476.0336134453783</v>
      </c>
      <c r="O6" s="39">
        <f t="shared" ref="O6:O17" si="8">ROUNDUP(IF(L6&lt;15%,J6,I6),0)</f>
        <v>21956</v>
      </c>
      <c r="P6" s="337" t="s">
        <v>541</v>
      </c>
      <c r="Q6" s="4"/>
    </row>
    <row r="7" spans="1:17" ht="54" customHeight="1" x14ac:dyDescent="0.35">
      <c r="A7" s="327">
        <v>3</v>
      </c>
      <c r="B7" s="467"/>
      <c r="C7" s="324" t="s">
        <v>100</v>
      </c>
      <c r="D7" s="325" t="s">
        <v>101</v>
      </c>
      <c r="E7" s="324" t="s">
        <v>6</v>
      </c>
      <c r="F7" s="324">
        <v>1</v>
      </c>
      <c r="G7" s="109">
        <v>53550</v>
      </c>
      <c r="H7" s="109">
        <v>56168</v>
      </c>
      <c r="I7" s="109">
        <f t="shared" si="2"/>
        <v>54859</v>
      </c>
      <c r="J7" s="109">
        <f t="shared" si="3"/>
        <v>54859</v>
      </c>
      <c r="K7" s="109">
        <f t="shared" si="4"/>
        <v>1851.2055531463814</v>
      </c>
      <c r="L7" s="141">
        <f t="shared" si="5"/>
        <v>3.3744792160746301E-2</v>
      </c>
      <c r="M7" s="37">
        <f t="shared" si="6"/>
        <v>46100</v>
      </c>
      <c r="N7" s="38">
        <f t="shared" si="7"/>
        <v>3688</v>
      </c>
      <c r="O7" s="39">
        <f t="shared" si="8"/>
        <v>54859</v>
      </c>
      <c r="P7" s="337" t="s">
        <v>541</v>
      </c>
      <c r="Q7" s="4"/>
    </row>
    <row r="8" spans="1:17" ht="61.5" customHeight="1" x14ac:dyDescent="0.35">
      <c r="A8" s="327">
        <v>4</v>
      </c>
      <c r="B8" s="467"/>
      <c r="C8" s="324" t="s">
        <v>104</v>
      </c>
      <c r="D8" s="325" t="s">
        <v>105</v>
      </c>
      <c r="E8" s="324" t="s">
        <v>6</v>
      </c>
      <c r="F8" s="324">
        <v>1</v>
      </c>
      <c r="G8" s="109">
        <v>41650</v>
      </c>
      <c r="H8" s="109">
        <v>43792</v>
      </c>
      <c r="I8" s="109">
        <f t="shared" si="2"/>
        <v>42721</v>
      </c>
      <c r="J8" s="109">
        <f t="shared" si="3"/>
        <v>42721</v>
      </c>
      <c r="K8" s="109">
        <f t="shared" si="4"/>
        <v>1514.6227253015848</v>
      </c>
      <c r="L8" s="141">
        <f t="shared" si="5"/>
        <v>3.5453821897932745E-2</v>
      </c>
      <c r="M8" s="37">
        <f t="shared" si="6"/>
        <v>35900</v>
      </c>
      <c r="N8" s="38">
        <f t="shared" si="7"/>
        <v>2872</v>
      </c>
      <c r="O8" s="39">
        <f t="shared" si="8"/>
        <v>42721</v>
      </c>
      <c r="P8" s="337" t="s">
        <v>541</v>
      </c>
      <c r="Q8" s="4"/>
    </row>
    <row r="9" spans="1:17" ht="93" customHeight="1" x14ac:dyDescent="0.35">
      <c r="A9" s="327">
        <v>5</v>
      </c>
      <c r="B9" s="467"/>
      <c r="C9" s="324" t="s">
        <v>108</v>
      </c>
      <c r="D9" s="325" t="s">
        <v>109</v>
      </c>
      <c r="E9" s="324" t="s">
        <v>6</v>
      </c>
      <c r="F9" s="324">
        <v>1</v>
      </c>
      <c r="G9" s="109">
        <v>41650</v>
      </c>
      <c r="H9" s="109">
        <v>43792</v>
      </c>
      <c r="I9" s="109">
        <f t="shared" si="2"/>
        <v>42721</v>
      </c>
      <c r="J9" s="109">
        <f t="shared" si="3"/>
        <v>42721</v>
      </c>
      <c r="K9" s="109">
        <f t="shared" si="4"/>
        <v>1514.6227253015848</v>
      </c>
      <c r="L9" s="141">
        <f t="shared" si="5"/>
        <v>3.5453821897932745E-2</v>
      </c>
      <c r="M9" s="37">
        <f t="shared" si="6"/>
        <v>35900</v>
      </c>
      <c r="N9" s="38">
        <f t="shared" si="7"/>
        <v>2872</v>
      </c>
      <c r="O9" s="39">
        <f t="shared" si="8"/>
        <v>42721</v>
      </c>
      <c r="P9" s="337" t="s">
        <v>541</v>
      </c>
      <c r="Q9" s="4"/>
    </row>
    <row r="10" spans="1:17" ht="132" customHeight="1" x14ac:dyDescent="0.35">
      <c r="A10" s="327">
        <v>6</v>
      </c>
      <c r="B10" s="467"/>
      <c r="C10" s="324" t="s">
        <v>112</v>
      </c>
      <c r="D10" s="325" t="s">
        <v>113</v>
      </c>
      <c r="E10" s="324" t="s">
        <v>6</v>
      </c>
      <c r="F10" s="324">
        <v>1</v>
      </c>
      <c r="G10" s="109">
        <v>101150</v>
      </c>
      <c r="H10" s="109">
        <v>106148</v>
      </c>
      <c r="I10" s="109">
        <f t="shared" si="2"/>
        <v>103649</v>
      </c>
      <c r="J10" s="109">
        <f t="shared" si="3"/>
        <v>103649</v>
      </c>
      <c r="K10" s="109">
        <f t="shared" si="4"/>
        <v>3534.1196923703646</v>
      </c>
      <c r="L10" s="141">
        <f t="shared" si="5"/>
        <v>3.4096997485459239E-2</v>
      </c>
      <c r="M10" s="37">
        <f t="shared" si="6"/>
        <v>87100</v>
      </c>
      <c r="N10" s="38">
        <f t="shared" si="7"/>
        <v>6968</v>
      </c>
      <c r="O10" s="39">
        <f t="shared" si="8"/>
        <v>103649</v>
      </c>
      <c r="P10" s="337" t="s">
        <v>541</v>
      </c>
      <c r="Q10" s="4"/>
    </row>
    <row r="11" spans="1:17" ht="89.25" customHeight="1" x14ac:dyDescent="0.35">
      <c r="A11" s="327">
        <v>7</v>
      </c>
      <c r="B11" s="467"/>
      <c r="C11" s="323" t="s">
        <v>116</v>
      </c>
      <c r="D11" s="325" t="s">
        <v>117</v>
      </c>
      <c r="E11" s="324" t="s">
        <v>6</v>
      </c>
      <c r="F11" s="324">
        <v>1</v>
      </c>
      <c r="G11" s="109">
        <v>65450</v>
      </c>
      <c r="H11" s="109">
        <v>68782</v>
      </c>
      <c r="I11" s="109">
        <f t="shared" si="2"/>
        <v>67116</v>
      </c>
      <c r="J11" s="109">
        <f t="shared" si="3"/>
        <v>67116</v>
      </c>
      <c r="K11" s="109">
        <f t="shared" si="4"/>
        <v>2356.0797949135763</v>
      </c>
      <c r="L11" s="141">
        <f t="shared" si="5"/>
        <v>3.5104591973800232E-2</v>
      </c>
      <c r="M11" s="37">
        <f t="shared" si="6"/>
        <v>56400</v>
      </c>
      <c r="N11" s="38">
        <f t="shared" si="7"/>
        <v>4512</v>
      </c>
      <c r="O11" s="39">
        <f t="shared" si="8"/>
        <v>67116</v>
      </c>
      <c r="P11" s="337" t="s">
        <v>541</v>
      </c>
      <c r="Q11" s="4"/>
    </row>
    <row r="12" spans="1:17" ht="75.75" customHeight="1" x14ac:dyDescent="0.35">
      <c r="A12" s="327">
        <v>8</v>
      </c>
      <c r="B12" s="467"/>
      <c r="C12" s="324" t="s">
        <v>119</v>
      </c>
      <c r="D12" s="325" t="s">
        <v>120</v>
      </c>
      <c r="E12" s="324" t="s">
        <v>6</v>
      </c>
      <c r="F12" s="324">
        <v>1</v>
      </c>
      <c r="G12" s="109">
        <v>35700</v>
      </c>
      <c r="H12" s="109">
        <v>37485</v>
      </c>
      <c r="I12" s="109">
        <f t="shared" si="2"/>
        <v>36592.5</v>
      </c>
      <c r="J12" s="109">
        <f t="shared" si="3"/>
        <v>36592.5</v>
      </c>
      <c r="K12" s="109">
        <f t="shared" si="4"/>
        <v>1262.1856044179874</v>
      </c>
      <c r="L12" s="141">
        <f t="shared" si="5"/>
        <v>3.4493013716416956E-2</v>
      </c>
      <c r="M12" s="37">
        <f t="shared" si="6"/>
        <v>30750.420168067227</v>
      </c>
      <c r="N12" s="38">
        <f t="shared" si="7"/>
        <v>2460.0336134453783</v>
      </c>
      <c r="O12" s="39">
        <f t="shared" si="8"/>
        <v>36593</v>
      </c>
      <c r="P12" s="337" t="s">
        <v>541</v>
      </c>
      <c r="Q12" s="4"/>
    </row>
    <row r="13" spans="1:17" ht="87" customHeight="1" x14ac:dyDescent="0.35">
      <c r="A13" s="327">
        <v>9</v>
      </c>
      <c r="B13" s="467"/>
      <c r="C13" s="324" t="s">
        <v>122</v>
      </c>
      <c r="D13" s="325" t="s">
        <v>123</v>
      </c>
      <c r="E13" s="324" t="s">
        <v>6</v>
      </c>
      <c r="F13" s="324">
        <v>1</v>
      </c>
      <c r="G13" s="109">
        <v>41650</v>
      </c>
      <c r="H13" s="109">
        <v>43792</v>
      </c>
      <c r="I13" s="109">
        <f t="shared" si="2"/>
        <v>42721</v>
      </c>
      <c r="J13" s="109">
        <f t="shared" si="3"/>
        <v>42721</v>
      </c>
      <c r="K13" s="109">
        <f t="shared" si="4"/>
        <v>1514.6227253015848</v>
      </c>
      <c r="L13" s="141">
        <f t="shared" si="5"/>
        <v>3.5453821897932745E-2</v>
      </c>
      <c r="M13" s="37">
        <f t="shared" si="6"/>
        <v>35900</v>
      </c>
      <c r="N13" s="38">
        <f t="shared" si="7"/>
        <v>2872</v>
      </c>
      <c r="O13" s="39">
        <f t="shared" si="8"/>
        <v>42721</v>
      </c>
      <c r="P13" s="337" t="s">
        <v>541</v>
      </c>
      <c r="Q13" s="4"/>
    </row>
    <row r="14" spans="1:17" ht="69" customHeight="1" x14ac:dyDescent="0.35">
      <c r="A14" s="327">
        <v>10</v>
      </c>
      <c r="B14" s="467"/>
      <c r="C14" s="324" t="s">
        <v>125</v>
      </c>
      <c r="D14" s="325" t="s">
        <v>126</v>
      </c>
      <c r="E14" s="324" t="s">
        <v>6</v>
      </c>
      <c r="F14" s="324">
        <v>1</v>
      </c>
      <c r="G14" s="109">
        <v>1428</v>
      </c>
      <c r="H14" s="109">
        <v>1547</v>
      </c>
      <c r="I14" s="109">
        <f t="shared" si="2"/>
        <v>1487.5</v>
      </c>
      <c r="J14" s="109">
        <f t="shared" si="3"/>
        <v>1487.5</v>
      </c>
      <c r="K14" s="109">
        <f t="shared" si="4"/>
        <v>84.145706961199153</v>
      </c>
      <c r="L14" s="141">
        <f t="shared" si="5"/>
        <v>5.6568542494923803E-2</v>
      </c>
      <c r="M14" s="37">
        <f t="shared" si="6"/>
        <v>1250.420168067227</v>
      </c>
      <c r="N14" s="38">
        <f t="shared" si="7"/>
        <v>100.03361344537817</v>
      </c>
      <c r="O14" s="39">
        <f t="shared" si="8"/>
        <v>1488</v>
      </c>
      <c r="P14" s="337" t="s">
        <v>541</v>
      </c>
      <c r="Q14" s="4"/>
    </row>
    <row r="15" spans="1:17" ht="89.25" customHeight="1" x14ac:dyDescent="0.35">
      <c r="A15" s="327">
        <v>11</v>
      </c>
      <c r="B15" s="467"/>
      <c r="C15" s="324" t="s">
        <v>128</v>
      </c>
      <c r="D15" s="325" t="s">
        <v>129</v>
      </c>
      <c r="E15" s="324" t="s">
        <v>6</v>
      </c>
      <c r="F15" s="324">
        <v>1</v>
      </c>
      <c r="G15" s="109">
        <v>41650</v>
      </c>
      <c r="H15" s="109">
        <v>43792</v>
      </c>
      <c r="I15" s="109">
        <f t="shared" si="2"/>
        <v>42721</v>
      </c>
      <c r="J15" s="109">
        <f t="shared" si="3"/>
        <v>42721</v>
      </c>
      <c r="K15" s="109">
        <f t="shared" si="4"/>
        <v>1514.6227253015848</v>
      </c>
      <c r="L15" s="141">
        <f t="shared" si="5"/>
        <v>3.5453821897932745E-2</v>
      </c>
      <c r="M15" s="37">
        <f t="shared" si="6"/>
        <v>35900</v>
      </c>
      <c r="N15" s="38">
        <f t="shared" si="7"/>
        <v>2872</v>
      </c>
      <c r="O15" s="39">
        <f t="shared" si="8"/>
        <v>42721</v>
      </c>
      <c r="P15" s="337" t="s">
        <v>541</v>
      </c>
      <c r="Q15" s="4"/>
    </row>
    <row r="16" spans="1:17" ht="60" customHeight="1" x14ac:dyDescent="0.35">
      <c r="A16" s="327">
        <v>12</v>
      </c>
      <c r="B16" s="467"/>
      <c r="C16" s="324" t="s">
        <v>131</v>
      </c>
      <c r="D16" s="325" t="s">
        <v>132</v>
      </c>
      <c r="E16" s="324" t="s">
        <v>6</v>
      </c>
      <c r="F16" s="324">
        <v>1</v>
      </c>
      <c r="G16" s="109">
        <v>5355</v>
      </c>
      <c r="H16" s="109">
        <v>5593</v>
      </c>
      <c r="I16" s="109">
        <f t="shared" si="2"/>
        <v>5474</v>
      </c>
      <c r="J16" s="109">
        <f t="shared" si="3"/>
        <v>5474</v>
      </c>
      <c r="K16" s="109">
        <f t="shared" si="4"/>
        <v>168.29141392239831</v>
      </c>
      <c r="L16" s="141">
        <f t="shared" si="5"/>
        <v>3.0743773095067282E-2</v>
      </c>
      <c r="M16" s="37">
        <f t="shared" si="6"/>
        <v>4600</v>
      </c>
      <c r="N16" s="38">
        <f t="shared" si="7"/>
        <v>368</v>
      </c>
      <c r="O16" s="39">
        <f t="shared" si="8"/>
        <v>5474</v>
      </c>
      <c r="P16" s="337" t="s">
        <v>541</v>
      </c>
      <c r="Q16" s="4"/>
    </row>
    <row r="17" spans="1:17" ht="75.75" customHeight="1" thickBot="1" x14ac:dyDescent="0.4">
      <c r="A17" s="328">
        <v>13</v>
      </c>
      <c r="B17" s="468"/>
      <c r="C17" s="329" t="s">
        <v>133</v>
      </c>
      <c r="D17" s="330" t="s">
        <v>134</v>
      </c>
      <c r="E17" s="331" t="s">
        <v>6</v>
      </c>
      <c r="F17" s="331">
        <v>1</v>
      </c>
      <c r="G17" s="332">
        <v>53550</v>
      </c>
      <c r="H17" s="332">
        <v>56168</v>
      </c>
      <c r="I17" s="332">
        <f t="shared" si="2"/>
        <v>54859</v>
      </c>
      <c r="J17" s="332">
        <f t="shared" si="3"/>
        <v>54859</v>
      </c>
      <c r="K17" s="332">
        <f t="shared" si="4"/>
        <v>1851.2055531463814</v>
      </c>
      <c r="L17" s="333">
        <f t="shared" si="5"/>
        <v>3.3744792160746301E-2</v>
      </c>
      <c r="M17" s="334">
        <f t="shared" si="6"/>
        <v>46100</v>
      </c>
      <c r="N17" s="335">
        <f t="shared" si="7"/>
        <v>3688</v>
      </c>
      <c r="O17" s="336">
        <f t="shared" si="8"/>
        <v>54859</v>
      </c>
      <c r="P17" s="338" t="s">
        <v>541</v>
      </c>
      <c r="Q17" s="4"/>
    </row>
    <row r="18" spans="1:17" s="144" customFormat="1" ht="14.25" customHeight="1" thickBot="1" x14ac:dyDescent="0.4">
      <c r="A18" s="280"/>
      <c r="B18" s="281" t="s">
        <v>585</v>
      </c>
      <c r="C18" s="282"/>
      <c r="D18" s="283"/>
      <c r="E18" s="283"/>
      <c r="F18" s="283"/>
      <c r="G18" s="283"/>
      <c r="H18" s="283"/>
      <c r="I18" s="283"/>
      <c r="J18" s="283"/>
      <c r="K18" s="283"/>
      <c r="L18" s="283"/>
      <c r="M18" s="322">
        <f>SUM(M5:M17)</f>
        <v>446651.26050420164</v>
      </c>
      <c r="N18" s="322">
        <f t="shared" ref="N18:O18" si="9">SUM(N5:N17)</f>
        <v>35732.100840336134</v>
      </c>
      <c r="O18" s="322">
        <f t="shared" si="9"/>
        <v>531515</v>
      </c>
      <c r="P18" s="285"/>
    </row>
    <row r="19" spans="1:17" ht="14.25" customHeight="1" x14ac:dyDescent="0.35">
      <c r="C19" s="3"/>
    </row>
    <row r="20" spans="1:17" ht="14.25" customHeight="1" x14ac:dyDescent="0.35">
      <c r="C20" s="3"/>
    </row>
    <row r="21" spans="1:17" ht="14.25" customHeight="1" x14ac:dyDescent="0.35">
      <c r="C21" s="3"/>
    </row>
    <row r="22" spans="1:17" ht="14.25" customHeight="1" x14ac:dyDescent="0.35">
      <c r="C22" s="3"/>
    </row>
    <row r="23" spans="1:17" ht="14.25" customHeight="1" x14ac:dyDescent="0.35">
      <c r="C23" s="3"/>
    </row>
    <row r="24" spans="1:17" ht="14.25" customHeight="1" x14ac:dyDescent="0.35">
      <c r="C24" s="3"/>
    </row>
    <row r="25" spans="1:17" ht="14.25" customHeight="1" x14ac:dyDescent="0.35">
      <c r="C25" s="3"/>
    </row>
    <row r="26" spans="1:17" ht="14.25" customHeight="1" x14ac:dyDescent="0.35">
      <c r="C26" s="3"/>
    </row>
    <row r="27" spans="1:17" ht="14.25" customHeight="1" x14ac:dyDescent="0.35">
      <c r="C27" s="3"/>
    </row>
    <row r="28" spans="1:17" ht="14.25" customHeight="1" x14ac:dyDescent="0.35">
      <c r="C28" s="3"/>
    </row>
    <row r="29" spans="1:17" ht="14.25" customHeight="1" x14ac:dyDescent="0.35">
      <c r="C29" s="3"/>
    </row>
    <row r="30" spans="1:17" ht="14.25" customHeight="1" x14ac:dyDescent="0.35">
      <c r="C30" s="3"/>
    </row>
    <row r="31" spans="1:17" ht="14.25" customHeight="1" x14ac:dyDescent="0.35">
      <c r="C31" s="3"/>
    </row>
    <row r="32" spans="1:17" ht="14.25" customHeight="1" x14ac:dyDescent="0.35">
      <c r="C32" s="3"/>
    </row>
    <row r="33" spans="3:3" ht="14.25" customHeight="1" x14ac:dyDescent="0.35">
      <c r="C33" s="3"/>
    </row>
    <row r="34" spans="3:3" ht="14.25" customHeight="1" x14ac:dyDescent="0.35">
      <c r="C34" s="3"/>
    </row>
    <row r="35" spans="3:3" ht="14.25" customHeight="1" x14ac:dyDescent="0.35">
      <c r="C35" s="3"/>
    </row>
    <row r="36" spans="3:3" ht="14.25" customHeight="1" x14ac:dyDescent="0.35">
      <c r="C36" s="3"/>
    </row>
    <row r="37" spans="3:3" ht="14.25" customHeight="1" x14ac:dyDescent="0.35">
      <c r="C37" s="3"/>
    </row>
    <row r="38" spans="3:3" ht="14.25" customHeight="1" x14ac:dyDescent="0.35">
      <c r="C38" s="3"/>
    </row>
    <row r="39" spans="3:3" ht="14.25" customHeight="1" x14ac:dyDescent="0.35">
      <c r="C39" s="3"/>
    </row>
    <row r="40" spans="3:3" ht="14.25" customHeight="1" x14ac:dyDescent="0.35">
      <c r="C40" s="3"/>
    </row>
    <row r="41" spans="3:3" ht="14.25" customHeight="1" x14ac:dyDescent="0.35">
      <c r="C41" s="3"/>
    </row>
    <row r="42" spans="3:3" ht="14.25" customHeight="1" x14ac:dyDescent="0.35">
      <c r="C42" s="3"/>
    </row>
    <row r="43" spans="3:3" ht="14.25" customHeight="1" x14ac:dyDescent="0.35">
      <c r="C43" s="3"/>
    </row>
    <row r="44" spans="3:3" ht="14.25" customHeight="1" x14ac:dyDescent="0.35">
      <c r="C44" s="3"/>
    </row>
    <row r="45" spans="3:3" ht="14.25" customHeight="1" x14ac:dyDescent="0.35">
      <c r="C45" s="3"/>
    </row>
    <row r="46" spans="3:3" ht="14.25" customHeight="1" x14ac:dyDescent="0.35">
      <c r="C46" s="3"/>
    </row>
    <row r="47" spans="3:3" ht="14.25" customHeight="1" x14ac:dyDescent="0.35">
      <c r="C47" s="3"/>
    </row>
    <row r="48" spans="3:3" ht="14.25" customHeight="1" x14ac:dyDescent="0.35">
      <c r="C48" s="3"/>
    </row>
    <row r="49" spans="3:3" ht="14.25" customHeight="1" x14ac:dyDescent="0.35">
      <c r="C49" s="3"/>
    </row>
    <row r="50" spans="3:3" ht="14.25" customHeight="1" x14ac:dyDescent="0.35">
      <c r="C50" s="3"/>
    </row>
    <row r="51" spans="3:3" ht="14.25" customHeight="1" x14ac:dyDescent="0.35">
      <c r="C51" s="3"/>
    </row>
    <row r="52" spans="3:3" ht="14.25" customHeight="1" x14ac:dyDescent="0.35">
      <c r="C52" s="3"/>
    </row>
    <row r="53" spans="3:3" ht="14.25" customHeight="1" x14ac:dyDescent="0.35">
      <c r="C53" s="3"/>
    </row>
    <row r="54" spans="3:3" ht="14.25" customHeight="1" x14ac:dyDescent="0.35">
      <c r="C54" s="3"/>
    </row>
    <row r="55" spans="3:3" ht="14.25" customHeight="1" x14ac:dyDescent="0.35">
      <c r="C55" s="3"/>
    </row>
    <row r="56" spans="3:3" ht="14.25" customHeight="1" x14ac:dyDescent="0.35">
      <c r="C56" s="3"/>
    </row>
    <row r="57" spans="3:3" ht="14.25" customHeight="1" x14ac:dyDescent="0.35">
      <c r="C57" s="3"/>
    </row>
    <row r="58" spans="3:3" ht="14.25" customHeight="1" x14ac:dyDescent="0.35">
      <c r="C58" s="3"/>
    </row>
    <row r="59" spans="3:3" ht="14.25" customHeight="1" x14ac:dyDescent="0.35">
      <c r="C59" s="3"/>
    </row>
    <row r="60" spans="3:3" ht="14.25" customHeight="1" x14ac:dyDescent="0.35">
      <c r="C60" s="3"/>
    </row>
    <row r="61" spans="3:3" ht="14.25" customHeight="1" x14ac:dyDescent="0.35">
      <c r="C61" s="3"/>
    </row>
    <row r="62" spans="3:3" ht="14.25" customHeight="1" x14ac:dyDescent="0.35">
      <c r="C62" s="3"/>
    </row>
    <row r="63" spans="3:3" ht="14.25" customHeight="1" x14ac:dyDescent="0.35">
      <c r="C63" s="3"/>
    </row>
    <row r="64" spans="3:3" ht="14.25" customHeight="1" x14ac:dyDescent="0.35">
      <c r="C64" s="3"/>
    </row>
    <row r="65" spans="3:3" ht="14.25" customHeight="1" x14ac:dyDescent="0.35">
      <c r="C65" s="3"/>
    </row>
    <row r="66" spans="3:3" ht="14.25" customHeight="1" x14ac:dyDescent="0.35">
      <c r="C66" s="3"/>
    </row>
    <row r="67" spans="3:3" ht="14.25" customHeight="1" x14ac:dyDescent="0.35">
      <c r="C67" s="3"/>
    </row>
    <row r="68" spans="3:3" ht="14.25" customHeight="1" x14ac:dyDescent="0.35">
      <c r="C68" s="3"/>
    </row>
    <row r="69" spans="3:3" ht="14.25" customHeight="1" x14ac:dyDescent="0.35">
      <c r="C69" s="3"/>
    </row>
    <row r="70" spans="3:3" ht="14.25" customHeight="1" x14ac:dyDescent="0.35">
      <c r="C70" s="3"/>
    </row>
    <row r="71" spans="3:3" ht="14.25" customHeight="1" x14ac:dyDescent="0.35">
      <c r="C71" s="3"/>
    </row>
    <row r="72" spans="3:3" ht="14.25" customHeight="1" x14ac:dyDescent="0.35">
      <c r="C72" s="3"/>
    </row>
    <row r="73" spans="3:3" ht="14.25" customHeight="1" x14ac:dyDescent="0.35">
      <c r="C73" s="3"/>
    </row>
    <row r="74" spans="3:3" ht="14.25" customHeight="1" x14ac:dyDescent="0.35">
      <c r="C74" s="3"/>
    </row>
    <row r="75" spans="3:3" ht="14.25" customHeight="1" x14ac:dyDescent="0.35">
      <c r="C75" s="3"/>
    </row>
    <row r="76" spans="3:3" ht="14.25" customHeight="1" x14ac:dyDescent="0.35">
      <c r="C76" s="3"/>
    </row>
    <row r="77" spans="3:3" ht="14.25" customHeight="1" x14ac:dyDescent="0.35">
      <c r="C77" s="3"/>
    </row>
    <row r="78" spans="3:3" ht="14.25" customHeight="1" x14ac:dyDescent="0.35">
      <c r="C78" s="3"/>
    </row>
    <row r="79" spans="3:3" ht="14.25" customHeight="1" x14ac:dyDescent="0.35">
      <c r="C79" s="3"/>
    </row>
    <row r="80" spans="3:3" ht="14.25" customHeight="1" x14ac:dyDescent="0.35">
      <c r="C80" s="3"/>
    </row>
    <row r="81" spans="3:3" ht="14.25" customHeight="1" x14ac:dyDescent="0.35">
      <c r="C81" s="3"/>
    </row>
    <row r="82" spans="3:3" ht="14.25" customHeight="1" x14ac:dyDescent="0.35">
      <c r="C82" s="3"/>
    </row>
    <row r="83" spans="3:3" ht="14.25" customHeight="1" x14ac:dyDescent="0.35">
      <c r="C83" s="3"/>
    </row>
    <row r="84" spans="3:3" ht="14.25" customHeight="1" x14ac:dyDescent="0.35">
      <c r="C84" s="3"/>
    </row>
    <row r="85" spans="3:3" ht="14.25" customHeight="1" x14ac:dyDescent="0.35">
      <c r="C85" s="3"/>
    </row>
    <row r="86" spans="3:3" ht="14.25" customHeight="1" x14ac:dyDescent="0.35">
      <c r="C86" s="3"/>
    </row>
    <row r="87" spans="3:3" ht="14.25" customHeight="1" x14ac:dyDescent="0.35">
      <c r="C87" s="3"/>
    </row>
    <row r="88" spans="3:3" ht="14.25" customHeight="1" x14ac:dyDescent="0.35">
      <c r="C88" s="3"/>
    </row>
    <row r="89" spans="3:3" ht="14.25" customHeight="1" x14ac:dyDescent="0.35">
      <c r="C89" s="3"/>
    </row>
    <row r="90" spans="3:3" ht="14.25" customHeight="1" x14ac:dyDescent="0.35">
      <c r="C90" s="3"/>
    </row>
    <row r="91" spans="3:3" ht="14.25" customHeight="1" x14ac:dyDescent="0.35">
      <c r="C91" s="3"/>
    </row>
    <row r="92" spans="3:3" ht="14.25" customHeight="1" x14ac:dyDescent="0.35">
      <c r="C92" s="3"/>
    </row>
    <row r="93" spans="3:3" ht="14.25" customHeight="1" x14ac:dyDescent="0.35">
      <c r="C93" s="3"/>
    </row>
    <row r="94" spans="3:3" ht="14.25" customHeight="1" x14ac:dyDescent="0.35">
      <c r="C94" s="3"/>
    </row>
    <row r="95" spans="3:3" ht="14.25" customHeight="1" x14ac:dyDescent="0.35">
      <c r="C95" s="3"/>
    </row>
    <row r="96" spans="3:3" ht="14.25" customHeight="1" x14ac:dyDescent="0.35">
      <c r="C96" s="3"/>
    </row>
    <row r="97" spans="3:3" ht="14.25" customHeight="1" x14ac:dyDescent="0.35">
      <c r="C97" s="3"/>
    </row>
    <row r="98" spans="3:3" ht="14.25" customHeight="1" x14ac:dyDescent="0.35">
      <c r="C98" s="3"/>
    </row>
    <row r="99" spans="3:3" ht="14.25" customHeight="1" x14ac:dyDescent="0.35">
      <c r="C99" s="3"/>
    </row>
    <row r="100" spans="3:3" ht="14.25" customHeight="1" x14ac:dyDescent="0.35">
      <c r="C100" s="3"/>
    </row>
    <row r="101" spans="3:3" ht="14.25" customHeight="1" x14ac:dyDescent="0.35">
      <c r="C101" s="3"/>
    </row>
    <row r="102" spans="3:3" ht="14.25" customHeight="1" x14ac:dyDescent="0.35">
      <c r="C102" s="3"/>
    </row>
    <row r="103" spans="3:3" ht="14.25" customHeight="1" x14ac:dyDescent="0.35">
      <c r="C103" s="3"/>
    </row>
    <row r="104" spans="3:3" ht="14.25" customHeight="1" x14ac:dyDescent="0.35">
      <c r="C104" s="3"/>
    </row>
    <row r="105" spans="3:3" ht="14.25" customHeight="1" x14ac:dyDescent="0.35">
      <c r="C105" s="3"/>
    </row>
    <row r="106" spans="3:3" ht="14.25" customHeight="1" x14ac:dyDescent="0.35">
      <c r="C106" s="3"/>
    </row>
    <row r="107" spans="3:3" ht="14.25" customHeight="1" x14ac:dyDescent="0.35">
      <c r="C107" s="3"/>
    </row>
    <row r="108" spans="3:3" ht="14.25" customHeight="1" x14ac:dyDescent="0.35">
      <c r="C108" s="3"/>
    </row>
    <row r="109" spans="3:3" ht="14.25" customHeight="1" x14ac:dyDescent="0.35">
      <c r="C109" s="3"/>
    </row>
    <row r="110" spans="3:3" ht="14.25" customHeight="1" x14ac:dyDescent="0.35">
      <c r="C110" s="3"/>
    </row>
    <row r="111" spans="3:3" ht="14.25" customHeight="1" x14ac:dyDescent="0.35">
      <c r="C111" s="3"/>
    </row>
    <row r="112" spans="3:3" ht="14.25" customHeight="1" x14ac:dyDescent="0.35">
      <c r="C112" s="3"/>
    </row>
    <row r="113" spans="3:3" ht="14.25" customHeight="1" x14ac:dyDescent="0.35">
      <c r="C113" s="3"/>
    </row>
    <row r="114" spans="3:3" ht="14.25" customHeight="1" x14ac:dyDescent="0.35">
      <c r="C114" s="3"/>
    </row>
    <row r="115" spans="3:3" ht="14.25" customHeight="1" x14ac:dyDescent="0.35">
      <c r="C115" s="3"/>
    </row>
    <row r="116" spans="3:3" ht="14.25" customHeight="1" x14ac:dyDescent="0.35">
      <c r="C116" s="3"/>
    </row>
    <row r="117" spans="3:3" ht="14.25" customHeight="1" x14ac:dyDescent="0.35">
      <c r="C117" s="3"/>
    </row>
    <row r="118" spans="3:3" ht="14.25" customHeight="1" x14ac:dyDescent="0.35">
      <c r="C118" s="3"/>
    </row>
    <row r="119" spans="3:3" ht="14.25" customHeight="1" x14ac:dyDescent="0.35">
      <c r="C119" s="3"/>
    </row>
    <row r="120" spans="3:3" ht="14.25" customHeight="1" x14ac:dyDescent="0.35">
      <c r="C120" s="3"/>
    </row>
    <row r="121" spans="3:3" ht="14.25" customHeight="1" x14ac:dyDescent="0.35">
      <c r="C121" s="3"/>
    </row>
    <row r="122" spans="3:3" ht="14.25" customHeight="1" x14ac:dyDescent="0.35">
      <c r="C122" s="3"/>
    </row>
    <row r="123" spans="3:3" ht="14.25" customHeight="1" x14ac:dyDescent="0.35">
      <c r="C123" s="3"/>
    </row>
    <row r="124" spans="3:3" ht="14.25" customHeight="1" x14ac:dyDescent="0.35">
      <c r="C124" s="3"/>
    </row>
    <row r="125" spans="3:3" ht="14.25" customHeight="1" x14ac:dyDescent="0.35">
      <c r="C125" s="3"/>
    </row>
    <row r="126" spans="3:3" ht="14.25" customHeight="1" x14ac:dyDescent="0.35">
      <c r="C126" s="3"/>
    </row>
    <row r="127" spans="3:3" ht="14.25" customHeight="1" x14ac:dyDescent="0.35">
      <c r="C127" s="3"/>
    </row>
    <row r="128" spans="3:3" ht="14.25" customHeight="1" x14ac:dyDescent="0.35">
      <c r="C128" s="3"/>
    </row>
    <row r="129" spans="3:3" ht="14.25" customHeight="1" x14ac:dyDescent="0.35">
      <c r="C129" s="3"/>
    </row>
    <row r="130" spans="3:3" ht="14.25" customHeight="1" x14ac:dyDescent="0.35">
      <c r="C130" s="3"/>
    </row>
    <row r="131" spans="3:3" ht="14.25" customHeight="1" x14ac:dyDescent="0.35">
      <c r="C131" s="3"/>
    </row>
    <row r="132" spans="3:3" ht="14.25" customHeight="1" x14ac:dyDescent="0.35">
      <c r="C132" s="3"/>
    </row>
    <row r="133" spans="3:3" ht="14.25" customHeight="1" x14ac:dyDescent="0.35">
      <c r="C133" s="3"/>
    </row>
    <row r="134" spans="3:3" ht="14.25" customHeight="1" x14ac:dyDescent="0.35">
      <c r="C134" s="3"/>
    </row>
    <row r="135" spans="3:3" ht="14.25" customHeight="1" x14ac:dyDescent="0.35">
      <c r="C135" s="3"/>
    </row>
    <row r="136" spans="3:3" ht="14.25" customHeight="1" x14ac:dyDescent="0.35">
      <c r="C136" s="3"/>
    </row>
    <row r="137" spans="3:3" ht="14.25" customHeight="1" x14ac:dyDescent="0.35">
      <c r="C137" s="3"/>
    </row>
    <row r="138" spans="3:3" ht="14.25" customHeight="1" x14ac:dyDescent="0.35">
      <c r="C138" s="3"/>
    </row>
    <row r="139" spans="3:3" ht="14.25" customHeight="1" x14ac:dyDescent="0.35">
      <c r="C139" s="3"/>
    </row>
    <row r="140" spans="3:3" ht="14.25" customHeight="1" x14ac:dyDescent="0.35">
      <c r="C140" s="3"/>
    </row>
    <row r="141" spans="3:3" ht="14.25" customHeight="1" x14ac:dyDescent="0.35">
      <c r="C141" s="3"/>
    </row>
    <row r="142" spans="3:3" ht="14.25" customHeight="1" x14ac:dyDescent="0.35">
      <c r="C142" s="3"/>
    </row>
    <row r="143" spans="3:3" ht="14.25" customHeight="1" x14ac:dyDescent="0.35">
      <c r="C143" s="3"/>
    </row>
    <row r="144" spans="3:3" ht="14.25" customHeight="1" x14ac:dyDescent="0.35">
      <c r="C144" s="3"/>
    </row>
    <row r="145" spans="3:3" ht="14.25" customHeight="1" x14ac:dyDescent="0.35">
      <c r="C145" s="3"/>
    </row>
    <row r="146" spans="3:3" ht="14.25" customHeight="1" x14ac:dyDescent="0.35">
      <c r="C146" s="3"/>
    </row>
    <row r="147" spans="3:3" ht="14.25" customHeight="1" x14ac:dyDescent="0.35">
      <c r="C147" s="3"/>
    </row>
    <row r="148" spans="3:3" ht="14.25" customHeight="1" x14ac:dyDescent="0.35">
      <c r="C148" s="3"/>
    </row>
    <row r="149" spans="3:3" ht="14.25" customHeight="1" x14ac:dyDescent="0.35">
      <c r="C149" s="3"/>
    </row>
    <row r="150" spans="3:3" ht="14.25" customHeight="1" x14ac:dyDescent="0.35">
      <c r="C150" s="3"/>
    </row>
    <row r="151" spans="3:3" ht="14.25" customHeight="1" x14ac:dyDescent="0.35">
      <c r="C151" s="3"/>
    </row>
    <row r="152" spans="3:3" ht="14.25" customHeight="1" x14ac:dyDescent="0.35">
      <c r="C152" s="3"/>
    </row>
    <row r="153" spans="3:3" ht="14.25" customHeight="1" x14ac:dyDescent="0.35">
      <c r="C153" s="3"/>
    </row>
    <row r="154" spans="3:3" ht="14.25" customHeight="1" x14ac:dyDescent="0.35">
      <c r="C154" s="3"/>
    </row>
    <row r="155" spans="3:3" ht="14.25" customHeight="1" x14ac:dyDescent="0.35">
      <c r="C155" s="3"/>
    </row>
    <row r="156" spans="3:3" ht="14.25" customHeight="1" x14ac:dyDescent="0.35">
      <c r="C156" s="3"/>
    </row>
    <row r="157" spans="3:3" ht="14.25" customHeight="1" x14ac:dyDescent="0.35">
      <c r="C157" s="3"/>
    </row>
    <row r="158" spans="3:3" ht="14.25" customHeight="1" x14ac:dyDescent="0.35">
      <c r="C158" s="3"/>
    </row>
    <row r="159" spans="3:3" ht="14.25" customHeight="1" x14ac:dyDescent="0.35">
      <c r="C159" s="3"/>
    </row>
    <row r="160" spans="3:3" ht="14.25" customHeight="1" x14ac:dyDescent="0.35">
      <c r="C160" s="3"/>
    </row>
    <row r="161" spans="3:3" ht="14.25" customHeight="1" x14ac:dyDescent="0.35">
      <c r="C161" s="3"/>
    </row>
    <row r="162" spans="3:3" ht="14.25" customHeight="1" x14ac:dyDescent="0.35">
      <c r="C162" s="3"/>
    </row>
    <row r="163" spans="3:3" ht="14.25" customHeight="1" x14ac:dyDescent="0.35">
      <c r="C163" s="3"/>
    </row>
    <row r="164" spans="3:3" ht="14.25" customHeight="1" x14ac:dyDescent="0.35">
      <c r="C164" s="3"/>
    </row>
    <row r="165" spans="3:3" ht="14.25" customHeight="1" x14ac:dyDescent="0.35">
      <c r="C165" s="3"/>
    </row>
    <row r="166" spans="3:3" ht="14.25" customHeight="1" x14ac:dyDescent="0.35">
      <c r="C166" s="3"/>
    </row>
    <row r="167" spans="3:3" ht="14.25" customHeight="1" x14ac:dyDescent="0.35">
      <c r="C167" s="3"/>
    </row>
    <row r="168" spans="3:3" ht="14.25" customHeight="1" x14ac:dyDescent="0.35">
      <c r="C168" s="3"/>
    </row>
    <row r="169" spans="3:3" ht="14.25" customHeight="1" x14ac:dyDescent="0.35">
      <c r="C169" s="3"/>
    </row>
    <row r="170" spans="3:3" ht="14.25" customHeight="1" x14ac:dyDescent="0.35">
      <c r="C170" s="3"/>
    </row>
    <row r="171" spans="3:3" ht="14.25" customHeight="1" x14ac:dyDescent="0.35">
      <c r="C171" s="3"/>
    </row>
    <row r="172" spans="3:3" ht="14.25" customHeight="1" x14ac:dyDescent="0.35">
      <c r="C172" s="3"/>
    </row>
    <row r="173" spans="3:3" ht="14.25" customHeight="1" x14ac:dyDescent="0.35">
      <c r="C173" s="3"/>
    </row>
    <row r="174" spans="3:3" ht="14.25" customHeight="1" x14ac:dyDescent="0.35">
      <c r="C174" s="3"/>
    </row>
    <row r="175" spans="3:3" ht="14.25" customHeight="1" x14ac:dyDescent="0.35">
      <c r="C175" s="3"/>
    </row>
    <row r="176" spans="3:3" ht="14.25" customHeight="1" x14ac:dyDescent="0.35">
      <c r="C176" s="3"/>
    </row>
    <row r="177" spans="3:3" ht="14.25" customHeight="1" x14ac:dyDescent="0.35">
      <c r="C177" s="3"/>
    </row>
    <row r="178" spans="3:3" ht="14.25" customHeight="1" x14ac:dyDescent="0.35">
      <c r="C178" s="3"/>
    </row>
    <row r="179" spans="3:3" ht="14.25" customHeight="1" x14ac:dyDescent="0.35">
      <c r="C179" s="3"/>
    </row>
    <row r="180" spans="3:3" ht="14.25" customHeight="1" x14ac:dyDescent="0.35">
      <c r="C180" s="3"/>
    </row>
    <row r="181" spans="3:3" ht="14.25" customHeight="1" x14ac:dyDescent="0.35">
      <c r="C181" s="3"/>
    </row>
    <row r="182" spans="3:3" ht="14.25" customHeight="1" x14ac:dyDescent="0.35">
      <c r="C182" s="3"/>
    </row>
    <row r="183" spans="3:3" ht="14.25" customHeight="1" x14ac:dyDescent="0.35">
      <c r="C183" s="3"/>
    </row>
    <row r="184" spans="3:3" ht="14.25" customHeight="1" x14ac:dyDescent="0.35">
      <c r="C184" s="3"/>
    </row>
    <row r="185" spans="3:3" ht="14.25" customHeight="1" x14ac:dyDescent="0.35">
      <c r="C185" s="3"/>
    </row>
    <row r="186" spans="3:3" ht="14.25" customHeight="1" x14ac:dyDescent="0.35">
      <c r="C186" s="3"/>
    </row>
    <row r="187" spans="3:3" ht="14.25" customHeight="1" x14ac:dyDescent="0.35">
      <c r="C187" s="3"/>
    </row>
    <row r="188" spans="3:3" ht="14.25" customHeight="1" x14ac:dyDescent="0.35">
      <c r="C188" s="3"/>
    </row>
    <row r="189" spans="3:3" ht="14.25" customHeight="1" x14ac:dyDescent="0.35">
      <c r="C189" s="3"/>
    </row>
    <row r="190" spans="3:3" ht="14.25" customHeight="1" x14ac:dyDescent="0.35">
      <c r="C190" s="3"/>
    </row>
    <row r="191" spans="3:3" ht="14.25" customHeight="1" x14ac:dyDescent="0.35">
      <c r="C191" s="3"/>
    </row>
    <row r="192" spans="3:3" ht="14.25" customHeight="1" x14ac:dyDescent="0.35">
      <c r="C192" s="3"/>
    </row>
    <row r="193" spans="3:3" ht="14.25" customHeight="1" x14ac:dyDescent="0.35">
      <c r="C193" s="3"/>
    </row>
    <row r="194" spans="3:3" ht="14.25" customHeight="1" x14ac:dyDescent="0.35">
      <c r="C194" s="3"/>
    </row>
    <row r="195" spans="3:3" ht="14.25" customHeight="1" x14ac:dyDescent="0.35">
      <c r="C195" s="3"/>
    </row>
    <row r="196" spans="3:3" ht="14.25" customHeight="1" x14ac:dyDescent="0.35">
      <c r="C196" s="3"/>
    </row>
    <row r="197" spans="3:3" ht="14.25" customHeight="1" x14ac:dyDescent="0.35">
      <c r="C197" s="3"/>
    </row>
    <row r="198" spans="3:3" ht="14.25" customHeight="1" x14ac:dyDescent="0.35">
      <c r="C198" s="3"/>
    </row>
    <row r="199" spans="3:3" ht="14.25" customHeight="1" x14ac:dyDescent="0.35">
      <c r="C199" s="3"/>
    </row>
    <row r="200" spans="3:3" ht="14.25" customHeight="1" x14ac:dyDescent="0.35">
      <c r="C200" s="3"/>
    </row>
    <row r="201" spans="3:3" ht="14.25" customHeight="1" x14ac:dyDescent="0.35">
      <c r="C201" s="3"/>
    </row>
    <row r="202" spans="3:3" ht="14.25" customHeight="1" x14ac:dyDescent="0.35">
      <c r="C202" s="3"/>
    </row>
    <row r="203" spans="3:3" ht="14.25" customHeight="1" x14ac:dyDescent="0.35">
      <c r="C203" s="3"/>
    </row>
    <row r="204" spans="3:3" ht="14.25" customHeight="1" x14ac:dyDescent="0.35">
      <c r="C204" s="3"/>
    </row>
    <row r="205" spans="3:3" ht="14.25" customHeight="1" x14ac:dyDescent="0.35">
      <c r="C205" s="3"/>
    </row>
    <row r="206" spans="3:3" ht="14.25" customHeight="1" x14ac:dyDescent="0.35">
      <c r="C206" s="3"/>
    </row>
    <row r="207" spans="3:3" ht="14.25" customHeight="1" x14ac:dyDescent="0.35">
      <c r="C207" s="3"/>
    </row>
    <row r="208" spans="3:3" ht="14.25" customHeight="1" x14ac:dyDescent="0.35">
      <c r="C208" s="3"/>
    </row>
    <row r="209" spans="3:3" ht="14.25" customHeight="1" x14ac:dyDescent="0.35">
      <c r="C209" s="3"/>
    </row>
    <row r="210" spans="3:3" ht="14.25" customHeight="1" x14ac:dyDescent="0.35">
      <c r="C210" s="3"/>
    </row>
    <row r="211" spans="3:3" ht="14.25" customHeight="1" x14ac:dyDescent="0.35">
      <c r="C211" s="3"/>
    </row>
    <row r="212" spans="3:3" ht="14.25" customHeight="1" x14ac:dyDescent="0.35">
      <c r="C212" s="3"/>
    </row>
    <row r="213" spans="3:3" ht="14.25" customHeight="1" x14ac:dyDescent="0.35">
      <c r="C213" s="3"/>
    </row>
    <row r="214" spans="3:3" ht="14.25" customHeight="1" x14ac:dyDescent="0.35">
      <c r="C214" s="3"/>
    </row>
    <row r="215" spans="3:3" ht="14.25" customHeight="1" x14ac:dyDescent="0.35">
      <c r="C215" s="3"/>
    </row>
    <row r="216" spans="3:3" ht="14.25" customHeight="1" x14ac:dyDescent="0.35">
      <c r="C216" s="3"/>
    </row>
    <row r="217" spans="3:3" ht="14.25" customHeight="1" x14ac:dyDescent="0.35">
      <c r="C217" s="3"/>
    </row>
    <row r="218" spans="3:3" ht="14.25" customHeight="1" x14ac:dyDescent="0.35">
      <c r="C218" s="3"/>
    </row>
    <row r="219" spans="3:3" ht="14.25" customHeight="1" x14ac:dyDescent="0.35">
      <c r="C219" s="3"/>
    </row>
    <row r="220" spans="3:3" ht="14.25" customHeight="1" x14ac:dyDescent="0.35">
      <c r="C220" s="3"/>
    </row>
    <row r="221" spans="3:3" ht="14.25" customHeight="1" x14ac:dyDescent="0.35">
      <c r="C221" s="3"/>
    </row>
    <row r="222" spans="3:3" ht="14.25" customHeight="1" x14ac:dyDescent="0.35">
      <c r="C222" s="3"/>
    </row>
    <row r="223" spans="3:3" ht="14.25" customHeight="1" x14ac:dyDescent="0.35">
      <c r="C223" s="3"/>
    </row>
    <row r="224" spans="3:3" ht="14.25" customHeight="1" x14ac:dyDescent="0.35">
      <c r="C224" s="3"/>
    </row>
    <row r="225" spans="3:3" ht="14.25" customHeight="1" x14ac:dyDescent="0.35">
      <c r="C225" s="3"/>
    </row>
    <row r="226" spans="3:3" ht="14.25" customHeight="1" x14ac:dyDescent="0.35">
      <c r="C226" s="3"/>
    </row>
    <row r="227" spans="3:3" ht="14.25" customHeight="1" x14ac:dyDescent="0.35">
      <c r="C227" s="3"/>
    </row>
    <row r="228" spans="3:3" ht="14.25" customHeight="1" x14ac:dyDescent="0.35">
      <c r="C228" s="3"/>
    </row>
    <row r="229" spans="3:3" ht="14.25" customHeight="1" x14ac:dyDescent="0.35">
      <c r="C229" s="3"/>
    </row>
    <row r="230" spans="3:3" ht="14.25" customHeight="1" x14ac:dyDescent="0.35">
      <c r="C230" s="3"/>
    </row>
    <row r="231" spans="3:3" ht="14.25" customHeight="1" x14ac:dyDescent="0.35">
      <c r="C231" s="3"/>
    </row>
    <row r="232" spans="3:3" ht="14.25" customHeight="1" x14ac:dyDescent="0.35">
      <c r="C232" s="3"/>
    </row>
    <row r="233" spans="3:3" ht="14.25" customHeight="1" x14ac:dyDescent="0.35">
      <c r="C233" s="3"/>
    </row>
    <row r="234" spans="3:3" ht="14.25" customHeight="1" x14ac:dyDescent="0.35">
      <c r="C234" s="3"/>
    </row>
    <row r="235" spans="3:3" ht="14.25" customHeight="1" x14ac:dyDescent="0.35">
      <c r="C235" s="3"/>
    </row>
    <row r="236" spans="3:3" ht="14.25" customHeight="1" x14ac:dyDescent="0.35">
      <c r="C236" s="3"/>
    </row>
    <row r="237" spans="3:3" ht="14.25" customHeight="1" x14ac:dyDescent="0.35">
      <c r="C237" s="3"/>
    </row>
    <row r="238" spans="3:3" ht="14.25" customHeight="1" x14ac:dyDescent="0.35">
      <c r="C238" s="3"/>
    </row>
    <row r="239" spans="3:3" ht="14.25" customHeight="1" x14ac:dyDescent="0.35">
      <c r="C239" s="3"/>
    </row>
    <row r="240" spans="3:3" ht="14.25" customHeight="1" x14ac:dyDescent="0.35">
      <c r="C240" s="3"/>
    </row>
    <row r="241" spans="3:3" ht="14.25" customHeight="1" x14ac:dyDescent="0.35">
      <c r="C241" s="3"/>
    </row>
    <row r="242" spans="3:3" ht="14.25" customHeight="1" x14ac:dyDescent="0.35">
      <c r="C242" s="3"/>
    </row>
    <row r="243" spans="3:3" ht="14.25" customHeight="1" x14ac:dyDescent="0.35">
      <c r="C243" s="3"/>
    </row>
    <row r="244" spans="3:3" ht="14.25" customHeight="1" x14ac:dyDescent="0.35">
      <c r="C244" s="3"/>
    </row>
    <row r="245" spans="3:3" ht="14.25" customHeight="1" x14ac:dyDescent="0.35">
      <c r="C245" s="3"/>
    </row>
    <row r="246" spans="3:3" ht="14.25" customHeight="1" x14ac:dyDescent="0.35">
      <c r="C246" s="3"/>
    </row>
    <row r="247" spans="3:3" ht="14.25" customHeight="1" x14ac:dyDescent="0.35">
      <c r="C247" s="3"/>
    </row>
    <row r="248" spans="3:3" ht="14.25" customHeight="1" x14ac:dyDescent="0.35">
      <c r="C248" s="3"/>
    </row>
    <row r="249" spans="3:3" ht="14.25" customHeight="1" x14ac:dyDescent="0.35">
      <c r="C249" s="3"/>
    </row>
    <row r="250" spans="3:3" ht="14.25" customHeight="1" x14ac:dyDescent="0.35">
      <c r="C250" s="3"/>
    </row>
    <row r="251" spans="3:3" ht="14.25" customHeight="1" x14ac:dyDescent="0.35">
      <c r="C251" s="3"/>
    </row>
    <row r="252" spans="3:3" ht="14.25" customHeight="1" x14ac:dyDescent="0.35">
      <c r="C252" s="3"/>
    </row>
    <row r="253" spans="3:3" ht="14.25" customHeight="1" x14ac:dyDescent="0.35">
      <c r="C253" s="3"/>
    </row>
    <row r="254" spans="3:3" ht="14.25" customHeight="1" x14ac:dyDescent="0.35">
      <c r="C254" s="3"/>
    </row>
    <row r="255" spans="3:3" ht="14.25" customHeight="1" x14ac:dyDescent="0.35">
      <c r="C255" s="3"/>
    </row>
    <row r="256" spans="3:3" ht="14.25" customHeight="1" x14ac:dyDescent="0.35">
      <c r="C256" s="3"/>
    </row>
    <row r="257" spans="3:3" ht="14.25" customHeight="1" x14ac:dyDescent="0.35">
      <c r="C257" s="3"/>
    </row>
    <row r="258" spans="3:3" ht="14.25" customHeight="1" x14ac:dyDescent="0.35">
      <c r="C258" s="3"/>
    </row>
    <row r="259" spans="3:3" ht="14.25" customHeight="1" x14ac:dyDescent="0.35">
      <c r="C259" s="3"/>
    </row>
    <row r="260" spans="3:3" ht="14.25" customHeight="1" x14ac:dyDescent="0.35">
      <c r="C260" s="3"/>
    </row>
    <row r="261" spans="3:3" ht="14.25" customHeight="1" x14ac:dyDescent="0.35">
      <c r="C261" s="3"/>
    </row>
    <row r="262" spans="3:3" ht="14.25" customHeight="1" x14ac:dyDescent="0.35">
      <c r="C262" s="3"/>
    </row>
    <row r="263" spans="3:3" ht="14.25" customHeight="1" x14ac:dyDescent="0.35">
      <c r="C263" s="3"/>
    </row>
    <row r="264" spans="3:3" ht="14.25" customHeight="1" x14ac:dyDescent="0.35">
      <c r="C264" s="3"/>
    </row>
    <row r="265" spans="3:3" ht="14.25" customHeight="1" x14ac:dyDescent="0.35">
      <c r="C265" s="3"/>
    </row>
    <row r="266" spans="3:3" ht="14.25" customHeight="1" x14ac:dyDescent="0.35">
      <c r="C266" s="3"/>
    </row>
    <row r="267" spans="3:3" ht="14.25" customHeight="1" x14ac:dyDescent="0.35">
      <c r="C267" s="3"/>
    </row>
    <row r="268" spans="3:3" ht="14.25" customHeight="1" x14ac:dyDescent="0.35">
      <c r="C268" s="3"/>
    </row>
    <row r="269" spans="3:3" ht="14.25" customHeight="1" x14ac:dyDescent="0.35">
      <c r="C269" s="3"/>
    </row>
    <row r="270" spans="3:3" ht="14.25" customHeight="1" x14ac:dyDescent="0.35">
      <c r="C270" s="3"/>
    </row>
    <row r="271" spans="3:3" ht="14.25" customHeight="1" x14ac:dyDescent="0.35">
      <c r="C271" s="3"/>
    </row>
    <row r="272" spans="3:3" ht="14.25" customHeight="1" x14ac:dyDescent="0.35">
      <c r="C272" s="3"/>
    </row>
    <row r="273" spans="3:3" ht="14.25" customHeight="1" x14ac:dyDescent="0.35">
      <c r="C273" s="3"/>
    </row>
    <row r="274" spans="3:3" ht="14.25" customHeight="1" x14ac:dyDescent="0.35">
      <c r="C274" s="3"/>
    </row>
    <row r="275" spans="3:3" ht="14.25" customHeight="1" x14ac:dyDescent="0.35">
      <c r="C275" s="3"/>
    </row>
    <row r="276" spans="3:3" ht="14.25" customHeight="1" x14ac:dyDescent="0.35">
      <c r="C276" s="3"/>
    </row>
    <row r="277" spans="3:3" ht="14.25" customHeight="1" x14ac:dyDescent="0.35">
      <c r="C277" s="3"/>
    </row>
    <row r="278" spans="3:3" ht="14.25" customHeight="1" x14ac:dyDescent="0.35">
      <c r="C278" s="3"/>
    </row>
    <row r="279" spans="3:3" ht="14.25" customHeight="1" x14ac:dyDescent="0.35">
      <c r="C279" s="3"/>
    </row>
    <row r="280" spans="3:3" ht="14.25" customHeight="1" x14ac:dyDescent="0.35">
      <c r="C280" s="3"/>
    </row>
    <row r="281" spans="3:3" ht="14.25" customHeight="1" x14ac:dyDescent="0.35">
      <c r="C281" s="3"/>
    </row>
    <row r="282" spans="3:3" ht="14.25" customHeight="1" x14ac:dyDescent="0.35">
      <c r="C282" s="3"/>
    </row>
    <row r="283" spans="3:3" ht="14.25" customHeight="1" x14ac:dyDescent="0.35">
      <c r="C283" s="3"/>
    </row>
    <row r="284" spans="3:3" ht="14.25" customHeight="1" x14ac:dyDescent="0.35">
      <c r="C284" s="3"/>
    </row>
    <row r="285" spans="3:3" ht="14.25" customHeight="1" x14ac:dyDescent="0.35">
      <c r="C285" s="3"/>
    </row>
    <row r="286" spans="3:3" ht="14.25" customHeight="1" x14ac:dyDescent="0.35">
      <c r="C286" s="3"/>
    </row>
    <row r="287" spans="3:3" ht="14.25" customHeight="1" x14ac:dyDescent="0.35">
      <c r="C287" s="3"/>
    </row>
    <row r="288" spans="3:3" ht="14.25" customHeight="1" x14ac:dyDescent="0.35">
      <c r="C288" s="3"/>
    </row>
    <row r="289" spans="3:3" ht="14.25" customHeight="1" x14ac:dyDescent="0.35">
      <c r="C289" s="3"/>
    </row>
    <row r="290" spans="3:3" ht="14.25" customHeight="1" x14ac:dyDescent="0.35">
      <c r="C290" s="3"/>
    </row>
    <row r="291" spans="3:3" ht="14.25" customHeight="1" x14ac:dyDescent="0.35">
      <c r="C291" s="3"/>
    </row>
    <row r="292" spans="3:3" ht="14.25" customHeight="1" x14ac:dyDescent="0.35">
      <c r="C292" s="3"/>
    </row>
    <row r="293" spans="3:3" ht="14.25" customHeight="1" x14ac:dyDescent="0.35">
      <c r="C293" s="3"/>
    </row>
    <row r="294" spans="3:3" ht="14.25" customHeight="1" x14ac:dyDescent="0.35">
      <c r="C294" s="3"/>
    </row>
    <row r="295" spans="3:3" ht="14.25" customHeight="1" x14ac:dyDescent="0.35">
      <c r="C295" s="3"/>
    </row>
    <row r="296" spans="3:3" ht="14.25" customHeight="1" x14ac:dyDescent="0.35">
      <c r="C296" s="3"/>
    </row>
    <row r="297" spans="3:3" ht="14.25" customHeight="1" x14ac:dyDescent="0.35">
      <c r="C297" s="3"/>
    </row>
    <row r="298" spans="3:3" ht="14.25" customHeight="1" x14ac:dyDescent="0.35">
      <c r="C298" s="3"/>
    </row>
    <row r="299" spans="3:3" ht="14.25" customHeight="1" x14ac:dyDescent="0.35">
      <c r="C299" s="3"/>
    </row>
    <row r="300" spans="3:3" ht="14.25" customHeight="1" x14ac:dyDescent="0.35">
      <c r="C300" s="3"/>
    </row>
    <row r="301" spans="3:3" ht="14.25" customHeight="1" x14ac:dyDescent="0.35">
      <c r="C301" s="3"/>
    </row>
    <row r="302" spans="3:3" ht="14.25" customHeight="1" x14ac:dyDescent="0.35">
      <c r="C302" s="3"/>
    </row>
    <row r="303" spans="3:3" ht="14.25" customHeight="1" x14ac:dyDescent="0.35">
      <c r="C303" s="3"/>
    </row>
    <row r="304" spans="3:3" ht="14.25" customHeight="1" x14ac:dyDescent="0.35">
      <c r="C304" s="3"/>
    </row>
    <row r="305" spans="3:3" ht="14.25" customHeight="1" x14ac:dyDescent="0.35">
      <c r="C305" s="3"/>
    </row>
    <row r="306" spans="3:3" ht="14.25" customHeight="1" x14ac:dyDescent="0.35">
      <c r="C306" s="3"/>
    </row>
    <row r="307" spans="3:3" ht="14.25" customHeight="1" x14ac:dyDescent="0.35">
      <c r="C307" s="3"/>
    </row>
    <row r="308" spans="3:3" ht="14.25" customHeight="1" x14ac:dyDescent="0.35">
      <c r="C308" s="3"/>
    </row>
    <row r="309" spans="3:3" ht="14.25" customHeight="1" x14ac:dyDescent="0.35">
      <c r="C309" s="3"/>
    </row>
    <row r="310" spans="3:3" ht="14.25" customHeight="1" x14ac:dyDescent="0.35">
      <c r="C310" s="3"/>
    </row>
    <row r="311" spans="3:3" ht="14.25" customHeight="1" x14ac:dyDescent="0.35">
      <c r="C311" s="3"/>
    </row>
    <row r="312" spans="3:3" ht="14.25" customHeight="1" x14ac:dyDescent="0.35">
      <c r="C312" s="3"/>
    </row>
    <row r="313" spans="3:3" ht="14.25" customHeight="1" x14ac:dyDescent="0.35">
      <c r="C313" s="3"/>
    </row>
    <row r="314" spans="3:3" ht="14.25" customHeight="1" x14ac:dyDescent="0.35">
      <c r="C314" s="3"/>
    </row>
    <row r="315" spans="3:3" ht="14.25" customHeight="1" x14ac:dyDescent="0.35">
      <c r="C315" s="3"/>
    </row>
    <row r="316" spans="3:3" ht="14.25" customHeight="1" x14ac:dyDescent="0.35">
      <c r="C316" s="3"/>
    </row>
    <row r="317" spans="3:3" ht="14.25" customHeight="1" x14ac:dyDescent="0.35">
      <c r="C317" s="3"/>
    </row>
    <row r="318" spans="3:3" ht="14.25" customHeight="1" x14ac:dyDescent="0.35">
      <c r="C318" s="3"/>
    </row>
    <row r="319" spans="3:3" ht="14.25" customHeight="1" x14ac:dyDescent="0.35">
      <c r="C319" s="3"/>
    </row>
    <row r="320" spans="3:3" ht="14.25" customHeight="1" x14ac:dyDescent="0.35">
      <c r="C320" s="3"/>
    </row>
    <row r="321" spans="3:3" ht="14.25" customHeight="1" x14ac:dyDescent="0.35">
      <c r="C321" s="3"/>
    </row>
    <row r="322" spans="3:3" ht="14.25" customHeight="1" x14ac:dyDescent="0.35">
      <c r="C322" s="3"/>
    </row>
    <row r="323" spans="3:3" ht="14.25" customHeight="1" x14ac:dyDescent="0.35">
      <c r="C323" s="3"/>
    </row>
    <row r="324" spans="3:3" ht="14.25" customHeight="1" x14ac:dyDescent="0.35">
      <c r="C324" s="3"/>
    </row>
    <row r="325" spans="3:3" ht="14.25" customHeight="1" x14ac:dyDescent="0.35">
      <c r="C325" s="3"/>
    </row>
    <row r="326" spans="3:3" ht="14.25" customHeight="1" x14ac:dyDescent="0.35">
      <c r="C326" s="3"/>
    </row>
    <row r="327" spans="3:3" ht="14.25" customHeight="1" x14ac:dyDescent="0.35">
      <c r="C327" s="3"/>
    </row>
    <row r="328" spans="3:3" ht="14.25" customHeight="1" x14ac:dyDescent="0.35">
      <c r="C328" s="3"/>
    </row>
    <row r="329" spans="3:3" ht="14.25" customHeight="1" x14ac:dyDescent="0.35">
      <c r="C329" s="3"/>
    </row>
    <row r="330" spans="3:3" ht="14.25" customHeight="1" x14ac:dyDescent="0.35">
      <c r="C330" s="3"/>
    </row>
    <row r="331" spans="3:3" ht="14.25" customHeight="1" x14ac:dyDescent="0.35">
      <c r="C331" s="3"/>
    </row>
    <row r="332" spans="3:3" ht="14.25" customHeight="1" x14ac:dyDescent="0.35">
      <c r="C332" s="3"/>
    </row>
    <row r="333" spans="3:3" ht="14.25" customHeight="1" x14ac:dyDescent="0.35">
      <c r="C333" s="3"/>
    </row>
    <row r="334" spans="3:3" ht="14.25" customHeight="1" x14ac:dyDescent="0.35">
      <c r="C334" s="3"/>
    </row>
    <row r="335" spans="3:3" ht="14.25" customHeight="1" x14ac:dyDescent="0.35">
      <c r="C335" s="3"/>
    </row>
    <row r="336" spans="3:3" ht="14.25" customHeight="1" x14ac:dyDescent="0.35">
      <c r="C336" s="3"/>
    </row>
    <row r="337" spans="3:3" ht="14.25" customHeight="1" x14ac:dyDescent="0.35">
      <c r="C337" s="3"/>
    </row>
    <row r="338" spans="3:3" ht="14.25" customHeight="1" x14ac:dyDescent="0.35">
      <c r="C338" s="3"/>
    </row>
    <row r="339" spans="3:3" ht="14.25" customHeight="1" x14ac:dyDescent="0.35">
      <c r="C339" s="3"/>
    </row>
    <row r="340" spans="3:3" ht="14.25" customHeight="1" x14ac:dyDescent="0.35">
      <c r="C340" s="3"/>
    </row>
    <row r="341" spans="3:3" ht="14.25" customHeight="1" x14ac:dyDescent="0.35">
      <c r="C341" s="3"/>
    </row>
    <row r="342" spans="3:3" ht="14.25" customHeight="1" x14ac:dyDescent="0.35">
      <c r="C342" s="3"/>
    </row>
    <row r="343" spans="3:3" ht="14.25" customHeight="1" x14ac:dyDescent="0.35">
      <c r="C343" s="3"/>
    </row>
    <row r="344" spans="3:3" ht="14.25" customHeight="1" x14ac:dyDescent="0.35">
      <c r="C344" s="3"/>
    </row>
    <row r="345" spans="3:3" ht="14.25" customHeight="1" x14ac:dyDescent="0.35">
      <c r="C345" s="3"/>
    </row>
    <row r="346" spans="3:3" ht="14.25" customHeight="1" x14ac:dyDescent="0.35">
      <c r="C346" s="3"/>
    </row>
    <row r="347" spans="3:3" ht="14.25" customHeight="1" x14ac:dyDescent="0.35">
      <c r="C347" s="3"/>
    </row>
    <row r="348" spans="3:3" ht="14.25" customHeight="1" x14ac:dyDescent="0.35">
      <c r="C348" s="3"/>
    </row>
    <row r="349" spans="3:3" ht="14.25" customHeight="1" x14ac:dyDescent="0.35">
      <c r="C349" s="3"/>
    </row>
    <row r="350" spans="3:3" ht="14.25" customHeight="1" x14ac:dyDescent="0.35">
      <c r="C350" s="3"/>
    </row>
    <row r="351" spans="3:3" ht="14.25" customHeight="1" x14ac:dyDescent="0.35">
      <c r="C351" s="3"/>
    </row>
    <row r="352" spans="3:3" ht="14.25" customHeight="1" x14ac:dyDescent="0.35">
      <c r="C352" s="3"/>
    </row>
    <row r="353" spans="3:3" ht="14.25" customHeight="1" x14ac:dyDescent="0.35">
      <c r="C353" s="3"/>
    </row>
    <row r="354" spans="3:3" ht="14.25" customHeight="1" x14ac:dyDescent="0.35">
      <c r="C354" s="3"/>
    </row>
    <row r="355" spans="3:3" ht="14.25" customHeight="1" x14ac:dyDescent="0.35">
      <c r="C355" s="3"/>
    </row>
    <row r="356" spans="3:3" ht="14.25" customHeight="1" x14ac:dyDescent="0.35">
      <c r="C356" s="3"/>
    </row>
    <row r="357" spans="3:3" ht="14.25" customHeight="1" x14ac:dyDescent="0.35">
      <c r="C357" s="3"/>
    </row>
    <row r="358" spans="3:3" ht="14.25" customHeight="1" x14ac:dyDescent="0.35">
      <c r="C358" s="3"/>
    </row>
    <row r="359" spans="3:3" ht="14.25" customHeight="1" x14ac:dyDescent="0.35">
      <c r="C359" s="3"/>
    </row>
    <row r="360" spans="3:3" ht="14.25" customHeight="1" x14ac:dyDescent="0.35">
      <c r="C360" s="3"/>
    </row>
    <row r="361" spans="3:3" ht="14.25" customHeight="1" x14ac:dyDescent="0.35">
      <c r="C361" s="3"/>
    </row>
    <row r="362" spans="3:3" ht="14.25" customHeight="1" x14ac:dyDescent="0.35">
      <c r="C362" s="3"/>
    </row>
    <row r="363" spans="3:3" ht="14.25" customHeight="1" x14ac:dyDescent="0.35">
      <c r="C363" s="3"/>
    </row>
    <row r="364" spans="3:3" ht="14.25" customHeight="1" x14ac:dyDescent="0.35">
      <c r="C364" s="3"/>
    </row>
    <row r="365" spans="3:3" ht="14.25" customHeight="1" x14ac:dyDescent="0.35">
      <c r="C365" s="3"/>
    </row>
    <row r="366" spans="3:3" ht="14.25" customHeight="1" x14ac:dyDescent="0.35">
      <c r="C366" s="3"/>
    </row>
    <row r="367" spans="3:3" ht="14.25" customHeight="1" x14ac:dyDescent="0.35">
      <c r="C367" s="3"/>
    </row>
    <row r="368" spans="3:3" ht="14.25" customHeight="1" x14ac:dyDescent="0.35">
      <c r="C368" s="3"/>
    </row>
    <row r="369" spans="3:3" ht="14.25" customHeight="1" x14ac:dyDescent="0.35">
      <c r="C369" s="3"/>
    </row>
    <row r="370" spans="3:3" ht="14.25" customHeight="1" x14ac:dyDescent="0.35">
      <c r="C370" s="3"/>
    </row>
    <row r="371" spans="3:3" ht="14.25" customHeight="1" x14ac:dyDescent="0.35">
      <c r="C371" s="3"/>
    </row>
    <row r="372" spans="3:3" ht="14.25" customHeight="1" x14ac:dyDescent="0.35">
      <c r="C372" s="3"/>
    </row>
    <row r="373" spans="3:3" ht="14.25" customHeight="1" x14ac:dyDescent="0.35">
      <c r="C373" s="3"/>
    </row>
    <row r="374" spans="3:3" ht="14.25" customHeight="1" x14ac:dyDescent="0.35">
      <c r="C374" s="3"/>
    </row>
    <row r="375" spans="3:3" ht="14.25" customHeight="1" x14ac:dyDescent="0.35">
      <c r="C375" s="3"/>
    </row>
    <row r="376" spans="3:3" ht="14.25" customHeight="1" x14ac:dyDescent="0.35">
      <c r="C376" s="3"/>
    </row>
    <row r="377" spans="3:3" ht="14.25" customHeight="1" x14ac:dyDescent="0.35">
      <c r="C377" s="3"/>
    </row>
    <row r="378" spans="3:3" ht="14.25" customHeight="1" x14ac:dyDescent="0.35">
      <c r="C378" s="3"/>
    </row>
    <row r="379" spans="3:3" ht="14.25" customHeight="1" x14ac:dyDescent="0.35">
      <c r="C379" s="3"/>
    </row>
    <row r="380" spans="3:3" ht="14.25" customHeight="1" x14ac:dyDescent="0.35">
      <c r="C380" s="3"/>
    </row>
    <row r="381" spans="3:3" ht="14.25" customHeight="1" x14ac:dyDescent="0.35">
      <c r="C381" s="3"/>
    </row>
    <row r="382" spans="3:3" ht="14.25" customHeight="1" x14ac:dyDescent="0.35">
      <c r="C382" s="3"/>
    </row>
    <row r="383" spans="3:3" ht="14.25" customHeight="1" x14ac:dyDescent="0.35">
      <c r="C383" s="3"/>
    </row>
    <row r="384" spans="3:3" ht="14.25" customHeight="1" x14ac:dyDescent="0.35">
      <c r="C384" s="3"/>
    </row>
    <row r="385" spans="3:3" ht="14.25" customHeight="1" x14ac:dyDescent="0.35">
      <c r="C385" s="3"/>
    </row>
    <row r="386" spans="3:3" ht="14.25" customHeight="1" x14ac:dyDescent="0.35">
      <c r="C386" s="3"/>
    </row>
    <row r="387" spans="3:3" ht="14.25" customHeight="1" x14ac:dyDescent="0.35">
      <c r="C387" s="3"/>
    </row>
    <row r="388" spans="3:3" ht="14.25" customHeight="1" x14ac:dyDescent="0.35">
      <c r="C388" s="3"/>
    </row>
    <row r="389" spans="3:3" ht="14.25" customHeight="1" x14ac:dyDescent="0.35">
      <c r="C389" s="3"/>
    </row>
    <row r="390" spans="3:3" ht="14.25" customHeight="1" x14ac:dyDescent="0.35">
      <c r="C390" s="3"/>
    </row>
    <row r="391" spans="3:3" ht="14.25" customHeight="1" x14ac:dyDescent="0.35">
      <c r="C391" s="3"/>
    </row>
    <row r="392" spans="3:3" ht="14.25" customHeight="1" x14ac:dyDescent="0.35">
      <c r="C392" s="3"/>
    </row>
    <row r="393" spans="3:3" ht="14.25" customHeight="1" x14ac:dyDescent="0.35">
      <c r="C393" s="3"/>
    </row>
    <row r="394" spans="3:3" ht="14.25" customHeight="1" x14ac:dyDescent="0.35">
      <c r="C394" s="3"/>
    </row>
    <row r="395" spans="3:3" ht="14.25" customHeight="1" x14ac:dyDescent="0.35">
      <c r="C395" s="3"/>
    </row>
    <row r="396" spans="3:3" ht="14.25" customHeight="1" x14ac:dyDescent="0.35">
      <c r="C396" s="3"/>
    </row>
    <row r="397" spans="3:3" ht="14.25" customHeight="1" x14ac:dyDescent="0.35">
      <c r="C397" s="3"/>
    </row>
    <row r="398" spans="3:3" ht="14.25" customHeight="1" x14ac:dyDescent="0.35">
      <c r="C398" s="3"/>
    </row>
    <row r="399" spans="3:3" ht="14.25" customHeight="1" x14ac:dyDescent="0.35">
      <c r="C399" s="3"/>
    </row>
    <row r="400" spans="3:3" ht="14.25" customHeight="1" x14ac:dyDescent="0.35">
      <c r="C400" s="3"/>
    </row>
    <row r="401" spans="3:3" ht="14.25" customHeight="1" x14ac:dyDescent="0.35">
      <c r="C401" s="3"/>
    </row>
    <row r="402" spans="3:3" ht="14.25" customHeight="1" x14ac:dyDescent="0.35">
      <c r="C402" s="3"/>
    </row>
    <row r="403" spans="3:3" ht="14.25" customHeight="1" x14ac:dyDescent="0.35">
      <c r="C403" s="3"/>
    </row>
    <row r="404" spans="3:3" ht="14.25" customHeight="1" x14ac:dyDescent="0.35">
      <c r="C404" s="3"/>
    </row>
    <row r="405" spans="3:3" ht="14.25" customHeight="1" x14ac:dyDescent="0.35">
      <c r="C405" s="3"/>
    </row>
    <row r="406" spans="3:3" ht="14.25" customHeight="1" x14ac:dyDescent="0.35">
      <c r="C406" s="3"/>
    </row>
    <row r="407" spans="3:3" ht="14.25" customHeight="1" x14ac:dyDescent="0.35">
      <c r="C407" s="3"/>
    </row>
    <row r="408" spans="3:3" ht="14.25" customHeight="1" x14ac:dyDescent="0.35">
      <c r="C408" s="3"/>
    </row>
    <row r="409" spans="3:3" ht="14.25" customHeight="1" x14ac:dyDescent="0.35">
      <c r="C409" s="3"/>
    </row>
    <row r="410" spans="3:3" ht="14.25" customHeight="1" x14ac:dyDescent="0.35">
      <c r="C410" s="3"/>
    </row>
    <row r="411" spans="3:3" ht="14.25" customHeight="1" x14ac:dyDescent="0.35">
      <c r="C411" s="3"/>
    </row>
    <row r="412" spans="3:3" ht="14.25" customHeight="1" x14ac:dyDescent="0.35">
      <c r="C412" s="3"/>
    </row>
    <row r="413" spans="3:3" ht="14.25" customHeight="1" x14ac:dyDescent="0.35">
      <c r="C413" s="3"/>
    </row>
    <row r="414" spans="3:3" ht="14.25" customHeight="1" x14ac:dyDescent="0.35">
      <c r="C414" s="3"/>
    </row>
    <row r="415" spans="3:3" ht="14.25" customHeight="1" x14ac:dyDescent="0.35">
      <c r="C415" s="3"/>
    </row>
    <row r="416" spans="3:3" ht="14.25" customHeight="1" x14ac:dyDescent="0.35">
      <c r="C416" s="3"/>
    </row>
    <row r="417" spans="3:3" ht="14.25" customHeight="1" x14ac:dyDescent="0.35">
      <c r="C417" s="3"/>
    </row>
    <row r="418" spans="3:3" ht="14.25" customHeight="1" x14ac:dyDescent="0.35">
      <c r="C418" s="3"/>
    </row>
    <row r="419" spans="3:3" ht="14.25" customHeight="1" x14ac:dyDescent="0.35">
      <c r="C419" s="3"/>
    </row>
    <row r="420" spans="3:3" ht="14.25" customHeight="1" x14ac:dyDescent="0.35">
      <c r="C420" s="3"/>
    </row>
    <row r="421" spans="3:3" ht="14.25" customHeight="1" x14ac:dyDescent="0.35">
      <c r="C421" s="3"/>
    </row>
    <row r="422" spans="3:3" ht="14.25" customHeight="1" x14ac:dyDescent="0.35">
      <c r="C422" s="3"/>
    </row>
    <row r="423" spans="3:3" ht="14.25" customHeight="1" x14ac:dyDescent="0.35">
      <c r="C423" s="3"/>
    </row>
    <row r="424" spans="3:3" ht="14.25" customHeight="1" x14ac:dyDescent="0.35">
      <c r="C424" s="3"/>
    </row>
    <row r="425" spans="3:3" ht="14.25" customHeight="1" x14ac:dyDescent="0.35">
      <c r="C425" s="3"/>
    </row>
    <row r="426" spans="3:3" ht="14.25" customHeight="1" x14ac:dyDescent="0.35">
      <c r="C426" s="3"/>
    </row>
    <row r="427" spans="3:3" ht="14.25" customHeight="1" x14ac:dyDescent="0.35">
      <c r="C427" s="3"/>
    </row>
    <row r="428" spans="3:3" ht="14.25" customHeight="1" x14ac:dyDescent="0.35">
      <c r="C428" s="3"/>
    </row>
    <row r="429" spans="3:3" ht="14.25" customHeight="1" x14ac:dyDescent="0.35">
      <c r="C429" s="3"/>
    </row>
    <row r="430" spans="3:3" ht="14.25" customHeight="1" x14ac:dyDescent="0.35">
      <c r="C430" s="3"/>
    </row>
    <row r="431" spans="3:3" ht="14.25" customHeight="1" x14ac:dyDescent="0.35">
      <c r="C431" s="3"/>
    </row>
    <row r="432" spans="3:3" ht="14.25" customHeight="1" x14ac:dyDescent="0.35">
      <c r="C432" s="3"/>
    </row>
    <row r="433" spans="3:3" ht="14.25" customHeight="1" x14ac:dyDescent="0.35">
      <c r="C433" s="3"/>
    </row>
    <row r="434" spans="3:3" ht="14.25" customHeight="1" x14ac:dyDescent="0.35">
      <c r="C434" s="3"/>
    </row>
    <row r="435" spans="3:3" ht="14.25" customHeight="1" x14ac:dyDescent="0.35">
      <c r="C435" s="3"/>
    </row>
    <row r="436" spans="3:3" ht="14.25" customHeight="1" x14ac:dyDescent="0.35">
      <c r="C436" s="3"/>
    </row>
    <row r="437" spans="3:3" ht="14.25" customHeight="1" x14ac:dyDescent="0.35">
      <c r="C437" s="3"/>
    </row>
    <row r="438" spans="3:3" ht="14.25" customHeight="1" x14ac:dyDescent="0.35">
      <c r="C438" s="3"/>
    </row>
    <row r="439" spans="3:3" ht="14.25" customHeight="1" x14ac:dyDescent="0.35">
      <c r="C439" s="3"/>
    </row>
    <row r="440" spans="3:3" ht="14.25" customHeight="1" x14ac:dyDescent="0.35">
      <c r="C440" s="3"/>
    </row>
    <row r="441" spans="3:3" ht="14.25" customHeight="1" x14ac:dyDescent="0.35">
      <c r="C441" s="3"/>
    </row>
    <row r="442" spans="3:3" ht="14.25" customHeight="1" x14ac:dyDescent="0.35">
      <c r="C442" s="3"/>
    </row>
    <row r="443" spans="3:3" ht="14.25" customHeight="1" x14ac:dyDescent="0.35">
      <c r="C443" s="3"/>
    </row>
    <row r="444" spans="3:3" ht="14.25" customHeight="1" x14ac:dyDescent="0.35">
      <c r="C444" s="3"/>
    </row>
    <row r="445" spans="3:3" ht="14.25" customHeight="1" x14ac:dyDescent="0.35">
      <c r="C445" s="3"/>
    </row>
    <row r="446" spans="3:3" ht="14.25" customHeight="1" x14ac:dyDescent="0.35">
      <c r="C446" s="3"/>
    </row>
    <row r="447" spans="3:3" ht="14.25" customHeight="1" x14ac:dyDescent="0.35">
      <c r="C447" s="3"/>
    </row>
    <row r="448" spans="3:3" ht="14.25" customHeight="1" x14ac:dyDescent="0.35">
      <c r="C448" s="3"/>
    </row>
    <row r="449" spans="3:3" ht="14.25" customHeight="1" x14ac:dyDescent="0.35">
      <c r="C449" s="3"/>
    </row>
    <row r="450" spans="3:3" ht="14.25" customHeight="1" x14ac:dyDescent="0.35">
      <c r="C450" s="3"/>
    </row>
    <row r="451" spans="3:3" ht="14.25" customHeight="1" x14ac:dyDescent="0.35">
      <c r="C451" s="3"/>
    </row>
    <row r="452" spans="3:3" ht="14.25" customHeight="1" x14ac:dyDescent="0.35">
      <c r="C452" s="3"/>
    </row>
    <row r="453" spans="3:3" ht="14.25" customHeight="1" x14ac:dyDescent="0.35">
      <c r="C453" s="3"/>
    </row>
    <row r="454" spans="3:3" ht="14.25" customHeight="1" x14ac:dyDescent="0.35">
      <c r="C454" s="3"/>
    </row>
    <row r="455" spans="3:3" ht="14.25" customHeight="1" x14ac:dyDescent="0.35">
      <c r="C455" s="3"/>
    </row>
    <row r="456" spans="3:3" ht="14.25" customHeight="1" x14ac:dyDescent="0.35">
      <c r="C456" s="3"/>
    </row>
    <row r="457" spans="3:3" ht="14.25" customHeight="1" x14ac:dyDescent="0.35">
      <c r="C457" s="3"/>
    </row>
    <row r="458" spans="3:3" ht="14.25" customHeight="1" x14ac:dyDescent="0.35">
      <c r="C458" s="3"/>
    </row>
    <row r="459" spans="3:3" ht="14.25" customHeight="1" x14ac:dyDescent="0.35">
      <c r="C459" s="3"/>
    </row>
    <row r="460" spans="3:3" ht="14.25" customHeight="1" x14ac:dyDescent="0.35">
      <c r="C460" s="3"/>
    </row>
    <row r="461" spans="3:3" ht="14.25" customHeight="1" x14ac:dyDescent="0.35">
      <c r="C461" s="3"/>
    </row>
    <row r="462" spans="3:3" ht="14.25" customHeight="1" x14ac:dyDescent="0.35">
      <c r="C462" s="3"/>
    </row>
    <row r="463" spans="3:3" ht="14.25" customHeight="1" x14ac:dyDescent="0.35">
      <c r="C463" s="3"/>
    </row>
    <row r="464" spans="3:3" ht="14.25" customHeight="1" x14ac:dyDescent="0.35">
      <c r="C464" s="3"/>
    </row>
    <row r="465" spans="3:3" ht="14.25" customHeight="1" x14ac:dyDescent="0.35">
      <c r="C465" s="3"/>
    </row>
    <row r="466" spans="3:3" ht="14.25" customHeight="1" x14ac:dyDescent="0.35">
      <c r="C466" s="3"/>
    </row>
    <row r="467" spans="3:3" ht="14.25" customHeight="1" x14ac:dyDescent="0.35">
      <c r="C467" s="3"/>
    </row>
    <row r="468" spans="3:3" ht="14.25" customHeight="1" x14ac:dyDescent="0.35">
      <c r="C468" s="3"/>
    </row>
    <row r="469" spans="3:3" ht="14.25" customHeight="1" x14ac:dyDescent="0.35">
      <c r="C469" s="3"/>
    </row>
    <row r="470" spans="3:3" ht="14.25" customHeight="1" x14ac:dyDescent="0.35">
      <c r="C470" s="3"/>
    </row>
    <row r="471" spans="3:3" ht="14.25" customHeight="1" x14ac:dyDescent="0.35">
      <c r="C471" s="3"/>
    </row>
    <row r="472" spans="3:3" ht="14.25" customHeight="1" x14ac:dyDescent="0.35">
      <c r="C472" s="3"/>
    </row>
    <row r="473" spans="3:3" ht="14.25" customHeight="1" x14ac:dyDescent="0.35">
      <c r="C473" s="3"/>
    </row>
    <row r="474" spans="3:3" ht="14.25" customHeight="1" x14ac:dyDescent="0.35">
      <c r="C474" s="3"/>
    </row>
    <row r="475" spans="3:3" ht="14.25" customHeight="1" x14ac:dyDescent="0.35">
      <c r="C475" s="3"/>
    </row>
    <row r="476" spans="3:3" ht="14.25" customHeight="1" x14ac:dyDescent="0.35">
      <c r="C476" s="3"/>
    </row>
    <row r="477" spans="3:3" ht="14.25" customHeight="1" x14ac:dyDescent="0.35">
      <c r="C477" s="3"/>
    </row>
    <row r="478" spans="3:3" ht="14.25" customHeight="1" x14ac:dyDescent="0.35">
      <c r="C478" s="3"/>
    </row>
    <row r="479" spans="3:3" ht="14.25" customHeight="1" x14ac:dyDescent="0.35">
      <c r="C479" s="3"/>
    </row>
    <row r="480" spans="3:3" ht="14.25" customHeight="1" x14ac:dyDescent="0.35">
      <c r="C480" s="3"/>
    </row>
    <row r="481" spans="3:3" ht="14.25" customHeight="1" x14ac:dyDescent="0.35">
      <c r="C481" s="3"/>
    </row>
    <row r="482" spans="3:3" ht="14.25" customHeight="1" x14ac:dyDescent="0.35">
      <c r="C482" s="3"/>
    </row>
    <row r="483" spans="3:3" ht="14.25" customHeight="1" x14ac:dyDescent="0.35">
      <c r="C483" s="3"/>
    </row>
    <row r="484" spans="3:3" ht="14.25" customHeight="1" x14ac:dyDescent="0.35">
      <c r="C484" s="3"/>
    </row>
    <row r="485" spans="3:3" ht="14.25" customHeight="1" x14ac:dyDescent="0.35">
      <c r="C485" s="3"/>
    </row>
    <row r="486" spans="3:3" ht="14.25" customHeight="1" x14ac:dyDescent="0.35">
      <c r="C486" s="3"/>
    </row>
    <row r="487" spans="3:3" ht="14.25" customHeight="1" x14ac:dyDescent="0.35">
      <c r="C487" s="3"/>
    </row>
    <row r="488" spans="3:3" ht="14.25" customHeight="1" x14ac:dyDescent="0.35">
      <c r="C488" s="3"/>
    </row>
    <row r="489" spans="3:3" ht="14.25" customHeight="1" x14ac:dyDescent="0.35">
      <c r="C489" s="3"/>
    </row>
    <row r="490" spans="3:3" ht="14.25" customHeight="1" x14ac:dyDescent="0.35">
      <c r="C490" s="3"/>
    </row>
    <row r="491" spans="3:3" ht="14.25" customHeight="1" x14ac:dyDescent="0.35">
      <c r="C491" s="3"/>
    </row>
    <row r="492" spans="3:3" ht="14.25" customHeight="1" x14ac:dyDescent="0.35">
      <c r="C492" s="3"/>
    </row>
    <row r="493" spans="3:3" ht="14.25" customHeight="1" x14ac:dyDescent="0.35">
      <c r="C493" s="3"/>
    </row>
    <row r="494" spans="3:3" ht="14.25" customHeight="1" x14ac:dyDescent="0.35">
      <c r="C494" s="3"/>
    </row>
    <row r="495" spans="3:3" ht="14.25" customHeight="1" x14ac:dyDescent="0.35">
      <c r="C495" s="3"/>
    </row>
    <row r="496" spans="3:3" ht="14.25" customHeight="1" x14ac:dyDescent="0.35">
      <c r="C496" s="3"/>
    </row>
    <row r="497" spans="3:3" ht="14.25" customHeight="1" x14ac:dyDescent="0.35">
      <c r="C497" s="3"/>
    </row>
    <row r="498" spans="3:3" ht="14.25" customHeight="1" x14ac:dyDescent="0.35">
      <c r="C498" s="3"/>
    </row>
    <row r="499" spans="3:3" ht="14.25" customHeight="1" x14ac:dyDescent="0.35">
      <c r="C499" s="3"/>
    </row>
    <row r="500" spans="3:3" ht="14.25" customHeight="1" x14ac:dyDescent="0.35">
      <c r="C500" s="3"/>
    </row>
    <row r="501" spans="3:3" ht="14.25" customHeight="1" x14ac:dyDescent="0.35">
      <c r="C501" s="3"/>
    </row>
    <row r="502" spans="3:3" ht="14.25" customHeight="1" x14ac:dyDescent="0.35">
      <c r="C502" s="3"/>
    </row>
    <row r="503" spans="3:3" ht="14.25" customHeight="1" x14ac:dyDescent="0.35">
      <c r="C503" s="3"/>
    </row>
    <row r="504" spans="3:3" ht="14.25" customHeight="1" x14ac:dyDescent="0.35">
      <c r="C504" s="3"/>
    </row>
    <row r="505" spans="3:3" ht="14.25" customHeight="1" x14ac:dyDescent="0.35">
      <c r="C505" s="3"/>
    </row>
    <row r="506" spans="3:3" ht="14.25" customHeight="1" x14ac:dyDescent="0.35">
      <c r="C506" s="3"/>
    </row>
    <row r="507" spans="3:3" ht="14.25" customHeight="1" x14ac:dyDescent="0.35">
      <c r="C507" s="3"/>
    </row>
    <row r="508" spans="3:3" ht="14.25" customHeight="1" x14ac:dyDescent="0.35">
      <c r="C508" s="3"/>
    </row>
    <row r="509" spans="3:3" ht="14.25" customHeight="1" x14ac:dyDescent="0.35">
      <c r="C509" s="3"/>
    </row>
    <row r="510" spans="3:3" ht="14.25" customHeight="1" x14ac:dyDescent="0.35">
      <c r="C510" s="3"/>
    </row>
    <row r="511" spans="3:3" ht="14.25" customHeight="1" x14ac:dyDescent="0.35">
      <c r="C511" s="3"/>
    </row>
    <row r="512" spans="3:3" ht="14.25" customHeight="1" x14ac:dyDescent="0.35">
      <c r="C512" s="3"/>
    </row>
    <row r="513" spans="3:3" ht="14.25" customHeight="1" x14ac:dyDescent="0.35">
      <c r="C513" s="3"/>
    </row>
    <row r="514" spans="3:3" ht="14.25" customHeight="1" x14ac:dyDescent="0.35">
      <c r="C514" s="3"/>
    </row>
    <row r="515" spans="3:3" ht="14.25" customHeight="1" x14ac:dyDescent="0.35">
      <c r="C515" s="3"/>
    </row>
    <row r="516" spans="3:3" ht="14.25" customHeight="1" x14ac:dyDescent="0.35">
      <c r="C516" s="3"/>
    </row>
    <row r="517" spans="3:3" ht="14.25" customHeight="1" x14ac:dyDescent="0.35">
      <c r="C517" s="3"/>
    </row>
    <row r="518" spans="3:3" ht="14.25" customHeight="1" x14ac:dyDescent="0.35">
      <c r="C518" s="3"/>
    </row>
    <row r="519" spans="3:3" ht="14.25" customHeight="1" x14ac:dyDescent="0.35">
      <c r="C519" s="3"/>
    </row>
    <row r="520" spans="3:3" ht="14.25" customHeight="1" x14ac:dyDescent="0.35">
      <c r="C520" s="3"/>
    </row>
    <row r="521" spans="3:3" ht="14.25" customHeight="1" x14ac:dyDescent="0.35">
      <c r="C521" s="3"/>
    </row>
    <row r="522" spans="3:3" ht="14.25" customHeight="1" x14ac:dyDescent="0.35">
      <c r="C522" s="3"/>
    </row>
    <row r="523" spans="3:3" ht="14.25" customHeight="1" x14ac:dyDescent="0.35">
      <c r="C523" s="3"/>
    </row>
    <row r="524" spans="3:3" ht="14.25" customHeight="1" x14ac:dyDescent="0.35">
      <c r="C524" s="3"/>
    </row>
    <row r="525" spans="3:3" ht="14.25" customHeight="1" x14ac:dyDescent="0.35">
      <c r="C525" s="3"/>
    </row>
    <row r="526" spans="3:3" ht="14.25" customHeight="1" x14ac:dyDescent="0.35">
      <c r="C526" s="3"/>
    </row>
    <row r="527" spans="3:3" ht="14.25" customHeight="1" x14ac:dyDescent="0.35">
      <c r="C527" s="3"/>
    </row>
    <row r="528" spans="3:3" ht="14.25" customHeight="1" x14ac:dyDescent="0.35">
      <c r="C528" s="3"/>
    </row>
    <row r="529" spans="3:3" ht="14.25" customHeight="1" x14ac:dyDescent="0.35">
      <c r="C529" s="3"/>
    </row>
    <row r="530" spans="3:3" ht="14.25" customHeight="1" x14ac:dyDescent="0.35">
      <c r="C530" s="3"/>
    </row>
    <row r="531" spans="3:3" ht="14.25" customHeight="1" x14ac:dyDescent="0.35">
      <c r="C531" s="3"/>
    </row>
    <row r="532" spans="3:3" ht="14.25" customHeight="1" x14ac:dyDescent="0.35">
      <c r="C532" s="3"/>
    </row>
    <row r="533" spans="3:3" ht="14.25" customHeight="1" x14ac:dyDescent="0.35">
      <c r="C533" s="3"/>
    </row>
    <row r="534" spans="3:3" ht="14.25" customHeight="1" x14ac:dyDescent="0.35">
      <c r="C534" s="3"/>
    </row>
    <row r="535" spans="3:3" ht="14.25" customHeight="1" x14ac:dyDescent="0.35">
      <c r="C535" s="3"/>
    </row>
    <row r="536" spans="3:3" ht="14.25" customHeight="1" x14ac:dyDescent="0.35">
      <c r="C536" s="3"/>
    </row>
    <row r="537" spans="3:3" ht="14.25" customHeight="1" x14ac:dyDescent="0.35">
      <c r="C537" s="3"/>
    </row>
    <row r="538" spans="3:3" ht="14.25" customHeight="1" x14ac:dyDescent="0.35">
      <c r="C538" s="3"/>
    </row>
    <row r="539" spans="3:3" ht="14.25" customHeight="1" x14ac:dyDescent="0.35">
      <c r="C539" s="3"/>
    </row>
    <row r="540" spans="3:3" ht="14.25" customHeight="1" x14ac:dyDescent="0.35">
      <c r="C540" s="3"/>
    </row>
    <row r="541" spans="3:3" ht="14.25" customHeight="1" x14ac:dyDescent="0.35">
      <c r="C541" s="3"/>
    </row>
    <row r="542" spans="3:3" ht="14.25" customHeight="1" x14ac:dyDescent="0.35">
      <c r="C542" s="3"/>
    </row>
    <row r="543" spans="3:3" ht="14.25" customHeight="1" x14ac:dyDescent="0.35">
      <c r="C543" s="3"/>
    </row>
    <row r="544" spans="3:3" ht="14.25" customHeight="1" x14ac:dyDescent="0.35">
      <c r="C544" s="3"/>
    </row>
    <row r="545" spans="3:3" ht="14.25" customHeight="1" x14ac:dyDescent="0.35">
      <c r="C545" s="3"/>
    </row>
    <row r="546" spans="3:3" ht="14.25" customHeight="1" x14ac:dyDescent="0.35">
      <c r="C546" s="3"/>
    </row>
    <row r="547" spans="3:3" ht="14.25" customHeight="1" x14ac:dyDescent="0.35">
      <c r="C547" s="3"/>
    </row>
    <row r="548" spans="3:3" ht="14.25" customHeight="1" x14ac:dyDescent="0.35">
      <c r="C548" s="3"/>
    </row>
    <row r="549" spans="3:3" ht="14.25" customHeight="1" x14ac:dyDescent="0.35">
      <c r="C549" s="3"/>
    </row>
    <row r="550" spans="3:3" ht="14.25" customHeight="1" x14ac:dyDescent="0.35">
      <c r="C550" s="3"/>
    </row>
    <row r="551" spans="3:3" ht="14.25" customHeight="1" x14ac:dyDescent="0.35">
      <c r="C551" s="3"/>
    </row>
    <row r="552" spans="3:3" ht="14.25" customHeight="1" x14ac:dyDescent="0.35">
      <c r="C552" s="3"/>
    </row>
    <row r="553" spans="3:3" ht="14.25" customHeight="1" x14ac:dyDescent="0.35">
      <c r="C553" s="3"/>
    </row>
    <row r="554" spans="3:3" ht="14.25" customHeight="1" x14ac:dyDescent="0.35">
      <c r="C554" s="3"/>
    </row>
    <row r="555" spans="3:3" ht="14.25" customHeight="1" x14ac:dyDescent="0.35">
      <c r="C555" s="3"/>
    </row>
    <row r="556" spans="3:3" ht="14.25" customHeight="1" x14ac:dyDescent="0.35">
      <c r="C556" s="3"/>
    </row>
    <row r="557" spans="3:3" ht="14.25" customHeight="1" x14ac:dyDescent="0.35">
      <c r="C557" s="3"/>
    </row>
    <row r="558" spans="3:3" ht="14.25" customHeight="1" x14ac:dyDescent="0.35">
      <c r="C558" s="3"/>
    </row>
    <row r="559" spans="3:3" ht="14.25" customHeight="1" x14ac:dyDescent="0.35">
      <c r="C559" s="3"/>
    </row>
    <row r="560" spans="3:3" ht="14.25" customHeight="1" x14ac:dyDescent="0.35">
      <c r="C560" s="3"/>
    </row>
    <row r="561" spans="3:3" ht="14.25" customHeight="1" x14ac:dyDescent="0.35">
      <c r="C561" s="3"/>
    </row>
    <row r="562" spans="3:3" ht="14.25" customHeight="1" x14ac:dyDescent="0.35">
      <c r="C562" s="3"/>
    </row>
    <row r="563" spans="3:3" ht="14.25" customHeight="1" x14ac:dyDescent="0.35">
      <c r="C563" s="3"/>
    </row>
    <row r="564" spans="3:3" ht="14.25" customHeight="1" x14ac:dyDescent="0.35">
      <c r="C564" s="3"/>
    </row>
    <row r="565" spans="3:3" ht="14.25" customHeight="1" x14ac:dyDescent="0.35">
      <c r="C565" s="3"/>
    </row>
    <row r="566" spans="3:3" ht="14.25" customHeight="1" x14ac:dyDescent="0.35">
      <c r="C566" s="3"/>
    </row>
    <row r="567" spans="3:3" ht="14.25" customHeight="1" x14ac:dyDescent="0.35">
      <c r="C567" s="3"/>
    </row>
    <row r="568" spans="3:3" ht="14.25" customHeight="1" x14ac:dyDescent="0.35">
      <c r="C568" s="3"/>
    </row>
    <row r="569" spans="3:3" ht="14.25" customHeight="1" x14ac:dyDescent="0.35">
      <c r="C569" s="3"/>
    </row>
    <row r="570" spans="3:3" ht="14.25" customHeight="1" x14ac:dyDescent="0.35">
      <c r="C570" s="3"/>
    </row>
    <row r="571" spans="3:3" ht="14.25" customHeight="1" x14ac:dyDescent="0.35">
      <c r="C571" s="3"/>
    </row>
    <row r="572" spans="3:3" ht="14.25" customHeight="1" x14ac:dyDescent="0.35">
      <c r="C572" s="3"/>
    </row>
    <row r="573" spans="3:3" ht="14.25" customHeight="1" x14ac:dyDescent="0.35">
      <c r="C573" s="3"/>
    </row>
    <row r="574" spans="3:3" ht="14.25" customHeight="1" x14ac:dyDescent="0.35">
      <c r="C574" s="3"/>
    </row>
    <row r="575" spans="3:3" ht="14.25" customHeight="1" x14ac:dyDescent="0.35">
      <c r="C575" s="3"/>
    </row>
    <row r="576" spans="3:3" ht="14.25" customHeight="1" x14ac:dyDescent="0.35">
      <c r="C576" s="3"/>
    </row>
    <row r="577" spans="3:3" ht="14.25" customHeight="1" x14ac:dyDescent="0.35">
      <c r="C577" s="3"/>
    </row>
    <row r="578" spans="3:3" ht="14.25" customHeight="1" x14ac:dyDescent="0.35">
      <c r="C578" s="3"/>
    </row>
    <row r="579" spans="3:3" ht="14.25" customHeight="1" x14ac:dyDescent="0.35">
      <c r="C579" s="3"/>
    </row>
    <row r="580" spans="3:3" ht="14.25" customHeight="1" x14ac:dyDescent="0.35">
      <c r="C580" s="3"/>
    </row>
    <row r="581" spans="3:3" ht="14.25" customHeight="1" x14ac:dyDescent="0.35">
      <c r="C581" s="3"/>
    </row>
    <row r="582" spans="3:3" ht="14.25" customHeight="1" x14ac:dyDescent="0.35">
      <c r="C582" s="3"/>
    </row>
    <row r="583" spans="3:3" ht="14.25" customHeight="1" x14ac:dyDescent="0.35">
      <c r="C583" s="3"/>
    </row>
    <row r="584" spans="3:3" ht="14.25" customHeight="1" x14ac:dyDescent="0.35">
      <c r="C584" s="3"/>
    </row>
    <row r="585" spans="3:3" ht="14.25" customHeight="1" x14ac:dyDescent="0.35">
      <c r="C585" s="3"/>
    </row>
    <row r="586" spans="3:3" ht="14.25" customHeight="1" x14ac:dyDescent="0.35">
      <c r="C586" s="3"/>
    </row>
    <row r="587" spans="3:3" ht="14.25" customHeight="1" x14ac:dyDescent="0.35">
      <c r="C587" s="3"/>
    </row>
    <row r="588" spans="3:3" ht="14.25" customHeight="1" x14ac:dyDescent="0.35">
      <c r="C588" s="3"/>
    </row>
    <row r="589" spans="3:3" ht="14.25" customHeight="1" x14ac:dyDescent="0.35">
      <c r="C589" s="3"/>
    </row>
    <row r="590" spans="3:3" ht="14.25" customHeight="1" x14ac:dyDescent="0.35">
      <c r="C590" s="3"/>
    </row>
    <row r="591" spans="3:3" ht="14.25" customHeight="1" x14ac:dyDescent="0.35">
      <c r="C591" s="3"/>
    </row>
    <row r="592" spans="3:3" ht="14.25" customHeight="1" x14ac:dyDescent="0.35">
      <c r="C592" s="3"/>
    </row>
    <row r="593" spans="3:3" ht="14.25" customHeight="1" x14ac:dyDescent="0.35">
      <c r="C593" s="3"/>
    </row>
    <row r="594" spans="3:3" ht="14.25" customHeight="1" x14ac:dyDescent="0.35">
      <c r="C594" s="3"/>
    </row>
    <row r="595" spans="3:3" ht="14.25" customHeight="1" x14ac:dyDescent="0.35">
      <c r="C595" s="3"/>
    </row>
    <row r="596" spans="3:3" ht="14.25" customHeight="1" x14ac:dyDescent="0.35">
      <c r="C596" s="3"/>
    </row>
    <row r="597" spans="3:3" ht="14.25" customHeight="1" x14ac:dyDescent="0.35">
      <c r="C597" s="3"/>
    </row>
    <row r="598" spans="3:3" ht="14.25" customHeight="1" x14ac:dyDescent="0.35">
      <c r="C598" s="3"/>
    </row>
    <row r="599" spans="3:3" ht="14.25" customHeight="1" x14ac:dyDescent="0.35">
      <c r="C599" s="3"/>
    </row>
    <row r="600" spans="3:3" ht="14.25" customHeight="1" x14ac:dyDescent="0.35">
      <c r="C600" s="3"/>
    </row>
    <row r="601" spans="3:3" ht="14.25" customHeight="1" x14ac:dyDescent="0.35">
      <c r="C601" s="3"/>
    </row>
    <row r="602" spans="3:3" ht="14.25" customHeight="1" x14ac:dyDescent="0.35">
      <c r="C602" s="3"/>
    </row>
    <row r="603" spans="3:3" ht="14.25" customHeight="1" x14ac:dyDescent="0.35">
      <c r="C603" s="3"/>
    </row>
    <row r="604" spans="3:3" ht="14.25" customHeight="1" x14ac:dyDescent="0.35">
      <c r="C604" s="3"/>
    </row>
    <row r="605" spans="3:3" ht="14.25" customHeight="1" x14ac:dyDescent="0.35">
      <c r="C605" s="3"/>
    </row>
    <row r="606" spans="3:3" ht="14.25" customHeight="1" x14ac:dyDescent="0.35">
      <c r="C606" s="3"/>
    </row>
    <row r="607" spans="3:3" ht="14.25" customHeight="1" x14ac:dyDescent="0.35">
      <c r="C607" s="3"/>
    </row>
    <row r="608" spans="3:3" ht="14.25" customHeight="1" x14ac:dyDescent="0.35">
      <c r="C608" s="3"/>
    </row>
    <row r="609" spans="3:3" ht="14.25" customHeight="1" x14ac:dyDescent="0.35">
      <c r="C609" s="3"/>
    </row>
    <row r="610" spans="3:3" ht="14.25" customHeight="1" x14ac:dyDescent="0.35">
      <c r="C610" s="3"/>
    </row>
    <row r="611" spans="3:3" ht="14.25" customHeight="1" x14ac:dyDescent="0.35">
      <c r="C611" s="3"/>
    </row>
    <row r="612" spans="3:3" ht="14.25" customHeight="1" x14ac:dyDescent="0.35">
      <c r="C612" s="3"/>
    </row>
    <row r="613" spans="3:3" ht="14.25" customHeight="1" x14ac:dyDescent="0.35">
      <c r="C613" s="3"/>
    </row>
    <row r="614" spans="3:3" ht="14.25" customHeight="1" x14ac:dyDescent="0.35">
      <c r="C614" s="3"/>
    </row>
    <row r="615" spans="3:3" ht="14.25" customHeight="1" x14ac:dyDescent="0.35">
      <c r="C615" s="3"/>
    </row>
    <row r="616" spans="3:3" ht="14.25" customHeight="1" x14ac:dyDescent="0.35">
      <c r="C616" s="3"/>
    </row>
    <row r="617" spans="3:3" ht="14.25" customHeight="1" x14ac:dyDescent="0.35">
      <c r="C617" s="3"/>
    </row>
    <row r="618" spans="3:3" ht="14.25" customHeight="1" x14ac:dyDescent="0.35">
      <c r="C618" s="3"/>
    </row>
    <row r="619" spans="3:3" ht="14.25" customHeight="1" x14ac:dyDescent="0.35">
      <c r="C619" s="3"/>
    </row>
    <row r="620" spans="3:3" ht="14.25" customHeight="1" x14ac:dyDescent="0.35">
      <c r="C620" s="3"/>
    </row>
    <row r="621" spans="3:3" ht="14.25" customHeight="1" x14ac:dyDescent="0.35">
      <c r="C621" s="3"/>
    </row>
    <row r="622" spans="3:3" ht="14.25" customHeight="1" x14ac:dyDescent="0.35">
      <c r="C622" s="3"/>
    </row>
    <row r="623" spans="3:3" ht="14.25" customHeight="1" x14ac:dyDescent="0.35">
      <c r="C623" s="3"/>
    </row>
    <row r="624" spans="3:3" ht="14.25" customHeight="1" x14ac:dyDescent="0.35">
      <c r="C624" s="3"/>
    </row>
    <row r="625" spans="3:3" ht="14.25" customHeight="1" x14ac:dyDescent="0.35">
      <c r="C625" s="3"/>
    </row>
    <row r="626" spans="3:3" ht="14.25" customHeight="1" x14ac:dyDescent="0.35">
      <c r="C626" s="3"/>
    </row>
    <row r="627" spans="3:3" ht="14.25" customHeight="1" x14ac:dyDescent="0.35">
      <c r="C627" s="3"/>
    </row>
    <row r="628" spans="3:3" ht="14.25" customHeight="1" x14ac:dyDescent="0.35">
      <c r="C628" s="3"/>
    </row>
    <row r="629" spans="3:3" ht="14.25" customHeight="1" x14ac:dyDescent="0.35">
      <c r="C629" s="3"/>
    </row>
    <row r="630" spans="3:3" ht="14.25" customHeight="1" x14ac:dyDescent="0.35">
      <c r="C630" s="3"/>
    </row>
    <row r="631" spans="3:3" ht="14.25" customHeight="1" x14ac:dyDescent="0.35">
      <c r="C631" s="3"/>
    </row>
    <row r="632" spans="3:3" ht="14.25" customHeight="1" x14ac:dyDescent="0.35">
      <c r="C632" s="3"/>
    </row>
    <row r="633" spans="3:3" ht="14.25" customHeight="1" x14ac:dyDescent="0.35">
      <c r="C633" s="3"/>
    </row>
    <row r="634" spans="3:3" ht="14.25" customHeight="1" x14ac:dyDescent="0.35">
      <c r="C634" s="3"/>
    </row>
    <row r="635" spans="3:3" ht="14.25" customHeight="1" x14ac:dyDescent="0.35">
      <c r="C635" s="3"/>
    </row>
    <row r="636" spans="3:3" ht="14.25" customHeight="1" x14ac:dyDescent="0.35">
      <c r="C636" s="3"/>
    </row>
    <row r="637" spans="3:3" ht="14.25" customHeight="1" x14ac:dyDescent="0.35">
      <c r="C637" s="3"/>
    </row>
    <row r="638" spans="3:3" ht="14.25" customHeight="1" x14ac:dyDescent="0.35">
      <c r="C638" s="3"/>
    </row>
    <row r="639" spans="3:3" ht="14.25" customHeight="1" x14ac:dyDescent="0.35">
      <c r="C639" s="3"/>
    </row>
    <row r="640" spans="3:3" ht="14.25" customHeight="1" x14ac:dyDescent="0.35">
      <c r="C640" s="3"/>
    </row>
    <row r="641" spans="3:3" ht="14.25" customHeight="1" x14ac:dyDescent="0.35">
      <c r="C641" s="3"/>
    </row>
    <row r="642" spans="3:3" ht="14.25" customHeight="1" x14ac:dyDescent="0.35">
      <c r="C642" s="3"/>
    </row>
    <row r="643" spans="3:3" ht="14.25" customHeight="1" x14ac:dyDescent="0.35">
      <c r="C643" s="3"/>
    </row>
    <row r="644" spans="3:3" ht="14.25" customHeight="1" x14ac:dyDescent="0.35">
      <c r="C644" s="3"/>
    </row>
    <row r="645" spans="3:3" ht="14.25" customHeight="1" x14ac:dyDescent="0.35">
      <c r="C645" s="3"/>
    </row>
    <row r="646" spans="3:3" ht="14.25" customHeight="1" x14ac:dyDescent="0.35">
      <c r="C646" s="3"/>
    </row>
    <row r="647" spans="3:3" ht="14.25" customHeight="1" x14ac:dyDescent="0.35">
      <c r="C647" s="3"/>
    </row>
    <row r="648" spans="3:3" ht="14.25" customHeight="1" x14ac:dyDescent="0.35">
      <c r="C648" s="3"/>
    </row>
    <row r="649" spans="3:3" ht="14.25" customHeight="1" x14ac:dyDescent="0.35">
      <c r="C649" s="3"/>
    </row>
    <row r="650" spans="3:3" ht="14.25" customHeight="1" x14ac:dyDescent="0.35">
      <c r="C650" s="3"/>
    </row>
    <row r="651" spans="3:3" ht="14.25" customHeight="1" x14ac:dyDescent="0.35">
      <c r="C651" s="3"/>
    </row>
    <row r="652" spans="3:3" ht="14.25" customHeight="1" x14ac:dyDescent="0.35">
      <c r="C652" s="3"/>
    </row>
    <row r="653" spans="3:3" ht="14.25" customHeight="1" x14ac:dyDescent="0.35">
      <c r="C653" s="3"/>
    </row>
    <row r="654" spans="3:3" ht="14.25" customHeight="1" x14ac:dyDescent="0.35">
      <c r="C654" s="3"/>
    </row>
    <row r="655" spans="3:3" ht="14.25" customHeight="1" x14ac:dyDescent="0.35">
      <c r="C655" s="3"/>
    </row>
    <row r="656" spans="3:3" ht="14.25" customHeight="1" x14ac:dyDescent="0.35">
      <c r="C656" s="3"/>
    </row>
    <row r="657" spans="3:3" ht="14.25" customHeight="1" x14ac:dyDescent="0.35">
      <c r="C657" s="3"/>
    </row>
    <row r="658" spans="3:3" ht="14.25" customHeight="1" x14ac:dyDescent="0.35">
      <c r="C658" s="3"/>
    </row>
    <row r="659" spans="3:3" ht="14.25" customHeight="1" x14ac:dyDescent="0.35">
      <c r="C659" s="3"/>
    </row>
    <row r="660" spans="3:3" ht="14.25" customHeight="1" x14ac:dyDescent="0.35">
      <c r="C660" s="3"/>
    </row>
    <row r="661" spans="3:3" ht="14.25" customHeight="1" x14ac:dyDescent="0.35">
      <c r="C661" s="3"/>
    </row>
    <row r="662" spans="3:3" ht="14.25" customHeight="1" x14ac:dyDescent="0.35">
      <c r="C662" s="3"/>
    </row>
    <row r="663" spans="3:3" ht="14.25" customHeight="1" x14ac:dyDescent="0.35">
      <c r="C663" s="3"/>
    </row>
    <row r="664" spans="3:3" ht="14.25" customHeight="1" x14ac:dyDescent="0.35">
      <c r="C664" s="3"/>
    </row>
    <row r="665" spans="3:3" ht="14.25" customHeight="1" x14ac:dyDescent="0.35">
      <c r="C665" s="3"/>
    </row>
    <row r="666" spans="3:3" ht="14.25" customHeight="1" x14ac:dyDescent="0.35">
      <c r="C666" s="3"/>
    </row>
    <row r="667" spans="3:3" ht="14.25" customHeight="1" x14ac:dyDescent="0.35">
      <c r="C667" s="3"/>
    </row>
    <row r="668" spans="3:3" ht="14.25" customHeight="1" x14ac:dyDescent="0.35">
      <c r="C668" s="3"/>
    </row>
    <row r="669" spans="3:3" ht="14.25" customHeight="1" x14ac:dyDescent="0.35">
      <c r="C669" s="3"/>
    </row>
    <row r="670" spans="3:3" ht="14.25" customHeight="1" x14ac:dyDescent="0.35">
      <c r="C670" s="3"/>
    </row>
    <row r="671" spans="3:3" ht="14.25" customHeight="1" x14ac:dyDescent="0.35">
      <c r="C671" s="3"/>
    </row>
    <row r="672" spans="3:3" ht="14.25" customHeight="1" x14ac:dyDescent="0.35">
      <c r="C672" s="3"/>
    </row>
    <row r="673" spans="3:3" ht="14.25" customHeight="1" x14ac:dyDescent="0.35">
      <c r="C673" s="3"/>
    </row>
    <row r="674" spans="3:3" ht="14.25" customHeight="1" x14ac:dyDescent="0.35">
      <c r="C674" s="3"/>
    </row>
    <row r="675" spans="3:3" ht="14.25" customHeight="1" x14ac:dyDescent="0.35">
      <c r="C675" s="3"/>
    </row>
    <row r="676" spans="3:3" ht="14.25" customHeight="1" x14ac:dyDescent="0.35">
      <c r="C676" s="3"/>
    </row>
    <row r="677" spans="3:3" ht="14.25" customHeight="1" x14ac:dyDescent="0.35">
      <c r="C677" s="3"/>
    </row>
    <row r="678" spans="3:3" ht="14.25" customHeight="1" x14ac:dyDescent="0.35">
      <c r="C678" s="3"/>
    </row>
    <row r="679" spans="3:3" ht="14.25" customHeight="1" x14ac:dyDescent="0.35">
      <c r="C679" s="3"/>
    </row>
    <row r="680" spans="3:3" ht="14.25" customHeight="1" x14ac:dyDescent="0.35">
      <c r="C680" s="3"/>
    </row>
    <row r="681" spans="3:3" ht="14.25" customHeight="1" x14ac:dyDescent="0.35">
      <c r="C681" s="3"/>
    </row>
    <row r="682" spans="3:3" ht="14.25" customHeight="1" x14ac:dyDescent="0.35">
      <c r="C682" s="3"/>
    </row>
    <row r="683" spans="3:3" ht="14.25" customHeight="1" x14ac:dyDescent="0.35">
      <c r="C683" s="3"/>
    </row>
    <row r="684" spans="3:3" ht="14.25" customHeight="1" x14ac:dyDescent="0.35">
      <c r="C684" s="3"/>
    </row>
    <row r="685" spans="3:3" ht="14.25" customHeight="1" x14ac:dyDescent="0.35">
      <c r="C685" s="3"/>
    </row>
    <row r="686" spans="3:3" ht="14.25" customHeight="1" x14ac:dyDescent="0.35">
      <c r="C686" s="3"/>
    </row>
    <row r="687" spans="3:3" ht="14.25" customHeight="1" x14ac:dyDescent="0.35">
      <c r="C687" s="3"/>
    </row>
    <row r="688" spans="3:3" ht="14.25" customHeight="1" x14ac:dyDescent="0.35">
      <c r="C688" s="3"/>
    </row>
    <row r="689" spans="3:3" ht="14.25" customHeight="1" x14ac:dyDescent="0.35">
      <c r="C689" s="3"/>
    </row>
    <row r="690" spans="3:3" ht="14.25" customHeight="1" x14ac:dyDescent="0.35">
      <c r="C690" s="3"/>
    </row>
    <row r="691" spans="3:3" ht="14.25" customHeight="1" x14ac:dyDescent="0.35">
      <c r="C691" s="3"/>
    </row>
    <row r="692" spans="3:3" ht="14.25" customHeight="1" x14ac:dyDescent="0.35">
      <c r="C692" s="3"/>
    </row>
    <row r="693" spans="3:3" ht="14.25" customHeight="1" x14ac:dyDescent="0.35">
      <c r="C693" s="3"/>
    </row>
    <row r="694" spans="3:3" ht="14.25" customHeight="1" x14ac:dyDescent="0.35">
      <c r="C694" s="3"/>
    </row>
    <row r="695" spans="3:3" ht="14.25" customHeight="1" x14ac:dyDescent="0.35">
      <c r="C695" s="3"/>
    </row>
    <row r="696" spans="3:3" ht="14.25" customHeight="1" x14ac:dyDescent="0.35">
      <c r="C696" s="3"/>
    </row>
    <row r="697" spans="3:3" ht="14.25" customHeight="1" x14ac:dyDescent="0.35">
      <c r="C697" s="3"/>
    </row>
    <row r="698" spans="3:3" ht="14.25" customHeight="1" x14ac:dyDescent="0.35">
      <c r="C698" s="3"/>
    </row>
    <row r="699" spans="3:3" ht="14.25" customHeight="1" x14ac:dyDescent="0.35">
      <c r="C699" s="3"/>
    </row>
    <row r="700" spans="3:3" ht="14.25" customHeight="1" x14ac:dyDescent="0.35">
      <c r="C700" s="3"/>
    </row>
    <row r="701" spans="3:3" ht="14.25" customHeight="1" x14ac:dyDescent="0.35">
      <c r="C701" s="3"/>
    </row>
    <row r="702" spans="3:3" ht="14.25" customHeight="1" x14ac:dyDescent="0.35">
      <c r="C702" s="3"/>
    </row>
    <row r="703" spans="3:3" ht="14.25" customHeight="1" x14ac:dyDescent="0.35">
      <c r="C703" s="3"/>
    </row>
    <row r="704" spans="3:3" ht="14.25" customHeight="1" x14ac:dyDescent="0.35">
      <c r="C704" s="3"/>
    </row>
    <row r="705" spans="3:3" ht="14.25" customHeight="1" x14ac:dyDescent="0.35">
      <c r="C705" s="3"/>
    </row>
    <row r="706" spans="3:3" ht="14.25" customHeight="1" x14ac:dyDescent="0.35">
      <c r="C706" s="3"/>
    </row>
    <row r="707" spans="3:3" ht="14.25" customHeight="1" x14ac:dyDescent="0.35">
      <c r="C707" s="3"/>
    </row>
    <row r="708" spans="3:3" ht="14.25" customHeight="1" x14ac:dyDescent="0.35">
      <c r="C708" s="3"/>
    </row>
    <row r="709" spans="3:3" ht="14.25" customHeight="1" x14ac:dyDescent="0.35">
      <c r="C709" s="3"/>
    </row>
    <row r="710" spans="3:3" ht="14.25" customHeight="1" x14ac:dyDescent="0.35">
      <c r="C710" s="3"/>
    </row>
    <row r="711" spans="3:3" ht="14.25" customHeight="1" x14ac:dyDescent="0.35">
      <c r="C711" s="3"/>
    </row>
    <row r="712" spans="3:3" ht="14.25" customHeight="1" x14ac:dyDescent="0.35">
      <c r="C712" s="3"/>
    </row>
    <row r="713" spans="3:3" ht="14.25" customHeight="1" x14ac:dyDescent="0.35">
      <c r="C713" s="3"/>
    </row>
    <row r="714" spans="3:3" ht="14.25" customHeight="1" x14ac:dyDescent="0.35">
      <c r="C714" s="3"/>
    </row>
    <row r="715" spans="3:3" ht="14.25" customHeight="1" x14ac:dyDescent="0.35">
      <c r="C715" s="3"/>
    </row>
    <row r="716" spans="3:3" ht="14.25" customHeight="1" x14ac:dyDescent="0.35">
      <c r="C716" s="3"/>
    </row>
    <row r="717" spans="3:3" ht="14.25" customHeight="1" x14ac:dyDescent="0.35">
      <c r="C717" s="3"/>
    </row>
    <row r="718" spans="3:3" ht="14.25" customHeight="1" x14ac:dyDescent="0.35">
      <c r="C718" s="3"/>
    </row>
    <row r="719" spans="3:3" ht="14.25" customHeight="1" x14ac:dyDescent="0.35">
      <c r="C719" s="3"/>
    </row>
    <row r="720" spans="3:3" ht="14.25" customHeight="1" x14ac:dyDescent="0.35">
      <c r="C720" s="3"/>
    </row>
    <row r="721" spans="3:3" ht="14.25" customHeight="1" x14ac:dyDescent="0.35">
      <c r="C721" s="3"/>
    </row>
    <row r="722" spans="3:3" ht="14.25" customHeight="1" x14ac:dyDescent="0.35">
      <c r="C722" s="3"/>
    </row>
    <row r="723" spans="3:3" ht="14.25" customHeight="1" x14ac:dyDescent="0.35">
      <c r="C723" s="3"/>
    </row>
    <row r="724" spans="3:3" ht="14.25" customHeight="1" x14ac:dyDescent="0.35">
      <c r="C724" s="3"/>
    </row>
    <row r="725" spans="3:3" ht="14.25" customHeight="1" x14ac:dyDescent="0.35">
      <c r="C725" s="3"/>
    </row>
    <row r="726" spans="3:3" ht="14.25" customHeight="1" x14ac:dyDescent="0.35">
      <c r="C726" s="3"/>
    </row>
    <row r="727" spans="3:3" ht="14.25" customHeight="1" x14ac:dyDescent="0.35">
      <c r="C727" s="3"/>
    </row>
    <row r="728" spans="3:3" ht="14.25" customHeight="1" x14ac:dyDescent="0.35">
      <c r="C728" s="3"/>
    </row>
    <row r="729" spans="3:3" ht="14.25" customHeight="1" x14ac:dyDescent="0.35">
      <c r="C729" s="3"/>
    </row>
    <row r="730" spans="3:3" ht="14.25" customHeight="1" x14ac:dyDescent="0.35">
      <c r="C730" s="3"/>
    </row>
    <row r="731" spans="3:3" ht="14.25" customHeight="1" x14ac:dyDescent="0.35">
      <c r="C731" s="3"/>
    </row>
    <row r="732" spans="3:3" ht="14.25" customHeight="1" x14ac:dyDescent="0.35">
      <c r="C732" s="3"/>
    </row>
    <row r="733" spans="3:3" ht="14.25" customHeight="1" x14ac:dyDescent="0.35">
      <c r="C733" s="3"/>
    </row>
    <row r="734" spans="3:3" ht="14.25" customHeight="1" x14ac:dyDescent="0.35">
      <c r="C734" s="3"/>
    </row>
    <row r="735" spans="3:3" ht="14.25" customHeight="1" x14ac:dyDescent="0.35">
      <c r="C735" s="3"/>
    </row>
    <row r="736" spans="3:3" ht="14.25" customHeight="1" x14ac:dyDescent="0.35">
      <c r="C736" s="3"/>
    </row>
    <row r="737" spans="3:3" ht="14.25" customHeight="1" x14ac:dyDescent="0.35">
      <c r="C737" s="3"/>
    </row>
    <row r="738" spans="3:3" ht="14.25" customHeight="1" x14ac:dyDescent="0.35">
      <c r="C738" s="3"/>
    </row>
    <row r="739" spans="3:3" ht="14.25" customHeight="1" x14ac:dyDescent="0.35">
      <c r="C739" s="3"/>
    </row>
    <row r="740" spans="3:3" ht="14.25" customHeight="1" x14ac:dyDescent="0.35">
      <c r="C740" s="3"/>
    </row>
    <row r="741" spans="3:3" ht="14.25" customHeight="1" x14ac:dyDescent="0.35">
      <c r="C741" s="3"/>
    </row>
    <row r="742" spans="3:3" ht="14.25" customHeight="1" x14ac:dyDescent="0.35">
      <c r="C742" s="3"/>
    </row>
    <row r="743" spans="3:3" ht="14.25" customHeight="1" x14ac:dyDescent="0.35">
      <c r="C743" s="3"/>
    </row>
    <row r="744" spans="3:3" ht="14.25" customHeight="1" x14ac:dyDescent="0.35">
      <c r="C744" s="3"/>
    </row>
    <row r="745" spans="3:3" ht="14.25" customHeight="1" x14ac:dyDescent="0.35">
      <c r="C745" s="3"/>
    </row>
    <row r="746" spans="3:3" ht="14.25" customHeight="1" x14ac:dyDescent="0.35">
      <c r="C746" s="3"/>
    </row>
    <row r="747" spans="3:3" ht="14.25" customHeight="1" x14ac:dyDescent="0.35">
      <c r="C747" s="3"/>
    </row>
    <row r="748" spans="3:3" ht="14.25" customHeight="1" x14ac:dyDescent="0.35">
      <c r="C748" s="3"/>
    </row>
    <row r="749" spans="3:3" ht="14.25" customHeight="1" x14ac:dyDescent="0.35">
      <c r="C749" s="3"/>
    </row>
    <row r="750" spans="3:3" ht="14.25" customHeight="1" x14ac:dyDescent="0.35">
      <c r="C750" s="3"/>
    </row>
    <row r="751" spans="3:3" ht="14.25" customHeight="1" x14ac:dyDescent="0.35">
      <c r="C751" s="3"/>
    </row>
    <row r="752" spans="3:3" ht="14.25" customHeight="1" x14ac:dyDescent="0.35">
      <c r="C752" s="3"/>
    </row>
    <row r="753" spans="3:3" ht="14.25" customHeight="1" x14ac:dyDescent="0.35">
      <c r="C753" s="3"/>
    </row>
    <row r="754" spans="3:3" ht="14.25" customHeight="1" x14ac:dyDescent="0.35">
      <c r="C754" s="3"/>
    </row>
    <row r="755" spans="3:3" ht="14.25" customHeight="1" x14ac:dyDescent="0.35">
      <c r="C755" s="3"/>
    </row>
    <row r="756" spans="3:3" ht="14.25" customHeight="1" x14ac:dyDescent="0.35">
      <c r="C756" s="3"/>
    </row>
    <row r="757" spans="3:3" ht="14.25" customHeight="1" x14ac:dyDescent="0.35">
      <c r="C757" s="3"/>
    </row>
    <row r="758" spans="3:3" ht="14.25" customHeight="1" x14ac:dyDescent="0.35">
      <c r="C758" s="3"/>
    </row>
    <row r="759" spans="3:3" ht="14.25" customHeight="1" x14ac:dyDescent="0.35">
      <c r="C759" s="3"/>
    </row>
    <row r="760" spans="3:3" ht="14.25" customHeight="1" x14ac:dyDescent="0.35">
      <c r="C760" s="3"/>
    </row>
    <row r="761" spans="3:3" ht="14.25" customHeight="1" x14ac:dyDescent="0.35">
      <c r="C761" s="3"/>
    </row>
    <row r="762" spans="3:3" ht="14.25" customHeight="1" x14ac:dyDescent="0.35">
      <c r="C762" s="3"/>
    </row>
    <row r="763" spans="3:3" ht="14.25" customHeight="1" x14ac:dyDescent="0.35">
      <c r="C763" s="3"/>
    </row>
    <row r="764" spans="3:3" ht="14.25" customHeight="1" x14ac:dyDescent="0.35">
      <c r="C764" s="3"/>
    </row>
    <row r="765" spans="3:3" ht="14.25" customHeight="1" x14ac:dyDescent="0.35">
      <c r="C765" s="3"/>
    </row>
    <row r="766" spans="3:3" ht="14.25" customHeight="1" x14ac:dyDescent="0.35">
      <c r="C766" s="3"/>
    </row>
    <row r="767" spans="3:3" ht="14.25" customHeight="1" x14ac:dyDescent="0.35">
      <c r="C767" s="3"/>
    </row>
    <row r="768" spans="3:3" ht="14.25" customHeight="1" x14ac:dyDescent="0.35">
      <c r="C768" s="3"/>
    </row>
    <row r="769" spans="3:3" ht="14.25" customHeight="1" x14ac:dyDescent="0.35">
      <c r="C769" s="3"/>
    </row>
    <row r="770" spans="3:3" ht="14.25" customHeight="1" x14ac:dyDescent="0.35">
      <c r="C770" s="3"/>
    </row>
    <row r="771" spans="3:3" ht="14.25" customHeight="1" x14ac:dyDescent="0.35">
      <c r="C771" s="3"/>
    </row>
    <row r="772" spans="3:3" ht="14.25" customHeight="1" x14ac:dyDescent="0.35">
      <c r="C772" s="3"/>
    </row>
    <row r="773" spans="3:3" ht="14.25" customHeight="1" x14ac:dyDescent="0.35">
      <c r="C773" s="3"/>
    </row>
    <row r="774" spans="3:3" ht="14.25" customHeight="1" x14ac:dyDescent="0.35">
      <c r="C774" s="3"/>
    </row>
    <row r="775" spans="3:3" ht="14.25" customHeight="1" x14ac:dyDescent="0.35">
      <c r="C775" s="3"/>
    </row>
    <row r="776" spans="3:3" ht="14.25" customHeight="1" x14ac:dyDescent="0.35">
      <c r="C776" s="3"/>
    </row>
    <row r="777" spans="3:3" ht="14.25" customHeight="1" x14ac:dyDescent="0.35">
      <c r="C777" s="3"/>
    </row>
    <row r="778" spans="3:3" ht="14.25" customHeight="1" x14ac:dyDescent="0.35">
      <c r="C778" s="3"/>
    </row>
    <row r="779" spans="3:3" ht="14.25" customHeight="1" x14ac:dyDescent="0.35">
      <c r="C779" s="3"/>
    </row>
    <row r="780" spans="3:3" ht="14.25" customHeight="1" x14ac:dyDescent="0.35">
      <c r="C780" s="3"/>
    </row>
    <row r="781" spans="3:3" ht="14.25" customHeight="1" x14ac:dyDescent="0.35">
      <c r="C781" s="3"/>
    </row>
    <row r="782" spans="3:3" ht="14.25" customHeight="1" x14ac:dyDescent="0.35">
      <c r="C782" s="3"/>
    </row>
    <row r="783" spans="3:3" ht="14.25" customHeight="1" x14ac:dyDescent="0.35">
      <c r="C783" s="3"/>
    </row>
    <row r="784" spans="3:3" ht="14.25" customHeight="1" x14ac:dyDescent="0.35">
      <c r="C784" s="3"/>
    </row>
    <row r="785" spans="3:3" ht="14.25" customHeight="1" x14ac:dyDescent="0.35">
      <c r="C785" s="3"/>
    </row>
    <row r="786" spans="3:3" ht="14.25" customHeight="1" x14ac:dyDescent="0.35">
      <c r="C786" s="3"/>
    </row>
    <row r="787" spans="3:3" ht="14.25" customHeight="1" x14ac:dyDescent="0.35">
      <c r="C787" s="3"/>
    </row>
    <row r="788" spans="3:3" ht="14.25" customHeight="1" x14ac:dyDescent="0.35">
      <c r="C788" s="3"/>
    </row>
    <row r="789" spans="3:3" ht="14.25" customHeight="1" x14ac:dyDescent="0.35">
      <c r="C789" s="3"/>
    </row>
    <row r="790" spans="3:3" ht="14.25" customHeight="1" x14ac:dyDescent="0.35">
      <c r="C790" s="3"/>
    </row>
    <row r="791" spans="3:3" ht="14.25" customHeight="1" x14ac:dyDescent="0.35">
      <c r="C791" s="3"/>
    </row>
    <row r="792" spans="3:3" ht="14.25" customHeight="1" x14ac:dyDescent="0.35">
      <c r="C792" s="3"/>
    </row>
    <row r="793" spans="3:3" ht="14.25" customHeight="1" x14ac:dyDescent="0.35">
      <c r="C793" s="3"/>
    </row>
    <row r="794" spans="3:3" ht="14.25" customHeight="1" x14ac:dyDescent="0.35">
      <c r="C794" s="3"/>
    </row>
    <row r="795" spans="3:3" ht="14.25" customHeight="1" x14ac:dyDescent="0.35">
      <c r="C795" s="3"/>
    </row>
    <row r="796" spans="3:3" ht="14.25" customHeight="1" x14ac:dyDescent="0.35">
      <c r="C796" s="3"/>
    </row>
    <row r="797" spans="3:3" ht="14.25" customHeight="1" x14ac:dyDescent="0.35">
      <c r="C797" s="3"/>
    </row>
    <row r="798" spans="3:3" ht="14.25" customHeight="1" x14ac:dyDescent="0.35">
      <c r="C798" s="3"/>
    </row>
    <row r="799" spans="3:3" ht="14.25" customHeight="1" x14ac:dyDescent="0.35">
      <c r="C799" s="3"/>
    </row>
    <row r="800" spans="3:3" ht="14.25" customHeight="1" x14ac:dyDescent="0.35">
      <c r="C800" s="3"/>
    </row>
    <row r="801" spans="3:3" ht="14.25" customHeight="1" x14ac:dyDescent="0.35">
      <c r="C801" s="3"/>
    </row>
    <row r="802" spans="3:3" ht="14.25" customHeight="1" x14ac:dyDescent="0.35">
      <c r="C802" s="3"/>
    </row>
    <row r="803" spans="3:3" ht="14.25" customHeight="1" x14ac:dyDescent="0.35">
      <c r="C803" s="3"/>
    </row>
    <row r="804" spans="3:3" ht="14.25" customHeight="1" x14ac:dyDescent="0.35">
      <c r="C804" s="3"/>
    </row>
    <row r="805" spans="3:3" ht="14.25" customHeight="1" x14ac:dyDescent="0.35">
      <c r="C805" s="3"/>
    </row>
    <row r="806" spans="3:3" ht="14.25" customHeight="1" x14ac:dyDescent="0.35">
      <c r="C806" s="3"/>
    </row>
    <row r="807" spans="3:3" ht="14.25" customHeight="1" x14ac:dyDescent="0.35">
      <c r="C807" s="3"/>
    </row>
    <row r="808" spans="3:3" ht="14.25" customHeight="1" x14ac:dyDescent="0.35">
      <c r="C808" s="3"/>
    </row>
    <row r="809" spans="3:3" ht="14.25" customHeight="1" x14ac:dyDescent="0.35">
      <c r="C809" s="3"/>
    </row>
    <row r="810" spans="3:3" ht="14.25" customHeight="1" x14ac:dyDescent="0.35">
      <c r="C810" s="3"/>
    </row>
    <row r="811" spans="3:3" ht="14.25" customHeight="1" x14ac:dyDescent="0.35">
      <c r="C811" s="3"/>
    </row>
    <row r="812" spans="3:3" ht="14.25" customHeight="1" x14ac:dyDescent="0.35">
      <c r="C812" s="3"/>
    </row>
    <row r="813" spans="3:3" ht="14.25" customHeight="1" x14ac:dyDescent="0.35">
      <c r="C813" s="3"/>
    </row>
    <row r="814" spans="3:3" ht="14.25" customHeight="1" x14ac:dyDescent="0.35">
      <c r="C814" s="3"/>
    </row>
    <row r="815" spans="3:3" ht="14.25" customHeight="1" x14ac:dyDescent="0.35">
      <c r="C815" s="3"/>
    </row>
    <row r="816" spans="3:3" ht="14.25" customHeight="1" x14ac:dyDescent="0.35">
      <c r="C816" s="3"/>
    </row>
    <row r="817" spans="3:3" ht="14.25" customHeight="1" x14ac:dyDescent="0.35">
      <c r="C817" s="3"/>
    </row>
    <row r="818" spans="3:3" ht="14.25" customHeight="1" x14ac:dyDescent="0.35">
      <c r="C818" s="3"/>
    </row>
    <row r="819" spans="3:3" ht="14.25" customHeight="1" x14ac:dyDescent="0.35">
      <c r="C819" s="3"/>
    </row>
    <row r="820" spans="3:3" ht="14.25" customHeight="1" x14ac:dyDescent="0.35">
      <c r="C820" s="3"/>
    </row>
    <row r="821" spans="3:3" ht="14.25" customHeight="1" x14ac:dyDescent="0.35">
      <c r="C821" s="3"/>
    </row>
    <row r="822" spans="3:3" ht="14.25" customHeight="1" x14ac:dyDescent="0.35">
      <c r="C822" s="3"/>
    </row>
    <row r="823" spans="3:3" ht="14.25" customHeight="1" x14ac:dyDescent="0.35">
      <c r="C823" s="3"/>
    </row>
    <row r="824" spans="3:3" ht="14.25" customHeight="1" x14ac:dyDescent="0.35">
      <c r="C824" s="3"/>
    </row>
    <row r="825" spans="3:3" ht="14.25" customHeight="1" x14ac:dyDescent="0.35">
      <c r="C825" s="3"/>
    </row>
    <row r="826" spans="3:3" ht="14.25" customHeight="1" x14ac:dyDescent="0.35">
      <c r="C826" s="3"/>
    </row>
    <row r="827" spans="3:3" ht="14.25" customHeight="1" x14ac:dyDescent="0.35">
      <c r="C827" s="3"/>
    </row>
    <row r="828" spans="3:3" ht="14.25" customHeight="1" x14ac:dyDescent="0.35">
      <c r="C828" s="3"/>
    </row>
    <row r="829" spans="3:3" ht="14.25" customHeight="1" x14ac:dyDescent="0.35">
      <c r="C829" s="3"/>
    </row>
    <row r="830" spans="3:3" ht="14.25" customHeight="1" x14ac:dyDescent="0.35">
      <c r="C830" s="3"/>
    </row>
    <row r="831" spans="3:3" ht="14.25" customHeight="1" x14ac:dyDescent="0.35">
      <c r="C831" s="3"/>
    </row>
    <row r="832" spans="3:3" ht="14.25" customHeight="1" x14ac:dyDescent="0.35">
      <c r="C832" s="3"/>
    </row>
    <row r="833" spans="3:3" ht="14.25" customHeight="1" x14ac:dyDescent="0.35">
      <c r="C833" s="3"/>
    </row>
    <row r="834" spans="3:3" ht="14.25" customHeight="1" x14ac:dyDescent="0.35">
      <c r="C834" s="3"/>
    </row>
    <row r="835" spans="3:3" ht="14.25" customHeight="1" x14ac:dyDescent="0.35">
      <c r="C835" s="3"/>
    </row>
    <row r="836" spans="3:3" ht="14.25" customHeight="1" x14ac:dyDescent="0.35">
      <c r="C836" s="3"/>
    </row>
    <row r="837" spans="3:3" ht="14.25" customHeight="1" x14ac:dyDescent="0.35">
      <c r="C837" s="3"/>
    </row>
    <row r="838" spans="3:3" ht="14.25" customHeight="1" x14ac:dyDescent="0.35">
      <c r="C838" s="3"/>
    </row>
    <row r="839" spans="3:3" ht="14.25" customHeight="1" x14ac:dyDescent="0.35">
      <c r="C839" s="3"/>
    </row>
    <row r="840" spans="3:3" ht="14.25" customHeight="1" x14ac:dyDescent="0.35">
      <c r="C840" s="3"/>
    </row>
    <row r="841" spans="3:3" ht="14.25" customHeight="1" x14ac:dyDescent="0.35">
      <c r="C841" s="3"/>
    </row>
    <row r="842" spans="3:3" ht="14.25" customHeight="1" x14ac:dyDescent="0.35">
      <c r="C842" s="3"/>
    </row>
    <row r="843" spans="3:3" ht="14.25" customHeight="1" x14ac:dyDescent="0.35">
      <c r="C843" s="3"/>
    </row>
    <row r="844" spans="3:3" ht="14.25" customHeight="1" x14ac:dyDescent="0.35">
      <c r="C844" s="3"/>
    </row>
    <row r="845" spans="3:3" ht="14.25" customHeight="1" x14ac:dyDescent="0.35">
      <c r="C845" s="3"/>
    </row>
    <row r="846" spans="3:3" ht="14.25" customHeight="1" x14ac:dyDescent="0.35">
      <c r="C846" s="3"/>
    </row>
    <row r="847" spans="3:3" ht="14.25" customHeight="1" x14ac:dyDescent="0.35">
      <c r="C847" s="3"/>
    </row>
    <row r="848" spans="3:3" ht="14.25" customHeight="1" x14ac:dyDescent="0.35">
      <c r="C848" s="3"/>
    </row>
    <row r="849" spans="3:3" ht="14.25" customHeight="1" x14ac:dyDescent="0.35">
      <c r="C849" s="3"/>
    </row>
    <row r="850" spans="3:3" ht="14.25" customHeight="1" x14ac:dyDescent="0.35">
      <c r="C850" s="3"/>
    </row>
    <row r="851" spans="3:3" ht="14.25" customHeight="1" x14ac:dyDescent="0.35">
      <c r="C851" s="3"/>
    </row>
    <row r="852" spans="3:3" ht="14.25" customHeight="1" x14ac:dyDescent="0.35">
      <c r="C852" s="3"/>
    </row>
    <row r="853" spans="3:3" ht="14.25" customHeight="1" x14ac:dyDescent="0.35">
      <c r="C853" s="3"/>
    </row>
    <row r="854" spans="3:3" ht="14.25" customHeight="1" x14ac:dyDescent="0.35">
      <c r="C854" s="3"/>
    </row>
    <row r="855" spans="3:3" ht="14.25" customHeight="1" x14ac:dyDescent="0.35">
      <c r="C855" s="3"/>
    </row>
    <row r="856" spans="3:3" ht="14.25" customHeight="1" x14ac:dyDescent="0.35">
      <c r="C856" s="3"/>
    </row>
    <row r="857" spans="3:3" ht="14.25" customHeight="1" x14ac:dyDescent="0.35">
      <c r="C857" s="3"/>
    </row>
    <row r="858" spans="3:3" ht="14.25" customHeight="1" x14ac:dyDescent="0.35">
      <c r="C858" s="3"/>
    </row>
    <row r="859" spans="3:3" ht="14.25" customHeight="1" x14ac:dyDescent="0.35">
      <c r="C859" s="3"/>
    </row>
    <row r="860" spans="3:3" ht="14.25" customHeight="1" x14ac:dyDescent="0.35">
      <c r="C860" s="3"/>
    </row>
    <row r="861" spans="3:3" ht="14.25" customHeight="1" x14ac:dyDescent="0.35">
      <c r="C861" s="3"/>
    </row>
    <row r="862" spans="3:3" ht="14.25" customHeight="1" x14ac:dyDescent="0.35">
      <c r="C862" s="3"/>
    </row>
    <row r="863" spans="3:3" ht="14.25" customHeight="1" x14ac:dyDescent="0.35">
      <c r="C863" s="3"/>
    </row>
    <row r="864" spans="3:3" ht="14.25" customHeight="1" x14ac:dyDescent="0.35">
      <c r="C864" s="3"/>
    </row>
    <row r="865" spans="3:3" ht="14.25" customHeight="1" x14ac:dyDescent="0.35">
      <c r="C865" s="3"/>
    </row>
    <row r="866" spans="3:3" ht="14.25" customHeight="1" x14ac:dyDescent="0.35">
      <c r="C866" s="3"/>
    </row>
    <row r="867" spans="3:3" ht="14.25" customHeight="1" x14ac:dyDescent="0.35">
      <c r="C867" s="3"/>
    </row>
    <row r="868" spans="3:3" ht="14.25" customHeight="1" x14ac:dyDescent="0.35">
      <c r="C868" s="3"/>
    </row>
    <row r="869" spans="3:3" ht="14.25" customHeight="1" x14ac:dyDescent="0.35">
      <c r="C869" s="3"/>
    </row>
    <row r="870" spans="3:3" ht="14.25" customHeight="1" x14ac:dyDescent="0.35">
      <c r="C870" s="3"/>
    </row>
    <row r="871" spans="3:3" ht="14.25" customHeight="1" x14ac:dyDescent="0.35">
      <c r="C871" s="3"/>
    </row>
    <row r="872" spans="3:3" ht="14.25" customHeight="1" x14ac:dyDescent="0.35">
      <c r="C872" s="3"/>
    </row>
    <row r="873" spans="3:3" ht="14.25" customHeight="1" x14ac:dyDescent="0.35">
      <c r="C873" s="3"/>
    </row>
    <row r="874" spans="3:3" ht="14.25" customHeight="1" x14ac:dyDescent="0.35">
      <c r="C874" s="3"/>
    </row>
    <row r="875" spans="3:3" ht="14.25" customHeight="1" x14ac:dyDescent="0.35">
      <c r="C875" s="3"/>
    </row>
    <row r="876" spans="3:3" ht="14.25" customHeight="1" x14ac:dyDescent="0.35">
      <c r="C876" s="3"/>
    </row>
    <row r="877" spans="3:3" ht="14.25" customHeight="1" x14ac:dyDescent="0.35">
      <c r="C877" s="3"/>
    </row>
    <row r="878" spans="3:3" ht="14.25" customHeight="1" x14ac:dyDescent="0.35">
      <c r="C878" s="3"/>
    </row>
    <row r="879" spans="3:3" ht="14.25" customHeight="1" x14ac:dyDescent="0.35">
      <c r="C879" s="3"/>
    </row>
    <row r="880" spans="3:3" ht="14.25" customHeight="1" x14ac:dyDescent="0.35">
      <c r="C880" s="3"/>
    </row>
    <row r="881" spans="3:3" ht="14.25" customHeight="1" x14ac:dyDescent="0.35">
      <c r="C881" s="3"/>
    </row>
    <row r="882" spans="3:3" ht="14.25" customHeight="1" x14ac:dyDescent="0.35">
      <c r="C882" s="3"/>
    </row>
    <row r="883" spans="3:3" ht="14.25" customHeight="1" x14ac:dyDescent="0.35">
      <c r="C883" s="3"/>
    </row>
    <row r="884" spans="3:3" ht="14.25" customHeight="1" x14ac:dyDescent="0.35">
      <c r="C884" s="3"/>
    </row>
    <row r="885" spans="3:3" ht="14.25" customHeight="1" x14ac:dyDescent="0.35">
      <c r="C885" s="3"/>
    </row>
    <row r="886" spans="3:3" ht="14.25" customHeight="1" x14ac:dyDescent="0.35">
      <c r="C886" s="3"/>
    </row>
    <row r="887" spans="3:3" ht="14.25" customHeight="1" x14ac:dyDescent="0.35">
      <c r="C887" s="3"/>
    </row>
    <row r="888" spans="3:3" ht="14.25" customHeight="1" x14ac:dyDescent="0.35">
      <c r="C888" s="3"/>
    </row>
    <row r="889" spans="3:3" ht="14.25" customHeight="1" x14ac:dyDescent="0.35">
      <c r="C889" s="3"/>
    </row>
    <row r="890" spans="3:3" ht="14.25" customHeight="1" x14ac:dyDescent="0.35">
      <c r="C890" s="3"/>
    </row>
    <row r="891" spans="3:3" ht="14.25" customHeight="1" x14ac:dyDescent="0.35">
      <c r="C891" s="3"/>
    </row>
    <row r="892" spans="3:3" ht="14.25" customHeight="1" x14ac:dyDescent="0.35">
      <c r="C892" s="3"/>
    </row>
    <row r="893" spans="3:3" ht="14.25" customHeight="1" x14ac:dyDescent="0.35">
      <c r="C893" s="3"/>
    </row>
    <row r="894" spans="3:3" ht="14.25" customHeight="1" x14ac:dyDescent="0.35">
      <c r="C894" s="3"/>
    </row>
    <row r="895" spans="3:3" ht="14.25" customHeight="1" x14ac:dyDescent="0.35">
      <c r="C895" s="3"/>
    </row>
    <row r="896" spans="3:3" ht="14.25" customHeight="1" x14ac:dyDescent="0.35">
      <c r="C896" s="3"/>
    </row>
    <row r="897" spans="3:3" ht="14.25" customHeight="1" x14ac:dyDescent="0.35">
      <c r="C897" s="3"/>
    </row>
    <row r="898" spans="3:3" ht="14.25" customHeight="1" x14ac:dyDescent="0.35">
      <c r="C898" s="3"/>
    </row>
    <row r="899" spans="3:3" ht="14.25" customHeight="1" x14ac:dyDescent="0.35">
      <c r="C899" s="3"/>
    </row>
    <row r="900" spans="3:3" ht="14.25" customHeight="1" x14ac:dyDescent="0.35">
      <c r="C900" s="3"/>
    </row>
    <row r="901" spans="3:3" ht="14.25" customHeight="1" x14ac:dyDescent="0.35">
      <c r="C901" s="3"/>
    </row>
    <row r="902" spans="3:3" ht="14.25" customHeight="1" x14ac:dyDescent="0.35">
      <c r="C902" s="3"/>
    </row>
    <row r="903" spans="3:3" ht="14.25" customHeight="1" x14ac:dyDescent="0.35">
      <c r="C903" s="3"/>
    </row>
    <row r="904" spans="3:3" ht="14.25" customHeight="1" x14ac:dyDescent="0.35">
      <c r="C904" s="3"/>
    </row>
    <row r="905" spans="3:3" ht="14.25" customHeight="1" x14ac:dyDescent="0.35">
      <c r="C905" s="3"/>
    </row>
    <row r="906" spans="3:3" ht="14.25" customHeight="1" x14ac:dyDescent="0.35">
      <c r="C906" s="3"/>
    </row>
    <row r="907" spans="3:3" ht="14.25" customHeight="1" x14ac:dyDescent="0.35">
      <c r="C907" s="3"/>
    </row>
    <row r="908" spans="3:3" ht="14.25" customHeight="1" x14ac:dyDescent="0.35">
      <c r="C908" s="3"/>
    </row>
    <row r="909" spans="3:3" ht="14.25" customHeight="1" x14ac:dyDescent="0.35">
      <c r="C909" s="3"/>
    </row>
    <row r="910" spans="3:3" ht="14.25" customHeight="1" x14ac:dyDescent="0.35">
      <c r="C910" s="3"/>
    </row>
    <row r="911" spans="3:3" ht="14.25" customHeight="1" x14ac:dyDescent="0.35">
      <c r="C911" s="3"/>
    </row>
    <row r="912" spans="3:3" ht="14.25" customHeight="1" x14ac:dyDescent="0.35">
      <c r="C912" s="3"/>
    </row>
    <row r="913" spans="3:3" ht="14.25" customHeight="1" x14ac:dyDescent="0.35">
      <c r="C913" s="3"/>
    </row>
    <row r="914" spans="3:3" ht="14.25" customHeight="1" x14ac:dyDescent="0.35">
      <c r="C914" s="3"/>
    </row>
    <row r="915" spans="3:3" ht="14.25" customHeight="1" x14ac:dyDescent="0.35">
      <c r="C915" s="3"/>
    </row>
    <row r="916" spans="3:3" ht="14.25" customHeight="1" x14ac:dyDescent="0.35">
      <c r="C916" s="3"/>
    </row>
    <row r="917" spans="3:3" ht="14.25" customHeight="1" x14ac:dyDescent="0.35">
      <c r="C917" s="3"/>
    </row>
    <row r="918" spans="3:3" ht="14.25" customHeight="1" x14ac:dyDescent="0.35">
      <c r="C918" s="3"/>
    </row>
    <row r="919" spans="3:3" ht="14.25" customHeight="1" x14ac:dyDescent="0.35">
      <c r="C919" s="3"/>
    </row>
    <row r="920" spans="3:3" ht="14.25" customHeight="1" x14ac:dyDescent="0.35">
      <c r="C920" s="3"/>
    </row>
    <row r="921" spans="3:3" ht="14.25" customHeight="1" x14ac:dyDescent="0.35">
      <c r="C921" s="3"/>
    </row>
    <row r="922" spans="3:3" ht="14.25" customHeight="1" x14ac:dyDescent="0.35">
      <c r="C922" s="3"/>
    </row>
    <row r="923" spans="3:3" ht="14.25" customHeight="1" x14ac:dyDescent="0.35">
      <c r="C923" s="3"/>
    </row>
    <row r="924" spans="3:3" ht="14.25" customHeight="1" x14ac:dyDescent="0.35">
      <c r="C924" s="3"/>
    </row>
    <row r="925" spans="3:3" ht="14.25" customHeight="1" x14ac:dyDescent="0.35">
      <c r="C925" s="3"/>
    </row>
    <row r="926" spans="3:3" ht="14.25" customHeight="1" x14ac:dyDescent="0.35">
      <c r="C926" s="3"/>
    </row>
    <row r="927" spans="3:3" ht="14.25" customHeight="1" x14ac:dyDescent="0.35">
      <c r="C927" s="3"/>
    </row>
    <row r="928" spans="3:3" ht="14.25" customHeight="1" x14ac:dyDescent="0.35">
      <c r="C928" s="3"/>
    </row>
    <row r="929" spans="3:3" ht="14.25" customHeight="1" x14ac:dyDescent="0.35">
      <c r="C929" s="3"/>
    </row>
    <row r="930" spans="3:3" ht="14.25" customHeight="1" x14ac:dyDescent="0.35">
      <c r="C930" s="3"/>
    </row>
    <row r="931" spans="3:3" ht="14.25" customHeight="1" x14ac:dyDescent="0.35">
      <c r="C931" s="3"/>
    </row>
    <row r="932" spans="3:3" ht="14.25" customHeight="1" x14ac:dyDescent="0.35">
      <c r="C932" s="3"/>
    </row>
    <row r="933" spans="3:3" ht="14.25" customHeight="1" x14ac:dyDescent="0.35">
      <c r="C933" s="3"/>
    </row>
    <row r="934" spans="3:3" ht="14.25" customHeight="1" x14ac:dyDescent="0.35">
      <c r="C934" s="3"/>
    </row>
    <row r="935" spans="3:3" ht="14.25" customHeight="1" x14ac:dyDescent="0.35">
      <c r="C935" s="3"/>
    </row>
    <row r="936" spans="3:3" ht="14.25" customHeight="1" x14ac:dyDescent="0.35">
      <c r="C936" s="3"/>
    </row>
    <row r="937" spans="3:3" ht="14.25" customHeight="1" x14ac:dyDescent="0.35">
      <c r="C937" s="3"/>
    </row>
    <row r="938" spans="3:3" ht="14.25" customHeight="1" x14ac:dyDescent="0.35">
      <c r="C938" s="3"/>
    </row>
    <row r="939" spans="3:3" ht="14.25" customHeight="1" x14ac:dyDescent="0.35">
      <c r="C939" s="3"/>
    </row>
    <row r="940" spans="3:3" ht="14.25" customHeight="1" x14ac:dyDescent="0.35">
      <c r="C940" s="3"/>
    </row>
    <row r="941" spans="3:3" ht="14.25" customHeight="1" x14ac:dyDescent="0.35">
      <c r="C941" s="3"/>
    </row>
    <row r="942" spans="3:3" ht="14.25" customHeight="1" x14ac:dyDescent="0.35">
      <c r="C942" s="3"/>
    </row>
    <row r="943" spans="3:3" ht="14.25" customHeight="1" x14ac:dyDescent="0.35">
      <c r="C943" s="3"/>
    </row>
    <row r="944" spans="3:3" ht="14.25" customHeight="1" x14ac:dyDescent="0.35">
      <c r="C944" s="3"/>
    </row>
    <row r="945" spans="3:3" ht="14.25" customHeight="1" x14ac:dyDescent="0.35">
      <c r="C945" s="3"/>
    </row>
    <row r="946" spans="3:3" ht="14.25" customHeight="1" x14ac:dyDescent="0.35">
      <c r="C946" s="3"/>
    </row>
    <row r="947" spans="3:3" ht="14.25" customHeight="1" x14ac:dyDescent="0.35">
      <c r="C947" s="3"/>
    </row>
    <row r="948" spans="3:3" ht="14.25" customHeight="1" x14ac:dyDescent="0.35">
      <c r="C948" s="3"/>
    </row>
    <row r="949" spans="3:3" ht="14.25" customHeight="1" x14ac:dyDescent="0.35">
      <c r="C949" s="3"/>
    </row>
    <row r="950" spans="3:3" ht="14.25" customHeight="1" x14ac:dyDescent="0.35">
      <c r="C950" s="3"/>
    </row>
    <row r="951" spans="3:3" ht="14.25" customHeight="1" x14ac:dyDescent="0.35">
      <c r="C951" s="3"/>
    </row>
    <row r="952" spans="3:3" ht="14.25" customHeight="1" x14ac:dyDescent="0.35">
      <c r="C952" s="3"/>
    </row>
    <row r="953" spans="3:3" ht="14.25" customHeight="1" x14ac:dyDescent="0.35">
      <c r="C953" s="3"/>
    </row>
    <row r="954" spans="3:3" ht="14.25" customHeight="1" x14ac:dyDescent="0.35">
      <c r="C954" s="3"/>
    </row>
    <row r="955" spans="3:3" ht="14.25" customHeight="1" x14ac:dyDescent="0.35">
      <c r="C955" s="3"/>
    </row>
    <row r="956" spans="3:3" ht="14.25" customHeight="1" x14ac:dyDescent="0.35">
      <c r="C956" s="3"/>
    </row>
    <row r="957" spans="3:3" ht="14.25" customHeight="1" x14ac:dyDescent="0.35">
      <c r="C957" s="3"/>
    </row>
    <row r="958" spans="3:3" ht="14.25" customHeight="1" x14ac:dyDescent="0.35">
      <c r="C958" s="3"/>
    </row>
    <row r="959" spans="3:3" ht="14.25" customHeight="1" x14ac:dyDescent="0.35">
      <c r="C959" s="3"/>
    </row>
    <row r="960" spans="3:3" ht="14.25" customHeight="1" x14ac:dyDescent="0.35">
      <c r="C960" s="3"/>
    </row>
    <row r="961" spans="3:3" ht="14.25" customHeight="1" x14ac:dyDescent="0.35">
      <c r="C961" s="3"/>
    </row>
    <row r="962" spans="3:3" ht="14.25" customHeight="1" x14ac:dyDescent="0.35">
      <c r="C962" s="3"/>
    </row>
    <row r="963" spans="3:3" ht="14.25" customHeight="1" x14ac:dyDescent="0.35">
      <c r="C963" s="3"/>
    </row>
    <row r="964" spans="3:3" ht="14.25" customHeight="1" x14ac:dyDescent="0.35">
      <c r="C964" s="3"/>
    </row>
    <row r="965" spans="3:3" ht="14.25" customHeight="1" x14ac:dyDescent="0.35">
      <c r="C965" s="3"/>
    </row>
    <row r="966" spans="3:3" ht="14.25" customHeight="1" x14ac:dyDescent="0.35">
      <c r="C966" s="3"/>
    </row>
    <row r="967" spans="3:3" ht="14.25" customHeight="1" x14ac:dyDescent="0.35">
      <c r="C967" s="3"/>
    </row>
    <row r="968" spans="3:3" ht="14.25" customHeight="1" x14ac:dyDescent="0.35">
      <c r="C968" s="3"/>
    </row>
    <row r="969" spans="3:3" ht="14.25" customHeight="1" x14ac:dyDescent="0.35">
      <c r="C969" s="3"/>
    </row>
    <row r="970" spans="3:3" ht="14.25" customHeight="1" x14ac:dyDescent="0.35">
      <c r="C970" s="3"/>
    </row>
    <row r="971" spans="3:3" ht="14.25" customHeight="1" x14ac:dyDescent="0.35">
      <c r="C971" s="3"/>
    </row>
    <row r="972" spans="3:3" ht="14.25" customHeight="1" x14ac:dyDescent="0.35">
      <c r="C972" s="3"/>
    </row>
    <row r="973" spans="3:3" ht="14.25" customHeight="1" x14ac:dyDescent="0.35">
      <c r="C973" s="3"/>
    </row>
    <row r="974" spans="3:3" ht="14.25" customHeight="1" x14ac:dyDescent="0.35">
      <c r="C974" s="3"/>
    </row>
    <row r="975" spans="3:3" ht="14.25" customHeight="1" x14ac:dyDescent="0.35">
      <c r="C975" s="3"/>
    </row>
    <row r="976" spans="3:3" ht="14.25" customHeight="1" x14ac:dyDescent="0.35">
      <c r="C976" s="3"/>
    </row>
    <row r="977" spans="3:3" ht="14.25" customHeight="1" x14ac:dyDescent="0.35">
      <c r="C977" s="3"/>
    </row>
    <row r="978" spans="3:3" ht="14.25" customHeight="1" x14ac:dyDescent="0.35">
      <c r="C978" s="3"/>
    </row>
    <row r="979" spans="3:3" ht="14.25" customHeight="1" x14ac:dyDescent="0.35">
      <c r="C979" s="3"/>
    </row>
    <row r="980" spans="3:3" ht="14.25" customHeight="1" x14ac:dyDescent="0.35">
      <c r="C980" s="3"/>
    </row>
    <row r="981" spans="3:3" ht="14.25" customHeight="1" x14ac:dyDescent="0.35">
      <c r="C981" s="3"/>
    </row>
    <row r="982" spans="3:3" ht="14.25" customHeight="1" x14ac:dyDescent="0.35">
      <c r="C982" s="3"/>
    </row>
    <row r="983" spans="3:3" ht="14.25" customHeight="1" x14ac:dyDescent="0.35">
      <c r="C983" s="3"/>
    </row>
    <row r="984" spans="3:3" ht="14.25" customHeight="1" x14ac:dyDescent="0.35">
      <c r="C984" s="3"/>
    </row>
    <row r="985" spans="3:3" ht="14.25" customHeight="1" x14ac:dyDescent="0.35">
      <c r="C985" s="3"/>
    </row>
    <row r="986" spans="3:3" ht="14.25" customHeight="1" x14ac:dyDescent="0.35">
      <c r="C986" s="3"/>
    </row>
    <row r="987" spans="3:3" ht="14.25" customHeight="1" x14ac:dyDescent="0.35">
      <c r="C987" s="3"/>
    </row>
    <row r="988" spans="3:3" ht="14.25" customHeight="1" x14ac:dyDescent="0.35">
      <c r="C988" s="3"/>
    </row>
    <row r="989" spans="3:3" ht="14.25" customHeight="1" x14ac:dyDescent="0.35">
      <c r="C989" s="3"/>
    </row>
    <row r="990" spans="3:3" ht="14.25" customHeight="1" x14ac:dyDescent="0.35">
      <c r="C990" s="3"/>
    </row>
    <row r="991" spans="3:3" ht="14.25" customHeight="1" x14ac:dyDescent="0.35">
      <c r="C991" s="3"/>
    </row>
    <row r="992" spans="3:3" ht="14.25" customHeight="1" x14ac:dyDescent="0.35">
      <c r="C992" s="3"/>
    </row>
    <row r="993" spans="3:3" ht="14.25" customHeight="1" x14ac:dyDescent="0.35">
      <c r="C993" s="3"/>
    </row>
    <row r="994" spans="3:3" ht="14.25" customHeight="1" x14ac:dyDescent="0.35">
      <c r="C994" s="3"/>
    </row>
    <row r="995" spans="3:3" ht="14.25" customHeight="1" x14ac:dyDescent="0.35">
      <c r="C995" s="3"/>
    </row>
    <row r="996" spans="3:3" ht="14.25" customHeight="1" x14ac:dyDescent="0.35">
      <c r="C996" s="3"/>
    </row>
    <row r="997" spans="3:3" ht="14.25" customHeight="1" x14ac:dyDescent="0.35">
      <c r="C997" s="3"/>
    </row>
    <row r="998" spans="3:3" ht="14.25" customHeight="1" x14ac:dyDescent="0.35">
      <c r="C998" s="3"/>
    </row>
    <row r="999" spans="3:3" ht="14.25" customHeight="1" x14ac:dyDescent="0.35">
      <c r="C999" s="3"/>
    </row>
    <row r="1000" spans="3:3" ht="14.25" customHeight="1" x14ac:dyDescent="0.35">
      <c r="C1000" s="3"/>
    </row>
  </sheetData>
  <autoFilter ref="A4:P4" xr:uid="{00000000-0001-0000-0400-000000000000}"/>
  <mergeCells count="4">
    <mergeCell ref="B5:B17"/>
    <mergeCell ref="A1:F2"/>
    <mergeCell ref="A3:F3"/>
    <mergeCell ref="M2:P3"/>
  </mergeCells>
  <pageMargins left="0.7" right="0.7" top="0.75" bottom="0.75" header="0" footer="0"/>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60A2F-7F84-4FA3-BC05-F9C78FAF77C3}">
  <sheetPr>
    <tabColor rgb="FF002060"/>
  </sheetPr>
  <dimension ref="A1:P1001"/>
  <sheetViews>
    <sheetView zoomScale="65" zoomScaleNormal="65" workbookViewId="0">
      <selection sqref="A1:F2"/>
    </sheetView>
  </sheetViews>
  <sheetFormatPr baseColWidth="10" defaultColWidth="12.6328125" defaultRowHeight="15" customHeight="1" x14ac:dyDescent="0.35"/>
  <cols>
    <col min="1" max="1" width="10.6328125" style="5" customWidth="1"/>
    <col min="2" max="2" width="13.453125" style="5" customWidth="1"/>
    <col min="3" max="3" width="14.6328125" style="5" customWidth="1"/>
    <col min="4" max="4" width="50.90625" style="5" customWidth="1"/>
    <col min="5" max="5" width="12.08984375" style="160" customWidth="1"/>
    <col min="6" max="6" width="12.08984375" style="5" customWidth="1"/>
    <col min="7" max="7" width="18.90625" style="5" bestFit="1" customWidth="1"/>
    <col min="8" max="8" width="23.36328125" style="5" bestFit="1" customWidth="1"/>
    <col min="9" max="9" width="10.6328125" style="5" customWidth="1"/>
    <col min="10" max="10" width="17.36328125" style="5" customWidth="1"/>
    <col min="11" max="11" width="24.6328125" style="5" customWidth="1"/>
    <col min="12" max="12" width="23.1796875" style="5" customWidth="1"/>
    <col min="13" max="13" width="27.1796875" style="5" customWidth="1"/>
    <col min="14" max="14" width="17.54296875" style="5" customWidth="1"/>
    <col min="15" max="15" width="36.6328125" style="5" customWidth="1"/>
    <col min="16" max="16" width="75.453125" style="5" bestFit="1" customWidth="1"/>
    <col min="17" max="16384" width="12.6328125" style="5"/>
  </cols>
  <sheetData>
    <row r="1" spans="1:16" s="4" customFormat="1" ht="14.25" customHeight="1" x14ac:dyDescent="0.35">
      <c r="A1" s="462" t="s">
        <v>650</v>
      </c>
      <c r="B1" s="463"/>
      <c r="C1" s="463"/>
      <c r="D1" s="463"/>
      <c r="E1" s="463"/>
      <c r="F1" s="463"/>
      <c r="G1" s="275"/>
      <c r="H1" s="275"/>
      <c r="I1" s="275"/>
      <c r="J1" s="275"/>
      <c r="K1" s="275"/>
      <c r="L1" s="275"/>
      <c r="M1" s="275"/>
      <c r="N1" s="275"/>
      <c r="O1" s="275"/>
      <c r="P1" s="276"/>
    </row>
    <row r="2" spans="1:16" s="4" customFormat="1" ht="84" customHeight="1" x14ac:dyDescent="0.35">
      <c r="A2" s="464"/>
      <c r="B2" s="465"/>
      <c r="C2" s="465"/>
      <c r="D2" s="465"/>
      <c r="E2" s="465"/>
      <c r="F2" s="465"/>
      <c r="G2" s="121" t="s">
        <v>537</v>
      </c>
      <c r="H2" s="101" t="s">
        <v>524</v>
      </c>
      <c r="I2" s="24" t="s">
        <v>32</v>
      </c>
      <c r="J2" s="25"/>
      <c r="K2" s="25"/>
      <c r="L2" s="25"/>
      <c r="M2" s="454" t="s">
        <v>547</v>
      </c>
      <c r="N2" s="455"/>
      <c r="O2" s="455"/>
      <c r="P2" s="456"/>
    </row>
    <row r="3" spans="1:16" s="4" customFormat="1" ht="14.25" customHeight="1" x14ac:dyDescent="0.35">
      <c r="A3" s="451" t="s">
        <v>27</v>
      </c>
      <c r="B3" s="452"/>
      <c r="C3" s="452"/>
      <c r="D3" s="452"/>
      <c r="E3" s="452"/>
      <c r="F3" s="453"/>
      <c r="G3" s="122" t="s">
        <v>538</v>
      </c>
      <c r="H3" s="18" t="s">
        <v>525</v>
      </c>
      <c r="I3" s="26"/>
      <c r="J3" s="27"/>
      <c r="K3" s="27"/>
      <c r="L3" s="27"/>
      <c r="M3" s="457"/>
      <c r="N3" s="458"/>
      <c r="O3" s="458"/>
      <c r="P3" s="459"/>
    </row>
    <row r="4" spans="1:16" s="142" customFormat="1" ht="36.65" customHeight="1" x14ac:dyDescent="0.35">
      <c r="A4" s="277" t="s">
        <v>0</v>
      </c>
      <c r="B4" s="30" t="s">
        <v>1</v>
      </c>
      <c r="C4" s="30" t="s">
        <v>35</v>
      </c>
      <c r="D4" s="29" t="s">
        <v>36</v>
      </c>
      <c r="E4" s="9" t="s">
        <v>39</v>
      </c>
      <c r="F4" s="31" t="s">
        <v>40</v>
      </c>
      <c r="G4" s="9" t="s">
        <v>83</v>
      </c>
      <c r="H4" s="9" t="s">
        <v>83</v>
      </c>
      <c r="I4" s="32" t="s">
        <v>369</v>
      </c>
      <c r="J4" s="32" t="s">
        <v>370</v>
      </c>
      <c r="K4" s="13" t="s">
        <v>523</v>
      </c>
      <c r="L4" s="33" t="s">
        <v>372</v>
      </c>
      <c r="M4" s="34" t="s">
        <v>652</v>
      </c>
      <c r="N4" s="34" t="s">
        <v>438</v>
      </c>
      <c r="O4" s="138" t="s">
        <v>653</v>
      </c>
      <c r="P4" s="278" t="s">
        <v>375</v>
      </c>
    </row>
    <row r="5" spans="1:16" ht="80.25" customHeight="1" x14ac:dyDescent="0.35">
      <c r="A5" s="286">
        <v>1</v>
      </c>
      <c r="B5" s="469" t="s">
        <v>321</v>
      </c>
      <c r="C5" s="7" t="s">
        <v>322</v>
      </c>
      <c r="D5" s="221" t="s">
        <v>323</v>
      </c>
      <c r="E5" s="7" t="s">
        <v>6</v>
      </c>
      <c r="F5" s="7">
        <v>1</v>
      </c>
      <c r="G5" s="109">
        <v>21420</v>
      </c>
      <c r="H5" s="109">
        <v>22491</v>
      </c>
      <c r="I5" s="109">
        <f>+MEDIAN(G5,H5)</f>
        <v>21955.5</v>
      </c>
      <c r="J5" s="109">
        <f>+AVERAGE(G5,H5)</f>
        <v>21955.5</v>
      </c>
      <c r="K5" s="109">
        <f>+STDEV(G5,H5)</f>
        <v>757.31136265079238</v>
      </c>
      <c r="L5" s="141">
        <f t="shared" ref="L5" si="0">+K5/J5</f>
        <v>3.449301371641695E-2</v>
      </c>
      <c r="M5" s="37">
        <f t="shared" ref="M5" si="1">O5/1.19</f>
        <v>18450.420168067227</v>
      </c>
      <c r="N5" s="38">
        <f>M5*8%</f>
        <v>1476.0336134453783</v>
      </c>
      <c r="O5" s="39">
        <f>ROUNDUP(IF(L5&lt;15%,J5,I5),0)</f>
        <v>21956</v>
      </c>
      <c r="P5" s="287" t="s">
        <v>541</v>
      </c>
    </row>
    <row r="6" spans="1:16" ht="131.4" customHeight="1" x14ac:dyDescent="0.35">
      <c r="A6" s="286">
        <v>2</v>
      </c>
      <c r="B6" s="461"/>
      <c r="C6" s="7" t="s">
        <v>324</v>
      </c>
      <c r="D6" s="221" t="s">
        <v>325</v>
      </c>
      <c r="E6" s="7" t="s">
        <v>6</v>
      </c>
      <c r="F6" s="7">
        <v>1</v>
      </c>
      <c r="G6" s="109">
        <v>21420</v>
      </c>
      <c r="H6" s="109">
        <v>22491</v>
      </c>
      <c r="I6" s="109">
        <f t="shared" ref="I6:I27" si="2">+MEDIAN(G6,H6)</f>
        <v>21955.5</v>
      </c>
      <c r="J6" s="109">
        <f t="shared" ref="J6:J27" si="3">+AVERAGE(G6,H6)</f>
        <v>21955.5</v>
      </c>
      <c r="K6" s="109">
        <f t="shared" ref="K6:K27" si="4">+STDEV(G6,H6)</f>
        <v>757.31136265079238</v>
      </c>
      <c r="L6" s="141">
        <f t="shared" ref="L6:L27" si="5">+K6/J6</f>
        <v>3.449301371641695E-2</v>
      </c>
      <c r="M6" s="37">
        <f t="shared" ref="M6:M27" si="6">O6/1.19</f>
        <v>18450.420168067227</v>
      </c>
      <c r="N6" s="38">
        <f t="shared" ref="N6:N27" si="7">M6*8%</f>
        <v>1476.0336134453783</v>
      </c>
      <c r="O6" s="39">
        <f t="shared" ref="O6:O27" si="8">ROUNDUP(IF(L6&lt;15%,J6,I6),0)</f>
        <v>21956</v>
      </c>
      <c r="P6" s="287" t="s">
        <v>541</v>
      </c>
    </row>
    <row r="7" spans="1:16" ht="62.25" customHeight="1" x14ac:dyDescent="0.35">
      <c r="A7" s="286">
        <v>3</v>
      </c>
      <c r="B7" s="461"/>
      <c r="C7" s="7" t="s">
        <v>326</v>
      </c>
      <c r="D7" s="221" t="s">
        <v>327</v>
      </c>
      <c r="E7" s="7" t="s">
        <v>6</v>
      </c>
      <c r="F7" s="7">
        <v>1</v>
      </c>
      <c r="G7" s="109">
        <v>33320</v>
      </c>
      <c r="H7" s="109">
        <v>34986</v>
      </c>
      <c r="I7" s="109">
        <f t="shared" si="2"/>
        <v>34153</v>
      </c>
      <c r="J7" s="109">
        <f t="shared" si="3"/>
        <v>34153</v>
      </c>
      <c r="K7" s="109">
        <f t="shared" si="4"/>
        <v>1178.0398974567881</v>
      </c>
      <c r="L7" s="141">
        <f t="shared" si="5"/>
        <v>3.449301371641695E-2</v>
      </c>
      <c r="M7" s="37">
        <f t="shared" si="6"/>
        <v>28700</v>
      </c>
      <c r="N7" s="38">
        <f t="shared" si="7"/>
        <v>2296</v>
      </c>
      <c r="O7" s="39">
        <f t="shared" si="8"/>
        <v>34153</v>
      </c>
      <c r="P7" s="287" t="s">
        <v>541</v>
      </c>
    </row>
    <row r="8" spans="1:16" ht="67.5" customHeight="1" x14ac:dyDescent="0.35">
      <c r="A8" s="286">
        <v>4</v>
      </c>
      <c r="B8" s="461"/>
      <c r="C8" s="7" t="s">
        <v>328</v>
      </c>
      <c r="D8" s="221" t="s">
        <v>329</v>
      </c>
      <c r="E8" s="7" t="s">
        <v>6</v>
      </c>
      <c r="F8" s="7">
        <v>1</v>
      </c>
      <c r="G8" s="109">
        <v>26180</v>
      </c>
      <c r="H8" s="109">
        <v>27489</v>
      </c>
      <c r="I8" s="109">
        <f t="shared" si="2"/>
        <v>26834.5</v>
      </c>
      <c r="J8" s="109">
        <f t="shared" si="3"/>
        <v>26834.5</v>
      </c>
      <c r="K8" s="109">
        <f t="shared" si="4"/>
        <v>925.60277657319068</v>
      </c>
      <c r="L8" s="141">
        <f t="shared" si="5"/>
        <v>3.449301371641695E-2</v>
      </c>
      <c r="M8" s="37">
        <f t="shared" si="6"/>
        <v>22550.420168067227</v>
      </c>
      <c r="N8" s="38">
        <f t="shared" si="7"/>
        <v>1804.0336134453783</v>
      </c>
      <c r="O8" s="39">
        <f t="shared" si="8"/>
        <v>26835</v>
      </c>
      <c r="P8" s="287" t="s">
        <v>541</v>
      </c>
    </row>
    <row r="9" spans="1:16" ht="55.5" customHeight="1" x14ac:dyDescent="0.35">
      <c r="A9" s="286">
        <v>5</v>
      </c>
      <c r="B9" s="461"/>
      <c r="C9" s="7" t="s">
        <v>330</v>
      </c>
      <c r="D9" s="221" t="s">
        <v>331</v>
      </c>
      <c r="E9" s="7" t="s">
        <v>6</v>
      </c>
      <c r="F9" s="7">
        <v>1</v>
      </c>
      <c r="G9" s="109">
        <v>9520</v>
      </c>
      <c r="H9" s="109">
        <v>9996</v>
      </c>
      <c r="I9" s="109">
        <f t="shared" si="2"/>
        <v>9758</v>
      </c>
      <c r="J9" s="109">
        <f t="shared" si="3"/>
        <v>9758</v>
      </c>
      <c r="K9" s="109">
        <f t="shared" si="4"/>
        <v>336.58282784479661</v>
      </c>
      <c r="L9" s="141">
        <f t="shared" si="5"/>
        <v>3.449301371641695E-2</v>
      </c>
      <c r="M9" s="37">
        <f t="shared" si="6"/>
        <v>8200</v>
      </c>
      <c r="N9" s="38">
        <f t="shared" si="7"/>
        <v>656</v>
      </c>
      <c r="O9" s="39">
        <f t="shared" si="8"/>
        <v>9758</v>
      </c>
      <c r="P9" s="287" t="s">
        <v>541</v>
      </c>
    </row>
    <row r="10" spans="1:16" ht="121.5" customHeight="1" x14ac:dyDescent="0.35">
      <c r="A10" s="286">
        <v>6</v>
      </c>
      <c r="B10" s="461"/>
      <c r="C10" s="7" t="s">
        <v>332</v>
      </c>
      <c r="D10" s="221" t="s">
        <v>333</v>
      </c>
      <c r="E10" s="7" t="s">
        <v>6</v>
      </c>
      <c r="F10" s="7">
        <v>1</v>
      </c>
      <c r="G10" s="109">
        <v>38080</v>
      </c>
      <c r="H10" s="109">
        <v>39984</v>
      </c>
      <c r="I10" s="109">
        <f t="shared" si="2"/>
        <v>39032</v>
      </c>
      <c r="J10" s="109">
        <f t="shared" si="3"/>
        <v>39032</v>
      </c>
      <c r="K10" s="109">
        <f t="shared" si="4"/>
        <v>1346.3313113791864</v>
      </c>
      <c r="L10" s="141">
        <f t="shared" si="5"/>
        <v>3.449301371641695E-2</v>
      </c>
      <c r="M10" s="37">
        <f t="shared" si="6"/>
        <v>32800</v>
      </c>
      <c r="N10" s="38">
        <f t="shared" si="7"/>
        <v>2624</v>
      </c>
      <c r="O10" s="39">
        <f t="shared" si="8"/>
        <v>39032</v>
      </c>
      <c r="P10" s="287" t="s">
        <v>541</v>
      </c>
    </row>
    <row r="11" spans="1:16" ht="69.75" customHeight="1" x14ac:dyDescent="0.35">
      <c r="A11" s="286">
        <v>7</v>
      </c>
      <c r="B11" s="461"/>
      <c r="C11" s="7" t="s">
        <v>334</v>
      </c>
      <c r="D11" s="221" t="s">
        <v>335</v>
      </c>
      <c r="E11" s="7" t="s">
        <v>6</v>
      </c>
      <c r="F11" s="7">
        <v>1</v>
      </c>
      <c r="G11" s="109">
        <v>33320</v>
      </c>
      <c r="H11" s="109">
        <v>34986</v>
      </c>
      <c r="I11" s="109">
        <f t="shared" si="2"/>
        <v>34153</v>
      </c>
      <c r="J11" s="109">
        <f t="shared" si="3"/>
        <v>34153</v>
      </c>
      <c r="K11" s="109">
        <f t="shared" si="4"/>
        <v>1178.0398974567881</v>
      </c>
      <c r="L11" s="141">
        <f t="shared" si="5"/>
        <v>3.449301371641695E-2</v>
      </c>
      <c r="M11" s="37">
        <f t="shared" si="6"/>
        <v>28700</v>
      </c>
      <c r="N11" s="38">
        <f t="shared" si="7"/>
        <v>2296</v>
      </c>
      <c r="O11" s="39">
        <f t="shared" si="8"/>
        <v>34153</v>
      </c>
      <c r="P11" s="287" t="s">
        <v>541</v>
      </c>
    </row>
    <row r="12" spans="1:16" ht="72" customHeight="1" x14ac:dyDescent="0.35">
      <c r="A12" s="286">
        <v>8</v>
      </c>
      <c r="B12" s="461"/>
      <c r="C12" s="7" t="s">
        <v>336</v>
      </c>
      <c r="D12" s="221" t="s">
        <v>337</v>
      </c>
      <c r="E12" s="7" t="s">
        <v>6</v>
      </c>
      <c r="F12" s="7">
        <v>1</v>
      </c>
      <c r="G12" s="109">
        <v>29750</v>
      </c>
      <c r="H12" s="109">
        <v>31178</v>
      </c>
      <c r="I12" s="109">
        <f t="shared" si="2"/>
        <v>30464</v>
      </c>
      <c r="J12" s="109">
        <f t="shared" si="3"/>
        <v>30464</v>
      </c>
      <c r="K12" s="109">
        <f t="shared" si="4"/>
        <v>1009.7484835343898</v>
      </c>
      <c r="L12" s="141">
        <f t="shared" si="5"/>
        <v>3.3145630368119412E-2</v>
      </c>
      <c r="M12" s="37">
        <f t="shared" si="6"/>
        <v>25600</v>
      </c>
      <c r="N12" s="38">
        <f t="shared" si="7"/>
        <v>2048</v>
      </c>
      <c r="O12" s="39">
        <f t="shared" si="8"/>
        <v>30464</v>
      </c>
      <c r="P12" s="287" t="s">
        <v>541</v>
      </c>
    </row>
    <row r="13" spans="1:16" ht="55.5" customHeight="1" x14ac:dyDescent="0.35">
      <c r="A13" s="286">
        <v>9</v>
      </c>
      <c r="B13" s="461"/>
      <c r="C13" s="7" t="s">
        <v>338</v>
      </c>
      <c r="D13" s="221" t="s">
        <v>339</v>
      </c>
      <c r="E13" s="7" t="s">
        <v>6</v>
      </c>
      <c r="F13" s="7">
        <v>1</v>
      </c>
      <c r="G13" s="109">
        <v>21420</v>
      </c>
      <c r="H13" s="109">
        <v>22491</v>
      </c>
      <c r="I13" s="109">
        <f t="shared" si="2"/>
        <v>21955.5</v>
      </c>
      <c r="J13" s="109">
        <f t="shared" si="3"/>
        <v>21955.5</v>
      </c>
      <c r="K13" s="109">
        <f t="shared" si="4"/>
        <v>757.31136265079238</v>
      </c>
      <c r="L13" s="141">
        <f t="shared" si="5"/>
        <v>3.449301371641695E-2</v>
      </c>
      <c r="M13" s="37">
        <f t="shared" si="6"/>
        <v>18450.420168067227</v>
      </c>
      <c r="N13" s="38">
        <f t="shared" si="7"/>
        <v>1476.0336134453783</v>
      </c>
      <c r="O13" s="39">
        <f t="shared" si="8"/>
        <v>21956</v>
      </c>
      <c r="P13" s="287" t="s">
        <v>541</v>
      </c>
    </row>
    <row r="14" spans="1:16" ht="61.5" customHeight="1" x14ac:dyDescent="0.35">
      <c r="A14" s="286">
        <v>10</v>
      </c>
      <c r="B14" s="461"/>
      <c r="C14" s="7" t="s">
        <v>340</v>
      </c>
      <c r="D14" s="221" t="s">
        <v>341</v>
      </c>
      <c r="E14" s="7" t="s">
        <v>6</v>
      </c>
      <c r="F14" s="7">
        <v>1</v>
      </c>
      <c r="G14" s="109">
        <v>14280</v>
      </c>
      <c r="H14" s="109">
        <v>14994</v>
      </c>
      <c r="I14" s="109">
        <f t="shared" si="2"/>
        <v>14637</v>
      </c>
      <c r="J14" s="109">
        <f t="shared" si="3"/>
        <v>14637</v>
      </c>
      <c r="K14" s="109">
        <f t="shared" si="4"/>
        <v>504.87424176719492</v>
      </c>
      <c r="L14" s="141">
        <f t="shared" si="5"/>
        <v>3.449301371641695E-2</v>
      </c>
      <c r="M14" s="37">
        <f t="shared" si="6"/>
        <v>12300</v>
      </c>
      <c r="N14" s="38">
        <f t="shared" si="7"/>
        <v>984</v>
      </c>
      <c r="O14" s="39">
        <f t="shared" si="8"/>
        <v>14637</v>
      </c>
      <c r="P14" s="287" t="s">
        <v>541</v>
      </c>
    </row>
    <row r="15" spans="1:16" ht="52.5" customHeight="1" x14ac:dyDescent="0.35">
      <c r="A15" s="286">
        <v>11</v>
      </c>
      <c r="B15" s="461"/>
      <c r="C15" s="7" t="s">
        <v>342</v>
      </c>
      <c r="D15" s="221" t="s">
        <v>343</v>
      </c>
      <c r="E15" s="7" t="s">
        <v>6</v>
      </c>
      <c r="F15" s="7">
        <v>1</v>
      </c>
      <c r="G15" s="109">
        <v>53550</v>
      </c>
      <c r="H15" s="109">
        <v>56168</v>
      </c>
      <c r="I15" s="109">
        <f t="shared" si="2"/>
        <v>54859</v>
      </c>
      <c r="J15" s="109">
        <f t="shared" si="3"/>
        <v>54859</v>
      </c>
      <c r="K15" s="109">
        <f t="shared" si="4"/>
        <v>1851.2055531463814</v>
      </c>
      <c r="L15" s="141">
        <f t="shared" si="5"/>
        <v>3.3744792160746301E-2</v>
      </c>
      <c r="M15" s="37">
        <f t="shared" si="6"/>
        <v>46100</v>
      </c>
      <c r="N15" s="38">
        <f t="shared" si="7"/>
        <v>3688</v>
      </c>
      <c r="O15" s="39">
        <f t="shared" si="8"/>
        <v>54859</v>
      </c>
      <c r="P15" s="287" t="s">
        <v>541</v>
      </c>
    </row>
    <row r="16" spans="1:16" ht="79.5" customHeight="1" x14ac:dyDescent="0.35">
      <c r="A16" s="286">
        <v>12</v>
      </c>
      <c r="B16" s="461"/>
      <c r="C16" s="7" t="s">
        <v>344</v>
      </c>
      <c r="D16" s="221" t="s">
        <v>345</v>
      </c>
      <c r="E16" s="161" t="s">
        <v>136</v>
      </c>
      <c r="F16" s="7">
        <v>1</v>
      </c>
      <c r="G16" s="109">
        <v>45220</v>
      </c>
      <c r="H16" s="109">
        <v>47481</v>
      </c>
      <c r="I16" s="109">
        <f t="shared" si="2"/>
        <v>46350.5</v>
      </c>
      <c r="J16" s="109">
        <f t="shared" si="3"/>
        <v>46350.5</v>
      </c>
      <c r="K16" s="109">
        <f t="shared" si="4"/>
        <v>1598.768432262784</v>
      </c>
      <c r="L16" s="141">
        <f t="shared" si="5"/>
        <v>3.4493013716416956E-2</v>
      </c>
      <c r="M16" s="37">
        <f t="shared" si="6"/>
        <v>38950.420168067227</v>
      </c>
      <c r="N16" s="38">
        <f t="shared" si="7"/>
        <v>3116.0336134453783</v>
      </c>
      <c r="O16" s="39">
        <f t="shared" si="8"/>
        <v>46351</v>
      </c>
      <c r="P16" s="287" t="s">
        <v>541</v>
      </c>
    </row>
    <row r="17" spans="1:16" ht="69.75" customHeight="1" x14ac:dyDescent="0.35">
      <c r="A17" s="286">
        <v>13</v>
      </c>
      <c r="B17" s="461"/>
      <c r="C17" s="7" t="s">
        <v>346</v>
      </c>
      <c r="D17" s="221" t="s">
        <v>347</v>
      </c>
      <c r="E17" s="7" t="s">
        <v>6</v>
      </c>
      <c r="F17" s="7">
        <v>1</v>
      </c>
      <c r="G17" s="109">
        <v>53550</v>
      </c>
      <c r="H17" s="109">
        <v>56168</v>
      </c>
      <c r="I17" s="109">
        <f t="shared" si="2"/>
        <v>54859</v>
      </c>
      <c r="J17" s="109">
        <f t="shared" si="3"/>
        <v>54859</v>
      </c>
      <c r="K17" s="109">
        <f t="shared" si="4"/>
        <v>1851.2055531463814</v>
      </c>
      <c r="L17" s="141">
        <f t="shared" si="5"/>
        <v>3.3744792160746301E-2</v>
      </c>
      <c r="M17" s="37">
        <f t="shared" si="6"/>
        <v>46100</v>
      </c>
      <c r="N17" s="38">
        <f t="shared" si="7"/>
        <v>3688</v>
      </c>
      <c r="O17" s="39">
        <f t="shared" si="8"/>
        <v>54859</v>
      </c>
      <c r="P17" s="287" t="s">
        <v>541</v>
      </c>
    </row>
    <row r="18" spans="1:16" ht="70.5" customHeight="1" x14ac:dyDescent="0.35">
      <c r="A18" s="286">
        <v>14</v>
      </c>
      <c r="B18" s="461"/>
      <c r="C18" s="7" t="s">
        <v>348</v>
      </c>
      <c r="D18" s="221" t="s">
        <v>349</v>
      </c>
      <c r="E18" s="7" t="s">
        <v>135</v>
      </c>
      <c r="F18" s="7">
        <v>1</v>
      </c>
      <c r="G18" s="109">
        <v>17850</v>
      </c>
      <c r="H18" s="109">
        <v>18802</v>
      </c>
      <c r="I18" s="109">
        <f t="shared" si="2"/>
        <v>18326</v>
      </c>
      <c r="J18" s="109">
        <f t="shared" si="3"/>
        <v>18326</v>
      </c>
      <c r="K18" s="109">
        <f t="shared" si="4"/>
        <v>673.16565568959322</v>
      </c>
      <c r="L18" s="141">
        <f t="shared" si="5"/>
        <v>3.6732819801898568E-2</v>
      </c>
      <c r="M18" s="37">
        <f t="shared" si="6"/>
        <v>15400</v>
      </c>
      <c r="N18" s="38">
        <f t="shared" si="7"/>
        <v>1232</v>
      </c>
      <c r="O18" s="39">
        <f t="shared" si="8"/>
        <v>18326</v>
      </c>
      <c r="P18" s="287" t="s">
        <v>541</v>
      </c>
    </row>
    <row r="19" spans="1:16" ht="73.5" customHeight="1" x14ac:dyDescent="0.35">
      <c r="A19" s="286">
        <v>15</v>
      </c>
      <c r="B19" s="461"/>
      <c r="C19" s="7" t="s">
        <v>350</v>
      </c>
      <c r="D19" s="221" t="s">
        <v>351</v>
      </c>
      <c r="E19" s="7" t="s">
        <v>6</v>
      </c>
      <c r="F19" s="7">
        <v>1</v>
      </c>
      <c r="G19" s="109">
        <v>29750</v>
      </c>
      <c r="H19" s="109">
        <v>31178</v>
      </c>
      <c r="I19" s="109">
        <f t="shared" si="2"/>
        <v>30464</v>
      </c>
      <c r="J19" s="109">
        <f t="shared" si="3"/>
        <v>30464</v>
      </c>
      <c r="K19" s="109">
        <f t="shared" si="4"/>
        <v>1009.7484835343898</v>
      </c>
      <c r="L19" s="141">
        <f t="shared" si="5"/>
        <v>3.3145630368119412E-2</v>
      </c>
      <c r="M19" s="37">
        <f t="shared" si="6"/>
        <v>25600</v>
      </c>
      <c r="N19" s="38">
        <f t="shared" si="7"/>
        <v>2048</v>
      </c>
      <c r="O19" s="39">
        <f t="shared" si="8"/>
        <v>30464</v>
      </c>
      <c r="P19" s="287" t="s">
        <v>541</v>
      </c>
    </row>
    <row r="20" spans="1:16" ht="65.25" customHeight="1" x14ac:dyDescent="0.35">
      <c r="A20" s="286">
        <v>16</v>
      </c>
      <c r="B20" s="461"/>
      <c r="C20" s="7" t="s">
        <v>352</v>
      </c>
      <c r="D20" s="221" t="s">
        <v>353</v>
      </c>
      <c r="E20" s="7" t="s">
        <v>6</v>
      </c>
      <c r="F20" s="7">
        <v>1</v>
      </c>
      <c r="G20" s="109">
        <v>21420</v>
      </c>
      <c r="H20" s="109">
        <v>22491</v>
      </c>
      <c r="I20" s="109">
        <f t="shared" si="2"/>
        <v>21955.5</v>
      </c>
      <c r="J20" s="109">
        <f t="shared" si="3"/>
        <v>21955.5</v>
      </c>
      <c r="K20" s="109">
        <f t="shared" si="4"/>
        <v>757.31136265079238</v>
      </c>
      <c r="L20" s="141">
        <f t="shared" si="5"/>
        <v>3.449301371641695E-2</v>
      </c>
      <c r="M20" s="37">
        <f t="shared" si="6"/>
        <v>18450.420168067227</v>
      </c>
      <c r="N20" s="38">
        <f t="shared" si="7"/>
        <v>1476.0336134453783</v>
      </c>
      <c r="O20" s="39">
        <f t="shared" si="8"/>
        <v>21956</v>
      </c>
      <c r="P20" s="287" t="s">
        <v>541</v>
      </c>
    </row>
    <row r="21" spans="1:16" ht="57.75" customHeight="1" x14ac:dyDescent="0.35">
      <c r="A21" s="286">
        <v>17</v>
      </c>
      <c r="B21" s="461"/>
      <c r="C21" s="7" t="s">
        <v>354</v>
      </c>
      <c r="D21" s="221" t="s">
        <v>355</v>
      </c>
      <c r="E21" s="7" t="s">
        <v>6</v>
      </c>
      <c r="F21" s="7">
        <v>1</v>
      </c>
      <c r="G21" s="109">
        <v>21420</v>
      </c>
      <c r="H21" s="109">
        <v>22491</v>
      </c>
      <c r="I21" s="109">
        <f t="shared" si="2"/>
        <v>21955.5</v>
      </c>
      <c r="J21" s="109">
        <f t="shared" si="3"/>
        <v>21955.5</v>
      </c>
      <c r="K21" s="109">
        <f t="shared" si="4"/>
        <v>757.31136265079238</v>
      </c>
      <c r="L21" s="141">
        <f t="shared" si="5"/>
        <v>3.449301371641695E-2</v>
      </c>
      <c r="M21" s="37">
        <f t="shared" si="6"/>
        <v>18450.420168067227</v>
      </c>
      <c r="N21" s="38">
        <f t="shared" si="7"/>
        <v>1476.0336134453783</v>
      </c>
      <c r="O21" s="39">
        <f t="shared" si="8"/>
        <v>21956</v>
      </c>
      <c r="P21" s="287" t="s">
        <v>541</v>
      </c>
    </row>
    <row r="22" spans="1:16" ht="78.75" customHeight="1" x14ac:dyDescent="0.35">
      <c r="A22" s="286">
        <v>18</v>
      </c>
      <c r="B22" s="461"/>
      <c r="C22" s="7" t="s">
        <v>356</v>
      </c>
      <c r="D22" s="221" t="s">
        <v>357</v>
      </c>
      <c r="E22" s="7" t="s">
        <v>6</v>
      </c>
      <c r="F22" s="7">
        <v>1</v>
      </c>
      <c r="G22" s="109">
        <v>29750</v>
      </c>
      <c r="H22" s="109">
        <v>31178</v>
      </c>
      <c r="I22" s="109">
        <f t="shared" si="2"/>
        <v>30464</v>
      </c>
      <c r="J22" s="109">
        <f t="shared" si="3"/>
        <v>30464</v>
      </c>
      <c r="K22" s="109">
        <f t="shared" si="4"/>
        <v>1009.7484835343898</v>
      </c>
      <c r="L22" s="141">
        <f t="shared" si="5"/>
        <v>3.3145630368119412E-2</v>
      </c>
      <c r="M22" s="37">
        <f t="shared" si="6"/>
        <v>25600</v>
      </c>
      <c r="N22" s="38">
        <f t="shared" si="7"/>
        <v>2048</v>
      </c>
      <c r="O22" s="39">
        <f t="shared" si="8"/>
        <v>30464</v>
      </c>
      <c r="P22" s="287" t="s">
        <v>541</v>
      </c>
    </row>
    <row r="23" spans="1:16" ht="55.5" customHeight="1" x14ac:dyDescent="0.35">
      <c r="A23" s="286">
        <v>19</v>
      </c>
      <c r="B23" s="461"/>
      <c r="C23" s="7" t="s">
        <v>358</v>
      </c>
      <c r="D23" s="221" t="s">
        <v>359</v>
      </c>
      <c r="E23" s="7" t="s">
        <v>360</v>
      </c>
      <c r="F23" s="7">
        <v>1</v>
      </c>
      <c r="G23" s="109">
        <v>53550</v>
      </c>
      <c r="H23" s="109">
        <v>56168</v>
      </c>
      <c r="I23" s="109">
        <f t="shared" si="2"/>
        <v>54859</v>
      </c>
      <c r="J23" s="109">
        <f t="shared" si="3"/>
        <v>54859</v>
      </c>
      <c r="K23" s="109">
        <f t="shared" si="4"/>
        <v>1851.2055531463814</v>
      </c>
      <c r="L23" s="141">
        <f t="shared" si="5"/>
        <v>3.3744792160746301E-2</v>
      </c>
      <c r="M23" s="37">
        <f t="shared" si="6"/>
        <v>46100</v>
      </c>
      <c r="N23" s="38">
        <f t="shared" si="7"/>
        <v>3688</v>
      </c>
      <c r="O23" s="39">
        <f t="shared" si="8"/>
        <v>54859</v>
      </c>
      <c r="P23" s="287" t="s">
        <v>541</v>
      </c>
    </row>
    <row r="24" spans="1:16" ht="70.5" customHeight="1" x14ac:dyDescent="0.35">
      <c r="A24" s="286">
        <v>20</v>
      </c>
      <c r="B24" s="461"/>
      <c r="C24" s="7" t="s">
        <v>361</v>
      </c>
      <c r="D24" s="221" t="s">
        <v>362</v>
      </c>
      <c r="E24" s="161" t="s">
        <v>295</v>
      </c>
      <c r="F24" s="6">
        <v>1</v>
      </c>
      <c r="G24" s="109">
        <v>77350</v>
      </c>
      <c r="H24" s="109">
        <v>81158</v>
      </c>
      <c r="I24" s="109">
        <f t="shared" si="2"/>
        <v>79254</v>
      </c>
      <c r="J24" s="109">
        <f t="shared" si="3"/>
        <v>79254</v>
      </c>
      <c r="K24" s="109">
        <f t="shared" si="4"/>
        <v>2692.6626227583729</v>
      </c>
      <c r="L24" s="141">
        <f t="shared" si="5"/>
        <v>3.3975100597551829E-2</v>
      </c>
      <c r="M24" s="37">
        <f t="shared" si="6"/>
        <v>66600</v>
      </c>
      <c r="N24" s="38">
        <f t="shared" si="7"/>
        <v>5328</v>
      </c>
      <c r="O24" s="39">
        <f t="shared" si="8"/>
        <v>79254</v>
      </c>
      <c r="P24" s="287" t="s">
        <v>541</v>
      </c>
    </row>
    <row r="25" spans="1:16" ht="82.5" customHeight="1" x14ac:dyDescent="0.35">
      <c r="A25" s="286">
        <v>21</v>
      </c>
      <c r="B25" s="461"/>
      <c r="C25" s="7" t="s">
        <v>363</v>
      </c>
      <c r="D25" s="221" t="s">
        <v>364</v>
      </c>
      <c r="E25" s="7" t="s">
        <v>360</v>
      </c>
      <c r="F25" s="6">
        <v>1</v>
      </c>
      <c r="G25" s="109">
        <v>14280</v>
      </c>
      <c r="H25" s="109">
        <v>14994</v>
      </c>
      <c r="I25" s="109">
        <f t="shared" si="2"/>
        <v>14637</v>
      </c>
      <c r="J25" s="109">
        <f t="shared" si="3"/>
        <v>14637</v>
      </c>
      <c r="K25" s="109">
        <f t="shared" si="4"/>
        <v>504.87424176719492</v>
      </c>
      <c r="L25" s="141">
        <f t="shared" si="5"/>
        <v>3.449301371641695E-2</v>
      </c>
      <c r="M25" s="37">
        <f t="shared" si="6"/>
        <v>12300</v>
      </c>
      <c r="N25" s="38">
        <f t="shared" si="7"/>
        <v>984</v>
      </c>
      <c r="O25" s="39">
        <f t="shared" si="8"/>
        <v>14637</v>
      </c>
      <c r="P25" s="287" t="s">
        <v>541</v>
      </c>
    </row>
    <row r="26" spans="1:16" ht="99.75" customHeight="1" x14ac:dyDescent="0.35">
      <c r="A26" s="286">
        <v>22</v>
      </c>
      <c r="B26" s="461"/>
      <c r="C26" s="7" t="s">
        <v>365</v>
      </c>
      <c r="D26" s="221" t="s">
        <v>366</v>
      </c>
      <c r="E26" s="161" t="s">
        <v>295</v>
      </c>
      <c r="F26" s="6">
        <v>1</v>
      </c>
      <c r="G26" s="109">
        <v>41650</v>
      </c>
      <c r="H26" s="109">
        <v>43792</v>
      </c>
      <c r="I26" s="109">
        <f t="shared" si="2"/>
        <v>42721</v>
      </c>
      <c r="J26" s="109">
        <f t="shared" si="3"/>
        <v>42721</v>
      </c>
      <c r="K26" s="109">
        <f t="shared" si="4"/>
        <v>1514.6227253015848</v>
      </c>
      <c r="L26" s="141">
        <f t="shared" si="5"/>
        <v>3.5453821897932745E-2</v>
      </c>
      <c r="M26" s="37">
        <f t="shared" si="6"/>
        <v>35900</v>
      </c>
      <c r="N26" s="38">
        <f t="shared" si="7"/>
        <v>2872</v>
      </c>
      <c r="O26" s="39">
        <f t="shared" si="8"/>
        <v>42721</v>
      </c>
      <c r="P26" s="287" t="s">
        <v>541</v>
      </c>
    </row>
    <row r="27" spans="1:16" ht="81" customHeight="1" x14ac:dyDescent="0.35">
      <c r="A27" s="286">
        <v>23</v>
      </c>
      <c r="B27" s="470"/>
      <c r="C27" s="7" t="s">
        <v>367</v>
      </c>
      <c r="D27" s="221" t="s">
        <v>368</v>
      </c>
      <c r="E27" s="161" t="s">
        <v>295</v>
      </c>
      <c r="F27" s="6">
        <v>1</v>
      </c>
      <c r="G27" s="109">
        <v>33320</v>
      </c>
      <c r="H27" s="109">
        <v>34986</v>
      </c>
      <c r="I27" s="109">
        <f t="shared" si="2"/>
        <v>34153</v>
      </c>
      <c r="J27" s="109">
        <f t="shared" si="3"/>
        <v>34153</v>
      </c>
      <c r="K27" s="109">
        <f t="shared" si="4"/>
        <v>1178.0398974567881</v>
      </c>
      <c r="L27" s="141">
        <f t="shared" si="5"/>
        <v>3.449301371641695E-2</v>
      </c>
      <c r="M27" s="37">
        <f t="shared" si="6"/>
        <v>28700</v>
      </c>
      <c r="N27" s="38">
        <f t="shared" si="7"/>
        <v>2296</v>
      </c>
      <c r="O27" s="39">
        <f t="shared" si="8"/>
        <v>34153</v>
      </c>
      <c r="P27" s="287" t="s">
        <v>541</v>
      </c>
    </row>
    <row r="28" spans="1:16" s="145" customFormat="1" ht="14.25" customHeight="1" thickBot="1" x14ac:dyDescent="0.4">
      <c r="A28" s="288"/>
      <c r="B28" s="289" t="s">
        <v>585</v>
      </c>
      <c r="C28" s="290"/>
      <c r="D28" s="290"/>
      <c r="E28" s="291"/>
      <c r="F28" s="290"/>
      <c r="G28" s="290"/>
      <c r="H28" s="290"/>
      <c r="I28" s="290"/>
      <c r="J28" s="290"/>
      <c r="K28" s="290"/>
      <c r="L28" s="290"/>
      <c r="M28" s="292">
        <f>SUM(M5:M27)</f>
        <v>638452.9411764706</v>
      </c>
      <c r="N28" s="292">
        <f t="shared" ref="N28:O28" si="9">SUM(N5:N27)</f>
        <v>51076.23529411765</v>
      </c>
      <c r="O28" s="292">
        <f t="shared" si="9"/>
        <v>759759</v>
      </c>
      <c r="P28" s="293"/>
    </row>
    <row r="29" spans="1:16" ht="14.25" customHeight="1" x14ac:dyDescent="0.35"/>
    <row r="30" spans="1:16" ht="14.25" customHeight="1" x14ac:dyDescent="0.35"/>
    <row r="31" spans="1:16" ht="14.25" customHeight="1" x14ac:dyDescent="0.35"/>
    <row r="32" spans="1:16"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row r="1001" ht="14.25" customHeight="1" x14ac:dyDescent="0.35"/>
  </sheetData>
  <autoFilter ref="A4:P28" xr:uid="{5E460A2F-7F84-4FA3-BC05-F9C78FAF77C3}"/>
  <mergeCells count="4">
    <mergeCell ref="B5:B27"/>
    <mergeCell ref="A1:F2"/>
    <mergeCell ref="A3:F3"/>
    <mergeCell ref="M2:P3"/>
  </mergeCells>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12652-48E4-4A4E-88D7-F78557F180B2}">
  <dimension ref="A1:P46"/>
  <sheetViews>
    <sheetView zoomScale="62" zoomScaleNormal="62" workbookViewId="0">
      <selection activeCell="A3" sqref="A3:F4"/>
    </sheetView>
  </sheetViews>
  <sheetFormatPr baseColWidth="10" defaultColWidth="11.54296875" defaultRowHeight="14.5" x14ac:dyDescent="0.35"/>
  <cols>
    <col min="1" max="1" width="11.54296875" style="123"/>
    <col min="2" max="2" width="24" style="123" customWidth="1"/>
    <col min="3" max="3" width="36" style="123" customWidth="1"/>
    <col min="4" max="5" width="11.54296875" style="123"/>
    <col min="6" max="6" width="14.90625" style="123" customWidth="1"/>
    <col min="7" max="7" width="22" style="123" customWidth="1"/>
    <col min="8" max="8" width="21.6328125" style="123" customWidth="1"/>
    <col min="9" max="9" width="12" style="123" bestFit="1" customWidth="1"/>
    <col min="10" max="11" width="19.08984375" style="123" customWidth="1"/>
    <col min="12" max="12" width="28.81640625" style="123" customWidth="1"/>
    <col min="13" max="13" width="32.6328125" style="123" customWidth="1"/>
    <col min="14" max="14" width="23.81640625" style="123" customWidth="1"/>
    <col min="15" max="15" width="25.1796875" style="123" customWidth="1"/>
    <col min="16" max="16" width="38.54296875" style="123" customWidth="1"/>
    <col min="17" max="16384" width="11.54296875" style="123"/>
  </cols>
  <sheetData>
    <row r="1" spans="1:16" ht="15.5" x14ac:dyDescent="0.35">
      <c r="A1" s="473" t="s">
        <v>543</v>
      </c>
      <c r="B1" s="474"/>
      <c r="C1" s="475"/>
      <c r="D1" s="475"/>
      <c r="E1" s="475"/>
      <c r="F1" s="475"/>
      <c r="G1" s="475"/>
      <c r="H1" s="475"/>
      <c r="I1" s="294"/>
      <c r="J1" s="294"/>
      <c r="K1" s="294"/>
      <c r="L1" s="294"/>
      <c r="M1" s="294"/>
      <c r="N1" s="294"/>
      <c r="O1" s="294"/>
      <c r="P1" s="295"/>
    </row>
    <row r="2" spans="1:16" ht="15.5" x14ac:dyDescent="0.35">
      <c r="A2" s="476" t="s">
        <v>544</v>
      </c>
      <c r="B2" s="477"/>
      <c r="C2" s="477"/>
      <c r="D2" s="477"/>
      <c r="E2" s="477"/>
      <c r="F2" s="477"/>
      <c r="G2" s="477"/>
      <c r="H2" s="477"/>
      <c r="P2" s="296"/>
    </row>
    <row r="3" spans="1:16" ht="48" customHeight="1" x14ac:dyDescent="0.35">
      <c r="A3" s="462" t="s">
        <v>650</v>
      </c>
      <c r="B3" s="463"/>
      <c r="C3" s="463"/>
      <c r="D3" s="463"/>
      <c r="E3" s="463"/>
      <c r="F3" s="463"/>
      <c r="G3" s="478" t="s">
        <v>545</v>
      </c>
      <c r="H3" s="480" t="s">
        <v>546</v>
      </c>
      <c r="I3" s="482" t="s">
        <v>32</v>
      </c>
      <c r="J3" s="483"/>
      <c r="K3" s="483"/>
      <c r="L3" s="484"/>
      <c r="M3" s="454" t="s">
        <v>547</v>
      </c>
      <c r="N3" s="455"/>
      <c r="O3" s="455"/>
      <c r="P3" s="456"/>
    </row>
    <row r="4" spans="1:16" ht="51.75" customHeight="1" x14ac:dyDescent="0.35">
      <c r="A4" s="464"/>
      <c r="B4" s="465"/>
      <c r="C4" s="465"/>
      <c r="D4" s="465"/>
      <c r="E4" s="465"/>
      <c r="F4" s="465"/>
      <c r="G4" s="479"/>
      <c r="H4" s="481"/>
      <c r="I4" s="485"/>
      <c r="J4" s="486"/>
      <c r="K4" s="486"/>
      <c r="L4" s="487"/>
      <c r="M4" s="457"/>
      <c r="N4" s="458"/>
      <c r="O4" s="458"/>
      <c r="P4" s="459"/>
    </row>
    <row r="5" spans="1:16" ht="59.25" customHeight="1" x14ac:dyDescent="0.35">
      <c r="A5" s="297" t="s">
        <v>0</v>
      </c>
      <c r="B5" s="158" t="s">
        <v>35</v>
      </c>
      <c r="C5" s="158" t="s">
        <v>36</v>
      </c>
      <c r="D5" s="158" t="s">
        <v>39</v>
      </c>
      <c r="E5" s="158" t="s">
        <v>548</v>
      </c>
      <c r="F5" s="158" t="s">
        <v>40</v>
      </c>
      <c r="G5" s="158" t="s">
        <v>549</v>
      </c>
      <c r="H5" s="158" t="s">
        <v>549</v>
      </c>
      <c r="I5" s="32" t="s">
        <v>369</v>
      </c>
      <c r="J5" s="32" t="s">
        <v>370</v>
      </c>
      <c r="K5" s="13" t="s">
        <v>523</v>
      </c>
      <c r="L5" s="33" t="s">
        <v>372</v>
      </c>
      <c r="M5" s="158" t="s">
        <v>287</v>
      </c>
      <c r="N5" s="158" t="s">
        <v>288</v>
      </c>
      <c r="O5" s="158" t="s">
        <v>550</v>
      </c>
      <c r="P5" s="298" t="s">
        <v>440</v>
      </c>
    </row>
    <row r="6" spans="1:16" ht="31" x14ac:dyDescent="0.35">
      <c r="A6" s="299">
        <v>1</v>
      </c>
      <c r="B6" s="471" t="s">
        <v>551</v>
      </c>
      <c r="C6" s="159" t="s">
        <v>552</v>
      </c>
      <c r="D6" s="124" t="s">
        <v>553</v>
      </c>
      <c r="E6" s="124" t="s">
        <v>554</v>
      </c>
      <c r="F6" s="124">
        <v>1</v>
      </c>
      <c r="G6" s="135">
        <v>26900</v>
      </c>
      <c r="H6" s="135">
        <v>22865</v>
      </c>
      <c r="I6" s="136">
        <f>+MEDIAN(G6,H6)</f>
        <v>24882.5</v>
      </c>
      <c r="J6" s="136">
        <f>+AVERAGE(G6,H6)</f>
        <v>24882.5</v>
      </c>
      <c r="K6" s="137">
        <f>+STDEV(G6,H6)</f>
        <v>2853.1758620877195</v>
      </c>
      <c r="L6" s="125">
        <f t="shared" ref="L6:L32" si="0">K6/J6</f>
        <v>0.11466596451673744</v>
      </c>
      <c r="M6" s="126">
        <f>O6</f>
        <v>24883</v>
      </c>
      <c r="N6" s="127">
        <v>0</v>
      </c>
      <c r="O6" s="222">
        <f t="shared" ref="O6:O32" si="1">ROUNDUP(IF(L6&lt;15%,J6,I6),0)</f>
        <v>24883</v>
      </c>
      <c r="P6" s="300" t="s">
        <v>539</v>
      </c>
    </row>
    <row r="7" spans="1:16" ht="29" x14ac:dyDescent="0.35">
      <c r="A7" s="299">
        <v>2</v>
      </c>
      <c r="B7" s="471"/>
      <c r="C7" s="159" t="s">
        <v>555</v>
      </c>
      <c r="D7" s="124" t="s">
        <v>553</v>
      </c>
      <c r="E7" s="124" t="s">
        <v>554</v>
      </c>
      <c r="F7" s="124">
        <v>1</v>
      </c>
      <c r="G7" s="135">
        <v>13250</v>
      </c>
      <c r="H7" s="135">
        <v>11262</v>
      </c>
      <c r="I7" s="136">
        <f t="shared" ref="I7:I32" si="2">+MEDIAN(G7,H7)</f>
        <v>12256</v>
      </c>
      <c r="J7" s="136">
        <f t="shared" ref="J7:J32" si="3">+AVERAGE(G7,H7)</f>
        <v>12256</v>
      </c>
      <c r="K7" s="137">
        <f t="shared" ref="K7:K32" si="4">+STDEV(G7,H7)</f>
        <v>1405.7282809988565</v>
      </c>
      <c r="L7" s="125">
        <f t="shared" si="0"/>
        <v>0.1146971508647892</v>
      </c>
      <c r="M7" s="126">
        <f t="shared" ref="M7:M29" si="5">O7</f>
        <v>12256</v>
      </c>
      <c r="N7" s="127">
        <v>0</v>
      </c>
      <c r="O7" s="222">
        <f t="shared" si="1"/>
        <v>12256</v>
      </c>
      <c r="P7" s="300" t="s">
        <v>539</v>
      </c>
    </row>
    <row r="8" spans="1:16" ht="29" x14ac:dyDescent="0.35">
      <c r="A8" s="299">
        <v>3</v>
      </c>
      <c r="B8" s="471"/>
      <c r="C8" s="130" t="s">
        <v>556</v>
      </c>
      <c r="D8" s="124" t="s">
        <v>553</v>
      </c>
      <c r="E8" s="124" t="s">
        <v>554</v>
      </c>
      <c r="F8" s="124">
        <v>1</v>
      </c>
      <c r="G8" s="135">
        <v>18100</v>
      </c>
      <c r="H8" s="135">
        <v>15385</v>
      </c>
      <c r="I8" s="136">
        <f t="shared" si="2"/>
        <v>16742.5</v>
      </c>
      <c r="J8" s="136">
        <f t="shared" si="3"/>
        <v>16742.5</v>
      </c>
      <c r="K8" s="137">
        <f t="shared" si="4"/>
        <v>1919.7949109214765</v>
      </c>
      <c r="L8" s="125">
        <f t="shared" si="0"/>
        <v>0.11466596451673743</v>
      </c>
      <c r="M8" s="126">
        <f t="shared" si="5"/>
        <v>16743</v>
      </c>
      <c r="N8" s="127">
        <v>0</v>
      </c>
      <c r="O8" s="222">
        <f t="shared" si="1"/>
        <v>16743</v>
      </c>
      <c r="P8" s="300" t="s">
        <v>539</v>
      </c>
    </row>
    <row r="9" spans="1:16" ht="29" x14ac:dyDescent="0.35">
      <c r="A9" s="299">
        <v>4</v>
      </c>
      <c r="B9" s="471"/>
      <c r="C9" s="128" t="s">
        <v>557</v>
      </c>
      <c r="D9" s="124" t="s">
        <v>553</v>
      </c>
      <c r="E9" s="124" t="s">
        <v>554</v>
      </c>
      <c r="F9" s="124">
        <v>1</v>
      </c>
      <c r="G9" s="135">
        <v>2850</v>
      </c>
      <c r="H9" s="135">
        <v>2422</v>
      </c>
      <c r="I9" s="136">
        <f t="shared" si="2"/>
        <v>2636</v>
      </c>
      <c r="J9" s="136">
        <f t="shared" si="3"/>
        <v>2636</v>
      </c>
      <c r="K9" s="137">
        <f t="shared" si="4"/>
        <v>302.64170234784234</v>
      </c>
      <c r="L9" s="125">
        <f t="shared" si="0"/>
        <v>0.11481096447186735</v>
      </c>
      <c r="M9" s="126">
        <f t="shared" si="5"/>
        <v>2636</v>
      </c>
      <c r="N9" s="127">
        <v>0</v>
      </c>
      <c r="O9" s="222">
        <f t="shared" si="1"/>
        <v>2636</v>
      </c>
      <c r="P9" s="300" t="s">
        <v>539</v>
      </c>
    </row>
    <row r="10" spans="1:16" ht="29" x14ac:dyDescent="0.35">
      <c r="A10" s="299">
        <v>5</v>
      </c>
      <c r="B10" s="471"/>
      <c r="C10" s="159" t="s">
        <v>558</v>
      </c>
      <c r="D10" s="124" t="s">
        <v>553</v>
      </c>
      <c r="E10" s="124" t="s">
        <v>554</v>
      </c>
      <c r="F10" s="124">
        <v>1</v>
      </c>
      <c r="G10" s="135">
        <v>4750</v>
      </c>
      <c r="H10" s="135">
        <v>4038</v>
      </c>
      <c r="I10" s="136">
        <f t="shared" si="2"/>
        <v>4394</v>
      </c>
      <c r="J10" s="136">
        <f t="shared" si="3"/>
        <v>4394</v>
      </c>
      <c r="K10" s="137">
        <f t="shared" si="4"/>
        <v>503.46002820482181</v>
      </c>
      <c r="L10" s="125">
        <f t="shared" si="0"/>
        <v>0.11457897774347332</v>
      </c>
      <c r="M10" s="126">
        <f t="shared" si="5"/>
        <v>4394</v>
      </c>
      <c r="N10" s="127">
        <v>0</v>
      </c>
      <c r="O10" s="222">
        <f t="shared" si="1"/>
        <v>4394</v>
      </c>
      <c r="P10" s="300" t="s">
        <v>539</v>
      </c>
    </row>
    <row r="11" spans="1:16" ht="29" x14ac:dyDescent="0.35">
      <c r="A11" s="299">
        <v>6</v>
      </c>
      <c r="B11" s="471"/>
      <c r="C11" s="159" t="s">
        <v>559</v>
      </c>
      <c r="D11" s="124" t="s">
        <v>553</v>
      </c>
      <c r="E11" s="124" t="s">
        <v>554</v>
      </c>
      <c r="F11" s="124">
        <v>1</v>
      </c>
      <c r="G11" s="135">
        <v>3800</v>
      </c>
      <c r="H11" s="135">
        <v>3230</v>
      </c>
      <c r="I11" s="136">
        <f t="shared" si="2"/>
        <v>3515</v>
      </c>
      <c r="J11" s="136">
        <f t="shared" si="3"/>
        <v>3515</v>
      </c>
      <c r="K11" s="137">
        <f t="shared" si="4"/>
        <v>403.0508652763321</v>
      </c>
      <c r="L11" s="125">
        <f t="shared" si="0"/>
        <v>0.11466596451673744</v>
      </c>
      <c r="M11" s="126">
        <f t="shared" si="5"/>
        <v>3515</v>
      </c>
      <c r="N11" s="127">
        <v>0</v>
      </c>
      <c r="O11" s="222">
        <f t="shared" si="1"/>
        <v>3515</v>
      </c>
      <c r="P11" s="300" t="s">
        <v>539</v>
      </c>
    </row>
    <row r="12" spans="1:16" ht="29" x14ac:dyDescent="0.35">
      <c r="A12" s="299">
        <v>7</v>
      </c>
      <c r="B12" s="471"/>
      <c r="C12" s="128" t="s">
        <v>560</v>
      </c>
      <c r="D12" s="124" t="s">
        <v>561</v>
      </c>
      <c r="E12" s="124" t="s">
        <v>554</v>
      </c>
      <c r="F12" s="124">
        <v>1</v>
      </c>
      <c r="G12" s="135">
        <v>1900</v>
      </c>
      <c r="H12" s="135">
        <v>1615</v>
      </c>
      <c r="I12" s="136">
        <f t="shared" si="2"/>
        <v>1757.5</v>
      </c>
      <c r="J12" s="136">
        <f t="shared" si="3"/>
        <v>1757.5</v>
      </c>
      <c r="K12" s="137">
        <f t="shared" si="4"/>
        <v>201.52543263816605</v>
      </c>
      <c r="L12" s="125">
        <f t="shared" si="0"/>
        <v>0.11466596451673744</v>
      </c>
      <c r="M12" s="126">
        <f t="shared" si="5"/>
        <v>1758</v>
      </c>
      <c r="N12" s="127">
        <v>0</v>
      </c>
      <c r="O12" s="222">
        <f t="shared" si="1"/>
        <v>1758</v>
      </c>
      <c r="P12" s="300" t="s">
        <v>539</v>
      </c>
    </row>
    <row r="13" spans="1:16" ht="29" x14ac:dyDescent="0.35">
      <c r="A13" s="299">
        <v>8</v>
      </c>
      <c r="B13" s="471"/>
      <c r="C13" s="128" t="s">
        <v>562</v>
      </c>
      <c r="D13" s="124" t="s">
        <v>561</v>
      </c>
      <c r="E13" s="124" t="s">
        <v>554</v>
      </c>
      <c r="F13" s="124">
        <v>1</v>
      </c>
      <c r="G13" s="135">
        <v>1900</v>
      </c>
      <c r="H13" s="135">
        <v>1615</v>
      </c>
      <c r="I13" s="136">
        <f t="shared" si="2"/>
        <v>1757.5</v>
      </c>
      <c r="J13" s="136">
        <f t="shared" si="3"/>
        <v>1757.5</v>
      </c>
      <c r="K13" s="137">
        <f t="shared" si="4"/>
        <v>201.52543263816605</v>
      </c>
      <c r="L13" s="125">
        <f t="shared" si="0"/>
        <v>0.11466596451673744</v>
      </c>
      <c r="M13" s="126">
        <f t="shared" si="5"/>
        <v>1758</v>
      </c>
      <c r="N13" s="127">
        <v>0</v>
      </c>
      <c r="O13" s="222">
        <f t="shared" si="1"/>
        <v>1758</v>
      </c>
      <c r="P13" s="300" t="s">
        <v>539</v>
      </c>
    </row>
    <row r="14" spans="1:16" ht="29" x14ac:dyDescent="0.35">
      <c r="A14" s="299">
        <v>9</v>
      </c>
      <c r="B14" s="471"/>
      <c r="C14" s="128" t="s">
        <v>563</v>
      </c>
      <c r="D14" s="124" t="s">
        <v>561</v>
      </c>
      <c r="E14" s="124" t="s">
        <v>554</v>
      </c>
      <c r="F14" s="124">
        <v>1</v>
      </c>
      <c r="G14" s="135">
        <v>3800</v>
      </c>
      <c r="H14" s="135">
        <v>3230</v>
      </c>
      <c r="I14" s="136">
        <f t="shared" si="2"/>
        <v>3515</v>
      </c>
      <c r="J14" s="136">
        <f t="shared" si="3"/>
        <v>3515</v>
      </c>
      <c r="K14" s="137">
        <f t="shared" si="4"/>
        <v>403.0508652763321</v>
      </c>
      <c r="L14" s="125">
        <f t="shared" si="0"/>
        <v>0.11466596451673744</v>
      </c>
      <c r="M14" s="126">
        <f t="shared" si="5"/>
        <v>3515</v>
      </c>
      <c r="N14" s="127">
        <v>0</v>
      </c>
      <c r="O14" s="222">
        <f t="shared" si="1"/>
        <v>3515</v>
      </c>
      <c r="P14" s="300" t="s">
        <v>539</v>
      </c>
    </row>
    <row r="15" spans="1:16" ht="29" x14ac:dyDescent="0.35">
      <c r="A15" s="299">
        <v>10</v>
      </c>
      <c r="B15" s="471"/>
      <c r="C15" s="128" t="s">
        <v>564</v>
      </c>
      <c r="D15" s="124" t="s">
        <v>553</v>
      </c>
      <c r="E15" s="124" t="s">
        <v>554</v>
      </c>
      <c r="F15" s="124">
        <v>1</v>
      </c>
      <c r="G15" s="135">
        <v>2800</v>
      </c>
      <c r="H15" s="135">
        <v>2380</v>
      </c>
      <c r="I15" s="136">
        <f t="shared" si="2"/>
        <v>2590</v>
      </c>
      <c r="J15" s="136">
        <f t="shared" si="3"/>
        <v>2590</v>
      </c>
      <c r="K15" s="137">
        <f t="shared" si="4"/>
        <v>296.98484809834997</v>
      </c>
      <c r="L15" s="125">
        <f t="shared" si="0"/>
        <v>0.11466596451673744</v>
      </c>
      <c r="M15" s="126">
        <f t="shared" si="5"/>
        <v>2590</v>
      </c>
      <c r="N15" s="127">
        <v>0</v>
      </c>
      <c r="O15" s="222">
        <f t="shared" si="1"/>
        <v>2590</v>
      </c>
      <c r="P15" s="300" t="s">
        <v>539</v>
      </c>
    </row>
    <row r="16" spans="1:16" ht="29" x14ac:dyDescent="0.35">
      <c r="A16" s="299">
        <v>11</v>
      </c>
      <c r="B16" s="471"/>
      <c r="C16" s="128" t="s">
        <v>565</v>
      </c>
      <c r="D16" s="124" t="s">
        <v>553</v>
      </c>
      <c r="E16" s="124" t="s">
        <v>554</v>
      </c>
      <c r="F16" s="124">
        <v>1</v>
      </c>
      <c r="G16" s="135">
        <v>3800</v>
      </c>
      <c r="H16" s="135">
        <v>3230</v>
      </c>
      <c r="I16" s="136">
        <f t="shared" si="2"/>
        <v>3515</v>
      </c>
      <c r="J16" s="136">
        <f t="shared" si="3"/>
        <v>3515</v>
      </c>
      <c r="K16" s="137">
        <f t="shared" si="4"/>
        <v>403.0508652763321</v>
      </c>
      <c r="L16" s="125">
        <f t="shared" si="0"/>
        <v>0.11466596451673744</v>
      </c>
      <c r="M16" s="126">
        <f t="shared" si="5"/>
        <v>3515</v>
      </c>
      <c r="N16" s="127">
        <v>0</v>
      </c>
      <c r="O16" s="222">
        <f t="shared" si="1"/>
        <v>3515</v>
      </c>
      <c r="P16" s="300" t="s">
        <v>539</v>
      </c>
    </row>
    <row r="17" spans="1:16" ht="29" x14ac:dyDescent="0.35">
      <c r="A17" s="299">
        <v>12</v>
      </c>
      <c r="B17" s="471"/>
      <c r="C17" s="128" t="s">
        <v>566</v>
      </c>
      <c r="D17" s="124" t="s">
        <v>553</v>
      </c>
      <c r="E17" s="124" t="s">
        <v>554</v>
      </c>
      <c r="F17" s="124">
        <v>1</v>
      </c>
      <c r="G17" s="135">
        <v>11400</v>
      </c>
      <c r="H17" s="135">
        <v>9690</v>
      </c>
      <c r="I17" s="136">
        <f t="shared" si="2"/>
        <v>10545</v>
      </c>
      <c r="J17" s="136">
        <f t="shared" si="3"/>
        <v>10545</v>
      </c>
      <c r="K17" s="137">
        <f t="shared" si="4"/>
        <v>1209.1525958289963</v>
      </c>
      <c r="L17" s="125">
        <f t="shared" si="0"/>
        <v>0.11466596451673744</v>
      </c>
      <c r="M17" s="126">
        <f t="shared" si="5"/>
        <v>10545</v>
      </c>
      <c r="N17" s="127">
        <v>0</v>
      </c>
      <c r="O17" s="222">
        <f t="shared" si="1"/>
        <v>10545</v>
      </c>
      <c r="P17" s="300" t="s">
        <v>539</v>
      </c>
    </row>
    <row r="18" spans="1:16" ht="29" x14ac:dyDescent="0.35">
      <c r="A18" s="299">
        <v>13</v>
      </c>
      <c r="B18" s="471"/>
      <c r="C18" s="128" t="s">
        <v>567</v>
      </c>
      <c r="D18" s="124" t="s">
        <v>568</v>
      </c>
      <c r="E18" s="124" t="s">
        <v>554</v>
      </c>
      <c r="F18" s="124">
        <v>1</v>
      </c>
      <c r="G18" s="135">
        <v>3800</v>
      </c>
      <c r="H18" s="135">
        <v>3230</v>
      </c>
      <c r="I18" s="136">
        <f t="shared" si="2"/>
        <v>3515</v>
      </c>
      <c r="J18" s="136">
        <f t="shared" si="3"/>
        <v>3515</v>
      </c>
      <c r="K18" s="137">
        <f t="shared" si="4"/>
        <v>403.0508652763321</v>
      </c>
      <c r="L18" s="125">
        <f t="shared" si="0"/>
        <v>0.11466596451673744</v>
      </c>
      <c r="M18" s="126">
        <f t="shared" si="5"/>
        <v>3515</v>
      </c>
      <c r="N18" s="127">
        <v>0</v>
      </c>
      <c r="O18" s="222">
        <f t="shared" si="1"/>
        <v>3515</v>
      </c>
      <c r="P18" s="300" t="s">
        <v>539</v>
      </c>
    </row>
    <row r="19" spans="1:16" ht="29" x14ac:dyDescent="0.35">
      <c r="A19" s="299">
        <v>14</v>
      </c>
      <c r="B19" s="471"/>
      <c r="C19" s="128" t="s">
        <v>569</v>
      </c>
      <c r="D19" s="124" t="s">
        <v>561</v>
      </c>
      <c r="E19" s="124" t="s">
        <v>554</v>
      </c>
      <c r="F19" s="124">
        <v>1</v>
      </c>
      <c r="G19" s="135">
        <v>5700</v>
      </c>
      <c r="H19" s="135">
        <v>4845</v>
      </c>
      <c r="I19" s="136">
        <f t="shared" si="2"/>
        <v>5272.5</v>
      </c>
      <c r="J19" s="136">
        <f t="shared" si="3"/>
        <v>5272.5</v>
      </c>
      <c r="K19" s="137">
        <f t="shared" si="4"/>
        <v>604.57629791449813</v>
      </c>
      <c r="L19" s="125">
        <f t="shared" si="0"/>
        <v>0.11466596451673744</v>
      </c>
      <c r="M19" s="126">
        <f t="shared" si="5"/>
        <v>5273</v>
      </c>
      <c r="N19" s="127">
        <v>0</v>
      </c>
      <c r="O19" s="222">
        <f t="shared" si="1"/>
        <v>5273</v>
      </c>
      <c r="P19" s="300" t="s">
        <v>539</v>
      </c>
    </row>
    <row r="20" spans="1:16" ht="29" x14ac:dyDescent="0.35">
      <c r="A20" s="299">
        <v>15</v>
      </c>
      <c r="B20" s="471"/>
      <c r="C20" s="129" t="s">
        <v>570</v>
      </c>
      <c r="D20" s="124" t="s">
        <v>561</v>
      </c>
      <c r="E20" s="124" t="s">
        <v>554</v>
      </c>
      <c r="F20" s="124">
        <v>1</v>
      </c>
      <c r="G20" s="135">
        <v>3800</v>
      </c>
      <c r="H20" s="135">
        <v>3230</v>
      </c>
      <c r="I20" s="136">
        <f t="shared" si="2"/>
        <v>3515</v>
      </c>
      <c r="J20" s="136">
        <f t="shared" si="3"/>
        <v>3515</v>
      </c>
      <c r="K20" s="137">
        <f t="shared" si="4"/>
        <v>403.0508652763321</v>
      </c>
      <c r="L20" s="125">
        <f t="shared" si="0"/>
        <v>0.11466596451673744</v>
      </c>
      <c r="M20" s="126">
        <f t="shared" si="5"/>
        <v>3515</v>
      </c>
      <c r="N20" s="127">
        <v>0</v>
      </c>
      <c r="O20" s="222">
        <f t="shared" si="1"/>
        <v>3515</v>
      </c>
      <c r="P20" s="300" t="s">
        <v>539</v>
      </c>
    </row>
    <row r="21" spans="1:16" ht="29" x14ac:dyDescent="0.35">
      <c r="A21" s="299">
        <v>16</v>
      </c>
      <c r="B21" s="471"/>
      <c r="C21" s="128" t="s">
        <v>571</v>
      </c>
      <c r="D21" s="124" t="s">
        <v>561</v>
      </c>
      <c r="E21" s="124" t="s">
        <v>554</v>
      </c>
      <c r="F21" s="124">
        <v>1</v>
      </c>
      <c r="G21" s="135">
        <v>3800</v>
      </c>
      <c r="H21" s="135">
        <v>3230</v>
      </c>
      <c r="I21" s="136">
        <f t="shared" si="2"/>
        <v>3515</v>
      </c>
      <c r="J21" s="136">
        <f t="shared" si="3"/>
        <v>3515</v>
      </c>
      <c r="K21" s="137">
        <f t="shared" si="4"/>
        <v>403.0508652763321</v>
      </c>
      <c r="L21" s="125">
        <f t="shared" si="0"/>
        <v>0.11466596451673744</v>
      </c>
      <c r="M21" s="126">
        <f t="shared" si="5"/>
        <v>3515</v>
      </c>
      <c r="N21" s="127">
        <v>0</v>
      </c>
      <c r="O21" s="222">
        <f t="shared" si="1"/>
        <v>3515</v>
      </c>
      <c r="P21" s="300" t="s">
        <v>539</v>
      </c>
    </row>
    <row r="22" spans="1:16" ht="29" x14ac:dyDescent="0.35">
      <c r="A22" s="299">
        <v>17</v>
      </c>
      <c r="B22" s="471"/>
      <c r="C22" s="128" t="s">
        <v>572</v>
      </c>
      <c r="D22" s="124" t="s">
        <v>561</v>
      </c>
      <c r="E22" s="124" t="s">
        <v>554</v>
      </c>
      <c r="F22" s="124">
        <v>1</v>
      </c>
      <c r="G22" s="135">
        <v>1900</v>
      </c>
      <c r="H22" s="135">
        <v>1615</v>
      </c>
      <c r="I22" s="136">
        <f t="shared" si="2"/>
        <v>1757.5</v>
      </c>
      <c r="J22" s="136">
        <f t="shared" si="3"/>
        <v>1757.5</v>
      </c>
      <c r="K22" s="137">
        <f t="shared" si="4"/>
        <v>201.52543263816605</v>
      </c>
      <c r="L22" s="125">
        <f t="shared" si="0"/>
        <v>0.11466596451673744</v>
      </c>
      <c r="M22" s="126">
        <f t="shared" si="5"/>
        <v>1758</v>
      </c>
      <c r="N22" s="127">
        <v>0</v>
      </c>
      <c r="O22" s="222">
        <f t="shared" si="1"/>
        <v>1758</v>
      </c>
      <c r="P22" s="300" t="s">
        <v>539</v>
      </c>
    </row>
    <row r="23" spans="1:16" ht="29" x14ac:dyDescent="0.35">
      <c r="A23" s="299">
        <v>18</v>
      </c>
      <c r="B23" s="471"/>
      <c r="C23" s="128" t="s">
        <v>573</v>
      </c>
      <c r="D23" s="124" t="s">
        <v>553</v>
      </c>
      <c r="E23" s="124" t="s">
        <v>554</v>
      </c>
      <c r="F23" s="124">
        <v>1</v>
      </c>
      <c r="G23" s="135">
        <v>1900</v>
      </c>
      <c r="H23" s="135">
        <v>1615</v>
      </c>
      <c r="I23" s="136">
        <f t="shared" si="2"/>
        <v>1757.5</v>
      </c>
      <c r="J23" s="136">
        <f t="shared" si="3"/>
        <v>1757.5</v>
      </c>
      <c r="K23" s="137">
        <f t="shared" si="4"/>
        <v>201.52543263816605</v>
      </c>
      <c r="L23" s="125">
        <f t="shared" si="0"/>
        <v>0.11466596451673744</v>
      </c>
      <c r="M23" s="126">
        <f t="shared" si="5"/>
        <v>1758</v>
      </c>
      <c r="N23" s="127">
        <v>0</v>
      </c>
      <c r="O23" s="222">
        <f t="shared" si="1"/>
        <v>1758</v>
      </c>
      <c r="P23" s="300" t="s">
        <v>539</v>
      </c>
    </row>
    <row r="24" spans="1:16" ht="29" x14ac:dyDescent="0.35">
      <c r="A24" s="299">
        <v>19</v>
      </c>
      <c r="B24" s="471"/>
      <c r="C24" s="128" t="s">
        <v>574</v>
      </c>
      <c r="D24" s="124" t="s">
        <v>575</v>
      </c>
      <c r="E24" s="124" t="s">
        <v>554</v>
      </c>
      <c r="F24" s="124">
        <v>1</v>
      </c>
      <c r="G24" s="135">
        <v>11350</v>
      </c>
      <c r="H24" s="135">
        <v>9648</v>
      </c>
      <c r="I24" s="136">
        <f t="shared" si="2"/>
        <v>10499</v>
      </c>
      <c r="J24" s="136">
        <f t="shared" si="3"/>
        <v>10499</v>
      </c>
      <c r="K24" s="137">
        <f t="shared" si="4"/>
        <v>1203.4957415795038</v>
      </c>
      <c r="L24" s="125">
        <f t="shared" si="0"/>
        <v>0.11462955915606285</v>
      </c>
      <c r="M24" s="126">
        <f t="shared" si="5"/>
        <v>10499</v>
      </c>
      <c r="N24" s="127">
        <v>0</v>
      </c>
      <c r="O24" s="222">
        <f t="shared" si="1"/>
        <v>10499</v>
      </c>
      <c r="P24" s="300" t="s">
        <v>539</v>
      </c>
    </row>
    <row r="25" spans="1:16" ht="29" x14ac:dyDescent="0.35">
      <c r="A25" s="299">
        <v>20</v>
      </c>
      <c r="B25" s="471"/>
      <c r="C25" s="128" t="s">
        <v>576</v>
      </c>
      <c r="D25" s="124" t="s">
        <v>553</v>
      </c>
      <c r="E25" s="124" t="s">
        <v>554</v>
      </c>
      <c r="F25" s="124">
        <v>1</v>
      </c>
      <c r="G25" s="135">
        <v>3800</v>
      </c>
      <c r="H25" s="135">
        <v>3230</v>
      </c>
      <c r="I25" s="136">
        <f t="shared" si="2"/>
        <v>3515</v>
      </c>
      <c r="J25" s="136">
        <f t="shared" si="3"/>
        <v>3515</v>
      </c>
      <c r="K25" s="137">
        <f t="shared" si="4"/>
        <v>403.0508652763321</v>
      </c>
      <c r="L25" s="125">
        <f t="shared" si="0"/>
        <v>0.11466596451673744</v>
      </c>
      <c r="M25" s="126">
        <f t="shared" si="5"/>
        <v>3515</v>
      </c>
      <c r="N25" s="127">
        <v>0</v>
      </c>
      <c r="O25" s="222">
        <f t="shared" si="1"/>
        <v>3515</v>
      </c>
      <c r="P25" s="300" t="s">
        <v>539</v>
      </c>
    </row>
    <row r="26" spans="1:16" ht="29" x14ac:dyDescent="0.35">
      <c r="A26" s="299">
        <v>21</v>
      </c>
      <c r="B26" s="471"/>
      <c r="C26" s="128" t="s">
        <v>577</v>
      </c>
      <c r="D26" s="124" t="s">
        <v>553</v>
      </c>
      <c r="E26" s="124" t="s">
        <v>554</v>
      </c>
      <c r="F26" s="124">
        <v>1</v>
      </c>
      <c r="G26" s="135">
        <v>5750</v>
      </c>
      <c r="H26" s="135">
        <v>4888</v>
      </c>
      <c r="I26" s="136">
        <f t="shared" si="2"/>
        <v>5319</v>
      </c>
      <c r="J26" s="136">
        <f t="shared" si="3"/>
        <v>5319</v>
      </c>
      <c r="K26" s="137">
        <f t="shared" si="4"/>
        <v>609.526045382804</v>
      </c>
      <c r="L26" s="125">
        <f t="shared" si="0"/>
        <v>0.11459410516691182</v>
      </c>
      <c r="M26" s="126">
        <f t="shared" si="5"/>
        <v>5319</v>
      </c>
      <c r="N26" s="127">
        <v>0</v>
      </c>
      <c r="O26" s="222">
        <f t="shared" si="1"/>
        <v>5319</v>
      </c>
      <c r="P26" s="300" t="s">
        <v>539</v>
      </c>
    </row>
    <row r="27" spans="1:16" ht="29" x14ac:dyDescent="0.35">
      <c r="A27" s="299">
        <v>22</v>
      </c>
      <c r="B27" s="471"/>
      <c r="C27" s="128" t="s">
        <v>578</v>
      </c>
      <c r="D27" s="124" t="s">
        <v>561</v>
      </c>
      <c r="E27" s="124" t="s">
        <v>554</v>
      </c>
      <c r="F27" s="124">
        <v>1</v>
      </c>
      <c r="G27" s="135">
        <v>13450</v>
      </c>
      <c r="H27" s="135">
        <v>11432</v>
      </c>
      <c r="I27" s="136">
        <f t="shared" si="2"/>
        <v>12441</v>
      </c>
      <c r="J27" s="136">
        <f t="shared" si="3"/>
        <v>12441</v>
      </c>
      <c r="K27" s="137">
        <f t="shared" si="4"/>
        <v>1426.9414844344528</v>
      </c>
      <c r="L27" s="125">
        <f t="shared" si="0"/>
        <v>0.11469668711795296</v>
      </c>
      <c r="M27" s="126">
        <f t="shared" si="5"/>
        <v>12441</v>
      </c>
      <c r="N27" s="127">
        <v>0</v>
      </c>
      <c r="O27" s="222">
        <f t="shared" si="1"/>
        <v>12441</v>
      </c>
      <c r="P27" s="300" t="s">
        <v>539</v>
      </c>
    </row>
    <row r="28" spans="1:16" ht="29" x14ac:dyDescent="0.35">
      <c r="A28" s="299">
        <v>23</v>
      </c>
      <c r="B28" s="471"/>
      <c r="C28" s="128" t="s">
        <v>579</v>
      </c>
      <c r="D28" s="124" t="s">
        <v>553</v>
      </c>
      <c r="E28" s="124" t="s">
        <v>554</v>
      </c>
      <c r="F28" s="124">
        <v>1</v>
      </c>
      <c r="G28" s="135">
        <v>5750</v>
      </c>
      <c r="H28" s="135">
        <v>4888</v>
      </c>
      <c r="I28" s="136">
        <f t="shared" si="2"/>
        <v>5319</v>
      </c>
      <c r="J28" s="136">
        <f t="shared" si="3"/>
        <v>5319</v>
      </c>
      <c r="K28" s="137">
        <f t="shared" si="4"/>
        <v>609.526045382804</v>
      </c>
      <c r="L28" s="125">
        <f t="shared" si="0"/>
        <v>0.11459410516691182</v>
      </c>
      <c r="M28" s="126">
        <f t="shared" si="5"/>
        <v>5319</v>
      </c>
      <c r="N28" s="127">
        <v>0</v>
      </c>
      <c r="O28" s="222">
        <f t="shared" si="1"/>
        <v>5319</v>
      </c>
      <c r="P28" s="300" t="s">
        <v>539</v>
      </c>
    </row>
    <row r="29" spans="1:16" ht="29" x14ac:dyDescent="0.35">
      <c r="A29" s="299">
        <v>24</v>
      </c>
      <c r="B29" s="471"/>
      <c r="C29" s="128" t="s">
        <v>580</v>
      </c>
      <c r="D29" s="124" t="s">
        <v>553</v>
      </c>
      <c r="E29" s="124" t="s">
        <v>554</v>
      </c>
      <c r="F29" s="124">
        <v>1</v>
      </c>
      <c r="G29" s="135">
        <v>4750</v>
      </c>
      <c r="H29" s="135">
        <v>4038</v>
      </c>
      <c r="I29" s="136">
        <f t="shared" si="2"/>
        <v>4394</v>
      </c>
      <c r="J29" s="136">
        <f t="shared" si="3"/>
        <v>4394</v>
      </c>
      <c r="K29" s="137">
        <f t="shared" si="4"/>
        <v>503.46002820482181</v>
      </c>
      <c r="L29" s="125">
        <f t="shared" si="0"/>
        <v>0.11457897774347332</v>
      </c>
      <c r="M29" s="126">
        <f t="shared" si="5"/>
        <v>4394</v>
      </c>
      <c r="N29" s="127">
        <v>0</v>
      </c>
      <c r="O29" s="222">
        <f t="shared" si="1"/>
        <v>4394</v>
      </c>
      <c r="P29" s="300" t="s">
        <v>539</v>
      </c>
    </row>
    <row r="30" spans="1:16" ht="43.5" x14ac:dyDescent="0.35">
      <c r="A30" s="299">
        <v>25</v>
      </c>
      <c r="B30" s="471"/>
      <c r="C30" s="130" t="s">
        <v>581</v>
      </c>
      <c r="D30" s="124" t="s">
        <v>561</v>
      </c>
      <c r="E30" s="124" t="s">
        <v>554</v>
      </c>
      <c r="F30" s="124">
        <v>1</v>
      </c>
      <c r="G30" s="135">
        <v>3391.5</v>
      </c>
      <c r="H30" s="135">
        <v>2882</v>
      </c>
      <c r="I30" s="136">
        <f t="shared" si="2"/>
        <v>3136.75</v>
      </c>
      <c r="J30" s="136">
        <f t="shared" si="3"/>
        <v>3136.75</v>
      </c>
      <c r="K30" s="137">
        <f t="shared" si="4"/>
        <v>360.27090501454597</v>
      </c>
      <c r="L30" s="125">
        <f t="shared" si="0"/>
        <v>0.11485483542346249</v>
      </c>
      <c r="M30" s="126">
        <f t="shared" ref="M30:M32" si="6">O30/1.19</f>
        <v>2636.1344537815125</v>
      </c>
      <c r="N30" s="127">
        <f t="shared" ref="N30:N32" si="7">M30*19%</f>
        <v>500.8655462184874</v>
      </c>
      <c r="O30" s="222">
        <f t="shared" si="1"/>
        <v>3137</v>
      </c>
      <c r="P30" s="300" t="s">
        <v>539</v>
      </c>
    </row>
    <row r="31" spans="1:16" ht="29" x14ac:dyDescent="0.35">
      <c r="A31" s="299">
        <v>26</v>
      </c>
      <c r="B31" s="471"/>
      <c r="C31" s="130" t="s">
        <v>582</v>
      </c>
      <c r="D31" s="124" t="s">
        <v>561</v>
      </c>
      <c r="E31" s="124" t="s">
        <v>554</v>
      </c>
      <c r="F31" s="124">
        <v>1</v>
      </c>
      <c r="G31" s="135">
        <v>2261</v>
      </c>
      <c r="H31" s="135">
        <v>1922</v>
      </c>
      <c r="I31" s="136">
        <f t="shared" si="2"/>
        <v>2091.5</v>
      </c>
      <c r="J31" s="136">
        <f t="shared" si="3"/>
        <v>2091.5</v>
      </c>
      <c r="K31" s="137">
        <f t="shared" si="4"/>
        <v>239.70919882223961</v>
      </c>
      <c r="L31" s="125">
        <f t="shared" si="0"/>
        <v>0.1146111397667892</v>
      </c>
      <c r="M31" s="126">
        <f t="shared" si="6"/>
        <v>1757.9831932773111</v>
      </c>
      <c r="N31" s="127">
        <f t="shared" si="7"/>
        <v>334.01680672268913</v>
      </c>
      <c r="O31" s="222">
        <f t="shared" si="1"/>
        <v>2092</v>
      </c>
      <c r="P31" s="300" t="s">
        <v>539</v>
      </c>
    </row>
    <row r="32" spans="1:16" ht="29" x14ac:dyDescent="0.35">
      <c r="A32" s="299">
        <v>27</v>
      </c>
      <c r="B32" s="471"/>
      <c r="C32" s="130" t="s">
        <v>583</v>
      </c>
      <c r="D32" s="124" t="s">
        <v>561</v>
      </c>
      <c r="E32" s="124" t="s">
        <v>554</v>
      </c>
      <c r="F32" s="124">
        <v>1</v>
      </c>
      <c r="G32" s="135">
        <v>1130.5</v>
      </c>
      <c r="H32" s="135">
        <v>962</v>
      </c>
      <c r="I32" s="136">
        <f t="shared" si="2"/>
        <v>1046.25</v>
      </c>
      <c r="J32" s="136">
        <f t="shared" si="3"/>
        <v>1046.25</v>
      </c>
      <c r="K32" s="137">
        <f t="shared" si="4"/>
        <v>119.14749262993325</v>
      </c>
      <c r="L32" s="125">
        <f t="shared" si="0"/>
        <v>0.11388051864270801</v>
      </c>
      <c r="M32" s="126">
        <f t="shared" si="6"/>
        <v>879.83193277310932</v>
      </c>
      <c r="N32" s="127">
        <f t="shared" si="7"/>
        <v>167.16806722689077</v>
      </c>
      <c r="O32" s="222">
        <f t="shared" si="1"/>
        <v>1047</v>
      </c>
      <c r="P32" s="300" t="s">
        <v>539</v>
      </c>
    </row>
    <row r="33" spans="1:16" s="146" customFormat="1" ht="15.75" customHeight="1" thickBot="1" x14ac:dyDescent="0.4">
      <c r="A33" s="301"/>
      <c r="B33" s="302" t="s">
        <v>585</v>
      </c>
      <c r="C33" s="303"/>
      <c r="D33" s="303"/>
      <c r="E33" s="303"/>
      <c r="F33" s="303"/>
      <c r="G33" s="303"/>
      <c r="H33" s="304"/>
      <c r="I33" s="305"/>
      <c r="J33" s="305"/>
      <c r="K33" s="305"/>
      <c r="L33" s="305"/>
      <c r="M33" s="306">
        <f>SUM(M6:M32)</f>
        <v>154202.94957983194</v>
      </c>
      <c r="N33" s="306">
        <f>SUM(N6:N32)</f>
        <v>1002.0504201680674</v>
      </c>
      <c r="O33" s="306">
        <f>SUM(O6:O32)</f>
        <v>155205</v>
      </c>
      <c r="P33" s="307"/>
    </row>
    <row r="34" spans="1:16" ht="15.5" x14ac:dyDescent="0.35">
      <c r="A34" s="147"/>
      <c r="B34" s="148"/>
      <c r="C34" s="149"/>
      <c r="D34" s="150"/>
      <c r="E34" s="150"/>
      <c r="F34" s="150"/>
      <c r="G34" s="151"/>
      <c r="H34" s="151"/>
      <c r="I34" s="152"/>
      <c r="J34" s="152"/>
      <c r="K34" s="153"/>
      <c r="L34" s="154"/>
      <c r="M34" s="155"/>
      <c r="N34" s="156"/>
      <c r="O34" s="156"/>
      <c r="P34" s="157"/>
    </row>
    <row r="36" spans="1:16" x14ac:dyDescent="0.35">
      <c r="A36" s="131"/>
      <c r="B36" s="472" t="s">
        <v>584</v>
      </c>
      <c r="C36" s="472"/>
      <c r="D36" s="472"/>
      <c r="E36" s="472"/>
      <c r="F36" s="472"/>
      <c r="G36" s="472"/>
      <c r="H36" s="131"/>
    </row>
    <row r="37" spans="1:16" x14ac:dyDescent="0.35">
      <c r="A37" s="131"/>
      <c r="B37" s="472"/>
      <c r="C37" s="472"/>
      <c r="D37" s="472"/>
      <c r="E37" s="472"/>
      <c r="F37" s="472"/>
      <c r="G37" s="472"/>
      <c r="H37" s="131"/>
    </row>
    <row r="38" spans="1:16" ht="15.5" x14ac:dyDescent="0.35">
      <c r="A38" s="132"/>
      <c r="B38" s="472"/>
      <c r="C38" s="472"/>
      <c r="D38" s="472"/>
      <c r="E38" s="472"/>
      <c r="F38" s="472"/>
      <c r="G38" s="472"/>
      <c r="H38" s="133"/>
    </row>
    <row r="39" spans="1:16" ht="39.75" customHeight="1" x14ac:dyDescent="0.35">
      <c r="A39" s="131"/>
      <c r="B39" s="472"/>
      <c r="C39" s="472"/>
      <c r="D39" s="472"/>
      <c r="E39" s="472"/>
      <c r="F39" s="472"/>
      <c r="G39" s="472"/>
      <c r="H39" s="133"/>
    </row>
    <row r="40" spans="1:16" ht="16.5" customHeight="1" x14ac:dyDescent="0.35">
      <c r="A40" s="134"/>
      <c r="B40" s="472"/>
      <c r="C40" s="472"/>
      <c r="D40" s="472"/>
      <c r="E40" s="472"/>
      <c r="F40" s="472"/>
      <c r="G40" s="472"/>
      <c r="H40" s="133"/>
    </row>
    <row r="41" spans="1:16" ht="16.5" customHeight="1" x14ac:dyDescent="0.35">
      <c r="A41" s="134"/>
      <c r="B41" s="472"/>
      <c r="C41" s="472"/>
      <c r="D41" s="472"/>
      <c r="E41" s="472"/>
      <c r="F41" s="472"/>
      <c r="G41" s="472"/>
      <c r="H41" s="133"/>
    </row>
    <row r="42" spans="1:16" x14ac:dyDescent="0.35">
      <c r="B42" s="472"/>
      <c r="C42" s="472"/>
      <c r="D42" s="472"/>
      <c r="E42" s="472"/>
      <c r="F42" s="472"/>
      <c r="G42" s="472"/>
    </row>
    <row r="43" spans="1:16" x14ac:dyDescent="0.35">
      <c r="B43" s="472"/>
      <c r="C43" s="472"/>
      <c r="D43" s="472"/>
      <c r="E43" s="472"/>
      <c r="F43" s="472"/>
      <c r="G43" s="472"/>
    </row>
    <row r="44" spans="1:16" x14ac:dyDescent="0.35">
      <c r="B44" s="472"/>
      <c r="C44" s="472"/>
      <c r="D44" s="472"/>
      <c r="E44" s="472"/>
      <c r="F44" s="472"/>
      <c r="G44" s="472"/>
    </row>
    <row r="45" spans="1:16" x14ac:dyDescent="0.35">
      <c r="B45" s="472"/>
      <c r="C45" s="472"/>
      <c r="D45" s="472"/>
      <c r="E45" s="472"/>
      <c r="F45" s="472"/>
      <c r="G45" s="472"/>
    </row>
    <row r="46" spans="1:16" ht="33.75" customHeight="1" x14ac:dyDescent="0.35">
      <c r="B46" s="472"/>
      <c r="C46" s="472"/>
      <c r="D46" s="472"/>
      <c r="E46" s="472"/>
      <c r="F46" s="472"/>
      <c r="G46" s="472"/>
    </row>
  </sheetData>
  <autoFilter ref="A5:P5" xr:uid="{19912652-48E4-4A4E-88D7-F78557F180B2}"/>
  <mergeCells count="9">
    <mergeCell ref="M3:P4"/>
    <mergeCell ref="B6:B32"/>
    <mergeCell ref="B36:G46"/>
    <mergeCell ref="A1:H1"/>
    <mergeCell ref="A2:H2"/>
    <mergeCell ref="A3:F4"/>
    <mergeCell ref="G3:G4"/>
    <mergeCell ref="H3:H4"/>
    <mergeCell ref="I3:L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ESTUDIO DE MERCADO</vt:lpstr>
      <vt:lpstr>BOLSA DE ESPACIOS</vt:lpstr>
      <vt:lpstr>BOLSA DIFUSION Y COMUNICACIÓN </vt:lpstr>
      <vt:lpstr>BOLSA DIFERENCIAL</vt:lpstr>
      <vt:lpstr>BOLSA DE INSUMOS TALLERES</vt:lpstr>
      <vt:lpstr>BOLSA DE DECORACIÓN</vt:lpstr>
      <vt:lpstr>BOLSA DE INSUMOS BELLEZA</vt:lpstr>
      <vt:lpstr>OLLA COMUNITARIA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Martinez</dc:creator>
  <cp:lastModifiedBy>Omaira Liseth Andrade De Leon</cp:lastModifiedBy>
  <dcterms:created xsi:type="dcterms:W3CDTF">2026-05-05T16:03:32Z</dcterms:created>
  <dcterms:modified xsi:type="dcterms:W3CDTF">2026-10-05T14:47:55Z</dcterms:modified>
</cp:coreProperties>
</file>